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24226"/>
  <mc:AlternateContent xmlns:mc="http://schemas.openxmlformats.org/markup-compatibility/2006">
    <mc:Choice Requires="x15">
      <x15ac:absPath xmlns:x15ac="http://schemas.microsoft.com/office/spreadsheetml/2010/11/ac" url="C:\Users\nicholus.rana\Desktop\"/>
    </mc:Choice>
  </mc:AlternateContent>
  <xr:revisionPtr revIDLastSave="0" documentId="13_ncr:1_{33CAE9C1-19D2-4962-A5CE-7E85B56E1C21}" xr6:coauthVersionLast="47" xr6:coauthVersionMax="47" xr10:uidLastSave="{00000000-0000-0000-0000-000000000000}"/>
  <bookViews>
    <workbookView xWindow="-110" yWindow="-110" windowWidth="19420" windowHeight="10300" activeTab="2" xr2:uid="{00000000-000D-0000-FFFF-FFFF00000000}"/>
  </bookViews>
  <sheets>
    <sheet name="Data" sheetId="1" r:id="rId1"/>
    <sheet name="StagingTable" sheetId="4" r:id="rId2"/>
    <sheet name="ReadMe" sheetId="27" r:id="rId3"/>
    <sheet name="Dashboard" sheetId="21" r:id="rId4"/>
    <sheet name="GrossRevenuePerMonth" sheetId="23" r:id="rId5"/>
    <sheet name="RegionPerfomance" sheetId="24" r:id="rId6"/>
    <sheet name="SKUsByRevenue" sheetId="25" r:id="rId7"/>
    <sheet name="Salesperson Performance" sheetId="13" r:id="rId8"/>
    <sheet name="ChannelAnalysis" sheetId="15" r:id="rId9"/>
    <sheet name="DiscountFlag" sheetId="18" r:id="rId10"/>
    <sheet name="ControlPanel" sheetId="19" r:id="rId11"/>
    <sheet name="ABC_Class (SUM Revenue)" sheetId="9" r:id="rId12"/>
    <sheet name="GrossProfit Order by Salesperso" sheetId="14" r:id="rId13"/>
    <sheet name="CohortAnalysis" sheetId="8" r:id="rId14"/>
    <sheet name="ServiceLevelProxy" sheetId="16" r:id="rId15"/>
    <sheet name="FirstSaleMonth (Country)" sheetId="7" r:id="rId16"/>
    <sheet name="Brief" sheetId="2" r:id="rId17"/>
  </sheets>
  <definedNames>
    <definedName name="_xlnm._FilterDatabase" localSheetId="12" hidden="1">'GrossProfit Order by Salesperso'!$A$3:$D$21</definedName>
    <definedName name="_xlnm._FilterDatabase" localSheetId="1" hidden="1">StagingTable!$A$1:$AE$634</definedName>
    <definedName name="SelectedChannel">Dashboard!$N$1</definedName>
    <definedName name="SelectedMonth">Dashboard!$T$1</definedName>
    <definedName name="SelectedProductCategory">Dashboard!$R$1</definedName>
    <definedName name="SelectedRegion">Dashboard!$L$1</definedName>
    <definedName name="SelectedSalesperson">Dashboard!$P$1</definedName>
    <definedName name="Slicer_Channel">#N/A</definedName>
    <definedName name="Slicer_Channel1">#N/A</definedName>
    <definedName name="Slicer_Country">#N/A</definedName>
    <definedName name="Slicer_Month">#N/A</definedName>
    <definedName name="Slicer_ProductCategory">#N/A</definedName>
    <definedName name="Slicer_Region">#N/A</definedName>
    <definedName name="Slicer_Region1">#N/A</definedName>
    <definedName name="Slicer_Salesperson">#N/A</definedName>
    <definedName name="Slicer_Salesperson1">#N/A</definedName>
  </definedNames>
  <calcPr calcId="191029"/>
  <pivotCaches>
    <pivotCache cacheId="7" r:id="rId18"/>
    <pivotCache cacheId="8" r:id="rId19"/>
    <pivotCache cacheId="9" r:id="rId20"/>
    <pivotCache cacheId="10" r:id="rId21"/>
    <pivotCache cacheId="11" r:id="rId22"/>
    <pivotCache cacheId="12" r:id="rId23"/>
    <pivotCache cacheId="29"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1" l="1"/>
  <c r="D21" i="14"/>
  <c r="D20" i="14"/>
  <c r="D19" i="14"/>
  <c r="D18" i="14"/>
  <c r="D17" i="14"/>
  <c r="D16" i="14"/>
  <c r="D15" i="14"/>
  <c r="D14" i="14"/>
  <c r="D13" i="14"/>
  <c r="D12" i="14"/>
  <c r="D11" i="14"/>
  <c r="D10" i="14"/>
  <c r="D9" i="14"/>
  <c r="D8" i="14"/>
  <c r="D7" i="14"/>
  <c r="D6" i="14"/>
  <c r="D5" i="14"/>
  <c r="D4" i="14"/>
  <c r="AL22" i="13"/>
  <c r="AK22" i="13"/>
  <c r="AK21" i="13"/>
  <c r="AL20" i="13"/>
  <c r="AK20" i="13"/>
  <c r="AL19" i="13"/>
  <c r="AK19" i="13"/>
  <c r="AL18" i="13"/>
  <c r="AK18" i="13"/>
  <c r="AL17" i="13"/>
  <c r="AK17" i="13"/>
  <c r="AL16" i="13"/>
  <c r="AK16" i="13"/>
  <c r="AL15" i="13"/>
  <c r="AK15" i="13"/>
  <c r="AL14" i="13"/>
  <c r="AK14" i="13"/>
  <c r="AL13" i="13"/>
  <c r="AK13" i="13"/>
  <c r="AL12" i="13"/>
  <c r="AK12" i="13"/>
  <c r="AL11" i="13"/>
  <c r="AK11" i="13"/>
  <c r="AL10" i="13"/>
  <c r="AK10" i="13"/>
  <c r="AL9" i="13"/>
  <c r="AK9" i="13"/>
  <c r="AL8" i="13"/>
  <c r="AK8" i="13"/>
  <c r="AL7" i="13"/>
  <c r="AK7" i="13"/>
  <c r="AL6" i="13"/>
  <c r="AK6" i="13"/>
  <c r="AL5" i="13"/>
  <c r="AK5" i="13"/>
  <c r="AM634" i="4"/>
  <c r="AL634" i="4"/>
  <c r="AK634" i="4"/>
  <c r="AJ634" i="4"/>
  <c r="AI634" i="4"/>
  <c r="AH634" i="4"/>
  <c r="AG634" i="4"/>
  <c r="AF634" i="4"/>
  <c r="AE634" i="4"/>
  <c r="AD634" i="4"/>
  <c r="AC634" i="4"/>
  <c r="AB634" i="4"/>
  <c r="AM633" i="4"/>
  <c r="AL633" i="4"/>
  <c r="AK633" i="4"/>
  <c r="AJ633" i="4"/>
  <c r="AI633" i="4"/>
  <c r="AH633" i="4"/>
  <c r="AG633" i="4"/>
  <c r="AF633" i="4"/>
  <c r="AE633" i="4"/>
  <c r="AD633" i="4"/>
  <c r="AC633" i="4"/>
  <c r="AB633" i="4"/>
  <c r="AA633" i="4"/>
  <c r="Z633" i="4"/>
  <c r="Y633" i="4"/>
  <c r="Y633" i="4" a="1"/>
  <c r="X633" i="4"/>
  <c r="W633" i="4"/>
  <c r="V633" i="4"/>
  <c r="U633" i="4"/>
  <c r="T633" i="4"/>
  <c r="S633" i="4"/>
  <c r="R633" i="4"/>
  <c r="Q633" i="4"/>
  <c r="P633" i="4"/>
  <c r="AM632" i="4"/>
  <c r="AL632" i="4"/>
  <c r="AK632" i="4"/>
  <c r="AJ632" i="4"/>
  <c r="AI632" i="4"/>
  <c r="AH632" i="4"/>
  <c r="AG632" i="4"/>
  <c r="AF632" i="4"/>
  <c r="AE632" i="4"/>
  <c r="AD632" i="4"/>
  <c r="AC632" i="4"/>
  <c r="AB632" i="4"/>
  <c r="AA632" i="4"/>
  <c r="Z632" i="4"/>
  <c r="Y632" i="4"/>
  <c r="Y632" i="4" a="1"/>
  <c r="X632" i="4"/>
  <c r="W632" i="4"/>
  <c r="V632" i="4"/>
  <c r="U632" i="4"/>
  <c r="T632" i="4"/>
  <c r="S632" i="4"/>
  <c r="R632" i="4"/>
  <c r="Q632" i="4"/>
  <c r="P632" i="4"/>
  <c r="AM631" i="4"/>
  <c r="AL631" i="4"/>
  <c r="AK631" i="4"/>
  <c r="AJ631" i="4"/>
  <c r="AI631" i="4"/>
  <c r="AH631" i="4"/>
  <c r="AG631" i="4"/>
  <c r="AF631" i="4"/>
  <c r="AE631" i="4"/>
  <c r="AD631" i="4"/>
  <c r="AC631" i="4"/>
  <c r="AB631" i="4"/>
  <c r="AA631" i="4"/>
  <c r="Z631" i="4"/>
  <c r="Y631" i="4"/>
  <c r="Y631" i="4" a="1"/>
  <c r="X631" i="4"/>
  <c r="W631" i="4"/>
  <c r="V631" i="4"/>
  <c r="U631" i="4"/>
  <c r="T631" i="4"/>
  <c r="S631" i="4"/>
  <c r="R631" i="4"/>
  <c r="Q631" i="4"/>
  <c r="P631" i="4"/>
  <c r="AM630" i="4"/>
  <c r="AL630" i="4"/>
  <c r="AK630" i="4"/>
  <c r="AJ630" i="4"/>
  <c r="AI630" i="4"/>
  <c r="AH630" i="4"/>
  <c r="AG630" i="4"/>
  <c r="AF630" i="4"/>
  <c r="AE630" i="4"/>
  <c r="AD630" i="4"/>
  <c r="AC630" i="4"/>
  <c r="AB630" i="4"/>
  <c r="AA630" i="4"/>
  <c r="Z630" i="4"/>
  <c r="Y630" i="4"/>
  <c r="Y630" i="4" a="1"/>
  <c r="X630" i="4"/>
  <c r="W630" i="4"/>
  <c r="V630" i="4"/>
  <c r="U630" i="4"/>
  <c r="T630" i="4"/>
  <c r="S630" i="4"/>
  <c r="R630" i="4"/>
  <c r="Q630" i="4"/>
  <c r="P630" i="4"/>
  <c r="AM629" i="4"/>
  <c r="AL629" i="4"/>
  <c r="AK629" i="4"/>
  <c r="AJ629" i="4"/>
  <c r="AI629" i="4"/>
  <c r="AH629" i="4"/>
  <c r="AG629" i="4"/>
  <c r="AF629" i="4"/>
  <c r="AE629" i="4"/>
  <c r="AD629" i="4"/>
  <c r="AC629" i="4"/>
  <c r="AB629" i="4"/>
  <c r="AA629" i="4"/>
  <c r="Z629" i="4"/>
  <c r="Y629" i="4"/>
  <c r="Y629" i="4" a="1"/>
  <c r="X629" i="4"/>
  <c r="W629" i="4"/>
  <c r="V629" i="4"/>
  <c r="U629" i="4"/>
  <c r="T629" i="4"/>
  <c r="S629" i="4"/>
  <c r="R629" i="4"/>
  <c r="Q629" i="4"/>
  <c r="P629" i="4"/>
  <c r="AM628" i="4"/>
  <c r="AL628" i="4"/>
  <c r="AK628" i="4"/>
  <c r="AJ628" i="4"/>
  <c r="AI628" i="4"/>
  <c r="AH628" i="4"/>
  <c r="AG628" i="4"/>
  <c r="AF628" i="4"/>
  <c r="AE628" i="4"/>
  <c r="AD628" i="4"/>
  <c r="AC628" i="4"/>
  <c r="AB628" i="4"/>
  <c r="AA628" i="4"/>
  <c r="Z628" i="4"/>
  <c r="Y628" i="4"/>
  <c r="Y628" i="4" a="1"/>
  <c r="X628" i="4"/>
  <c r="W628" i="4"/>
  <c r="V628" i="4"/>
  <c r="U628" i="4"/>
  <c r="T628" i="4"/>
  <c r="S628" i="4"/>
  <c r="R628" i="4"/>
  <c r="Q628" i="4"/>
  <c r="P628" i="4"/>
  <c r="AM627" i="4"/>
  <c r="AL627" i="4"/>
  <c r="AK627" i="4"/>
  <c r="AJ627" i="4"/>
  <c r="AI627" i="4"/>
  <c r="AH627" i="4"/>
  <c r="AG627" i="4"/>
  <c r="AF627" i="4"/>
  <c r="AE627" i="4"/>
  <c r="AD627" i="4"/>
  <c r="AC627" i="4"/>
  <c r="AB627" i="4"/>
  <c r="AA627" i="4"/>
  <c r="Z627" i="4"/>
  <c r="Y627" i="4"/>
  <c r="Y627" i="4" a="1"/>
  <c r="X627" i="4"/>
  <c r="W627" i="4"/>
  <c r="V627" i="4"/>
  <c r="U627" i="4"/>
  <c r="T627" i="4"/>
  <c r="S627" i="4"/>
  <c r="R627" i="4"/>
  <c r="Q627" i="4"/>
  <c r="P627" i="4"/>
  <c r="AM626" i="4"/>
  <c r="AL626" i="4"/>
  <c r="AK626" i="4"/>
  <c r="AJ626" i="4"/>
  <c r="AI626" i="4"/>
  <c r="AH626" i="4"/>
  <c r="AG626" i="4"/>
  <c r="AF626" i="4"/>
  <c r="AE626" i="4"/>
  <c r="AD626" i="4"/>
  <c r="AC626" i="4"/>
  <c r="AB626" i="4"/>
  <c r="AA626" i="4"/>
  <c r="Z626" i="4"/>
  <c r="Y626" i="4"/>
  <c r="Y626" i="4" a="1"/>
  <c r="X626" i="4"/>
  <c r="W626" i="4"/>
  <c r="V626" i="4"/>
  <c r="U626" i="4"/>
  <c r="T626" i="4"/>
  <c r="S626" i="4"/>
  <c r="R626" i="4"/>
  <c r="Q626" i="4"/>
  <c r="P626" i="4"/>
  <c r="AM625" i="4"/>
  <c r="AL625" i="4"/>
  <c r="AK625" i="4"/>
  <c r="AJ625" i="4"/>
  <c r="AI625" i="4"/>
  <c r="AH625" i="4"/>
  <c r="AG625" i="4"/>
  <c r="AF625" i="4"/>
  <c r="AE625" i="4"/>
  <c r="AD625" i="4"/>
  <c r="AC625" i="4"/>
  <c r="AB625" i="4"/>
  <c r="AA625" i="4"/>
  <c r="Z625" i="4"/>
  <c r="Y625" i="4"/>
  <c r="Y625" i="4" a="1"/>
  <c r="X625" i="4"/>
  <c r="W625" i="4"/>
  <c r="V625" i="4"/>
  <c r="U625" i="4"/>
  <c r="T625" i="4"/>
  <c r="S625" i="4"/>
  <c r="R625" i="4"/>
  <c r="Q625" i="4"/>
  <c r="P625" i="4"/>
  <c r="AM624" i="4"/>
  <c r="AL624" i="4"/>
  <c r="AK624" i="4"/>
  <c r="AJ624" i="4"/>
  <c r="AI624" i="4"/>
  <c r="AH624" i="4"/>
  <c r="AG624" i="4"/>
  <c r="AF624" i="4"/>
  <c r="AE624" i="4"/>
  <c r="AD624" i="4"/>
  <c r="AC624" i="4"/>
  <c r="AB624" i="4"/>
  <c r="AA624" i="4"/>
  <c r="Z624" i="4"/>
  <c r="Y624" i="4"/>
  <c r="Y624" i="4" a="1"/>
  <c r="X624" i="4"/>
  <c r="W624" i="4"/>
  <c r="V624" i="4"/>
  <c r="U624" i="4"/>
  <c r="T624" i="4"/>
  <c r="S624" i="4"/>
  <c r="R624" i="4"/>
  <c r="Q624" i="4"/>
  <c r="P624" i="4"/>
  <c r="AM623" i="4"/>
  <c r="AL623" i="4"/>
  <c r="AK623" i="4"/>
  <c r="AJ623" i="4"/>
  <c r="AI623" i="4"/>
  <c r="AH623" i="4"/>
  <c r="AG623" i="4"/>
  <c r="AF623" i="4"/>
  <c r="AE623" i="4"/>
  <c r="AD623" i="4"/>
  <c r="AC623" i="4"/>
  <c r="AB623" i="4"/>
  <c r="AA623" i="4"/>
  <c r="Z623" i="4"/>
  <c r="Y623" i="4"/>
  <c r="Y623" i="4" a="1"/>
  <c r="X623" i="4"/>
  <c r="W623" i="4"/>
  <c r="V623" i="4"/>
  <c r="U623" i="4"/>
  <c r="T623" i="4"/>
  <c r="S623" i="4"/>
  <c r="R623" i="4"/>
  <c r="Q623" i="4"/>
  <c r="P623" i="4"/>
  <c r="AM622" i="4"/>
  <c r="AL622" i="4"/>
  <c r="AK622" i="4"/>
  <c r="AJ622" i="4"/>
  <c r="AI622" i="4"/>
  <c r="AH622" i="4"/>
  <c r="AG622" i="4"/>
  <c r="AF622" i="4"/>
  <c r="AE622" i="4"/>
  <c r="AD622" i="4"/>
  <c r="AC622" i="4"/>
  <c r="AB622" i="4"/>
  <c r="AA622" i="4"/>
  <c r="Z622" i="4"/>
  <c r="Y622" i="4"/>
  <c r="Y622" i="4" a="1"/>
  <c r="X622" i="4"/>
  <c r="W622" i="4"/>
  <c r="V622" i="4"/>
  <c r="U622" i="4"/>
  <c r="T622" i="4"/>
  <c r="S622" i="4"/>
  <c r="R622" i="4"/>
  <c r="Q622" i="4"/>
  <c r="P622" i="4"/>
  <c r="AM621" i="4"/>
  <c r="AL621" i="4"/>
  <c r="AK621" i="4"/>
  <c r="AJ621" i="4"/>
  <c r="AI621" i="4"/>
  <c r="AH621" i="4"/>
  <c r="AG621" i="4"/>
  <c r="AF621" i="4"/>
  <c r="AE621" i="4"/>
  <c r="AD621" i="4"/>
  <c r="AC621" i="4"/>
  <c r="AB621" i="4"/>
  <c r="AA621" i="4"/>
  <c r="Z621" i="4"/>
  <c r="Y621" i="4"/>
  <c r="Y621" i="4" a="1"/>
  <c r="X621" i="4"/>
  <c r="W621" i="4"/>
  <c r="V621" i="4"/>
  <c r="U621" i="4"/>
  <c r="T621" i="4"/>
  <c r="S621" i="4"/>
  <c r="R621" i="4"/>
  <c r="Q621" i="4"/>
  <c r="P621" i="4"/>
  <c r="AM620" i="4"/>
  <c r="AL620" i="4"/>
  <c r="AK620" i="4"/>
  <c r="AJ620" i="4"/>
  <c r="AI620" i="4"/>
  <c r="AH620" i="4"/>
  <c r="AG620" i="4"/>
  <c r="AF620" i="4"/>
  <c r="AE620" i="4"/>
  <c r="AD620" i="4"/>
  <c r="AC620" i="4"/>
  <c r="AB620" i="4"/>
  <c r="AA620" i="4"/>
  <c r="Z620" i="4"/>
  <c r="Y620" i="4"/>
  <c r="Y620" i="4" a="1"/>
  <c r="X620" i="4"/>
  <c r="W620" i="4"/>
  <c r="V620" i="4"/>
  <c r="U620" i="4"/>
  <c r="T620" i="4"/>
  <c r="S620" i="4"/>
  <c r="R620" i="4"/>
  <c r="Q620" i="4"/>
  <c r="P620" i="4"/>
  <c r="AM619" i="4"/>
  <c r="AL619" i="4"/>
  <c r="AK619" i="4"/>
  <c r="AJ619" i="4"/>
  <c r="AI619" i="4"/>
  <c r="AH619" i="4"/>
  <c r="AG619" i="4"/>
  <c r="AF619" i="4"/>
  <c r="AE619" i="4"/>
  <c r="AD619" i="4"/>
  <c r="AC619" i="4"/>
  <c r="AB619" i="4"/>
  <c r="AA619" i="4"/>
  <c r="Z619" i="4"/>
  <c r="Y619" i="4"/>
  <c r="Y619" i="4" a="1"/>
  <c r="X619" i="4"/>
  <c r="W619" i="4"/>
  <c r="V619" i="4"/>
  <c r="U619" i="4"/>
  <c r="T619" i="4"/>
  <c r="S619" i="4"/>
  <c r="R619" i="4"/>
  <c r="Q619" i="4"/>
  <c r="P619" i="4"/>
  <c r="AM618" i="4"/>
  <c r="AL618" i="4"/>
  <c r="AK618" i="4"/>
  <c r="AJ618" i="4"/>
  <c r="AI618" i="4"/>
  <c r="AH618" i="4"/>
  <c r="AG618" i="4"/>
  <c r="AF618" i="4"/>
  <c r="AE618" i="4"/>
  <c r="AD618" i="4"/>
  <c r="AC618" i="4"/>
  <c r="AB618" i="4"/>
  <c r="AA618" i="4"/>
  <c r="Z618" i="4"/>
  <c r="Y618" i="4"/>
  <c r="Y618" i="4" a="1"/>
  <c r="X618" i="4"/>
  <c r="W618" i="4"/>
  <c r="V618" i="4"/>
  <c r="U618" i="4"/>
  <c r="T618" i="4"/>
  <c r="S618" i="4"/>
  <c r="R618" i="4"/>
  <c r="Q618" i="4"/>
  <c r="P618" i="4"/>
  <c r="AM617" i="4"/>
  <c r="AL617" i="4"/>
  <c r="AK617" i="4"/>
  <c r="AJ617" i="4"/>
  <c r="AI617" i="4"/>
  <c r="AH617" i="4"/>
  <c r="AG617" i="4"/>
  <c r="AF617" i="4"/>
  <c r="AE617" i="4"/>
  <c r="AD617" i="4"/>
  <c r="AC617" i="4"/>
  <c r="AB617" i="4"/>
  <c r="AA617" i="4"/>
  <c r="Z617" i="4"/>
  <c r="Y617" i="4"/>
  <c r="Y617" i="4" a="1"/>
  <c r="X617" i="4"/>
  <c r="W617" i="4"/>
  <c r="V617" i="4"/>
  <c r="U617" i="4"/>
  <c r="T617" i="4"/>
  <c r="S617" i="4"/>
  <c r="R617" i="4"/>
  <c r="Q617" i="4"/>
  <c r="P617" i="4"/>
  <c r="AM616" i="4"/>
  <c r="AL616" i="4"/>
  <c r="AK616" i="4"/>
  <c r="AJ616" i="4"/>
  <c r="AI616" i="4"/>
  <c r="AH616" i="4"/>
  <c r="AG616" i="4"/>
  <c r="AF616" i="4"/>
  <c r="AE616" i="4"/>
  <c r="AD616" i="4"/>
  <c r="AC616" i="4"/>
  <c r="AB616" i="4"/>
  <c r="AA616" i="4"/>
  <c r="Z616" i="4"/>
  <c r="Y616" i="4"/>
  <c r="Y616" i="4" a="1"/>
  <c r="X616" i="4"/>
  <c r="W616" i="4"/>
  <c r="V616" i="4"/>
  <c r="U616" i="4"/>
  <c r="T616" i="4"/>
  <c r="S616" i="4"/>
  <c r="R616" i="4"/>
  <c r="Q616" i="4"/>
  <c r="P616" i="4"/>
  <c r="AM615" i="4"/>
  <c r="AL615" i="4"/>
  <c r="AK615" i="4"/>
  <c r="AJ615" i="4"/>
  <c r="AI615" i="4"/>
  <c r="AH615" i="4"/>
  <c r="AG615" i="4"/>
  <c r="AF615" i="4"/>
  <c r="AE615" i="4"/>
  <c r="AD615" i="4"/>
  <c r="AC615" i="4"/>
  <c r="AB615" i="4"/>
  <c r="AA615" i="4"/>
  <c r="Z615" i="4"/>
  <c r="Y615" i="4"/>
  <c r="Y615" i="4" a="1"/>
  <c r="X615" i="4"/>
  <c r="W615" i="4"/>
  <c r="V615" i="4"/>
  <c r="U615" i="4"/>
  <c r="T615" i="4"/>
  <c r="S615" i="4"/>
  <c r="R615" i="4"/>
  <c r="Q615" i="4"/>
  <c r="P615" i="4"/>
  <c r="AM614" i="4"/>
  <c r="AL614" i="4"/>
  <c r="AK614" i="4"/>
  <c r="AJ614" i="4"/>
  <c r="AI614" i="4"/>
  <c r="AH614" i="4"/>
  <c r="AG614" i="4"/>
  <c r="AF614" i="4"/>
  <c r="AE614" i="4"/>
  <c r="AD614" i="4"/>
  <c r="AC614" i="4"/>
  <c r="AB614" i="4"/>
  <c r="AA614" i="4"/>
  <c r="Z614" i="4"/>
  <c r="Y614" i="4"/>
  <c r="Y614" i="4" a="1"/>
  <c r="X614" i="4"/>
  <c r="W614" i="4"/>
  <c r="V614" i="4"/>
  <c r="U614" i="4"/>
  <c r="T614" i="4"/>
  <c r="S614" i="4"/>
  <c r="R614" i="4"/>
  <c r="Q614" i="4"/>
  <c r="P614" i="4"/>
  <c r="AM613" i="4"/>
  <c r="AL613" i="4"/>
  <c r="AK613" i="4"/>
  <c r="AJ613" i="4"/>
  <c r="AI613" i="4"/>
  <c r="AH613" i="4"/>
  <c r="AG613" i="4"/>
  <c r="AF613" i="4"/>
  <c r="AE613" i="4"/>
  <c r="AD613" i="4"/>
  <c r="AC613" i="4"/>
  <c r="AB613" i="4"/>
  <c r="AA613" i="4"/>
  <c r="Z613" i="4"/>
  <c r="Y613" i="4"/>
  <c r="Y613" i="4" a="1"/>
  <c r="X613" i="4"/>
  <c r="W613" i="4"/>
  <c r="V613" i="4"/>
  <c r="U613" i="4"/>
  <c r="T613" i="4"/>
  <c r="S613" i="4"/>
  <c r="R613" i="4"/>
  <c r="Q613" i="4"/>
  <c r="P613" i="4"/>
  <c r="AM612" i="4"/>
  <c r="AL612" i="4"/>
  <c r="AK612" i="4"/>
  <c r="AJ612" i="4"/>
  <c r="AI612" i="4"/>
  <c r="AH612" i="4"/>
  <c r="AG612" i="4"/>
  <c r="AF612" i="4"/>
  <c r="AE612" i="4"/>
  <c r="AD612" i="4"/>
  <c r="AC612" i="4"/>
  <c r="AB612" i="4"/>
  <c r="AA612" i="4"/>
  <c r="Z612" i="4"/>
  <c r="Y612" i="4"/>
  <c r="Y612" i="4" a="1"/>
  <c r="X612" i="4"/>
  <c r="W612" i="4"/>
  <c r="V612" i="4"/>
  <c r="U612" i="4"/>
  <c r="T612" i="4"/>
  <c r="S612" i="4"/>
  <c r="R612" i="4"/>
  <c r="Q612" i="4"/>
  <c r="P612" i="4"/>
  <c r="AM611" i="4"/>
  <c r="AL611" i="4"/>
  <c r="AK611" i="4"/>
  <c r="AJ611" i="4"/>
  <c r="AI611" i="4"/>
  <c r="AH611" i="4"/>
  <c r="AG611" i="4"/>
  <c r="AF611" i="4"/>
  <c r="AE611" i="4"/>
  <c r="AD611" i="4"/>
  <c r="AC611" i="4"/>
  <c r="AB611" i="4"/>
  <c r="AA611" i="4"/>
  <c r="Z611" i="4"/>
  <c r="Y611" i="4"/>
  <c r="Y611" i="4" a="1"/>
  <c r="X611" i="4"/>
  <c r="W611" i="4"/>
  <c r="V611" i="4"/>
  <c r="U611" i="4"/>
  <c r="T611" i="4"/>
  <c r="S611" i="4"/>
  <c r="R611" i="4"/>
  <c r="Q611" i="4"/>
  <c r="P611" i="4"/>
  <c r="AM610" i="4"/>
  <c r="AL610" i="4"/>
  <c r="AK610" i="4"/>
  <c r="AJ610" i="4"/>
  <c r="AI610" i="4"/>
  <c r="AH610" i="4"/>
  <c r="AG610" i="4"/>
  <c r="AF610" i="4"/>
  <c r="AE610" i="4"/>
  <c r="AD610" i="4"/>
  <c r="AC610" i="4"/>
  <c r="AB610" i="4"/>
  <c r="AA610" i="4"/>
  <c r="Z610" i="4"/>
  <c r="Y610" i="4"/>
  <c r="Y610" i="4" a="1"/>
  <c r="X610" i="4"/>
  <c r="W610" i="4"/>
  <c r="V610" i="4"/>
  <c r="U610" i="4"/>
  <c r="T610" i="4"/>
  <c r="S610" i="4"/>
  <c r="R610" i="4"/>
  <c r="Q610" i="4"/>
  <c r="P610" i="4"/>
  <c r="AM609" i="4"/>
  <c r="AL609" i="4"/>
  <c r="AK609" i="4"/>
  <c r="AJ609" i="4"/>
  <c r="AI609" i="4"/>
  <c r="AH609" i="4"/>
  <c r="AG609" i="4"/>
  <c r="AF609" i="4"/>
  <c r="AE609" i="4"/>
  <c r="AD609" i="4"/>
  <c r="AC609" i="4"/>
  <c r="AB609" i="4"/>
  <c r="AA609" i="4"/>
  <c r="Z609" i="4"/>
  <c r="Y609" i="4"/>
  <c r="Y609" i="4" a="1"/>
  <c r="X609" i="4"/>
  <c r="W609" i="4"/>
  <c r="V609" i="4"/>
  <c r="U609" i="4"/>
  <c r="T609" i="4"/>
  <c r="S609" i="4"/>
  <c r="R609" i="4"/>
  <c r="Q609" i="4"/>
  <c r="P609" i="4"/>
  <c r="AM608" i="4"/>
  <c r="AL608" i="4"/>
  <c r="AK608" i="4"/>
  <c r="AJ608" i="4"/>
  <c r="AI608" i="4"/>
  <c r="AH608" i="4"/>
  <c r="AG608" i="4"/>
  <c r="AF608" i="4"/>
  <c r="AE608" i="4"/>
  <c r="AD608" i="4"/>
  <c r="AC608" i="4"/>
  <c r="AB608" i="4"/>
  <c r="AA608" i="4"/>
  <c r="Z608" i="4"/>
  <c r="Y608" i="4"/>
  <c r="Y608" i="4" a="1"/>
  <c r="X608" i="4"/>
  <c r="W608" i="4"/>
  <c r="V608" i="4"/>
  <c r="U608" i="4"/>
  <c r="T608" i="4"/>
  <c r="S608" i="4"/>
  <c r="R608" i="4"/>
  <c r="Q608" i="4"/>
  <c r="P608" i="4"/>
  <c r="AM607" i="4"/>
  <c r="AL607" i="4"/>
  <c r="AK607" i="4"/>
  <c r="AJ607" i="4"/>
  <c r="AI607" i="4"/>
  <c r="AH607" i="4"/>
  <c r="AG607" i="4"/>
  <c r="AF607" i="4"/>
  <c r="AE607" i="4"/>
  <c r="AD607" i="4"/>
  <c r="AC607" i="4"/>
  <c r="AB607" i="4"/>
  <c r="AA607" i="4"/>
  <c r="Z607" i="4"/>
  <c r="Y607" i="4"/>
  <c r="Y607" i="4" a="1"/>
  <c r="X607" i="4"/>
  <c r="W607" i="4"/>
  <c r="V607" i="4"/>
  <c r="U607" i="4"/>
  <c r="T607" i="4"/>
  <c r="S607" i="4"/>
  <c r="R607" i="4"/>
  <c r="Q607" i="4"/>
  <c r="P607" i="4"/>
  <c r="AM606" i="4"/>
  <c r="AL606" i="4"/>
  <c r="AK606" i="4"/>
  <c r="AJ606" i="4"/>
  <c r="AI606" i="4"/>
  <c r="AH606" i="4"/>
  <c r="AG606" i="4"/>
  <c r="AF606" i="4"/>
  <c r="AE606" i="4"/>
  <c r="AD606" i="4"/>
  <c r="AC606" i="4"/>
  <c r="AB606" i="4"/>
  <c r="AA606" i="4"/>
  <c r="Z606" i="4"/>
  <c r="Y606" i="4"/>
  <c r="Y606" i="4" a="1"/>
  <c r="X606" i="4"/>
  <c r="W606" i="4"/>
  <c r="V606" i="4"/>
  <c r="U606" i="4"/>
  <c r="T606" i="4"/>
  <c r="S606" i="4"/>
  <c r="R606" i="4"/>
  <c r="Q606" i="4"/>
  <c r="P606" i="4"/>
  <c r="AM605" i="4"/>
  <c r="AL605" i="4"/>
  <c r="AK605" i="4"/>
  <c r="AJ605" i="4"/>
  <c r="AI605" i="4"/>
  <c r="AH605" i="4"/>
  <c r="AG605" i="4"/>
  <c r="AF605" i="4"/>
  <c r="AE605" i="4"/>
  <c r="AD605" i="4"/>
  <c r="AC605" i="4"/>
  <c r="AB605" i="4"/>
  <c r="AA605" i="4"/>
  <c r="Z605" i="4"/>
  <c r="Y605" i="4"/>
  <c r="Y605" i="4" a="1"/>
  <c r="X605" i="4"/>
  <c r="W605" i="4"/>
  <c r="V605" i="4"/>
  <c r="U605" i="4"/>
  <c r="T605" i="4"/>
  <c r="S605" i="4"/>
  <c r="R605" i="4"/>
  <c r="Q605" i="4"/>
  <c r="P605" i="4"/>
  <c r="AM604" i="4"/>
  <c r="AL604" i="4"/>
  <c r="AK604" i="4"/>
  <c r="AJ604" i="4"/>
  <c r="AI604" i="4"/>
  <c r="AH604" i="4"/>
  <c r="AG604" i="4"/>
  <c r="AF604" i="4"/>
  <c r="AE604" i="4"/>
  <c r="AD604" i="4"/>
  <c r="AC604" i="4"/>
  <c r="AB604" i="4"/>
  <c r="AA604" i="4"/>
  <c r="Z604" i="4"/>
  <c r="Y604" i="4"/>
  <c r="Y604" i="4" a="1"/>
  <c r="X604" i="4"/>
  <c r="W604" i="4"/>
  <c r="V604" i="4"/>
  <c r="U604" i="4"/>
  <c r="T604" i="4"/>
  <c r="S604" i="4"/>
  <c r="R604" i="4"/>
  <c r="Q604" i="4"/>
  <c r="P604" i="4"/>
  <c r="AM603" i="4"/>
  <c r="AL603" i="4"/>
  <c r="AK603" i="4"/>
  <c r="AJ603" i="4"/>
  <c r="AI603" i="4"/>
  <c r="AH603" i="4"/>
  <c r="AG603" i="4"/>
  <c r="AF603" i="4"/>
  <c r="AE603" i="4"/>
  <c r="AD603" i="4"/>
  <c r="AC603" i="4"/>
  <c r="AB603" i="4"/>
  <c r="AA603" i="4"/>
  <c r="Z603" i="4"/>
  <c r="Y603" i="4"/>
  <c r="Y603" i="4" a="1"/>
  <c r="X603" i="4"/>
  <c r="W603" i="4"/>
  <c r="V603" i="4"/>
  <c r="U603" i="4"/>
  <c r="T603" i="4"/>
  <c r="S603" i="4"/>
  <c r="R603" i="4"/>
  <c r="Q603" i="4"/>
  <c r="P603" i="4"/>
  <c r="AM602" i="4"/>
  <c r="AL602" i="4"/>
  <c r="AK602" i="4"/>
  <c r="AJ602" i="4"/>
  <c r="AI602" i="4"/>
  <c r="AH602" i="4"/>
  <c r="AG602" i="4"/>
  <c r="AF602" i="4"/>
  <c r="AE602" i="4"/>
  <c r="AD602" i="4"/>
  <c r="AC602" i="4"/>
  <c r="AB602" i="4"/>
  <c r="AA602" i="4"/>
  <c r="Z602" i="4"/>
  <c r="Y602" i="4"/>
  <c r="Y602" i="4" a="1"/>
  <c r="X602" i="4"/>
  <c r="W602" i="4"/>
  <c r="V602" i="4"/>
  <c r="U602" i="4"/>
  <c r="T602" i="4"/>
  <c r="S602" i="4"/>
  <c r="R602" i="4"/>
  <c r="Q602" i="4"/>
  <c r="P602" i="4"/>
  <c r="AM601" i="4"/>
  <c r="AL601" i="4"/>
  <c r="AK601" i="4"/>
  <c r="AJ601" i="4"/>
  <c r="AI601" i="4"/>
  <c r="AH601" i="4"/>
  <c r="AG601" i="4"/>
  <c r="AF601" i="4"/>
  <c r="AE601" i="4"/>
  <c r="AD601" i="4"/>
  <c r="AC601" i="4"/>
  <c r="AB601" i="4"/>
  <c r="AA601" i="4"/>
  <c r="Z601" i="4"/>
  <c r="Y601" i="4"/>
  <c r="Y601" i="4" a="1"/>
  <c r="X601" i="4"/>
  <c r="W601" i="4"/>
  <c r="V601" i="4"/>
  <c r="U601" i="4"/>
  <c r="T601" i="4"/>
  <c r="S601" i="4"/>
  <c r="R601" i="4"/>
  <c r="Q601" i="4"/>
  <c r="P601" i="4"/>
  <c r="AM600" i="4"/>
  <c r="AL600" i="4"/>
  <c r="AK600" i="4"/>
  <c r="AJ600" i="4"/>
  <c r="AI600" i="4"/>
  <c r="AH600" i="4"/>
  <c r="AG600" i="4"/>
  <c r="AF600" i="4"/>
  <c r="AE600" i="4"/>
  <c r="AD600" i="4"/>
  <c r="AC600" i="4"/>
  <c r="AB600" i="4"/>
  <c r="AA600" i="4"/>
  <c r="Z600" i="4"/>
  <c r="Y600" i="4"/>
  <c r="Y600" i="4" a="1"/>
  <c r="X600" i="4"/>
  <c r="W600" i="4"/>
  <c r="V600" i="4"/>
  <c r="U600" i="4"/>
  <c r="T600" i="4"/>
  <c r="S600" i="4"/>
  <c r="R600" i="4"/>
  <c r="Q600" i="4"/>
  <c r="P600" i="4"/>
  <c r="AM599" i="4"/>
  <c r="AL599" i="4"/>
  <c r="AK599" i="4"/>
  <c r="AJ599" i="4"/>
  <c r="AI599" i="4"/>
  <c r="AH599" i="4"/>
  <c r="AG599" i="4"/>
  <c r="AF599" i="4"/>
  <c r="AE599" i="4"/>
  <c r="AD599" i="4"/>
  <c r="AC599" i="4"/>
  <c r="AB599" i="4"/>
  <c r="AA599" i="4"/>
  <c r="Z599" i="4"/>
  <c r="Y599" i="4"/>
  <c r="Y599" i="4" a="1"/>
  <c r="X599" i="4"/>
  <c r="W599" i="4"/>
  <c r="V599" i="4"/>
  <c r="U599" i="4"/>
  <c r="T599" i="4"/>
  <c r="S599" i="4"/>
  <c r="R599" i="4"/>
  <c r="Q599" i="4"/>
  <c r="P599" i="4"/>
  <c r="AM598" i="4"/>
  <c r="AL598" i="4"/>
  <c r="AK598" i="4"/>
  <c r="AJ598" i="4"/>
  <c r="AI598" i="4"/>
  <c r="AH598" i="4"/>
  <c r="AG598" i="4"/>
  <c r="AF598" i="4"/>
  <c r="AE598" i="4"/>
  <c r="AD598" i="4"/>
  <c r="AC598" i="4"/>
  <c r="AB598" i="4"/>
  <c r="AA598" i="4"/>
  <c r="Z598" i="4"/>
  <c r="Y598" i="4"/>
  <c r="Y598" i="4" a="1"/>
  <c r="X598" i="4"/>
  <c r="W598" i="4"/>
  <c r="V598" i="4"/>
  <c r="U598" i="4"/>
  <c r="T598" i="4"/>
  <c r="S598" i="4"/>
  <c r="R598" i="4"/>
  <c r="Q598" i="4"/>
  <c r="P598" i="4"/>
  <c r="AM597" i="4"/>
  <c r="AL597" i="4"/>
  <c r="AK597" i="4"/>
  <c r="AJ597" i="4"/>
  <c r="AI597" i="4"/>
  <c r="AH597" i="4"/>
  <c r="AG597" i="4"/>
  <c r="AF597" i="4"/>
  <c r="AE597" i="4"/>
  <c r="AD597" i="4"/>
  <c r="AC597" i="4"/>
  <c r="AB597" i="4"/>
  <c r="AA597" i="4"/>
  <c r="Z597" i="4"/>
  <c r="Y597" i="4"/>
  <c r="Y597" i="4" a="1"/>
  <c r="X597" i="4"/>
  <c r="W597" i="4"/>
  <c r="V597" i="4"/>
  <c r="U597" i="4"/>
  <c r="T597" i="4"/>
  <c r="S597" i="4"/>
  <c r="R597" i="4"/>
  <c r="Q597" i="4"/>
  <c r="P597" i="4"/>
  <c r="AM596" i="4"/>
  <c r="AL596" i="4"/>
  <c r="AK596" i="4"/>
  <c r="AJ596" i="4"/>
  <c r="AI596" i="4"/>
  <c r="AH596" i="4"/>
  <c r="AG596" i="4"/>
  <c r="AF596" i="4"/>
  <c r="AE596" i="4"/>
  <c r="AD596" i="4"/>
  <c r="AC596" i="4"/>
  <c r="AB596" i="4"/>
  <c r="AA596" i="4"/>
  <c r="Z596" i="4"/>
  <c r="Y596" i="4"/>
  <c r="Y596" i="4" a="1"/>
  <c r="X596" i="4"/>
  <c r="W596" i="4"/>
  <c r="V596" i="4"/>
  <c r="U596" i="4"/>
  <c r="T596" i="4"/>
  <c r="S596" i="4"/>
  <c r="R596" i="4"/>
  <c r="Q596" i="4"/>
  <c r="P596" i="4"/>
  <c r="AM595" i="4"/>
  <c r="AL595" i="4"/>
  <c r="AK595" i="4"/>
  <c r="AJ595" i="4"/>
  <c r="AI595" i="4"/>
  <c r="AH595" i="4"/>
  <c r="AG595" i="4"/>
  <c r="AF595" i="4"/>
  <c r="AE595" i="4"/>
  <c r="AD595" i="4"/>
  <c r="AC595" i="4"/>
  <c r="AB595" i="4"/>
  <c r="AA595" i="4"/>
  <c r="Z595" i="4"/>
  <c r="Y595" i="4"/>
  <c r="Y595" i="4" a="1"/>
  <c r="X595" i="4"/>
  <c r="W595" i="4"/>
  <c r="V595" i="4"/>
  <c r="U595" i="4"/>
  <c r="T595" i="4"/>
  <c r="S595" i="4"/>
  <c r="R595" i="4"/>
  <c r="Q595" i="4"/>
  <c r="P595" i="4"/>
  <c r="AM594" i="4"/>
  <c r="AL594" i="4"/>
  <c r="AK594" i="4"/>
  <c r="AJ594" i="4"/>
  <c r="AI594" i="4"/>
  <c r="AH594" i="4"/>
  <c r="AG594" i="4"/>
  <c r="AF594" i="4"/>
  <c r="AE594" i="4"/>
  <c r="AD594" i="4"/>
  <c r="AC594" i="4"/>
  <c r="AB594" i="4"/>
  <c r="AA594" i="4"/>
  <c r="Z594" i="4"/>
  <c r="Y594" i="4"/>
  <c r="Y594" i="4" a="1"/>
  <c r="X594" i="4"/>
  <c r="W594" i="4"/>
  <c r="V594" i="4"/>
  <c r="U594" i="4"/>
  <c r="T594" i="4"/>
  <c r="S594" i="4"/>
  <c r="R594" i="4"/>
  <c r="Q594" i="4"/>
  <c r="P594" i="4"/>
  <c r="AM593" i="4"/>
  <c r="AL593" i="4"/>
  <c r="AK593" i="4"/>
  <c r="AJ593" i="4"/>
  <c r="AI593" i="4"/>
  <c r="AH593" i="4"/>
  <c r="AG593" i="4"/>
  <c r="AF593" i="4"/>
  <c r="AE593" i="4"/>
  <c r="AD593" i="4"/>
  <c r="AC593" i="4"/>
  <c r="AB593" i="4"/>
  <c r="AA593" i="4"/>
  <c r="Z593" i="4"/>
  <c r="Y593" i="4"/>
  <c r="Y593" i="4" a="1"/>
  <c r="X593" i="4"/>
  <c r="W593" i="4"/>
  <c r="V593" i="4"/>
  <c r="U593" i="4"/>
  <c r="T593" i="4"/>
  <c r="S593" i="4"/>
  <c r="R593" i="4"/>
  <c r="Q593" i="4"/>
  <c r="P593" i="4"/>
  <c r="AM592" i="4"/>
  <c r="AL592" i="4"/>
  <c r="AK592" i="4"/>
  <c r="AJ592" i="4"/>
  <c r="AI592" i="4"/>
  <c r="AH592" i="4"/>
  <c r="AG592" i="4"/>
  <c r="AF592" i="4"/>
  <c r="AE592" i="4"/>
  <c r="AD592" i="4"/>
  <c r="AC592" i="4"/>
  <c r="AB592" i="4"/>
  <c r="AA592" i="4"/>
  <c r="Z592" i="4"/>
  <c r="Y592" i="4"/>
  <c r="Y592" i="4" a="1"/>
  <c r="X592" i="4"/>
  <c r="W592" i="4"/>
  <c r="V592" i="4"/>
  <c r="U592" i="4"/>
  <c r="T592" i="4"/>
  <c r="S592" i="4"/>
  <c r="R592" i="4"/>
  <c r="Q592" i="4"/>
  <c r="P592" i="4"/>
  <c r="AM591" i="4"/>
  <c r="AL591" i="4"/>
  <c r="AK591" i="4"/>
  <c r="AJ591" i="4"/>
  <c r="AI591" i="4"/>
  <c r="AH591" i="4"/>
  <c r="AG591" i="4"/>
  <c r="AF591" i="4"/>
  <c r="AE591" i="4"/>
  <c r="AD591" i="4"/>
  <c r="AC591" i="4"/>
  <c r="AB591" i="4"/>
  <c r="AA591" i="4"/>
  <c r="Z591" i="4"/>
  <c r="Y591" i="4"/>
  <c r="Y591" i="4" a="1"/>
  <c r="X591" i="4"/>
  <c r="W591" i="4"/>
  <c r="V591" i="4"/>
  <c r="U591" i="4"/>
  <c r="T591" i="4"/>
  <c r="S591" i="4"/>
  <c r="R591" i="4"/>
  <c r="Q591" i="4"/>
  <c r="P591" i="4"/>
  <c r="AM590" i="4"/>
  <c r="AL590" i="4"/>
  <c r="AK590" i="4"/>
  <c r="AJ590" i="4"/>
  <c r="AI590" i="4"/>
  <c r="AH590" i="4"/>
  <c r="AG590" i="4"/>
  <c r="AF590" i="4"/>
  <c r="AE590" i="4"/>
  <c r="AD590" i="4"/>
  <c r="AC590" i="4"/>
  <c r="AB590" i="4"/>
  <c r="AA590" i="4"/>
  <c r="Z590" i="4"/>
  <c r="Y590" i="4"/>
  <c r="Y590" i="4" a="1"/>
  <c r="X590" i="4"/>
  <c r="W590" i="4"/>
  <c r="V590" i="4"/>
  <c r="U590" i="4"/>
  <c r="T590" i="4"/>
  <c r="S590" i="4"/>
  <c r="R590" i="4"/>
  <c r="Q590" i="4"/>
  <c r="P590" i="4"/>
  <c r="AM589" i="4"/>
  <c r="AL589" i="4"/>
  <c r="AK589" i="4"/>
  <c r="AJ589" i="4"/>
  <c r="AI589" i="4"/>
  <c r="AH589" i="4"/>
  <c r="AG589" i="4"/>
  <c r="AF589" i="4"/>
  <c r="AE589" i="4"/>
  <c r="AD589" i="4"/>
  <c r="AC589" i="4"/>
  <c r="AB589" i="4"/>
  <c r="AA589" i="4"/>
  <c r="Z589" i="4"/>
  <c r="Y589" i="4"/>
  <c r="Y589" i="4" a="1"/>
  <c r="X589" i="4"/>
  <c r="W589" i="4"/>
  <c r="V589" i="4"/>
  <c r="U589" i="4"/>
  <c r="T589" i="4"/>
  <c r="S589" i="4"/>
  <c r="R589" i="4"/>
  <c r="Q589" i="4"/>
  <c r="P589" i="4"/>
  <c r="AM588" i="4"/>
  <c r="AL588" i="4"/>
  <c r="AK588" i="4"/>
  <c r="AJ588" i="4"/>
  <c r="AI588" i="4"/>
  <c r="AH588" i="4"/>
  <c r="AG588" i="4"/>
  <c r="AF588" i="4"/>
  <c r="AE588" i="4"/>
  <c r="AD588" i="4"/>
  <c r="AC588" i="4"/>
  <c r="AB588" i="4"/>
  <c r="AA588" i="4"/>
  <c r="Z588" i="4"/>
  <c r="Y588" i="4"/>
  <c r="Y588" i="4" a="1"/>
  <c r="X588" i="4"/>
  <c r="W588" i="4"/>
  <c r="V588" i="4"/>
  <c r="U588" i="4"/>
  <c r="T588" i="4"/>
  <c r="S588" i="4"/>
  <c r="R588" i="4"/>
  <c r="Q588" i="4"/>
  <c r="P588" i="4"/>
  <c r="AM587" i="4"/>
  <c r="AL587" i="4"/>
  <c r="AK587" i="4"/>
  <c r="AJ587" i="4"/>
  <c r="AI587" i="4"/>
  <c r="AH587" i="4"/>
  <c r="AG587" i="4"/>
  <c r="AF587" i="4"/>
  <c r="AE587" i="4"/>
  <c r="AD587" i="4"/>
  <c r="AC587" i="4"/>
  <c r="AB587" i="4"/>
  <c r="AA587" i="4"/>
  <c r="Z587" i="4"/>
  <c r="Y587" i="4"/>
  <c r="Y587" i="4" a="1"/>
  <c r="X587" i="4"/>
  <c r="W587" i="4"/>
  <c r="V587" i="4"/>
  <c r="U587" i="4"/>
  <c r="T587" i="4"/>
  <c r="S587" i="4"/>
  <c r="R587" i="4"/>
  <c r="Q587" i="4"/>
  <c r="P587" i="4"/>
  <c r="AM586" i="4"/>
  <c r="AL586" i="4"/>
  <c r="AK586" i="4"/>
  <c r="AJ586" i="4"/>
  <c r="AI586" i="4"/>
  <c r="AH586" i="4"/>
  <c r="AG586" i="4"/>
  <c r="AF586" i="4"/>
  <c r="AE586" i="4"/>
  <c r="AD586" i="4"/>
  <c r="AC586" i="4"/>
  <c r="AB586" i="4"/>
  <c r="AA586" i="4"/>
  <c r="Z586" i="4"/>
  <c r="Y586" i="4"/>
  <c r="Y586" i="4" a="1"/>
  <c r="X586" i="4"/>
  <c r="W586" i="4"/>
  <c r="V586" i="4"/>
  <c r="U586" i="4"/>
  <c r="T586" i="4"/>
  <c r="S586" i="4"/>
  <c r="R586" i="4"/>
  <c r="Q586" i="4"/>
  <c r="P586" i="4"/>
  <c r="AM585" i="4"/>
  <c r="AL585" i="4"/>
  <c r="AK585" i="4"/>
  <c r="AJ585" i="4"/>
  <c r="AI585" i="4"/>
  <c r="AH585" i="4"/>
  <c r="AG585" i="4"/>
  <c r="AF585" i="4"/>
  <c r="AE585" i="4"/>
  <c r="AD585" i="4"/>
  <c r="AC585" i="4"/>
  <c r="AB585" i="4"/>
  <c r="AA585" i="4"/>
  <c r="Z585" i="4"/>
  <c r="Y585" i="4"/>
  <c r="Y585" i="4" a="1"/>
  <c r="X585" i="4"/>
  <c r="W585" i="4"/>
  <c r="V585" i="4"/>
  <c r="U585" i="4"/>
  <c r="T585" i="4"/>
  <c r="S585" i="4"/>
  <c r="R585" i="4"/>
  <c r="Q585" i="4"/>
  <c r="P585" i="4"/>
  <c r="AM584" i="4"/>
  <c r="AL584" i="4"/>
  <c r="AK584" i="4"/>
  <c r="AJ584" i="4"/>
  <c r="AI584" i="4"/>
  <c r="AH584" i="4"/>
  <c r="AG584" i="4"/>
  <c r="AF584" i="4"/>
  <c r="AE584" i="4"/>
  <c r="AD584" i="4"/>
  <c r="AC584" i="4"/>
  <c r="AB584" i="4"/>
  <c r="AA584" i="4"/>
  <c r="Z584" i="4"/>
  <c r="Y584" i="4"/>
  <c r="Y584" i="4" a="1"/>
  <c r="X584" i="4"/>
  <c r="W584" i="4"/>
  <c r="V584" i="4"/>
  <c r="U584" i="4"/>
  <c r="T584" i="4"/>
  <c r="S584" i="4"/>
  <c r="R584" i="4"/>
  <c r="Q584" i="4"/>
  <c r="P584" i="4"/>
  <c r="AM583" i="4"/>
  <c r="AL583" i="4"/>
  <c r="AK583" i="4"/>
  <c r="AJ583" i="4"/>
  <c r="AI583" i="4"/>
  <c r="AH583" i="4"/>
  <c r="AG583" i="4"/>
  <c r="AF583" i="4"/>
  <c r="AE583" i="4"/>
  <c r="AD583" i="4"/>
  <c r="AC583" i="4"/>
  <c r="AB583" i="4"/>
  <c r="AA583" i="4"/>
  <c r="Z583" i="4"/>
  <c r="Y583" i="4"/>
  <c r="Y583" i="4" a="1"/>
  <c r="X583" i="4"/>
  <c r="W583" i="4"/>
  <c r="V583" i="4"/>
  <c r="U583" i="4"/>
  <c r="T583" i="4"/>
  <c r="S583" i="4"/>
  <c r="R583" i="4"/>
  <c r="Q583" i="4"/>
  <c r="P583" i="4"/>
  <c r="AM582" i="4"/>
  <c r="AL582" i="4"/>
  <c r="AK582" i="4"/>
  <c r="AJ582" i="4"/>
  <c r="AI582" i="4"/>
  <c r="AH582" i="4"/>
  <c r="AG582" i="4"/>
  <c r="AF582" i="4"/>
  <c r="AE582" i="4"/>
  <c r="AD582" i="4"/>
  <c r="AC582" i="4"/>
  <c r="AB582" i="4"/>
  <c r="AA582" i="4"/>
  <c r="Z582" i="4"/>
  <c r="Y582" i="4"/>
  <c r="Y582" i="4" a="1"/>
  <c r="X582" i="4"/>
  <c r="W582" i="4"/>
  <c r="V582" i="4"/>
  <c r="U582" i="4"/>
  <c r="T582" i="4"/>
  <c r="S582" i="4"/>
  <c r="R582" i="4"/>
  <c r="Q582" i="4"/>
  <c r="P582" i="4"/>
  <c r="AM581" i="4"/>
  <c r="AL581" i="4"/>
  <c r="AK581" i="4"/>
  <c r="AJ581" i="4"/>
  <c r="AI581" i="4"/>
  <c r="AH581" i="4"/>
  <c r="AG581" i="4"/>
  <c r="AF581" i="4"/>
  <c r="AE581" i="4"/>
  <c r="AD581" i="4"/>
  <c r="AC581" i="4"/>
  <c r="AB581" i="4"/>
  <c r="AA581" i="4"/>
  <c r="Z581" i="4"/>
  <c r="Y581" i="4"/>
  <c r="Y581" i="4" a="1"/>
  <c r="X581" i="4"/>
  <c r="W581" i="4"/>
  <c r="V581" i="4"/>
  <c r="U581" i="4"/>
  <c r="T581" i="4"/>
  <c r="S581" i="4"/>
  <c r="R581" i="4"/>
  <c r="Q581" i="4"/>
  <c r="P581" i="4"/>
  <c r="AM580" i="4"/>
  <c r="AL580" i="4"/>
  <c r="AK580" i="4"/>
  <c r="AJ580" i="4"/>
  <c r="AI580" i="4"/>
  <c r="AH580" i="4"/>
  <c r="AG580" i="4"/>
  <c r="AF580" i="4"/>
  <c r="AE580" i="4"/>
  <c r="AD580" i="4"/>
  <c r="AC580" i="4"/>
  <c r="AB580" i="4"/>
  <c r="AA580" i="4"/>
  <c r="Z580" i="4"/>
  <c r="Y580" i="4"/>
  <c r="Y580" i="4" a="1"/>
  <c r="X580" i="4"/>
  <c r="W580" i="4"/>
  <c r="V580" i="4"/>
  <c r="U580" i="4"/>
  <c r="T580" i="4"/>
  <c r="S580" i="4"/>
  <c r="R580" i="4"/>
  <c r="Q580" i="4"/>
  <c r="P580" i="4"/>
  <c r="AM579" i="4"/>
  <c r="AL579" i="4"/>
  <c r="AK579" i="4"/>
  <c r="AJ579" i="4"/>
  <c r="AI579" i="4"/>
  <c r="AH579" i="4"/>
  <c r="AG579" i="4"/>
  <c r="AF579" i="4"/>
  <c r="AE579" i="4"/>
  <c r="AD579" i="4"/>
  <c r="AC579" i="4"/>
  <c r="AB579" i="4"/>
  <c r="AA579" i="4"/>
  <c r="Z579" i="4"/>
  <c r="Y579" i="4"/>
  <c r="Y579" i="4" a="1"/>
  <c r="X579" i="4"/>
  <c r="W579" i="4"/>
  <c r="V579" i="4"/>
  <c r="U579" i="4"/>
  <c r="T579" i="4"/>
  <c r="S579" i="4"/>
  <c r="R579" i="4"/>
  <c r="Q579" i="4"/>
  <c r="P579" i="4"/>
  <c r="AM578" i="4"/>
  <c r="AL578" i="4"/>
  <c r="AK578" i="4"/>
  <c r="AJ578" i="4"/>
  <c r="AI578" i="4"/>
  <c r="AH578" i="4"/>
  <c r="AG578" i="4"/>
  <c r="AF578" i="4"/>
  <c r="AE578" i="4"/>
  <c r="AD578" i="4"/>
  <c r="AC578" i="4"/>
  <c r="AB578" i="4"/>
  <c r="AA578" i="4"/>
  <c r="Z578" i="4"/>
  <c r="Y578" i="4"/>
  <c r="Y578" i="4" a="1"/>
  <c r="X578" i="4"/>
  <c r="W578" i="4"/>
  <c r="V578" i="4"/>
  <c r="U578" i="4"/>
  <c r="T578" i="4"/>
  <c r="S578" i="4"/>
  <c r="R578" i="4"/>
  <c r="Q578" i="4"/>
  <c r="P578" i="4"/>
  <c r="AM577" i="4"/>
  <c r="AL577" i="4"/>
  <c r="AK577" i="4"/>
  <c r="AJ577" i="4"/>
  <c r="AI577" i="4"/>
  <c r="AH577" i="4"/>
  <c r="AG577" i="4"/>
  <c r="AF577" i="4"/>
  <c r="AE577" i="4"/>
  <c r="AD577" i="4"/>
  <c r="AC577" i="4"/>
  <c r="AB577" i="4"/>
  <c r="AA577" i="4"/>
  <c r="Z577" i="4"/>
  <c r="Y577" i="4"/>
  <c r="Y577" i="4" a="1"/>
  <c r="X577" i="4"/>
  <c r="W577" i="4"/>
  <c r="V577" i="4"/>
  <c r="U577" i="4"/>
  <c r="T577" i="4"/>
  <c r="S577" i="4"/>
  <c r="R577" i="4"/>
  <c r="Q577" i="4"/>
  <c r="P577" i="4"/>
  <c r="AM576" i="4"/>
  <c r="AL576" i="4"/>
  <c r="AK576" i="4"/>
  <c r="AJ576" i="4"/>
  <c r="AI576" i="4"/>
  <c r="AH576" i="4"/>
  <c r="AG576" i="4"/>
  <c r="AF576" i="4"/>
  <c r="AE576" i="4"/>
  <c r="AD576" i="4"/>
  <c r="AC576" i="4"/>
  <c r="AB576" i="4"/>
  <c r="AA576" i="4"/>
  <c r="Z576" i="4"/>
  <c r="Y576" i="4"/>
  <c r="Y576" i="4" a="1"/>
  <c r="X576" i="4"/>
  <c r="W576" i="4"/>
  <c r="V576" i="4"/>
  <c r="U576" i="4"/>
  <c r="T576" i="4"/>
  <c r="S576" i="4"/>
  <c r="R576" i="4"/>
  <c r="Q576" i="4"/>
  <c r="P576" i="4"/>
  <c r="AM575" i="4"/>
  <c r="AL575" i="4"/>
  <c r="AK575" i="4"/>
  <c r="AJ575" i="4"/>
  <c r="AI575" i="4"/>
  <c r="AH575" i="4"/>
  <c r="AG575" i="4"/>
  <c r="AF575" i="4"/>
  <c r="AE575" i="4"/>
  <c r="AD575" i="4"/>
  <c r="AC575" i="4"/>
  <c r="AB575" i="4"/>
  <c r="AA575" i="4"/>
  <c r="Z575" i="4"/>
  <c r="Y575" i="4"/>
  <c r="Y575" i="4" a="1"/>
  <c r="X575" i="4"/>
  <c r="W575" i="4"/>
  <c r="V575" i="4"/>
  <c r="U575" i="4"/>
  <c r="T575" i="4"/>
  <c r="S575" i="4"/>
  <c r="R575" i="4"/>
  <c r="Q575" i="4"/>
  <c r="P575" i="4"/>
  <c r="AM574" i="4"/>
  <c r="AL574" i="4"/>
  <c r="AK574" i="4"/>
  <c r="AJ574" i="4"/>
  <c r="AI574" i="4"/>
  <c r="AH574" i="4"/>
  <c r="AG574" i="4"/>
  <c r="AF574" i="4"/>
  <c r="AE574" i="4"/>
  <c r="AD574" i="4"/>
  <c r="AC574" i="4"/>
  <c r="AB574" i="4"/>
  <c r="AA574" i="4"/>
  <c r="Z574" i="4"/>
  <c r="Y574" i="4"/>
  <c r="Y574" i="4" a="1"/>
  <c r="X574" i="4"/>
  <c r="W574" i="4"/>
  <c r="V574" i="4"/>
  <c r="U574" i="4"/>
  <c r="T574" i="4"/>
  <c r="S574" i="4"/>
  <c r="R574" i="4"/>
  <c r="Q574" i="4"/>
  <c r="P574" i="4"/>
  <c r="AM573" i="4"/>
  <c r="AL573" i="4"/>
  <c r="AK573" i="4"/>
  <c r="AJ573" i="4"/>
  <c r="AI573" i="4"/>
  <c r="AH573" i="4"/>
  <c r="AG573" i="4"/>
  <c r="AF573" i="4"/>
  <c r="AE573" i="4"/>
  <c r="AD573" i="4"/>
  <c r="AC573" i="4"/>
  <c r="AB573" i="4"/>
  <c r="AA573" i="4"/>
  <c r="Z573" i="4"/>
  <c r="Y573" i="4"/>
  <c r="Y573" i="4" a="1"/>
  <c r="X573" i="4"/>
  <c r="W573" i="4"/>
  <c r="V573" i="4"/>
  <c r="U573" i="4"/>
  <c r="T573" i="4"/>
  <c r="S573" i="4"/>
  <c r="R573" i="4"/>
  <c r="Q573" i="4"/>
  <c r="P573" i="4"/>
  <c r="AM572" i="4"/>
  <c r="AL572" i="4"/>
  <c r="AK572" i="4"/>
  <c r="AJ572" i="4"/>
  <c r="AI572" i="4"/>
  <c r="AH572" i="4"/>
  <c r="AG572" i="4"/>
  <c r="AF572" i="4"/>
  <c r="AE572" i="4"/>
  <c r="AD572" i="4"/>
  <c r="AC572" i="4"/>
  <c r="AB572" i="4"/>
  <c r="AA572" i="4"/>
  <c r="Z572" i="4"/>
  <c r="Y572" i="4"/>
  <c r="Y572" i="4" a="1"/>
  <c r="X572" i="4"/>
  <c r="W572" i="4"/>
  <c r="V572" i="4"/>
  <c r="U572" i="4"/>
  <c r="T572" i="4"/>
  <c r="S572" i="4"/>
  <c r="R572" i="4"/>
  <c r="Q572" i="4"/>
  <c r="P572" i="4"/>
  <c r="AM571" i="4"/>
  <c r="AL571" i="4"/>
  <c r="AK571" i="4"/>
  <c r="AJ571" i="4"/>
  <c r="AI571" i="4"/>
  <c r="AH571" i="4"/>
  <c r="AG571" i="4"/>
  <c r="AF571" i="4"/>
  <c r="AE571" i="4"/>
  <c r="AD571" i="4"/>
  <c r="AC571" i="4"/>
  <c r="AB571" i="4"/>
  <c r="AA571" i="4"/>
  <c r="Z571" i="4"/>
  <c r="Y571" i="4"/>
  <c r="Y571" i="4" a="1"/>
  <c r="X571" i="4"/>
  <c r="W571" i="4"/>
  <c r="V571" i="4"/>
  <c r="U571" i="4"/>
  <c r="T571" i="4"/>
  <c r="S571" i="4"/>
  <c r="R571" i="4"/>
  <c r="Q571" i="4"/>
  <c r="P571" i="4"/>
  <c r="AM570" i="4"/>
  <c r="AL570" i="4"/>
  <c r="AK570" i="4"/>
  <c r="AJ570" i="4"/>
  <c r="AI570" i="4"/>
  <c r="AH570" i="4"/>
  <c r="AG570" i="4"/>
  <c r="AF570" i="4"/>
  <c r="AE570" i="4"/>
  <c r="AD570" i="4"/>
  <c r="AC570" i="4"/>
  <c r="AB570" i="4"/>
  <c r="AA570" i="4"/>
  <c r="Z570" i="4"/>
  <c r="Y570" i="4"/>
  <c r="Y570" i="4" a="1"/>
  <c r="X570" i="4"/>
  <c r="W570" i="4"/>
  <c r="V570" i="4"/>
  <c r="U570" i="4"/>
  <c r="T570" i="4"/>
  <c r="S570" i="4"/>
  <c r="R570" i="4"/>
  <c r="Q570" i="4"/>
  <c r="P570" i="4"/>
  <c r="AM569" i="4"/>
  <c r="AL569" i="4"/>
  <c r="AK569" i="4"/>
  <c r="AJ569" i="4"/>
  <c r="AI569" i="4"/>
  <c r="AH569" i="4"/>
  <c r="AG569" i="4"/>
  <c r="AF569" i="4"/>
  <c r="AE569" i="4"/>
  <c r="AD569" i="4"/>
  <c r="AC569" i="4"/>
  <c r="AB569" i="4"/>
  <c r="AA569" i="4"/>
  <c r="Z569" i="4"/>
  <c r="Y569" i="4"/>
  <c r="Y569" i="4" a="1"/>
  <c r="X569" i="4"/>
  <c r="W569" i="4"/>
  <c r="V569" i="4"/>
  <c r="U569" i="4"/>
  <c r="T569" i="4"/>
  <c r="S569" i="4"/>
  <c r="R569" i="4"/>
  <c r="Q569" i="4"/>
  <c r="P569" i="4"/>
  <c r="AM568" i="4"/>
  <c r="AL568" i="4"/>
  <c r="AK568" i="4"/>
  <c r="AJ568" i="4"/>
  <c r="AI568" i="4"/>
  <c r="AH568" i="4"/>
  <c r="AG568" i="4"/>
  <c r="AF568" i="4"/>
  <c r="AE568" i="4"/>
  <c r="AD568" i="4"/>
  <c r="AC568" i="4"/>
  <c r="AB568" i="4"/>
  <c r="AA568" i="4"/>
  <c r="Z568" i="4"/>
  <c r="Y568" i="4"/>
  <c r="Y568" i="4" a="1"/>
  <c r="X568" i="4"/>
  <c r="W568" i="4"/>
  <c r="V568" i="4"/>
  <c r="U568" i="4"/>
  <c r="T568" i="4"/>
  <c r="S568" i="4"/>
  <c r="R568" i="4"/>
  <c r="Q568" i="4"/>
  <c r="P568" i="4"/>
  <c r="AM567" i="4"/>
  <c r="AL567" i="4"/>
  <c r="AK567" i="4"/>
  <c r="AJ567" i="4"/>
  <c r="AI567" i="4"/>
  <c r="AH567" i="4"/>
  <c r="AG567" i="4"/>
  <c r="AF567" i="4"/>
  <c r="AE567" i="4"/>
  <c r="AD567" i="4"/>
  <c r="AC567" i="4"/>
  <c r="AB567" i="4"/>
  <c r="AA567" i="4"/>
  <c r="Z567" i="4"/>
  <c r="Y567" i="4"/>
  <c r="Y567" i="4" a="1"/>
  <c r="X567" i="4"/>
  <c r="W567" i="4"/>
  <c r="V567" i="4"/>
  <c r="U567" i="4"/>
  <c r="T567" i="4"/>
  <c r="S567" i="4"/>
  <c r="R567" i="4"/>
  <c r="Q567" i="4"/>
  <c r="P567" i="4"/>
  <c r="AM566" i="4"/>
  <c r="AL566" i="4"/>
  <c r="AK566" i="4"/>
  <c r="AJ566" i="4"/>
  <c r="AI566" i="4"/>
  <c r="AH566" i="4"/>
  <c r="AG566" i="4"/>
  <c r="AF566" i="4"/>
  <c r="AE566" i="4"/>
  <c r="AD566" i="4"/>
  <c r="AC566" i="4"/>
  <c r="AB566" i="4"/>
  <c r="AA566" i="4"/>
  <c r="Z566" i="4"/>
  <c r="Y566" i="4"/>
  <c r="Y566" i="4" a="1"/>
  <c r="X566" i="4"/>
  <c r="W566" i="4"/>
  <c r="V566" i="4"/>
  <c r="U566" i="4"/>
  <c r="T566" i="4"/>
  <c r="S566" i="4"/>
  <c r="R566" i="4"/>
  <c r="Q566" i="4"/>
  <c r="P566" i="4"/>
  <c r="AM565" i="4"/>
  <c r="AL565" i="4"/>
  <c r="AK565" i="4"/>
  <c r="AJ565" i="4"/>
  <c r="AI565" i="4"/>
  <c r="AH565" i="4"/>
  <c r="AG565" i="4"/>
  <c r="AF565" i="4"/>
  <c r="AE565" i="4"/>
  <c r="AD565" i="4"/>
  <c r="AC565" i="4"/>
  <c r="AB565" i="4"/>
  <c r="AA565" i="4"/>
  <c r="Z565" i="4"/>
  <c r="Y565" i="4"/>
  <c r="Y565" i="4" a="1"/>
  <c r="X565" i="4"/>
  <c r="W565" i="4"/>
  <c r="V565" i="4"/>
  <c r="U565" i="4"/>
  <c r="T565" i="4"/>
  <c r="S565" i="4"/>
  <c r="R565" i="4"/>
  <c r="Q565" i="4"/>
  <c r="P565" i="4"/>
  <c r="AM564" i="4"/>
  <c r="AL564" i="4"/>
  <c r="AK564" i="4"/>
  <c r="AJ564" i="4"/>
  <c r="AI564" i="4"/>
  <c r="AH564" i="4"/>
  <c r="AG564" i="4"/>
  <c r="AF564" i="4"/>
  <c r="AE564" i="4"/>
  <c r="AD564" i="4"/>
  <c r="AC564" i="4"/>
  <c r="AB564" i="4"/>
  <c r="AA564" i="4"/>
  <c r="Z564" i="4"/>
  <c r="Y564" i="4"/>
  <c r="Y564" i="4" a="1"/>
  <c r="X564" i="4"/>
  <c r="W564" i="4"/>
  <c r="V564" i="4"/>
  <c r="U564" i="4"/>
  <c r="T564" i="4"/>
  <c r="S564" i="4"/>
  <c r="R564" i="4"/>
  <c r="Q564" i="4"/>
  <c r="P564" i="4"/>
  <c r="AM563" i="4"/>
  <c r="AL563" i="4"/>
  <c r="AK563" i="4"/>
  <c r="AJ563" i="4"/>
  <c r="AI563" i="4"/>
  <c r="AH563" i="4"/>
  <c r="AG563" i="4"/>
  <c r="AF563" i="4"/>
  <c r="AE563" i="4"/>
  <c r="AD563" i="4"/>
  <c r="AC563" i="4"/>
  <c r="AB563" i="4"/>
  <c r="AA563" i="4"/>
  <c r="Z563" i="4"/>
  <c r="Y563" i="4"/>
  <c r="Y563" i="4" a="1"/>
  <c r="X563" i="4"/>
  <c r="W563" i="4"/>
  <c r="V563" i="4"/>
  <c r="U563" i="4"/>
  <c r="T563" i="4"/>
  <c r="S563" i="4"/>
  <c r="R563" i="4"/>
  <c r="Q563" i="4"/>
  <c r="P563" i="4"/>
  <c r="AM562" i="4"/>
  <c r="AL562" i="4"/>
  <c r="AK562" i="4"/>
  <c r="AJ562" i="4"/>
  <c r="AI562" i="4"/>
  <c r="AH562" i="4"/>
  <c r="AG562" i="4"/>
  <c r="AF562" i="4"/>
  <c r="AE562" i="4"/>
  <c r="AD562" i="4"/>
  <c r="AC562" i="4"/>
  <c r="AB562" i="4"/>
  <c r="AA562" i="4"/>
  <c r="Z562" i="4"/>
  <c r="Y562" i="4"/>
  <c r="Y562" i="4" a="1"/>
  <c r="X562" i="4"/>
  <c r="W562" i="4"/>
  <c r="V562" i="4"/>
  <c r="U562" i="4"/>
  <c r="T562" i="4"/>
  <c r="S562" i="4"/>
  <c r="R562" i="4"/>
  <c r="Q562" i="4"/>
  <c r="P562" i="4"/>
  <c r="AM561" i="4"/>
  <c r="AL561" i="4"/>
  <c r="AK561" i="4"/>
  <c r="AJ561" i="4"/>
  <c r="AI561" i="4"/>
  <c r="AH561" i="4"/>
  <c r="AG561" i="4"/>
  <c r="AF561" i="4"/>
  <c r="AE561" i="4"/>
  <c r="AD561" i="4"/>
  <c r="AC561" i="4"/>
  <c r="AB561" i="4"/>
  <c r="AA561" i="4"/>
  <c r="Z561" i="4"/>
  <c r="Y561" i="4"/>
  <c r="Y561" i="4" a="1"/>
  <c r="X561" i="4"/>
  <c r="W561" i="4"/>
  <c r="V561" i="4"/>
  <c r="U561" i="4"/>
  <c r="T561" i="4"/>
  <c r="S561" i="4"/>
  <c r="R561" i="4"/>
  <c r="Q561" i="4"/>
  <c r="P561" i="4"/>
  <c r="AM560" i="4"/>
  <c r="AL560" i="4"/>
  <c r="AK560" i="4"/>
  <c r="AJ560" i="4"/>
  <c r="AI560" i="4"/>
  <c r="AH560" i="4"/>
  <c r="AG560" i="4"/>
  <c r="AF560" i="4"/>
  <c r="AE560" i="4"/>
  <c r="AD560" i="4"/>
  <c r="AC560" i="4"/>
  <c r="AB560" i="4"/>
  <c r="AA560" i="4"/>
  <c r="Z560" i="4"/>
  <c r="Y560" i="4"/>
  <c r="Y560" i="4" a="1"/>
  <c r="X560" i="4"/>
  <c r="W560" i="4"/>
  <c r="V560" i="4"/>
  <c r="U560" i="4"/>
  <c r="T560" i="4"/>
  <c r="S560" i="4"/>
  <c r="R560" i="4"/>
  <c r="Q560" i="4"/>
  <c r="P560" i="4"/>
  <c r="AM559" i="4"/>
  <c r="AL559" i="4"/>
  <c r="AK559" i="4"/>
  <c r="AJ559" i="4"/>
  <c r="AI559" i="4"/>
  <c r="AH559" i="4"/>
  <c r="AG559" i="4"/>
  <c r="AF559" i="4"/>
  <c r="AE559" i="4"/>
  <c r="AD559" i="4"/>
  <c r="AC559" i="4"/>
  <c r="AB559" i="4"/>
  <c r="AA559" i="4"/>
  <c r="Z559" i="4"/>
  <c r="Y559" i="4"/>
  <c r="Y559" i="4" a="1"/>
  <c r="X559" i="4"/>
  <c r="W559" i="4"/>
  <c r="V559" i="4"/>
  <c r="U559" i="4"/>
  <c r="T559" i="4"/>
  <c r="S559" i="4"/>
  <c r="R559" i="4"/>
  <c r="Q559" i="4"/>
  <c r="P559" i="4"/>
  <c r="AM558" i="4"/>
  <c r="AL558" i="4"/>
  <c r="AK558" i="4"/>
  <c r="AJ558" i="4"/>
  <c r="AI558" i="4"/>
  <c r="AH558" i="4"/>
  <c r="AG558" i="4"/>
  <c r="AF558" i="4"/>
  <c r="AE558" i="4"/>
  <c r="AD558" i="4"/>
  <c r="AC558" i="4"/>
  <c r="AB558" i="4"/>
  <c r="AA558" i="4"/>
  <c r="Z558" i="4"/>
  <c r="Y558" i="4"/>
  <c r="Y558" i="4" a="1"/>
  <c r="X558" i="4"/>
  <c r="W558" i="4"/>
  <c r="V558" i="4"/>
  <c r="U558" i="4"/>
  <c r="T558" i="4"/>
  <c r="S558" i="4"/>
  <c r="R558" i="4"/>
  <c r="Q558" i="4"/>
  <c r="P558" i="4"/>
  <c r="AM557" i="4"/>
  <c r="AL557" i="4"/>
  <c r="AK557" i="4"/>
  <c r="AJ557" i="4"/>
  <c r="AI557" i="4"/>
  <c r="AH557" i="4"/>
  <c r="AG557" i="4"/>
  <c r="AF557" i="4"/>
  <c r="AE557" i="4"/>
  <c r="AD557" i="4"/>
  <c r="AC557" i="4"/>
  <c r="AB557" i="4"/>
  <c r="AA557" i="4"/>
  <c r="Z557" i="4"/>
  <c r="Y557" i="4"/>
  <c r="Y557" i="4" a="1"/>
  <c r="X557" i="4"/>
  <c r="W557" i="4"/>
  <c r="V557" i="4"/>
  <c r="U557" i="4"/>
  <c r="T557" i="4"/>
  <c r="S557" i="4"/>
  <c r="R557" i="4"/>
  <c r="Q557" i="4"/>
  <c r="P557" i="4"/>
  <c r="AM556" i="4"/>
  <c r="AL556" i="4"/>
  <c r="AK556" i="4"/>
  <c r="AJ556" i="4"/>
  <c r="AI556" i="4"/>
  <c r="AH556" i="4"/>
  <c r="AG556" i="4"/>
  <c r="AF556" i="4"/>
  <c r="AE556" i="4"/>
  <c r="AD556" i="4"/>
  <c r="AC556" i="4"/>
  <c r="AB556" i="4"/>
  <c r="AA556" i="4"/>
  <c r="Z556" i="4"/>
  <c r="Y556" i="4"/>
  <c r="Y556" i="4" a="1"/>
  <c r="X556" i="4"/>
  <c r="W556" i="4"/>
  <c r="V556" i="4"/>
  <c r="U556" i="4"/>
  <c r="T556" i="4"/>
  <c r="S556" i="4"/>
  <c r="R556" i="4"/>
  <c r="Q556" i="4"/>
  <c r="P556" i="4"/>
  <c r="AM555" i="4"/>
  <c r="AL555" i="4"/>
  <c r="AK555" i="4"/>
  <c r="AJ555" i="4"/>
  <c r="AI555" i="4"/>
  <c r="AH555" i="4"/>
  <c r="AG555" i="4"/>
  <c r="AF555" i="4"/>
  <c r="AE555" i="4"/>
  <c r="AD555" i="4"/>
  <c r="AC555" i="4"/>
  <c r="AB555" i="4"/>
  <c r="AA555" i="4"/>
  <c r="Z555" i="4"/>
  <c r="Y555" i="4"/>
  <c r="Y555" i="4" a="1"/>
  <c r="X555" i="4"/>
  <c r="W555" i="4"/>
  <c r="V555" i="4"/>
  <c r="U555" i="4"/>
  <c r="T555" i="4"/>
  <c r="S555" i="4"/>
  <c r="R555" i="4"/>
  <c r="Q555" i="4"/>
  <c r="P555" i="4"/>
  <c r="AM554" i="4"/>
  <c r="AL554" i="4"/>
  <c r="AK554" i="4"/>
  <c r="AJ554" i="4"/>
  <c r="AI554" i="4"/>
  <c r="AH554" i="4"/>
  <c r="AG554" i="4"/>
  <c r="AF554" i="4"/>
  <c r="AE554" i="4"/>
  <c r="AD554" i="4"/>
  <c r="AC554" i="4"/>
  <c r="AB554" i="4"/>
  <c r="AA554" i="4"/>
  <c r="Z554" i="4"/>
  <c r="Y554" i="4"/>
  <c r="Y554" i="4" a="1"/>
  <c r="X554" i="4"/>
  <c r="W554" i="4"/>
  <c r="V554" i="4"/>
  <c r="U554" i="4"/>
  <c r="T554" i="4"/>
  <c r="S554" i="4"/>
  <c r="R554" i="4"/>
  <c r="Q554" i="4"/>
  <c r="P554" i="4"/>
  <c r="AM553" i="4"/>
  <c r="AL553" i="4"/>
  <c r="AK553" i="4"/>
  <c r="AJ553" i="4"/>
  <c r="AI553" i="4"/>
  <c r="AH553" i="4"/>
  <c r="AG553" i="4"/>
  <c r="AF553" i="4"/>
  <c r="AE553" i="4"/>
  <c r="AD553" i="4"/>
  <c r="AC553" i="4"/>
  <c r="AB553" i="4"/>
  <c r="AA553" i="4"/>
  <c r="Z553" i="4"/>
  <c r="Y553" i="4"/>
  <c r="Y553" i="4" a="1"/>
  <c r="X553" i="4"/>
  <c r="W553" i="4"/>
  <c r="V553" i="4"/>
  <c r="U553" i="4"/>
  <c r="T553" i="4"/>
  <c r="S553" i="4"/>
  <c r="R553" i="4"/>
  <c r="Q553" i="4"/>
  <c r="P553" i="4"/>
  <c r="AM552" i="4"/>
  <c r="AL552" i="4"/>
  <c r="AK552" i="4"/>
  <c r="AJ552" i="4"/>
  <c r="AI552" i="4"/>
  <c r="AH552" i="4"/>
  <c r="AG552" i="4"/>
  <c r="AF552" i="4"/>
  <c r="AE552" i="4"/>
  <c r="AD552" i="4"/>
  <c r="AC552" i="4"/>
  <c r="AB552" i="4"/>
  <c r="AA552" i="4"/>
  <c r="Z552" i="4"/>
  <c r="Y552" i="4"/>
  <c r="Y552" i="4" a="1"/>
  <c r="X552" i="4"/>
  <c r="W552" i="4"/>
  <c r="V552" i="4"/>
  <c r="U552" i="4"/>
  <c r="T552" i="4"/>
  <c r="S552" i="4"/>
  <c r="R552" i="4"/>
  <c r="Q552" i="4"/>
  <c r="P552" i="4"/>
  <c r="AM551" i="4"/>
  <c r="AL551" i="4"/>
  <c r="AK551" i="4"/>
  <c r="AJ551" i="4"/>
  <c r="AI551" i="4"/>
  <c r="AH551" i="4"/>
  <c r="AG551" i="4"/>
  <c r="AF551" i="4"/>
  <c r="AE551" i="4"/>
  <c r="AD551" i="4"/>
  <c r="AC551" i="4"/>
  <c r="AB551" i="4"/>
  <c r="AA551" i="4"/>
  <c r="Z551" i="4"/>
  <c r="Y551" i="4"/>
  <c r="Y551" i="4" a="1"/>
  <c r="X551" i="4"/>
  <c r="W551" i="4"/>
  <c r="V551" i="4"/>
  <c r="U551" i="4"/>
  <c r="T551" i="4"/>
  <c r="S551" i="4"/>
  <c r="R551" i="4"/>
  <c r="Q551" i="4"/>
  <c r="P551" i="4"/>
  <c r="AM550" i="4"/>
  <c r="AL550" i="4"/>
  <c r="AK550" i="4"/>
  <c r="AJ550" i="4"/>
  <c r="AI550" i="4"/>
  <c r="AH550" i="4"/>
  <c r="AG550" i="4"/>
  <c r="AF550" i="4"/>
  <c r="AE550" i="4"/>
  <c r="AD550" i="4"/>
  <c r="AC550" i="4"/>
  <c r="AB550" i="4"/>
  <c r="AA550" i="4"/>
  <c r="Z550" i="4"/>
  <c r="Y550" i="4"/>
  <c r="Y550" i="4" a="1"/>
  <c r="X550" i="4"/>
  <c r="W550" i="4"/>
  <c r="V550" i="4"/>
  <c r="U550" i="4"/>
  <c r="T550" i="4"/>
  <c r="S550" i="4"/>
  <c r="R550" i="4"/>
  <c r="Q550" i="4"/>
  <c r="P550" i="4"/>
  <c r="AM549" i="4"/>
  <c r="AL549" i="4"/>
  <c r="AK549" i="4"/>
  <c r="AJ549" i="4"/>
  <c r="AI549" i="4"/>
  <c r="AH549" i="4"/>
  <c r="AG549" i="4"/>
  <c r="AF549" i="4"/>
  <c r="AE549" i="4"/>
  <c r="AD549" i="4"/>
  <c r="AC549" i="4"/>
  <c r="AB549" i="4"/>
  <c r="AA549" i="4"/>
  <c r="Z549" i="4"/>
  <c r="Y549" i="4"/>
  <c r="Y549" i="4" a="1"/>
  <c r="X549" i="4"/>
  <c r="W549" i="4"/>
  <c r="V549" i="4"/>
  <c r="U549" i="4"/>
  <c r="T549" i="4"/>
  <c r="S549" i="4"/>
  <c r="R549" i="4"/>
  <c r="Q549" i="4"/>
  <c r="P549" i="4"/>
  <c r="AM548" i="4"/>
  <c r="AL548" i="4"/>
  <c r="AK548" i="4"/>
  <c r="AJ548" i="4"/>
  <c r="AI548" i="4"/>
  <c r="AH548" i="4"/>
  <c r="AG548" i="4"/>
  <c r="AF548" i="4"/>
  <c r="AE548" i="4"/>
  <c r="AD548" i="4"/>
  <c r="AC548" i="4"/>
  <c r="AB548" i="4"/>
  <c r="AA548" i="4"/>
  <c r="Z548" i="4"/>
  <c r="Y548" i="4"/>
  <c r="Y548" i="4" a="1"/>
  <c r="X548" i="4"/>
  <c r="W548" i="4"/>
  <c r="V548" i="4"/>
  <c r="U548" i="4"/>
  <c r="T548" i="4"/>
  <c r="S548" i="4"/>
  <c r="R548" i="4"/>
  <c r="Q548" i="4"/>
  <c r="P548" i="4"/>
  <c r="AM547" i="4"/>
  <c r="AL547" i="4"/>
  <c r="AK547" i="4"/>
  <c r="AJ547" i="4"/>
  <c r="AI547" i="4"/>
  <c r="AH547" i="4"/>
  <c r="AG547" i="4"/>
  <c r="AF547" i="4"/>
  <c r="AE547" i="4"/>
  <c r="AD547" i="4"/>
  <c r="AC547" i="4"/>
  <c r="AB547" i="4"/>
  <c r="AA547" i="4"/>
  <c r="Z547" i="4"/>
  <c r="Y547" i="4"/>
  <c r="Y547" i="4" a="1"/>
  <c r="X547" i="4"/>
  <c r="W547" i="4"/>
  <c r="V547" i="4"/>
  <c r="U547" i="4"/>
  <c r="T547" i="4"/>
  <c r="S547" i="4"/>
  <c r="R547" i="4"/>
  <c r="Q547" i="4"/>
  <c r="P547" i="4"/>
  <c r="AM546" i="4"/>
  <c r="AL546" i="4"/>
  <c r="AK546" i="4"/>
  <c r="AJ546" i="4"/>
  <c r="AI546" i="4"/>
  <c r="AH546" i="4"/>
  <c r="AG546" i="4"/>
  <c r="AF546" i="4"/>
  <c r="AE546" i="4"/>
  <c r="AD546" i="4"/>
  <c r="AC546" i="4"/>
  <c r="AB546" i="4"/>
  <c r="AA546" i="4"/>
  <c r="Z546" i="4"/>
  <c r="Y546" i="4"/>
  <c r="Y546" i="4" a="1"/>
  <c r="X546" i="4"/>
  <c r="W546" i="4"/>
  <c r="V546" i="4"/>
  <c r="U546" i="4"/>
  <c r="T546" i="4"/>
  <c r="S546" i="4"/>
  <c r="R546" i="4"/>
  <c r="Q546" i="4"/>
  <c r="P546" i="4"/>
  <c r="AM545" i="4"/>
  <c r="AL545" i="4"/>
  <c r="AK545" i="4"/>
  <c r="AJ545" i="4"/>
  <c r="AI545" i="4"/>
  <c r="AH545" i="4"/>
  <c r="AG545" i="4"/>
  <c r="AF545" i="4"/>
  <c r="AE545" i="4"/>
  <c r="AD545" i="4"/>
  <c r="AC545" i="4"/>
  <c r="AB545" i="4"/>
  <c r="AA545" i="4"/>
  <c r="Z545" i="4"/>
  <c r="Y545" i="4"/>
  <c r="Y545" i="4" a="1"/>
  <c r="X545" i="4"/>
  <c r="W545" i="4"/>
  <c r="V545" i="4"/>
  <c r="U545" i="4"/>
  <c r="T545" i="4"/>
  <c r="S545" i="4"/>
  <c r="R545" i="4"/>
  <c r="Q545" i="4"/>
  <c r="P545" i="4"/>
  <c r="AM544" i="4"/>
  <c r="AL544" i="4"/>
  <c r="AK544" i="4"/>
  <c r="AJ544" i="4"/>
  <c r="AI544" i="4"/>
  <c r="AH544" i="4"/>
  <c r="AG544" i="4"/>
  <c r="AF544" i="4"/>
  <c r="AE544" i="4"/>
  <c r="AD544" i="4"/>
  <c r="AC544" i="4"/>
  <c r="AB544" i="4"/>
  <c r="AA544" i="4"/>
  <c r="Z544" i="4"/>
  <c r="Y544" i="4"/>
  <c r="Y544" i="4" a="1"/>
  <c r="X544" i="4"/>
  <c r="W544" i="4"/>
  <c r="V544" i="4"/>
  <c r="U544" i="4"/>
  <c r="T544" i="4"/>
  <c r="S544" i="4"/>
  <c r="R544" i="4"/>
  <c r="Q544" i="4"/>
  <c r="P544" i="4"/>
  <c r="AM543" i="4"/>
  <c r="AL543" i="4"/>
  <c r="AK543" i="4"/>
  <c r="AJ543" i="4"/>
  <c r="AI543" i="4"/>
  <c r="AH543" i="4"/>
  <c r="AG543" i="4"/>
  <c r="AF543" i="4"/>
  <c r="AE543" i="4"/>
  <c r="AD543" i="4"/>
  <c r="AC543" i="4"/>
  <c r="AB543" i="4"/>
  <c r="AA543" i="4"/>
  <c r="Z543" i="4"/>
  <c r="Y543" i="4"/>
  <c r="Y543" i="4" a="1"/>
  <c r="X543" i="4"/>
  <c r="W543" i="4"/>
  <c r="V543" i="4"/>
  <c r="U543" i="4"/>
  <c r="T543" i="4"/>
  <c r="S543" i="4"/>
  <c r="R543" i="4"/>
  <c r="Q543" i="4"/>
  <c r="P543" i="4"/>
  <c r="AM542" i="4"/>
  <c r="AL542" i="4"/>
  <c r="AK542" i="4"/>
  <c r="AJ542" i="4"/>
  <c r="AI542" i="4"/>
  <c r="AH542" i="4"/>
  <c r="AG542" i="4"/>
  <c r="AF542" i="4"/>
  <c r="AE542" i="4"/>
  <c r="AD542" i="4"/>
  <c r="AC542" i="4"/>
  <c r="AB542" i="4"/>
  <c r="AA542" i="4"/>
  <c r="Z542" i="4"/>
  <c r="Y542" i="4"/>
  <c r="Y542" i="4" a="1"/>
  <c r="X542" i="4"/>
  <c r="W542" i="4"/>
  <c r="V542" i="4"/>
  <c r="U542" i="4"/>
  <c r="T542" i="4"/>
  <c r="S542" i="4"/>
  <c r="R542" i="4"/>
  <c r="Q542" i="4"/>
  <c r="P542" i="4"/>
  <c r="AM541" i="4"/>
  <c r="AL541" i="4"/>
  <c r="AK541" i="4"/>
  <c r="AJ541" i="4"/>
  <c r="AI541" i="4"/>
  <c r="AH541" i="4"/>
  <c r="AG541" i="4"/>
  <c r="AF541" i="4"/>
  <c r="AE541" i="4"/>
  <c r="AD541" i="4"/>
  <c r="AC541" i="4"/>
  <c r="AB541" i="4"/>
  <c r="AA541" i="4"/>
  <c r="Z541" i="4"/>
  <c r="Y541" i="4"/>
  <c r="Y541" i="4" a="1"/>
  <c r="X541" i="4"/>
  <c r="W541" i="4"/>
  <c r="V541" i="4"/>
  <c r="U541" i="4"/>
  <c r="T541" i="4"/>
  <c r="S541" i="4"/>
  <c r="R541" i="4"/>
  <c r="Q541" i="4"/>
  <c r="P541" i="4"/>
  <c r="AM540" i="4"/>
  <c r="AL540" i="4"/>
  <c r="AK540" i="4"/>
  <c r="AJ540" i="4"/>
  <c r="AI540" i="4"/>
  <c r="AH540" i="4"/>
  <c r="AG540" i="4"/>
  <c r="AF540" i="4"/>
  <c r="AE540" i="4"/>
  <c r="AD540" i="4"/>
  <c r="AC540" i="4"/>
  <c r="AB540" i="4"/>
  <c r="AA540" i="4"/>
  <c r="Z540" i="4"/>
  <c r="Y540" i="4"/>
  <c r="Y540" i="4" a="1"/>
  <c r="X540" i="4"/>
  <c r="W540" i="4"/>
  <c r="V540" i="4"/>
  <c r="U540" i="4"/>
  <c r="T540" i="4"/>
  <c r="S540" i="4"/>
  <c r="R540" i="4"/>
  <c r="Q540" i="4"/>
  <c r="P540" i="4"/>
  <c r="AM539" i="4"/>
  <c r="AL539" i="4"/>
  <c r="AK539" i="4"/>
  <c r="AJ539" i="4"/>
  <c r="AI539" i="4"/>
  <c r="AH539" i="4"/>
  <c r="AG539" i="4"/>
  <c r="AF539" i="4"/>
  <c r="AE539" i="4"/>
  <c r="AD539" i="4"/>
  <c r="AC539" i="4"/>
  <c r="AB539" i="4"/>
  <c r="AA539" i="4"/>
  <c r="Z539" i="4"/>
  <c r="Y539" i="4"/>
  <c r="Y539" i="4" a="1"/>
  <c r="X539" i="4"/>
  <c r="W539" i="4"/>
  <c r="V539" i="4"/>
  <c r="U539" i="4"/>
  <c r="T539" i="4"/>
  <c r="S539" i="4"/>
  <c r="R539" i="4"/>
  <c r="Q539" i="4"/>
  <c r="P539" i="4"/>
  <c r="AM538" i="4"/>
  <c r="AL538" i="4"/>
  <c r="AK538" i="4"/>
  <c r="AJ538" i="4"/>
  <c r="AI538" i="4"/>
  <c r="AH538" i="4"/>
  <c r="AG538" i="4"/>
  <c r="AF538" i="4"/>
  <c r="AE538" i="4"/>
  <c r="AD538" i="4"/>
  <c r="AC538" i="4"/>
  <c r="AB538" i="4"/>
  <c r="AA538" i="4"/>
  <c r="Z538" i="4"/>
  <c r="Y538" i="4"/>
  <c r="Y538" i="4" a="1"/>
  <c r="X538" i="4"/>
  <c r="W538" i="4"/>
  <c r="V538" i="4"/>
  <c r="U538" i="4"/>
  <c r="T538" i="4"/>
  <c r="S538" i="4"/>
  <c r="R538" i="4"/>
  <c r="Q538" i="4"/>
  <c r="P538" i="4"/>
  <c r="AM537" i="4"/>
  <c r="AL537" i="4"/>
  <c r="AK537" i="4"/>
  <c r="AJ537" i="4"/>
  <c r="AI537" i="4"/>
  <c r="AH537" i="4"/>
  <c r="AG537" i="4"/>
  <c r="AF537" i="4"/>
  <c r="AE537" i="4"/>
  <c r="AD537" i="4"/>
  <c r="AC537" i="4"/>
  <c r="AB537" i="4"/>
  <c r="AA537" i="4"/>
  <c r="Z537" i="4"/>
  <c r="Y537" i="4"/>
  <c r="Y537" i="4" a="1"/>
  <c r="X537" i="4"/>
  <c r="W537" i="4"/>
  <c r="V537" i="4"/>
  <c r="U537" i="4"/>
  <c r="T537" i="4"/>
  <c r="S537" i="4"/>
  <c r="R537" i="4"/>
  <c r="Q537" i="4"/>
  <c r="P537" i="4"/>
  <c r="AM536" i="4"/>
  <c r="AL536" i="4"/>
  <c r="AK536" i="4"/>
  <c r="AJ536" i="4"/>
  <c r="AI536" i="4"/>
  <c r="AH536" i="4"/>
  <c r="AG536" i="4"/>
  <c r="AF536" i="4"/>
  <c r="AE536" i="4"/>
  <c r="AD536" i="4"/>
  <c r="AC536" i="4"/>
  <c r="AB536" i="4"/>
  <c r="AA536" i="4"/>
  <c r="Z536" i="4"/>
  <c r="Y536" i="4"/>
  <c r="Y536" i="4" a="1"/>
  <c r="X536" i="4"/>
  <c r="W536" i="4"/>
  <c r="V536" i="4"/>
  <c r="U536" i="4"/>
  <c r="T536" i="4"/>
  <c r="S536" i="4"/>
  <c r="R536" i="4"/>
  <c r="Q536" i="4"/>
  <c r="P536" i="4"/>
  <c r="AM535" i="4"/>
  <c r="AL535" i="4"/>
  <c r="AK535" i="4"/>
  <c r="AJ535" i="4"/>
  <c r="AI535" i="4"/>
  <c r="AH535" i="4"/>
  <c r="AG535" i="4"/>
  <c r="AF535" i="4"/>
  <c r="AE535" i="4"/>
  <c r="AD535" i="4"/>
  <c r="AC535" i="4"/>
  <c r="AB535" i="4"/>
  <c r="AA535" i="4"/>
  <c r="Z535" i="4"/>
  <c r="Y535" i="4"/>
  <c r="Y535" i="4" a="1"/>
  <c r="X535" i="4"/>
  <c r="W535" i="4"/>
  <c r="V535" i="4"/>
  <c r="U535" i="4"/>
  <c r="T535" i="4"/>
  <c r="S535" i="4"/>
  <c r="R535" i="4"/>
  <c r="Q535" i="4"/>
  <c r="P535" i="4"/>
  <c r="AM534" i="4"/>
  <c r="AL534" i="4"/>
  <c r="AK534" i="4"/>
  <c r="AJ534" i="4"/>
  <c r="AI534" i="4"/>
  <c r="AH534" i="4"/>
  <c r="AG534" i="4"/>
  <c r="AF534" i="4"/>
  <c r="AE534" i="4"/>
  <c r="AD534" i="4"/>
  <c r="AC534" i="4"/>
  <c r="AB534" i="4"/>
  <c r="AA534" i="4"/>
  <c r="Z534" i="4"/>
  <c r="Y534" i="4"/>
  <c r="Y534" i="4" a="1"/>
  <c r="X534" i="4"/>
  <c r="W534" i="4"/>
  <c r="V534" i="4"/>
  <c r="U534" i="4"/>
  <c r="T534" i="4"/>
  <c r="S534" i="4"/>
  <c r="R534" i="4"/>
  <c r="Q534" i="4"/>
  <c r="P534" i="4"/>
  <c r="AM533" i="4"/>
  <c r="AL533" i="4"/>
  <c r="AK533" i="4"/>
  <c r="AJ533" i="4"/>
  <c r="AI533" i="4"/>
  <c r="AH533" i="4"/>
  <c r="AG533" i="4"/>
  <c r="AF533" i="4"/>
  <c r="AE533" i="4"/>
  <c r="AD533" i="4"/>
  <c r="AC533" i="4"/>
  <c r="AB533" i="4"/>
  <c r="AA533" i="4"/>
  <c r="Z533" i="4"/>
  <c r="Y533" i="4"/>
  <c r="Y533" i="4" a="1"/>
  <c r="X533" i="4"/>
  <c r="W533" i="4"/>
  <c r="V533" i="4"/>
  <c r="U533" i="4"/>
  <c r="T533" i="4"/>
  <c r="S533" i="4"/>
  <c r="R533" i="4"/>
  <c r="Q533" i="4"/>
  <c r="P533" i="4"/>
  <c r="AM532" i="4"/>
  <c r="AL532" i="4"/>
  <c r="AK532" i="4"/>
  <c r="AJ532" i="4"/>
  <c r="AI532" i="4"/>
  <c r="AH532" i="4"/>
  <c r="AG532" i="4"/>
  <c r="AF532" i="4"/>
  <c r="AE532" i="4"/>
  <c r="AD532" i="4"/>
  <c r="AC532" i="4"/>
  <c r="AB532" i="4"/>
  <c r="AA532" i="4"/>
  <c r="Z532" i="4"/>
  <c r="Y532" i="4"/>
  <c r="Y532" i="4" a="1"/>
  <c r="X532" i="4"/>
  <c r="W532" i="4"/>
  <c r="V532" i="4"/>
  <c r="U532" i="4"/>
  <c r="T532" i="4"/>
  <c r="S532" i="4"/>
  <c r="R532" i="4"/>
  <c r="Q532" i="4"/>
  <c r="P532" i="4"/>
  <c r="AM531" i="4"/>
  <c r="AL531" i="4"/>
  <c r="AK531" i="4"/>
  <c r="AJ531" i="4"/>
  <c r="AI531" i="4"/>
  <c r="AH531" i="4"/>
  <c r="AG531" i="4"/>
  <c r="AF531" i="4"/>
  <c r="AE531" i="4"/>
  <c r="AD531" i="4"/>
  <c r="AC531" i="4"/>
  <c r="AB531" i="4"/>
  <c r="AA531" i="4"/>
  <c r="Z531" i="4"/>
  <c r="Y531" i="4"/>
  <c r="Y531" i="4" a="1"/>
  <c r="X531" i="4"/>
  <c r="W531" i="4"/>
  <c r="V531" i="4"/>
  <c r="U531" i="4"/>
  <c r="T531" i="4"/>
  <c r="S531" i="4"/>
  <c r="R531" i="4"/>
  <c r="Q531" i="4"/>
  <c r="P531" i="4"/>
  <c r="AM530" i="4"/>
  <c r="AL530" i="4"/>
  <c r="AK530" i="4"/>
  <c r="AJ530" i="4"/>
  <c r="AI530" i="4"/>
  <c r="AH530" i="4"/>
  <c r="AG530" i="4"/>
  <c r="AF530" i="4"/>
  <c r="AE530" i="4"/>
  <c r="AD530" i="4"/>
  <c r="AC530" i="4"/>
  <c r="AB530" i="4"/>
  <c r="AA530" i="4"/>
  <c r="Z530" i="4"/>
  <c r="Y530" i="4"/>
  <c r="Y530" i="4" a="1"/>
  <c r="X530" i="4"/>
  <c r="W530" i="4"/>
  <c r="V530" i="4"/>
  <c r="U530" i="4"/>
  <c r="T530" i="4"/>
  <c r="S530" i="4"/>
  <c r="R530" i="4"/>
  <c r="Q530" i="4"/>
  <c r="P530" i="4"/>
  <c r="AM529" i="4"/>
  <c r="AL529" i="4"/>
  <c r="AK529" i="4"/>
  <c r="AJ529" i="4"/>
  <c r="AI529" i="4"/>
  <c r="AH529" i="4"/>
  <c r="AG529" i="4"/>
  <c r="AF529" i="4"/>
  <c r="AE529" i="4"/>
  <c r="AD529" i="4"/>
  <c r="AC529" i="4"/>
  <c r="AB529" i="4"/>
  <c r="AA529" i="4"/>
  <c r="Z529" i="4"/>
  <c r="Y529" i="4"/>
  <c r="Y529" i="4" a="1"/>
  <c r="X529" i="4"/>
  <c r="W529" i="4"/>
  <c r="V529" i="4"/>
  <c r="U529" i="4"/>
  <c r="T529" i="4"/>
  <c r="S529" i="4"/>
  <c r="R529" i="4"/>
  <c r="Q529" i="4"/>
  <c r="P529" i="4"/>
  <c r="AM528" i="4"/>
  <c r="AL528" i="4"/>
  <c r="AK528" i="4"/>
  <c r="AJ528" i="4"/>
  <c r="AI528" i="4"/>
  <c r="AH528" i="4"/>
  <c r="AG528" i="4"/>
  <c r="AF528" i="4"/>
  <c r="AE528" i="4"/>
  <c r="AD528" i="4"/>
  <c r="AC528" i="4"/>
  <c r="AB528" i="4"/>
  <c r="AA528" i="4"/>
  <c r="Z528" i="4"/>
  <c r="Y528" i="4"/>
  <c r="Y528" i="4" a="1"/>
  <c r="X528" i="4"/>
  <c r="W528" i="4"/>
  <c r="V528" i="4"/>
  <c r="U528" i="4"/>
  <c r="T528" i="4"/>
  <c r="S528" i="4"/>
  <c r="R528" i="4"/>
  <c r="Q528" i="4"/>
  <c r="P528" i="4"/>
  <c r="AM527" i="4"/>
  <c r="AL527" i="4"/>
  <c r="AK527" i="4"/>
  <c r="AJ527" i="4"/>
  <c r="AI527" i="4"/>
  <c r="AH527" i="4"/>
  <c r="AG527" i="4"/>
  <c r="AF527" i="4"/>
  <c r="AE527" i="4"/>
  <c r="AD527" i="4"/>
  <c r="AC527" i="4"/>
  <c r="AB527" i="4"/>
  <c r="AA527" i="4"/>
  <c r="Z527" i="4"/>
  <c r="Y527" i="4"/>
  <c r="Y527" i="4" a="1"/>
  <c r="X527" i="4"/>
  <c r="W527" i="4"/>
  <c r="V527" i="4"/>
  <c r="U527" i="4"/>
  <c r="T527" i="4"/>
  <c r="S527" i="4"/>
  <c r="R527" i="4"/>
  <c r="Q527" i="4"/>
  <c r="P527" i="4"/>
  <c r="AM526" i="4"/>
  <c r="AL526" i="4"/>
  <c r="AK526" i="4"/>
  <c r="AJ526" i="4"/>
  <c r="AI526" i="4"/>
  <c r="AH526" i="4"/>
  <c r="AG526" i="4"/>
  <c r="AF526" i="4"/>
  <c r="AE526" i="4"/>
  <c r="AD526" i="4"/>
  <c r="AC526" i="4"/>
  <c r="AB526" i="4"/>
  <c r="AA526" i="4"/>
  <c r="Z526" i="4"/>
  <c r="Y526" i="4"/>
  <c r="Y526" i="4" a="1"/>
  <c r="X526" i="4"/>
  <c r="W526" i="4"/>
  <c r="V526" i="4"/>
  <c r="U526" i="4"/>
  <c r="T526" i="4"/>
  <c r="S526" i="4"/>
  <c r="R526" i="4"/>
  <c r="Q526" i="4"/>
  <c r="P526" i="4"/>
  <c r="AM525" i="4"/>
  <c r="AL525" i="4"/>
  <c r="AK525" i="4"/>
  <c r="AJ525" i="4"/>
  <c r="AI525" i="4"/>
  <c r="AH525" i="4"/>
  <c r="AG525" i="4"/>
  <c r="AF525" i="4"/>
  <c r="AE525" i="4"/>
  <c r="AD525" i="4"/>
  <c r="AC525" i="4"/>
  <c r="AB525" i="4"/>
  <c r="AA525" i="4"/>
  <c r="Z525" i="4"/>
  <c r="Y525" i="4"/>
  <c r="Y525" i="4" a="1"/>
  <c r="X525" i="4"/>
  <c r="W525" i="4"/>
  <c r="V525" i="4"/>
  <c r="U525" i="4"/>
  <c r="T525" i="4"/>
  <c r="S525" i="4"/>
  <c r="R525" i="4"/>
  <c r="Q525" i="4"/>
  <c r="P525" i="4"/>
  <c r="AM524" i="4"/>
  <c r="AL524" i="4"/>
  <c r="AK524" i="4"/>
  <c r="AJ524" i="4"/>
  <c r="AI524" i="4"/>
  <c r="AH524" i="4"/>
  <c r="AG524" i="4"/>
  <c r="AF524" i="4"/>
  <c r="AE524" i="4"/>
  <c r="AD524" i="4"/>
  <c r="AC524" i="4"/>
  <c r="AB524" i="4"/>
  <c r="AA524" i="4"/>
  <c r="Z524" i="4"/>
  <c r="Y524" i="4"/>
  <c r="Y524" i="4" a="1"/>
  <c r="X524" i="4"/>
  <c r="W524" i="4"/>
  <c r="V524" i="4"/>
  <c r="U524" i="4"/>
  <c r="T524" i="4"/>
  <c r="S524" i="4"/>
  <c r="R524" i="4"/>
  <c r="Q524" i="4"/>
  <c r="P524" i="4"/>
  <c r="AM523" i="4"/>
  <c r="AL523" i="4"/>
  <c r="AK523" i="4"/>
  <c r="AJ523" i="4"/>
  <c r="AI523" i="4"/>
  <c r="AH523" i="4"/>
  <c r="AG523" i="4"/>
  <c r="AF523" i="4"/>
  <c r="AE523" i="4"/>
  <c r="AD523" i="4"/>
  <c r="AC523" i="4"/>
  <c r="AB523" i="4"/>
  <c r="AA523" i="4"/>
  <c r="Z523" i="4"/>
  <c r="Y523" i="4"/>
  <c r="Y523" i="4" a="1"/>
  <c r="X523" i="4"/>
  <c r="W523" i="4"/>
  <c r="V523" i="4"/>
  <c r="U523" i="4"/>
  <c r="T523" i="4"/>
  <c r="S523" i="4"/>
  <c r="R523" i="4"/>
  <c r="Q523" i="4"/>
  <c r="P523" i="4"/>
  <c r="AM522" i="4"/>
  <c r="AL522" i="4"/>
  <c r="AK522" i="4"/>
  <c r="AJ522" i="4"/>
  <c r="AI522" i="4"/>
  <c r="AH522" i="4"/>
  <c r="AG522" i="4"/>
  <c r="AF522" i="4"/>
  <c r="AE522" i="4"/>
  <c r="AD522" i="4"/>
  <c r="AC522" i="4"/>
  <c r="AB522" i="4"/>
  <c r="AA522" i="4"/>
  <c r="Z522" i="4"/>
  <c r="Y522" i="4"/>
  <c r="Y522" i="4" a="1"/>
  <c r="X522" i="4"/>
  <c r="W522" i="4"/>
  <c r="V522" i="4"/>
  <c r="U522" i="4"/>
  <c r="T522" i="4"/>
  <c r="S522" i="4"/>
  <c r="R522" i="4"/>
  <c r="Q522" i="4"/>
  <c r="P522" i="4"/>
  <c r="AM521" i="4"/>
  <c r="AL521" i="4"/>
  <c r="AK521" i="4"/>
  <c r="AJ521" i="4"/>
  <c r="AI521" i="4"/>
  <c r="AH521" i="4"/>
  <c r="AG521" i="4"/>
  <c r="AF521" i="4"/>
  <c r="AE521" i="4"/>
  <c r="AD521" i="4"/>
  <c r="AC521" i="4"/>
  <c r="AB521" i="4"/>
  <c r="AA521" i="4"/>
  <c r="Z521" i="4"/>
  <c r="Y521" i="4"/>
  <c r="Y521" i="4" a="1"/>
  <c r="X521" i="4"/>
  <c r="W521" i="4"/>
  <c r="V521" i="4"/>
  <c r="U521" i="4"/>
  <c r="T521" i="4"/>
  <c r="S521" i="4"/>
  <c r="R521" i="4"/>
  <c r="Q521" i="4"/>
  <c r="P521" i="4"/>
  <c r="AM520" i="4"/>
  <c r="AL520" i="4"/>
  <c r="AK520" i="4"/>
  <c r="AJ520" i="4"/>
  <c r="AI520" i="4"/>
  <c r="AH520" i="4"/>
  <c r="AG520" i="4"/>
  <c r="AF520" i="4"/>
  <c r="AE520" i="4"/>
  <c r="AD520" i="4"/>
  <c r="AC520" i="4"/>
  <c r="AB520" i="4"/>
  <c r="AA520" i="4"/>
  <c r="Z520" i="4"/>
  <c r="Y520" i="4"/>
  <c r="Y520" i="4" a="1"/>
  <c r="X520" i="4"/>
  <c r="W520" i="4"/>
  <c r="V520" i="4"/>
  <c r="U520" i="4"/>
  <c r="T520" i="4"/>
  <c r="S520" i="4"/>
  <c r="R520" i="4"/>
  <c r="Q520" i="4"/>
  <c r="P520" i="4"/>
  <c r="AM519" i="4"/>
  <c r="AL519" i="4"/>
  <c r="AK519" i="4"/>
  <c r="AJ519" i="4"/>
  <c r="AI519" i="4"/>
  <c r="AH519" i="4"/>
  <c r="AG519" i="4"/>
  <c r="AF519" i="4"/>
  <c r="AE519" i="4"/>
  <c r="AD519" i="4"/>
  <c r="AC519" i="4"/>
  <c r="AB519" i="4"/>
  <c r="AA519" i="4"/>
  <c r="Z519" i="4"/>
  <c r="Y519" i="4"/>
  <c r="Y519" i="4" a="1"/>
  <c r="X519" i="4"/>
  <c r="W519" i="4"/>
  <c r="V519" i="4"/>
  <c r="U519" i="4"/>
  <c r="T519" i="4"/>
  <c r="S519" i="4"/>
  <c r="R519" i="4"/>
  <c r="Q519" i="4"/>
  <c r="P519" i="4"/>
  <c r="AM518" i="4"/>
  <c r="AL518" i="4"/>
  <c r="AK518" i="4"/>
  <c r="AJ518" i="4"/>
  <c r="AI518" i="4"/>
  <c r="AH518" i="4"/>
  <c r="AG518" i="4"/>
  <c r="AF518" i="4"/>
  <c r="AE518" i="4"/>
  <c r="AD518" i="4"/>
  <c r="AC518" i="4"/>
  <c r="AB518" i="4"/>
  <c r="AA518" i="4"/>
  <c r="Z518" i="4"/>
  <c r="Y518" i="4"/>
  <c r="Y518" i="4" a="1"/>
  <c r="X518" i="4"/>
  <c r="W518" i="4"/>
  <c r="V518" i="4"/>
  <c r="U518" i="4"/>
  <c r="T518" i="4"/>
  <c r="S518" i="4"/>
  <c r="R518" i="4"/>
  <c r="Q518" i="4"/>
  <c r="P518" i="4"/>
  <c r="AM517" i="4"/>
  <c r="AL517" i="4"/>
  <c r="AK517" i="4"/>
  <c r="AJ517" i="4"/>
  <c r="AI517" i="4"/>
  <c r="AH517" i="4"/>
  <c r="AG517" i="4"/>
  <c r="AF517" i="4"/>
  <c r="AE517" i="4"/>
  <c r="AD517" i="4"/>
  <c r="AC517" i="4"/>
  <c r="AB517" i="4"/>
  <c r="AA517" i="4"/>
  <c r="Z517" i="4"/>
  <c r="Y517" i="4"/>
  <c r="Y517" i="4" a="1"/>
  <c r="X517" i="4"/>
  <c r="W517" i="4"/>
  <c r="V517" i="4"/>
  <c r="U517" i="4"/>
  <c r="T517" i="4"/>
  <c r="S517" i="4"/>
  <c r="R517" i="4"/>
  <c r="Q517" i="4"/>
  <c r="P517" i="4"/>
  <c r="AM516" i="4"/>
  <c r="AL516" i="4"/>
  <c r="AK516" i="4"/>
  <c r="AJ516" i="4"/>
  <c r="AI516" i="4"/>
  <c r="AH516" i="4"/>
  <c r="AG516" i="4"/>
  <c r="AF516" i="4"/>
  <c r="AE516" i="4"/>
  <c r="AD516" i="4"/>
  <c r="AC516" i="4"/>
  <c r="AB516" i="4"/>
  <c r="AA516" i="4"/>
  <c r="Z516" i="4"/>
  <c r="Y516" i="4"/>
  <c r="Y516" i="4" a="1"/>
  <c r="X516" i="4"/>
  <c r="W516" i="4"/>
  <c r="V516" i="4"/>
  <c r="U516" i="4"/>
  <c r="T516" i="4"/>
  <c r="S516" i="4"/>
  <c r="R516" i="4"/>
  <c r="Q516" i="4"/>
  <c r="P516" i="4"/>
  <c r="AM515" i="4"/>
  <c r="AL515" i="4"/>
  <c r="AK515" i="4"/>
  <c r="AJ515" i="4"/>
  <c r="AI515" i="4"/>
  <c r="AH515" i="4"/>
  <c r="AG515" i="4"/>
  <c r="AF515" i="4"/>
  <c r="AE515" i="4"/>
  <c r="AD515" i="4"/>
  <c r="AC515" i="4"/>
  <c r="AB515" i="4"/>
  <c r="AA515" i="4"/>
  <c r="Z515" i="4"/>
  <c r="Y515" i="4"/>
  <c r="Y515" i="4" a="1"/>
  <c r="X515" i="4"/>
  <c r="W515" i="4"/>
  <c r="V515" i="4"/>
  <c r="U515" i="4"/>
  <c r="T515" i="4"/>
  <c r="S515" i="4"/>
  <c r="R515" i="4"/>
  <c r="Q515" i="4"/>
  <c r="P515" i="4"/>
  <c r="AM514" i="4"/>
  <c r="AL514" i="4"/>
  <c r="AK514" i="4"/>
  <c r="AJ514" i="4"/>
  <c r="AI514" i="4"/>
  <c r="AH514" i="4"/>
  <c r="AG514" i="4"/>
  <c r="AF514" i="4"/>
  <c r="AE514" i="4"/>
  <c r="AD514" i="4"/>
  <c r="AC514" i="4"/>
  <c r="AB514" i="4"/>
  <c r="AA514" i="4"/>
  <c r="Z514" i="4"/>
  <c r="Y514" i="4"/>
  <c r="Y514" i="4" a="1"/>
  <c r="X514" i="4"/>
  <c r="W514" i="4"/>
  <c r="V514" i="4"/>
  <c r="U514" i="4"/>
  <c r="T514" i="4"/>
  <c r="S514" i="4"/>
  <c r="R514" i="4"/>
  <c r="Q514" i="4"/>
  <c r="P514" i="4"/>
  <c r="AM513" i="4"/>
  <c r="AL513" i="4"/>
  <c r="AK513" i="4"/>
  <c r="AJ513" i="4"/>
  <c r="AI513" i="4"/>
  <c r="AH513" i="4"/>
  <c r="AG513" i="4"/>
  <c r="AF513" i="4"/>
  <c r="AE513" i="4"/>
  <c r="AD513" i="4"/>
  <c r="AC513" i="4"/>
  <c r="AB513" i="4"/>
  <c r="AA513" i="4"/>
  <c r="Z513" i="4"/>
  <c r="Y513" i="4"/>
  <c r="Y513" i="4" a="1"/>
  <c r="X513" i="4"/>
  <c r="W513" i="4"/>
  <c r="V513" i="4"/>
  <c r="U513" i="4"/>
  <c r="T513" i="4"/>
  <c r="S513" i="4"/>
  <c r="R513" i="4"/>
  <c r="Q513" i="4"/>
  <c r="P513" i="4"/>
  <c r="AM512" i="4"/>
  <c r="AL512" i="4"/>
  <c r="AK512" i="4"/>
  <c r="AJ512" i="4"/>
  <c r="AI512" i="4"/>
  <c r="AH512" i="4"/>
  <c r="AG512" i="4"/>
  <c r="AF512" i="4"/>
  <c r="AE512" i="4"/>
  <c r="AD512" i="4"/>
  <c r="AC512" i="4"/>
  <c r="AB512" i="4"/>
  <c r="AA512" i="4"/>
  <c r="Z512" i="4"/>
  <c r="Y512" i="4"/>
  <c r="Y512" i="4" a="1"/>
  <c r="X512" i="4"/>
  <c r="W512" i="4"/>
  <c r="V512" i="4"/>
  <c r="U512" i="4"/>
  <c r="T512" i="4"/>
  <c r="S512" i="4"/>
  <c r="R512" i="4"/>
  <c r="Q512" i="4"/>
  <c r="P512" i="4"/>
  <c r="AM511" i="4"/>
  <c r="AL511" i="4"/>
  <c r="AK511" i="4"/>
  <c r="AJ511" i="4"/>
  <c r="AI511" i="4"/>
  <c r="AH511" i="4"/>
  <c r="AG511" i="4"/>
  <c r="AF511" i="4"/>
  <c r="AE511" i="4"/>
  <c r="AD511" i="4"/>
  <c r="AC511" i="4"/>
  <c r="AB511" i="4"/>
  <c r="AA511" i="4"/>
  <c r="Z511" i="4"/>
  <c r="Y511" i="4"/>
  <c r="Y511" i="4" a="1"/>
  <c r="X511" i="4"/>
  <c r="W511" i="4"/>
  <c r="V511" i="4"/>
  <c r="U511" i="4"/>
  <c r="T511" i="4"/>
  <c r="S511" i="4"/>
  <c r="R511" i="4"/>
  <c r="Q511" i="4"/>
  <c r="P511" i="4"/>
  <c r="AM510" i="4"/>
  <c r="AL510" i="4"/>
  <c r="AK510" i="4"/>
  <c r="AJ510" i="4"/>
  <c r="AI510" i="4"/>
  <c r="AH510" i="4"/>
  <c r="AG510" i="4"/>
  <c r="AF510" i="4"/>
  <c r="AE510" i="4"/>
  <c r="AD510" i="4"/>
  <c r="AC510" i="4"/>
  <c r="AB510" i="4"/>
  <c r="AA510" i="4"/>
  <c r="Z510" i="4"/>
  <c r="Y510" i="4"/>
  <c r="Y510" i="4" a="1"/>
  <c r="X510" i="4"/>
  <c r="W510" i="4"/>
  <c r="V510" i="4"/>
  <c r="U510" i="4"/>
  <c r="T510" i="4"/>
  <c r="S510" i="4"/>
  <c r="R510" i="4"/>
  <c r="Q510" i="4"/>
  <c r="P510" i="4"/>
  <c r="AM509" i="4"/>
  <c r="AL509" i="4"/>
  <c r="AK509" i="4"/>
  <c r="AJ509" i="4"/>
  <c r="AI509" i="4"/>
  <c r="AH509" i="4"/>
  <c r="AG509" i="4"/>
  <c r="AF509" i="4"/>
  <c r="AE509" i="4"/>
  <c r="AD509" i="4"/>
  <c r="AC509" i="4"/>
  <c r="AB509" i="4"/>
  <c r="AA509" i="4"/>
  <c r="Z509" i="4"/>
  <c r="Y509" i="4"/>
  <c r="Y509" i="4" a="1"/>
  <c r="X509" i="4"/>
  <c r="W509" i="4"/>
  <c r="V509" i="4"/>
  <c r="U509" i="4"/>
  <c r="T509" i="4"/>
  <c r="S509" i="4"/>
  <c r="R509" i="4"/>
  <c r="Q509" i="4"/>
  <c r="P509" i="4"/>
  <c r="AM508" i="4"/>
  <c r="AL508" i="4"/>
  <c r="AK508" i="4"/>
  <c r="AJ508" i="4"/>
  <c r="AI508" i="4"/>
  <c r="AH508" i="4"/>
  <c r="AG508" i="4"/>
  <c r="AF508" i="4"/>
  <c r="AE508" i="4"/>
  <c r="AD508" i="4"/>
  <c r="AC508" i="4"/>
  <c r="AB508" i="4"/>
  <c r="AA508" i="4"/>
  <c r="Z508" i="4"/>
  <c r="Y508" i="4"/>
  <c r="Y508" i="4" a="1"/>
  <c r="X508" i="4"/>
  <c r="W508" i="4"/>
  <c r="V508" i="4"/>
  <c r="U508" i="4"/>
  <c r="T508" i="4"/>
  <c r="S508" i="4"/>
  <c r="R508" i="4"/>
  <c r="Q508" i="4"/>
  <c r="P508" i="4"/>
  <c r="AM507" i="4"/>
  <c r="AL507" i="4"/>
  <c r="AK507" i="4"/>
  <c r="AJ507" i="4"/>
  <c r="AI507" i="4"/>
  <c r="AH507" i="4"/>
  <c r="AG507" i="4"/>
  <c r="AF507" i="4"/>
  <c r="AE507" i="4"/>
  <c r="AD507" i="4"/>
  <c r="AC507" i="4"/>
  <c r="AB507" i="4"/>
  <c r="AA507" i="4"/>
  <c r="Z507" i="4"/>
  <c r="Y507" i="4"/>
  <c r="Y507" i="4" a="1"/>
  <c r="X507" i="4"/>
  <c r="W507" i="4"/>
  <c r="V507" i="4"/>
  <c r="U507" i="4"/>
  <c r="T507" i="4"/>
  <c r="S507" i="4"/>
  <c r="R507" i="4"/>
  <c r="Q507" i="4"/>
  <c r="P507" i="4"/>
  <c r="AM506" i="4"/>
  <c r="AL506" i="4"/>
  <c r="AK506" i="4"/>
  <c r="AJ506" i="4"/>
  <c r="AI506" i="4"/>
  <c r="AH506" i="4"/>
  <c r="AG506" i="4"/>
  <c r="AF506" i="4"/>
  <c r="AE506" i="4"/>
  <c r="AD506" i="4"/>
  <c r="AC506" i="4"/>
  <c r="AB506" i="4"/>
  <c r="AA506" i="4"/>
  <c r="Z506" i="4"/>
  <c r="Y506" i="4"/>
  <c r="Y506" i="4" a="1"/>
  <c r="X506" i="4"/>
  <c r="W506" i="4"/>
  <c r="V506" i="4"/>
  <c r="U506" i="4"/>
  <c r="T506" i="4"/>
  <c r="S506" i="4"/>
  <c r="R506" i="4"/>
  <c r="Q506" i="4"/>
  <c r="P506" i="4"/>
  <c r="AM505" i="4"/>
  <c r="AL505" i="4"/>
  <c r="AK505" i="4"/>
  <c r="AJ505" i="4"/>
  <c r="AI505" i="4"/>
  <c r="AH505" i="4"/>
  <c r="AG505" i="4"/>
  <c r="AF505" i="4"/>
  <c r="AE505" i="4"/>
  <c r="AD505" i="4"/>
  <c r="AC505" i="4"/>
  <c r="AB505" i="4"/>
  <c r="AA505" i="4"/>
  <c r="Z505" i="4"/>
  <c r="Y505" i="4"/>
  <c r="Y505" i="4" a="1"/>
  <c r="X505" i="4"/>
  <c r="W505" i="4"/>
  <c r="V505" i="4"/>
  <c r="U505" i="4"/>
  <c r="T505" i="4"/>
  <c r="S505" i="4"/>
  <c r="R505" i="4"/>
  <c r="Q505" i="4"/>
  <c r="P505" i="4"/>
  <c r="AM504" i="4"/>
  <c r="AL504" i="4"/>
  <c r="AK504" i="4"/>
  <c r="AJ504" i="4"/>
  <c r="AI504" i="4"/>
  <c r="AH504" i="4"/>
  <c r="AG504" i="4"/>
  <c r="AF504" i="4"/>
  <c r="AE504" i="4"/>
  <c r="AD504" i="4"/>
  <c r="AC504" i="4"/>
  <c r="AB504" i="4"/>
  <c r="AA504" i="4"/>
  <c r="Z504" i="4"/>
  <c r="Y504" i="4"/>
  <c r="Y504" i="4" a="1"/>
  <c r="X504" i="4"/>
  <c r="W504" i="4"/>
  <c r="V504" i="4"/>
  <c r="U504" i="4"/>
  <c r="T504" i="4"/>
  <c r="S504" i="4"/>
  <c r="R504" i="4"/>
  <c r="Q504" i="4"/>
  <c r="P504" i="4"/>
  <c r="AM503" i="4"/>
  <c r="AL503" i="4"/>
  <c r="AK503" i="4"/>
  <c r="AJ503" i="4"/>
  <c r="AI503" i="4"/>
  <c r="AH503" i="4"/>
  <c r="AG503" i="4"/>
  <c r="AF503" i="4"/>
  <c r="AE503" i="4"/>
  <c r="AD503" i="4"/>
  <c r="AC503" i="4"/>
  <c r="AB503" i="4"/>
  <c r="AA503" i="4"/>
  <c r="Z503" i="4"/>
  <c r="Y503" i="4"/>
  <c r="Y503" i="4" a="1"/>
  <c r="X503" i="4"/>
  <c r="W503" i="4"/>
  <c r="V503" i="4"/>
  <c r="U503" i="4"/>
  <c r="T503" i="4"/>
  <c r="S503" i="4"/>
  <c r="R503" i="4"/>
  <c r="Q503" i="4"/>
  <c r="P503" i="4"/>
  <c r="AM502" i="4"/>
  <c r="AL502" i="4"/>
  <c r="AK502" i="4"/>
  <c r="AJ502" i="4"/>
  <c r="AI502" i="4"/>
  <c r="AH502" i="4"/>
  <c r="AG502" i="4"/>
  <c r="AF502" i="4"/>
  <c r="AE502" i="4"/>
  <c r="AD502" i="4"/>
  <c r="AC502" i="4"/>
  <c r="AB502" i="4"/>
  <c r="AA502" i="4"/>
  <c r="Z502" i="4"/>
  <c r="Y502" i="4"/>
  <c r="Y502" i="4" a="1"/>
  <c r="X502" i="4"/>
  <c r="W502" i="4"/>
  <c r="V502" i="4"/>
  <c r="U502" i="4"/>
  <c r="T502" i="4"/>
  <c r="S502" i="4"/>
  <c r="R502" i="4"/>
  <c r="Q502" i="4"/>
  <c r="P502" i="4"/>
  <c r="AM501" i="4"/>
  <c r="AL501" i="4"/>
  <c r="AK501" i="4"/>
  <c r="AJ501" i="4"/>
  <c r="AI501" i="4"/>
  <c r="AH501" i="4"/>
  <c r="AG501" i="4"/>
  <c r="AF501" i="4"/>
  <c r="AE501" i="4"/>
  <c r="AD501" i="4"/>
  <c r="AC501" i="4"/>
  <c r="AB501" i="4"/>
  <c r="AA501" i="4"/>
  <c r="Z501" i="4"/>
  <c r="Y501" i="4"/>
  <c r="Y501" i="4" a="1"/>
  <c r="X501" i="4"/>
  <c r="W501" i="4"/>
  <c r="V501" i="4"/>
  <c r="U501" i="4"/>
  <c r="T501" i="4"/>
  <c r="S501" i="4"/>
  <c r="R501" i="4"/>
  <c r="Q501" i="4"/>
  <c r="P501" i="4"/>
  <c r="AM500" i="4"/>
  <c r="AL500" i="4"/>
  <c r="AK500" i="4"/>
  <c r="AJ500" i="4"/>
  <c r="AI500" i="4"/>
  <c r="AH500" i="4"/>
  <c r="AG500" i="4"/>
  <c r="AF500" i="4"/>
  <c r="AE500" i="4"/>
  <c r="AD500" i="4"/>
  <c r="AC500" i="4"/>
  <c r="AB500" i="4"/>
  <c r="AA500" i="4"/>
  <c r="Z500" i="4"/>
  <c r="Y500" i="4"/>
  <c r="Y500" i="4" a="1"/>
  <c r="X500" i="4"/>
  <c r="W500" i="4"/>
  <c r="V500" i="4"/>
  <c r="U500" i="4"/>
  <c r="T500" i="4"/>
  <c r="S500" i="4"/>
  <c r="R500" i="4"/>
  <c r="Q500" i="4"/>
  <c r="P500" i="4"/>
  <c r="AM499" i="4"/>
  <c r="AL499" i="4"/>
  <c r="AK499" i="4"/>
  <c r="AJ499" i="4"/>
  <c r="AI499" i="4"/>
  <c r="AH499" i="4"/>
  <c r="AG499" i="4"/>
  <c r="AF499" i="4"/>
  <c r="AE499" i="4"/>
  <c r="AD499" i="4"/>
  <c r="AC499" i="4"/>
  <c r="AB499" i="4"/>
  <c r="AA499" i="4"/>
  <c r="Z499" i="4"/>
  <c r="Y499" i="4"/>
  <c r="Y499" i="4" a="1"/>
  <c r="X499" i="4"/>
  <c r="W499" i="4"/>
  <c r="V499" i="4"/>
  <c r="U499" i="4"/>
  <c r="T499" i="4"/>
  <c r="S499" i="4"/>
  <c r="R499" i="4"/>
  <c r="Q499" i="4"/>
  <c r="P499" i="4"/>
  <c r="AM498" i="4"/>
  <c r="AL498" i="4"/>
  <c r="AK498" i="4"/>
  <c r="AJ498" i="4"/>
  <c r="AI498" i="4"/>
  <c r="AH498" i="4"/>
  <c r="AG498" i="4"/>
  <c r="AF498" i="4"/>
  <c r="AE498" i="4"/>
  <c r="AD498" i="4"/>
  <c r="AC498" i="4"/>
  <c r="AB498" i="4"/>
  <c r="AA498" i="4"/>
  <c r="Z498" i="4"/>
  <c r="Y498" i="4"/>
  <c r="Y498" i="4" a="1"/>
  <c r="X498" i="4"/>
  <c r="W498" i="4"/>
  <c r="V498" i="4"/>
  <c r="U498" i="4"/>
  <c r="T498" i="4"/>
  <c r="S498" i="4"/>
  <c r="R498" i="4"/>
  <c r="Q498" i="4"/>
  <c r="P498" i="4"/>
  <c r="AM497" i="4"/>
  <c r="AL497" i="4"/>
  <c r="AK497" i="4"/>
  <c r="AJ497" i="4"/>
  <c r="AI497" i="4"/>
  <c r="AH497" i="4"/>
  <c r="AG497" i="4"/>
  <c r="AF497" i="4"/>
  <c r="AE497" i="4"/>
  <c r="AD497" i="4"/>
  <c r="AC497" i="4"/>
  <c r="AB497" i="4"/>
  <c r="AA497" i="4"/>
  <c r="Z497" i="4"/>
  <c r="Y497" i="4"/>
  <c r="Y497" i="4" a="1"/>
  <c r="X497" i="4"/>
  <c r="W497" i="4"/>
  <c r="V497" i="4"/>
  <c r="U497" i="4"/>
  <c r="T497" i="4"/>
  <c r="S497" i="4"/>
  <c r="R497" i="4"/>
  <c r="Q497" i="4"/>
  <c r="P497" i="4"/>
  <c r="AM496" i="4"/>
  <c r="AL496" i="4"/>
  <c r="AK496" i="4"/>
  <c r="AJ496" i="4"/>
  <c r="AI496" i="4"/>
  <c r="AH496" i="4"/>
  <c r="AG496" i="4"/>
  <c r="AF496" i="4"/>
  <c r="AE496" i="4"/>
  <c r="AD496" i="4"/>
  <c r="AC496" i="4"/>
  <c r="AB496" i="4"/>
  <c r="AA496" i="4"/>
  <c r="Z496" i="4"/>
  <c r="Y496" i="4"/>
  <c r="Y496" i="4" a="1"/>
  <c r="X496" i="4"/>
  <c r="W496" i="4"/>
  <c r="V496" i="4"/>
  <c r="U496" i="4"/>
  <c r="T496" i="4"/>
  <c r="S496" i="4"/>
  <c r="R496" i="4"/>
  <c r="Q496" i="4"/>
  <c r="P496" i="4"/>
  <c r="AM495" i="4"/>
  <c r="AL495" i="4"/>
  <c r="AK495" i="4"/>
  <c r="AJ495" i="4"/>
  <c r="AI495" i="4"/>
  <c r="AH495" i="4"/>
  <c r="AG495" i="4"/>
  <c r="AF495" i="4"/>
  <c r="AE495" i="4"/>
  <c r="AD495" i="4"/>
  <c r="AC495" i="4"/>
  <c r="AB495" i="4"/>
  <c r="AA495" i="4"/>
  <c r="Z495" i="4"/>
  <c r="Y495" i="4"/>
  <c r="Y495" i="4" a="1"/>
  <c r="X495" i="4"/>
  <c r="W495" i="4"/>
  <c r="V495" i="4"/>
  <c r="U495" i="4"/>
  <c r="T495" i="4"/>
  <c r="S495" i="4"/>
  <c r="R495" i="4"/>
  <c r="Q495" i="4"/>
  <c r="P495" i="4"/>
  <c r="AM494" i="4"/>
  <c r="AL494" i="4"/>
  <c r="AK494" i="4"/>
  <c r="AJ494" i="4"/>
  <c r="AI494" i="4"/>
  <c r="AH494" i="4"/>
  <c r="AG494" i="4"/>
  <c r="AF494" i="4"/>
  <c r="AE494" i="4"/>
  <c r="AD494" i="4"/>
  <c r="AC494" i="4"/>
  <c r="AB494" i="4"/>
  <c r="AA494" i="4"/>
  <c r="Z494" i="4"/>
  <c r="Y494" i="4"/>
  <c r="Y494" i="4" a="1"/>
  <c r="X494" i="4"/>
  <c r="W494" i="4"/>
  <c r="V494" i="4"/>
  <c r="U494" i="4"/>
  <c r="T494" i="4"/>
  <c r="S494" i="4"/>
  <c r="R494" i="4"/>
  <c r="Q494" i="4"/>
  <c r="P494" i="4"/>
  <c r="AM493" i="4"/>
  <c r="AL493" i="4"/>
  <c r="AK493" i="4"/>
  <c r="AJ493" i="4"/>
  <c r="AI493" i="4"/>
  <c r="AH493" i="4"/>
  <c r="AG493" i="4"/>
  <c r="AF493" i="4"/>
  <c r="AE493" i="4"/>
  <c r="AD493" i="4"/>
  <c r="AC493" i="4"/>
  <c r="AB493" i="4"/>
  <c r="AA493" i="4"/>
  <c r="Z493" i="4"/>
  <c r="Y493" i="4"/>
  <c r="Y493" i="4" a="1"/>
  <c r="X493" i="4"/>
  <c r="W493" i="4"/>
  <c r="V493" i="4"/>
  <c r="U493" i="4"/>
  <c r="T493" i="4"/>
  <c r="S493" i="4"/>
  <c r="R493" i="4"/>
  <c r="Q493" i="4"/>
  <c r="P493" i="4"/>
  <c r="AM492" i="4"/>
  <c r="AL492" i="4"/>
  <c r="AK492" i="4"/>
  <c r="AJ492" i="4"/>
  <c r="AI492" i="4"/>
  <c r="AH492" i="4"/>
  <c r="AG492" i="4"/>
  <c r="AF492" i="4"/>
  <c r="AE492" i="4"/>
  <c r="AD492" i="4"/>
  <c r="AC492" i="4"/>
  <c r="AB492" i="4"/>
  <c r="AA492" i="4"/>
  <c r="Z492" i="4"/>
  <c r="Y492" i="4"/>
  <c r="Y492" i="4" a="1"/>
  <c r="X492" i="4"/>
  <c r="W492" i="4"/>
  <c r="V492" i="4"/>
  <c r="U492" i="4"/>
  <c r="T492" i="4"/>
  <c r="S492" i="4"/>
  <c r="R492" i="4"/>
  <c r="Q492" i="4"/>
  <c r="P492" i="4"/>
  <c r="AM491" i="4"/>
  <c r="AL491" i="4"/>
  <c r="AK491" i="4"/>
  <c r="AJ491" i="4"/>
  <c r="AI491" i="4"/>
  <c r="AH491" i="4"/>
  <c r="AG491" i="4"/>
  <c r="AF491" i="4"/>
  <c r="AE491" i="4"/>
  <c r="AD491" i="4"/>
  <c r="AC491" i="4"/>
  <c r="AB491" i="4"/>
  <c r="AA491" i="4"/>
  <c r="Z491" i="4"/>
  <c r="Y491" i="4"/>
  <c r="Y491" i="4" a="1"/>
  <c r="X491" i="4"/>
  <c r="W491" i="4"/>
  <c r="V491" i="4"/>
  <c r="U491" i="4"/>
  <c r="T491" i="4"/>
  <c r="S491" i="4"/>
  <c r="R491" i="4"/>
  <c r="Q491" i="4"/>
  <c r="P491" i="4"/>
  <c r="AM490" i="4"/>
  <c r="AL490" i="4"/>
  <c r="AK490" i="4"/>
  <c r="AJ490" i="4"/>
  <c r="AI490" i="4"/>
  <c r="AH490" i="4"/>
  <c r="AG490" i="4"/>
  <c r="AF490" i="4"/>
  <c r="AE490" i="4"/>
  <c r="AD490" i="4"/>
  <c r="AC490" i="4"/>
  <c r="AB490" i="4"/>
  <c r="AA490" i="4"/>
  <c r="Z490" i="4"/>
  <c r="Y490" i="4"/>
  <c r="Y490" i="4" a="1"/>
  <c r="X490" i="4"/>
  <c r="W490" i="4"/>
  <c r="V490" i="4"/>
  <c r="U490" i="4"/>
  <c r="T490" i="4"/>
  <c r="S490" i="4"/>
  <c r="R490" i="4"/>
  <c r="Q490" i="4"/>
  <c r="P490" i="4"/>
  <c r="AM489" i="4"/>
  <c r="AL489" i="4"/>
  <c r="AK489" i="4"/>
  <c r="AJ489" i="4"/>
  <c r="AI489" i="4"/>
  <c r="AH489" i="4"/>
  <c r="AG489" i="4"/>
  <c r="AF489" i="4"/>
  <c r="AE489" i="4"/>
  <c r="AD489" i="4"/>
  <c r="AC489" i="4"/>
  <c r="AB489" i="4"/>
  <c r="AA489" i="4"/>
  <c r="Z489" i="4"/>
  <c r="Y489" i="4"/>
  <c r="Y489" i="4" a="1"/>
  <c r="X489" i="4"/>
  <c r="W489" i="4"/>
  <c r="V489" i="4"/>
  <c r="U489" i="4"/>
  <c r="T489" i="4"/>
  <c r="S489" i="4"/>
  <c r="R489" i="4"/>
  <c r="Q489" i="4"/>
  <c r="P489" i="4"/>
  <c r="AM488" i="4"/>
  <c r="AL488" i="4"/>
  <c r="AK488" i="4"/>
  <c r="AJ488" i="4"/>
  <c r="AI488" i="4"/>
  <c r="AH488" i="4"/>
  <c r="AG488" i="4"/>
  <c r="AF488" i="4"/>
  <c r="AE488" i="4"/>
  <c r="AD488" i="4"/>
  <c r="AC488" i="4"/>
  <c r="AB488" i="4"/>
  <c r="AA488" i="4"/>
  <c r="Z488" i="4"/>
  <c r="Y488" i="4"/>
  <c r="Y488" i="4" a="1"/>
  <c r="X488" i="4"/>
  <c r="W488" i="4"/>
  <c r="V488" i="4"/>
  <c r="U488" i="4"/>
  <c r="T488" i="4"/>
  <c r="S488" i="4"/>
  <c r="R488" i="4"/>
  <c r="Q488" i="4"/>
  <c r="P488" i="4"/>
  <c r="AM487" i="4"/>
  <c r="AL487" i="4"/>
  <c r="AK487" i="4"/>
  <c r="AJ487" i="4"/>
  <c r="AI487" i="4"/>
  <c r="AH487" i="4"/>
  <c r="AG487" i="4"/>
  <c r="AF487" i="4"/>
  <c r="AE487" i="4"/>
  <c r="AD487" i="4"/>
  <c r="AC487" i="4"/>
  <c r="AB487" i="4"/>
  <c r="AA487" i="4"/>
  <c r="Z487" i="4"/>
  <c r="Y487" i="4"/>
  <c r="Y487" i="4" a="1"/>
  <c r="X487" i="4"/>
  <c r="W487" i="4"/>
  <c r="V487" i="4"/>
  <c r="U487" i="4"/>
  <c r="T487" i="4"/>
  <c r="S487" i="4"/>
  <c r="R487" i="4"/>
  <c r="Q487" i="4"/>
  <c r="P487" i="4"/>
  <c r="AM486" i="4"/>
  <c r="AL486" i="4"/>
  <c r="AK486" i="4"/>
  <c r="AJ486" i="4"/>
  <c r="AI486" i="4"/>
  <c r="AH486" i="4"/>
  <c r="AG486" i="4"/>
  <c r="AF486" i="4"/>
  <c r="AE486" i="4"/>
  <c r="AD486" i="4"/>
  <c r="AC486" i="4"/>
  <c r="AB486" i="4"/>
  <c r="AA486" i="4"/>
  <c r="Z486" i="4"/>
  <c r="Y486" i="4"/>
  <c r="Y486" i="4" a="1"/>
  <c r="X486" i="4"/>
  <c r="W486" i="4"/>
  <c r="V486" i="4"/>
  <c r="U486" i="4"/>
  <c r="T486" i="4"/>
  <c r="S486" i="4"/>
  <c r="R486" i="4"/>
  <c r="Q486" i="4"/>
  <c r="P486" i="4"/>
  <c r="AM485" i="4"/>
  <c r="AL485" i="4"/>
  <c r="AK485" i="4"/>
  <c r="AJ485" i="4"/>
  <c r="AI485" i="4"/>
  <c r="AH485" i="4"/>
  <c r="AG485" i="4"/>
  <c r="AF485" i="4"/>
  <c r="AE485" i="4"/>
  <c r="AD485" i="4"/>
  <c r="AC485" i="4"/>
  <c r="AB485" i="4"/>
  <c r="AA485" i="4"/>
  <c r="Z485" i="4"/>
  <c r="Y485" i="4"/>
  <c r="Y485" i="4" a="1"/>
  <c r="X485" i="4"/>
  <c r="W485" i="4"/>
  <c r="V485" i="4"/>
  <c r="U485" i="4"/>
  <c r="T485" i="4"/>
  <c r="S485" i="4"/>
  <c r="R485" i="4"/>
  <c r="Q485" i="4"/>
  <c r="P485" i="4"/>
  <c r="AM484" i="4"/>
  <c r="AL484" i="4"/>
  <c r="AK484" i="4"/>
  <c r="AJ484" i="4"/>
  <c r="AI484" i="4"/>
  <c r="AH484" i="4"/>
  <c r="AG484" i="4"/>
  <c r="AF484" i="4"/>
  <c r="AE484" i="4"/>
  <c r="AD484" i="4"/>
  <c r="AC484" i="4"/>
  <c r="AB484" i="4"/>
  <c r="AA484" i="4"/>
  <c r="Z484" i="4"/>
  <c r="Y484" i="4"/>
  <c r="Y484" i="4" a="1"/>
  <c r="X484" i="4"/>
  <c r="W484" i="4"/>
  <c r="V484" i="4"/>
  <c r="U484" i="4"/>
  <c r="T484" i="4"/>
  <c r="S484" i="4"/>
  <c r="R484" i="4"/>
  <c r="Q484" i="4"/>
  <c r="P484" i="4"/>
  <c r="AM483" i="4"/>
  <c r="AL483" i="4"/>
  <c r="AK483" i="4"/>
  <c r="AJ483" i="4"/>
  <c r="AI483" i="4"/>
  <c r="AH483" i="4"/>
  <c r="AG483" i="4"/>
  <c r="AF483" i="4"/>
  <c r="AE483" i="4"/>
  <c r="AD483" i="4"/>
  <c r="AC483" i="4"/>
  <c r="AB483" i="4"/>
  <c r="AA483" i="4"/>
  <c r="Z483" i="4"/>
  <c r="Y483" i="4"/>
  <c r="Y483" i="4" a="1"/>
  <c r="X483" i="4"/>
  <c r="W483" i="4"/>
  <c r="V483" i="4"/>
  <c r="U483" i="4"/>
  <c r="T483" i="4"/>
  <c r="S483" i="4"/>
  <c r="R483" i="4"/>
  <c r="Q483" i="4"/>
  <c r="P483" i="4"/>
  <c r="AM482" i="4"/>
  <c r="AL482" i="4"/>
  <c r="AK482" i="4"/>
  <c r="AJ482" i="4"/>
  <c r="AI482" i="4"/>
  <c r="AH482" i="4"/>
  <c r="AG482" i="4"/>
  <c r="AF482" i="4"/>
  <c r="AE482" i="4"/>
  <c r="AD482" i="4"/>
  <c r="AC482" i="4"/>
  <c r="AB482" i="4"/>
  <c r="AA482" i="4"/>
  <c r="Z482" i="4"/>
  <c r="Y482" i="4"/>
  <c r="Y482" i="4" a="1"/>
  <c r="X482" i="4"/>
  <c r="W482" i="4"/>
  <c r="V482" i="4"/>
  <c r="U482" i="4"/>
  <c r="T482" i="4"/>
  <c r="S482" i="4"/>
  <c r="R482" i="4"/>
  <c r="Q482" i="4"/>
  <c r="P482" i="4"/>
  <c r="AM481" i="4"/>
  <c r="AL481" i="4"/>
  <c r="AK481" i="4"/>
  <c r="AJ481" i="4"/>
  <c r="AI481" i="4"/>
  <c r="AH481" i="4"/>
  <c r="AG481" i="4"/>
  <c r="AF481" i="4"/>
  <c r="AE481" i="4"/>
  <c r="AD481" i="4"/>
  <c r="AC481" i="4"/>
  <c r="AB481" i="4"/>
  <c r="AA481" i="4"/>
  <c r="Z481" i="4"/>
  <c r="Y481" i="4"/>
  <c r="Y481" i="4" a="1"/>
  <c r="X481" i="4"/>
  <c r="W481" i="4"/>
  <c r="V481" i="4"/>
  <c r="U481" i="4"/>
  <c r="T481" i="4"/>
  <c r="S481" i="4"/>
  <c r="R481" i="4"/>
  <c r="Q481" i="4"/>
  <c r="P481" i="4"/>
  <c r="AM480" i="4"/>
  <c r="AL480" i="4"/>
  <c r="AK480" i="4"/>
  <c r="AJ480" i="4"/>
  <c r="AI480" i="4"/>
  <c r="AH480" i="4"/>
  <c r="AG480" i="4"/>
  <c r="AF480" i="4"/>
  <c r="AE480" i="4"/>
  <c r="AD480" i="4"/>
  <c r="AC480" i="4"/>
  <c r="AB480" i="4"/>
  <c r="AA480" i="4"/>
  <c r="Z480" i="4"/>
  <c r="Y480" i="4"/>
  <c r="Y480" i="4" a="1"/>
  <c r="X480" i="4"/>
  <c r="W480" i="4"/>
  <c r="V480" i="4"/>
  <c r="U480" i="4"/>
  <c r="T480" i="4"/>
  <c r="S480" i="4"/>
  <c r="R480" i="4"/>
  <c r="Q480" i="4"/>
  <c r="P480" i="4"/>
  <c r="AM479" i="4"/>
  <c r="AL479" i="4"/>
  <c r="AK479" i="4"/>
  <c r="AJ479" i="4"/>
  <c r="AI479" i="4"/>
  <c r="AH479" i="4"/>
  <c r="AG479" i="4"/>
  <c r="AF479" i="4"/>
  <c r="AE479" i="4"/>
  <c r="AD479" i="4"/>
  <c r="AC479" i="4"/>
  <c r="AB479" i="4"/>
  <c r="AA479" i="4"/>
  <c r="Z479" i="4"/>
  <c r="Y479" i="4"/>
  <c r="Y479" i="4" a="1"/>
  <c r="X479" i="4"/>
  <c r="W479" i="4"/>
  <c r="V479" i="4"/>
  <c r="U479" i="4"/>
  <c r="T479" i="4"/>
  <c r="S479" i="4"/>
  <c r="R479" i="4"/>
  <c r="Q479" i="4"/>
  <c r="P479" i="4"/>
  <c r="AM478" i="4"/>
  <c r="AL478" i="4"/>
  <c r="AK478" i="4"/>
  <c r="AJ478" i="4"/>
  <c r="AI478" i="4"/>
  <c r="AH478" i="4"/>
  <c r="AG478" i="4"/>
  <c r="AF478" i="4"/>
  <c r="AE478" i="4"/>
  <c r="AD478" i="4"/>
  <c r="AC478" i="4"/>
  <c r="AB478" i="4"/>
  <c r="AA478" i="4"/>
  <c r="Z478" i="4"/>
  <c r="Y478" i="4"/>
  <c r="Y478" i="4" a="1"/>
  <c r="X478" i="4"/>
  <c r="W478" i="4"/>
  <c r="V478" i="4"/>
  <c r="U478" i="4"/>
  <c r="T478" i="4"/>
  <c r="S478" i="4"/>
  <c r="R478" i="4"/>
  <c r="Q478" i="4"/>
  <c r="P478" i="4"/>
  <c r="AM477" i="4"/>
  <c r="AL477" i="4"/>
  <c r="AK477" i="4"/>
  <c r="AJ477" i="4"/>
  <c r="AI477" i="4"/>
  <c r="AH477" i="4"/>
  <c r="AG477" i="4"/>
  <c r="AF477" i="4"/>
  <c r="AE477" i="4"/>
  <c r="AD477" i="4"/>
  <c r="AC477" i="4"/>
  <c r="AB477" i="4"/>
  <c r="AA477" i="4"/>
  <c r="Z477" i="4"/>
  <c r="Y477" i="4"/>
  <c r="Y477" i="4" a="1"/>
  <c r="X477" i="4"/>
  <c r="W477" i="4"/>
  <c r="V477" i="4"/>
  <c r="U477" i="4"/>
  <c r="T477" i="4"/>
  <c r="S477" i="4"/>
  <c r="R477" i="4"/>
  <c r="Q477" i="4"/>
  <c r="P477" i="4"/>
  <c r="AM476" i="4"/>
  <c r="AL476" i="4"/>
  <c r="AK476" i="4"/>
  <c r="AJ476" i="4"/>
  <c r="AI476" i="4"/>
  <c r="AH476" i="4"/>
  <c r="AG476" i="4"/>
  <c r="AF476" i="4"/>
  <c r="AE476" i="4"/>
  <c r="AD476" i="4"/>
  <c r="AC476" i="4"/>
  <c r="AB476" i="4"/>
  <c r="AA476" i="4"/>
  <c r="Z476" i="4"/>
  <c r="Y476" i="4"/>
  <c r="Y476" i="4" a="1"/>
  <c r="X476" i="4"/>
  <c r="W476" i="4"/>
  <c r="V476" i="4"/>
  <c r="U476" i="4"/>
  <c r="T476" i="4"/>
  <c r="S476" i="4"/>
  <c r="R476" i="4"/>
  <c r="Q476" i="4"/>
  <c r="P476" i="4"/>
  <c r="AM475" i="4"/>
  <c r="AL475" i="4"/>
  <c r="AK475" i="4"/>
  <c r="AJ475" i="4"/>
  <c r="AI475" i="4"/>
  <c r="AH475" i="4"/>
  <c r="AG475" i="4"/>
  <c r="AF475" i="4"/>
  <c r="AE475" i="4"/>
  <c r="AD475" i="4"/>
  <c r="AC475" i="4"/>
  <c r="AB475" i="4"/>
  <c r="AA475" i="4"/>
  <c r="Z475" i="4"/>
  <c r="Y475" i="4"/>
  <c r="Y475" i="4" a="1"/>
  <c r="X475" i="4"/>
  <c r="W475" i="4"/>
  <c r="V475" i="4"/>
  <c r="U475" i="4"/>
  <c r="T475" i="4"/>
  <c r="S475" i="4"/>
  <c r="R475" i="4"/>
  <c r="Q475" i="4"/>
  <c r="P475" i="4"/>
  <c r="AM474" i="4"/>
  <c r="AL474" i="4"/>
  <c r="AK474" i="4"/>
  <c r="AJ474" i="4"/>
  <c r="AI474" i="4"/>
  <c r="AH474" i="4"/>
  <c r="AG474" i="4"/>
  <c r="AF474" i="4"/>
  <c r="AE474" i="4"/>
  <c r="AD474" i="4"/>
  <c r="AC474" i="4"/>
  <c r="AB474" i="4"/>
  <c r="AA474" i="4"/>
  <c r="Z474" i="4"/>
  <c r="Y474" i="4"/>
  <c r="Y474" i="4" a="1"/>
  <c r="X474" i="4"/>
  <c r="W474" i="4"/>
  <c r="V474" i="4"/>
  <c r="U474" i="4"/>
  <c r="T474" i="4"/>
  <c r="S474" i="4"/>
  <c r="R474" i="4"/>
  <c r="Q474" i="4"/>
  <c r="P474" i="4"/>
  <c r="AM473" i="4"/>
  <c r="AL473" i="4"/>
  <c r="AK473" i="4"/>
  <c r="AJ473" i="4"/>
  <c r="AI473" i="4"/>
  <c r="AH473" i="4"/>
  <c r="AG473" i="4"/>
  <c r="AF473" i="4"/>
  <c r="AE473" i="4"/>
  <c r="AD473" i="4"/>
  <c r="AC473" i="4"/>
  <c r="AB473" i="4"/>
  <c r="AA473" i="4"/>
  <c r="Z473" i="4"/>
  <c r="Y473" i="4"/>
  <c r="Y473" i="4" a="1"/>
  <c r="X473" i="4"/>
  <c r="W473" i="4"/>
  <c r="V473" i="4"/>
  <c r="U473" i="4"/>
  <c r="T473" i="4"/>
  <c r="S473" i="4"/>
  <c r="R473" i="4"/>
  <c r="Q473" i="4"/>
  <c r="P473" i="4"/>
  <c r="AM472" i="4"/>
  <c r="AL472" i="4"/>
  <c r="AK472" i="4"/>
  <c r="AJ472" i="4"/>
  <c r="AI472" i="4"/>
  <c r="AH472" i="4"/>
  <c r="AG472" i="4"/>
  <c r="AF472" i="4"/>
  <c r="AE472" i="4"/>
  <c r="AD472" i="4"/>
  <c r="AC472" i="4"/>
  <c r="AB472" i="4"/>
  <c r="AA472" i="4"/>
  <c r="Z472" i="4"/>
  <c r="Y472" i="4"/>
  <c r="Y472" i="4" a="1"/>
  <c r="X472" i="4"/>
  <c r="W472" i="4"/>
  <c r="V472" i="4"/>
  <c r="U472" i="4"/>
  <c r="T472" i="4"/>
  <c r="S472" i="4"/>
  <c r="R472" i="4"/>
  <c r="Q472" i="4"/>
  <c r="P472" i="4"/>
  <c r="AM471" i="4"/>
  <c r="AL471" i="4"/>
  <c r="AK471" i="4"/>
  <c r="AJ471" i="4"/>
  <c r="AI471" i="4"/>
  <c r="AH471" i="4"/>
  <c r="AG471" i="4"/>
  <c r="AF471" i="4"/>
  <c r="AE471" i="4"/>
  <c r="AD471" i="4"/>
  <c r="AC471" i="4"/>
  <c r="AB471" i="4"/>
  <c r="AA471" i="4"/>
  <c r="Z471" i="4"/>
  <c r="Y471" i="4"/>
  <c r="Y471" i="4" a="1"/>
  <c r="X471" i="4"/>
  <c r="W471" i="4"/>
  <c r="V471" i="4"/>
  <c r="U471" i="4"/>
  <c r="T471" i="4"/>
  <c r="S471" i="4"/>
  <c r="R471" i="4"/>
  <c r="Q471" i="4"/>
  <c r="P471" i="4"/>
  <c r="AM470" i="4"/>
  <c r="AL470" i="4"/>
  <c r="AK470" i="4"/>
  <c r="AJ470" i="4"/>
  <c r="AI470" i="4"/>
  <c r="AH470" i="4"/>
  <c r="AG470" i="4"/>
  <c r="AF470" i="4"/>
  <c r="AE470" i="4"/>
  <c r="AD470" i="4"/>
  <c r="AC470" i="4"/>
  <c r="AB470" i="4"/>
  <c r="AA470" i="4"/>
  <c r="Z470" i="4"/>
  <c r="Y470" i="4"/>
  <c r="Y470" i="4" a="1"/>
  <c r="X470" i="4"/>
  <c r="W470" i="4"/>
  <c r="V470" i="4"/>
  <c r="U470" i="4"/>
  <c r="T470" i="4"/>
  <c r="S470" i="4"/>
  <c r="R470" i="4"/>
  <c r="Q470" i="4"/>
  <c r="P470" i="4"/>
  <c r="AM469" i="4"/>
  <c r="AL469" i="4"/>
  <c r="AK469" i="4"/>
  <c r="AJ469" i="4"/>
  <c r="AI469" i="4"/>
  <c r="AH469" i="4"/>
  <c r="AG469" i="4"/>
  <c r="AF469" i="4"/>
  <c r="AE469" i="4"/>
  <c r="AD469" i="4"/>
  <c r="AC469" i="4"/>
  <c r="AB469" i="4"/>
  <c r="AA469" i="4"/>
  <c r="Z469" i="4"/>
  <c r="Y469" i="4"/>
  <c r="Y469" i="4" a="1"/>
  <c r="X469" i="4"/>
  <c r="W469" i="4"/>
  <c r="V469" i="4"/>
  <c r="U469" i="4"/>
  <c r="T469" i="4"/>
  <c r="S469" i="4"/>
  <c r="R469" i="4"/>
  <c r="Q469" i="4"/>
  <c r="P469" i="4"/>
  <c r="AM468" i="4"/>
  <c r="AL468" i="4"/>
  <c r="AK468" i="4"/>
  <c r="AJ468" i="4"/>
  <c r="AI468" i="4"/>
  <c r="AH468" i="4"/>
  <c r="AG468" i="4"/>
  <c r="AF468" i="4"/>
  <c r="AE468" i="4"/>
  <c r="AD468" i="4"/>
  <c r="AC468" i="4"/>
  <c r="AB468" i="4"/>
  <c r="AA468" i="4"/>
  <c r="Z468" i="4"/>
  <c r="Y468" i="4"/>
  <c r="Y468" i="4" a="1"/>
  <c r="X468" i="4"/>
  <c r="W468" i="4"/>
  <c r="V468" i="4"/>
  <c r="U468" i="4"/>
  <c r="T468" i="4"/>
  <c r="S468" i="4"/>
  <c r="R468" i="4"/>
  <c r="Q468" i="4"/>
  <c r="P468" i="4"/>
  <c r="AM467" i="4"/>
  <c r="AL467" i="4"/>
  <c r="AK467" i="4"/>
  <c r="AJ467" i="4"/>
  <c r="AI467" i="4"/>
  <c r="AH467" i="4"/>
  <c r="AG467" i="4"/>
  <c r="AF467" i="4"/>
  <c r="AE467" i="4"/>
  <c r="AD467" i="4"/>
  <c r="AC467" i="4"/>
  <c r="AB467" i="4"/>
  <c r="AA467" i="4"/>
  <c r="Z467" i="4"/>
  <c r="Y467" i="4"/>
  <c r="Y467" i="4" a="1"/>
  <c r="X467" i="4"/>
  <c r="W467" i="4"/>
  <c r="V467" i="4"/>
  <c r="U467" i="4"/>
  <c r="T467" i="4"/>
  <c r="S467" i="4"/>
  <c r="R467" i="4"/>
  <c r="Q467" i="4"/>
  <c r="P467" i="4"/>
  <c r="AM466" i="4"/>
  <c r="AL466" i="4"/>
  <c r="AK466" i="4"/>
  <c r="AJ466" i="4"/>
  <c r="AI466" i="4"/>
  <c r="AH466" i="4"/>
  <c r="AG466" i="4"/>
  <c r="AF466" i="4"/>
  <c r="AE466" i="4"/>
  <c r="AD466" i="4"/>
  <c r="AC466" i="4"/>
  <c r="AB466" i="4"/>
  <c r="AA466" i="4"/>
  <c r="Z466" i="4"/>
  <c r="Y466" i="4"/>
  <c r="Y466" i="4" a="1"/>
  <c r="X466" i="4"/>
  <c r="W466" i="4"/>
  <c r="V466" i="4"/>
  <c r="U466" i="4"/>
  <c r="T466" i="4"/>
  <c r="S466" i="4"/>
  <c r="R466" i="4"/>
  <c r="Q466" i="4"/>
  <c r="P466" i="4"/>
  <c r="AM465" i="4"/>
  <c r="AL465" i="4"/>
  <c r="AK465" i="4"/>
  <c r="AJ465" i="4"/>
  <c r="AI465" i="4"/>
  <c r="AH465" i="4"/>
  <c r="AG465" i="4"/>
  <c r="AF465" i="4"/>
  <c r="AE465" i="4"/>
  <c r="AD465" i="4"/>
  <c r="AC465" i="4"/>
  <c r="AB465" i="4"/>
  <c r="AA465" i="4"/>
  <c r="Z465" i="4"/>
  <c r="Y465" i="4"/>
  <c r="Y465" i="4" a="1"/>
  <c r="X465" i="4"/>
  <c r="W465" i="4"/>
  <c r="V465" i="4"/>
  <c r="U465" i="4"/>
  <c r="T465" i="4"/>
  <c r="S465" i="4"/>
  <c r="R465" i="4"/>
  <c r="Q465" i="4"/>
  <c r="P465" i="4"/>
  <c r="AM464" i="4"/>
  <c r="AL464" i="4"/>
  <c r="AK464" i="4"/>
  <c r="AJ464" i="4"/>
  <c r="AI464" i="4"/>
  <c r="AH464" i="4"/>
  <c r="AG464" i="4"/>
  <c r="AF464" i="4"/>
  <c r="AE464" i="4"/>
  <c r="AD464" i="4"/>
  <c r="AC464" i="4"/>
  <c r="AB464" i="4"/>
  <c r="AA464" i="4"/>
  <c r="Z464" i="4"/>
  <c r="Y464" i="4"/>
  <c r="Y464" i="4" a="1"/>
  <c r="X464" i="4"/>
  <c r="W464" i="4"/>
  <c r="V464" i="4"/>
  <c r="U464" i="4"/>
  <c r="T464" i="4"/>
  <c r="S464" i="4"/>
  <c r="R464" i="4"/>
  <c r="Q464" i="4"/>
  <c r="P464" i="4"/>
  <c r="AM463" i="4"/>
  <c r="AL463" i="4"/>
  <c r="AK463" i="4"/>
  <c r="AJ463" i="4"/>
  <c r="AI463" i="4"/>
  <c r="AH463" i="4"/>
  <c r="AG463" i="4"/>
  <c r="AF463" i="4"/>
  <c r="AE463" i="4"/>
  <c r="AD463" i="4"/>
  <c r="AC463" i="4"/>
  <c r="AB463" i="4"/>
  <c r="AA463" i="4"/>
  <c r="Z463" i="4"/>
  <c r="Y463" i="4"/>
  <c r="Y463" i="4" a="1"/>
  <c r="X463" i="4"/>
  <c r="W463" i="4"/>
  <c r="V463" i="4"/>
  <c r="U463" i="4"/>
  <c r="T463" i="4"/>
  <c r="S463" i="4"/>
  <c r="R463" i="4"/>
  <c r="Q463" i="4"/>
  <c r="P463" i="4"/>
  <c r="AM462" i="4"/>
  <c r="AL462" i="4"/>
  <c r="AK462" i="4"/>
  <c r="AJ462" i="4"/>
  <c r="AI462" i="4"/>
  <c r="AH462" i="4"/>
  <c r="AG462" i="4"/>
  <c r="AF462" i="4"/>
  <c r="AE462" i="4"/>
  <c r="AD462" i="4"/>
  <c r="AC462" i="4"/>
  <c r="AB462" i="4"/>
  <c r="AA462" i="4"/>
  <c r="Z462" i="4"/>
  <c r="Y462" i="4"/>
  <c r="Y462" i="4" a="1"/>
  <c r="X462" i="4"/>
  <c r="W462" i="4"/>
  <c r="V462" i="4"/>
  <c r="U462" i="4"/>
  <c r="T462" i="4"/>
  <c r="S462" i="4"/>
  <c r="R462" i="4"/>
  <c r="Q462" i="4"/>
  <c r="P462" i="4"/>
  <c r="AM461" i="4"/>
  <c r="AL461" i="4"/>
  <c r="AK461" i="4"/>
  <c r="AJ461" i="4"/>
  <c r="AI461" i="4"/>
  <c r="AH461" i="4"/>
  <c r="AG461" i="4"/>
  <c r="AF461" i="4"/>
  <c r="AE461" i="4"/>
  <c r="AD461" i="4"/>
  <c r="AC461" i="4"/>
  <c r="AB461" i="4"/>
  <c r="AA461" i="4"/>
  <c r="Z461" i="4"/>
  <c r="Y461" i="4"/>
  <c r="Y461" i="4" a="1"/>
  <c r="X461" i="4"/>
  <c r="W461" i="4"/>
  <c r="V461" i="4"/>
  <c r="U461" i="4"/>
  <c r="T461" i="4"/>
  <c r="S461" i="4"/>
  <c r="R461" i="4"/>
  <c r="Q461" i="4"/>
  <c r="P461" i="4"/>
  <c r="AM460" i="4"/>
  <c r="AL460" i="4"/>
  <c r="AK460" i="4"/>
  <c r="AJ460" i="4"/>
  <c r="AI460" i="4"/>
  <c r="AH460" i="4"/>
  <c r="AG460" i="4"/>
  <c r="AF460" i="4"/>
  <c r="AE460" i="4"/>
  <c r="AD460" i="4"/>
  <c r="AC460" i="4"/>
  <c r="AB460" i="4"/>
  <c r="AA460" i="4"/>
  <c r="Z460" i="4"/>
  <c r="Y460" i="4"/>
  <c r="Y460" i="4" a="1"/>
  <c r="X460" i="4"/>
  <c r="W460" i="4"/>
  <c r="V460" i="4"/>
  <c r="U460" i="4"/>
  <c r="T460" i="4"/>
  <c r="S460" i="4"/>
  <c r="R460" i="4"/>
  <c r="Q460" i="4"/>
  <c r="P460" i="4"/>
  <c r="AM459" i="4"/>
  <c r="AL459" i="4"/>
  <c r="AK459" i="4"/>
  <c r="AJ459" i="4"/>
  <c r="AI459" i="4"/>
  <c r="AH459" i="4"/>
  <c r="AG459" i="4"/>
  <c r="AF459" i="4"/>
  <c r="AE459" i="4"/>
  <c r="AD459" i="4"/>
  <c r="AC459" i="4"/>
  <c r="AB459" i="4"/>
  <c r="AA459" i="4"/>
  <c r="Z459" i="4"/>
  <c r="Y459" i="4"/>
  <c r="Y459" i="4" a="1"/>
  <c r="X459" i="4"/>
  <c r="W459" i="4"/>
  <c r="V459" i="4"/>
  <c r="U459" i="4"/>
  <c r="T459" i="4"/>
  <c r="S459" i="4"/>
  <c r="R459" i="4"/>
  <c r="Q459" i="4"/>
  <c r="P459" i="4"/>
  <c r="AM458" i="4"/>
  <c r="AL458" i="4"/>
  <c r="AK458" i="4"/>
  <c r="AJ458" i="4"/>
  <c r="AI458" i="4"/>
  <c r="AH458" i="4"/>
  <c r="AG458" i="4"/>
  <c r="AF458" i="4"/>
  <c r="AE458" i="4"/>
  <c r="AD458" i="4"/>
  <c r="AC458" i="4"/>
  <c r="AB458" i="4"/>
  <c r="AA458" i="4"/>
  <c r="Z458" i="4"/>
  <c r="Y458" i="4"/>
  <c r="Y458" i="4" a="1"/>
  <c r="X458" i="4"/>
  <c r="W458" i="4"/>
  <c r="V458" i="4"/>
  <c r="U458" i="4"/>
  <c r="T458" i="4"/>
  <c r="S458" i="4"/>
  <c r="R458" i="4"/>
  <c r="Q458" i="4"/>
  <c r="P458" i="4"/>
  <c r="AM457" i="4"/>
  <c r="AL457" i="4"/>
  <c r="AK457" i="4"/>
  <c r="AJ457" i="4"/>
  <c r="AI457" i="4"/>
  <c r="AH457" i="4"/>
  <c r="AG457" i="4"/>
  <c r="AF457" i="4"/>
  <c r="AE457" i="4"/>
  <c r="AD457" i="4"/>
  <c r="AC457" i="4"/>
  <c r="AB457" i="4"/>
  <c r="AA457" i="4"/>
  <c r="Z457" i="4"/>
  <c r="Y457" i="4"/>
  <c r="Y457" i="4" a="1"/>
  <c r="X457" i="4"/>
  <c r="W457" i="4"/>
  <c r="V457" i="4"/>
  <c r="U457" i="4"/>
  <c r="T457" i="4"/>
  <c r="S457" i="4"/>
  <c r="R457" i="4"/>
  <c r="Q457" i="4"/>
  <c r="P457" i="4"/>
  <c r="AM456" i="4"/>
  <c r="AL456" i="4"/>
  <c r="AK456" i="4"/>
  <c r="AJ456" i="4"/>
  <c r="AI456" i="4"/>
  <c r="AH456" i="4"/>
  <c r="AG456" i="4"/>
  <c r="AF456" i="4"/>
  <c r="AE456" i="4"/>
  <c r="AD456" i="4"/>
  <c r="AC456" i="4"/>
  <c r="AB456" i="4"/>
  <c r="AA456" i="4"/>
  <c r="Z456" i="4"/>
  <c r="Y456" i="4"/>
  <c r="Y456" i="4" a="1"/>
  <c r="X456" i="4"/>
  <c r="W456" i="4"/>
  <c r="V456" i="4"/>
  <c r="U456" i="4"/>
  <c r="T456" i="4"/>
  <c r="S456" i="4"/>
  <c r="R456" i="4"/>
  <c r="Q456" i="4"/>
  <c r="P456" i="4"/>
  <c r="AM455" i="4"/>
  <c r="AL455" i="4"/>
  <c r="AK455" i="4"/>
  <c r="AJ455" i="4"/>
  <c r="AI455" i="4"/>
  <c r="AH455" i="4"/>
  <c r="AG455" i="4"/>
  <c r="AF455" i="4"/>
  <c r="AE455" i="4"/>
  <c r="AD455" i="4"/>
  <c r="AC455" i="4"/>
  <c r="AB455" i="4"/>
  <c r="AA455" i="4"/>
  <c r="Z455" i="4"/>
  <c r="Y455" i="4"/>
  <c r="Y455" i="4" a="1"/>
  <c r="X455" i="4"/>
  <c r="W455" i="4"/>
  <c r="V455" i="4"/>
  <c r="U455" i="4"/>
  <c r="T455" i="4"/>
  <c r="S455" i="4"/>
  <c r="R455" i="4"/>
  <c r="Q455" i="4"/>
  <c r="P455" i="4"/>
  <c r="AM454" i="4"/>
  <c r="AL454" i="4"/>
  <c r="AK454" i="4"/>
  <c r="AJ454" i="4"/>
  <c r="AI454" i="4"/>
  <c r="AH454" i="4"/>
  <c r="AG454" i="4"/>
  <c r="AF454" i="4"/>
  <c r="AE454" i="4"/>
  <c r="AD454" i="4"/>
  <c r="AC454" i="4"/>
  <c r="AB454" i="4"/>
  <c r="AA454" i="4"/>
  <c r="Z454" i="4"/>
  <c r="Y454" i="4"/>
  <c r="Y454" i="4" a="1"/>
  <c r="X454" i="4"/>
  <c r="W454" i="4"/>
  <c r="V454" i="4"/>
  <c r="U454" i="4"/>
  <c r="T454" i="4"/>
  <c r="S454" i="4"/>
  <c r="R454" i="4"/>
  <c r="Q454" i="4"/>
  <c r="P454" i="4"/>
  <c r="AM453" i="4"/>
  <c r="AL453" i="4"/>
  <c r="AK453" i="4"/>
  <c r="AJ453" i="4"/>
  <c r="AI453" i="4"/>
  <c r="AH453" i="4"/>
  <c r="AG453" i="4"/>
  <c r="AF453" i="4"/>
  <c r="AE453" i="4"/>
  <c r="AD453" i="4"/>
  <c r="AC453" i="4"/>
  <c r="AB453" i="4"/>
  <c r="AA453" i="4"/>
  <c r="Z453" i="4"/>
  <c r="Y453" i="4"/>
  <c r="Y453" i="4" a="1"/>
  <c r="X453" i="4"/>
  <c r="W453" i="4"/>
  <c r="V453" i="4"/>
  <c r="U453" i="4"/>
  <c r="T453" i="4"/>
  <c r="S453" i="4"/>
  <c r="R453" i="4"/>
  <c r="Q453" i="4"/>
  <c r="P453" i="4"/>
  <c r="AM452" i="4"/>
  <c r="AL452" i="4"/>
  <c r="AK452" i="4"/>
  <c r="AJ452" i="4"/>
  <c r="AI452" i="4"/>
  <c r="AH452" i="4"/>
  <c r="AG452" i="4"/>
  <c r="AF452" i="4"/>
  <c r="AE452" i="4"/>
  <c r="AD452" i="4"/>
  <c r="AC452" i="4"/>
  <c r="AB452" i="4"/>
  <c r="AA452" i="4"/>
  <c r="Z452" i="4"/>
  <c r="Y452" i="4"/>
  <c r="Y452" i="4" a="1"/>
  <c r="X452" i="4"/>
  <c r="W452" i="4"/>
  <c r="V452" i="4"/>
  <c r="U452" i="4"/>
  <c r="T452" i="4"/>
  <c r="S452" i="4"/>
  <c r="R452" i="4"/>
  <c r="Q452" i="4"/>
  <c r="P452" i="4"/>
  <c r="AM451" i="4"/>
  <c r="AL451" i="4"/>
  <c r="AK451" i="4"/>
  <c r="AJ451" i="4"/>
  <c r="AI451" i="4"/>
  <c r="AH451" i="4"/>
  <c r="AG451" i="4"/>
  <c r="AF451" i="4"/>
  <c r="AE451" i="4"/>
  <c r="AD451" i="4"/>
  <c r="AC451" i="4"/>
  <c r="AB451" i="4"/>
  <c r="AA451" i="4"/>
  <c r="Z451" i="4"/>
  <c r="Y451" i="4"/>
  <c r="Y451" i="4" a="1"/>
  <c r="X451" i="4"/>
  <c r="W451" i="4"/>
  <c r="V451" i="4"/>
  <c r="U451" i="4"/>
  <c r="T451" i="4"/>
  <c r="S451" i="4"/>
  <c r="R451" i="4"/>
  <c r="Q451" i="4"/>
  <c r="P451" i="4"/>
  <c r="AM450" i="4"/>
  <c r="AL450" i="4"/>
  <c r="AK450" i="4"/>
  <c r="AJ450" i="4"/>
  <c r="AI450" i="4"/>
  <c r="AH450" i="4"/>
  <c r="AG450" i="4"/>
  <c r="AF450" i="4"/>
  <c r="AE450" i="4"/>
  <c r="AD450" i="4"/>
  <c r="AC450" i="4"/>
  <c r="AB450" i="4"/>
  <c r="AA450" i="4"/>
  <c r="Z450" i="4"/>
  <c r="Y450" i="4"/>
  <c r="Y450" i="4" a="1"/>
  <c r="X450" i="4"/>
  <c r="W450" i="4"/>
  <c r="V450" i="4"/>
  <c r="U450" i="4"/>
  <c r="T450" i="4"/>
  <c r="S450" i="4"/>
  <c r="R450" i="4"/>
  <c r="Q450" i="4"/>
  <c r="P450" i="4"/>
  <c r="AM449" i="4"/>
  <c r="AL449" i="4"/>
  <c r="AK449" i="4"/>
  <c r="AJ449" i="4"/>
  <c r="AI449" i="4"/>
  <c r="AH449" i="4"/>
  <c r="AG449" i="4"/>
  <c r="AF449" i="4"/>
  <c r="AE449" i="4"/>
  <c r="AD449" i="4"/>
  <c r="AC449" i="4"/>
  <c r="AB449" i="4"/>
  <c r="AA449" i="4"/>
  <c r="Z449" i="4"/>
  <c r="Y449" i="4"/>
  <c r="Y449" i="4" a="1"/>
  <c r="X449" i="4"/>
  <c r="W449" i="4"/>
  <c r="V449" i="4"/>
  <c r="U449" i="4"/>
  <c r="T449" i="4"/>
  <c r="S449" i="4"/>
  <c r="R449" i="4"/>
  <c r="Q449" i="4"/>
  <c r="P449" i="4"/>
  <c r="AM448" i="4"/>
  <c r="AL448" i="4"/>
  <c r="AK448" i="4"/>
  <c r="AJ448" i="4"/>
  <c r="AI448" i="4"/>
  <c r="AH448" i="4"/>
  <c r="AG448" i="4"/>
  <c r="AF448" i="4"/>
  <c r="AE448" i="4"/>
  <c r="AD448" i="4"/>
  <c r="AC448" i="4"/>
  <c r="AB448" i="4"/>
  <c r="AA448" i="4"/>
  <c r="Z448" i="4"/>
  <c r="Y448" i="4"/>
  <c r="Y448" i="4" a="1"/>
  <c r="X448" i="4"/>
  <c r="W448" i="4"/>
  <c r="V448" i="4"/>
  <c r="U448" i="4"/>
  <c r="T448" i="4"/>
  <c r="S448" i="4"/>
  <c r="R448" i="4"/>
  <c r="Q448" i="4"/>
  <c r="P448" i="4"/>
  <c r="AM447" i="4"/>
  <c r="AL447" i="4"/>
  <c r="AK447" i="4"/>
  <c r="AJ447" i="4"/>
  <c r="AI447" i="4"/>
  <c r="AH447" i="4"/>
  <c r="AG447" i="4"/>
  <c r="AF447" i="4"/>
  <c r="AE447" i="4"/>
  <c r="AD447" i="4"/>
  <c r="AC447" i="4"/>
  <c r="AB447" i="4"/>
  <c r="AA447" i="4"/>
  <c r="Z447" i="4"/>
  <c r="Y447" i="4"/>
  <c r="Y447" i="4" a="1"/>
  <c r="X447" i="4"/>
  <c r="W447" i="4"/>
  <c r="V447" i="4"/>
  <c r="U447" i="4"/>
  <c r="T447" i="4"/>
  <c r="S447" i="4"/>
  <c r="R447" i="4"/>
  <c r="Q447" i="4"/>
  <c r="P447" i="4"/>
  <c r="AM446" i="4"/>
  <c r="AL446" i="4"/>
  <c r="AK446" i="4"/>
  <c r="AJ446" i="4"/>
  <c r="AI446" i="4"/>
  <c r="AH446" i="4"/>
  <c r="AG446" i="4"/>
  <c r="AF446" i="4"/>
  <c r="AE446" i="4"/>
  <c r="AD446" i="4"/>
  <c r="AC446" i="4"/>
  <c r="AB446" i="4"/>
  <c r="AA446" i="4"/>
  <c r="Z446" i="4"/>
  <c r="Y446" i="4"/>
  <c r="Y446" i="4" a="1"/>
  <c r="X446" i="4"/>
  <c r="W446" i="4"/>
  <c r="V446" i="4"/>
  <c r="U446" i="4"/>
  <c r="T446" i="4"/>
  <c r="S446" i="4"/>
  <c r="R446" i="4"/>
  <c r="Q446" i="4"/>
  <c r="P446" i="4"/>
  <c r="AM445" i="4"/>
  <c r="AL445" i="4"/>
  <c r="AK445" i="4"/>
  <c r="AJ445" i="4"/>
  <c r="AI445" i="4"/>
  <c r="AH445" i="4"/>
  <c r="AG445" i="4"/>
  <c r="AF445" i="4"/>
  <c r="AE445" i="4"/>
  <c r="AD445" i="4"/>
  <c r="AC445" i="4"/>
  <c r="AB445" i="4"/>
  <c r="AA445" i="4"/>
  <c r="Z445" i="4"/>
  <c r="Y445" i="4"/>
  <c r="Y445" i="4" a="1"/>
  <c r="X445" i="4"/>
  <c r="W445" i="4"/>
  <c r="V445" i="4"/>
  <c r="U445" i="4"/>
  <c r="T445" i="4"/>
  <c r="S445" i="4"/>
  <c r="R445" i="4"/>
  <c r="Q445" i="4"/>
  <c r="P445" i="4"/>
  <c r="AM444" i="4"/>
  <c r="AL444" i="4"/>
  <c r="AK444" i="4"/>
  <c r="AJ444" i="4"/>
  <c r="AI444" i="4"/>
  <c r="AH444" i="4"/>
  <c r="AG444" i="4"/>
  <c r="AF444" i="4"/>
  <c r="AE444" i="4"/>
  <c r="AD444" i="4"/>
  <c r="AC444" i="4"/>
  <c r="AB444" i="4"/>
  <c r="AA444" i="4"/>
  <c r="Z444" i="4"/>
  <c r="Y444" i="4"/>
  <c r="Y444" i="4" a="1"/>
  <c r="X444" i="4"/>
  <c r="W444" i="4"/>
  <c r="V444" i="4"/>
  <c r="U444" i="4"/>
  <c r="T444" i="4"/>
  <c r="S444" i="4"/>
  <c r="R444" i="4"/>
  <c r="Q444" i="4"/>
  <c r="P444" i="4"/>
  <c r="AM443" i="4"/>
  <c r="AL443" i="4"/>
  <c r="AK443" i="4"/>
  <c r="AJ443" i="4"/>
  <c r="AI443" i="4"/>
  <c r="AH443" i="4"/>
  <c r="AG443" i="4"/>
  <c r="AF443" i="4"/>
  <c r="AE443" i="4"/>
  <c r="AD443" i="4"/>
  <c r="AC443" i="4"/>
  <c r="AB443" i="4"/>
  <c r="AA443" i="4"/>
  <c r="Z443" i="4"/>
  <c r="Y443" i="4"/>
  <c r="Y443" i="4" a="1"/>
  <c r="X443" i="4"/>
  <c r="W443" i="4"/>
  <c r="V443" i="4"/>
  <c r="U443" i="4"/>
  <c r="T443" i="4"/>
  <c r="S443" i="4"/>
  <c r="R443" i="4"/>
  <c r="Q443" i="4"/>
  <c r="P443" i="4"/>
  <c r="AM442" i="4"/>
  <c r="AL442" i="4"/>
  <c r="AK442" i="4"/>
  <c r="AJ442" i="4"/>
  <c r="AI442" i="4"/>
  <c r="AH442" i="4"/>
  <c r="AG442" i="4"/>
  <c r="AF442" i="4"/>
  <c r="AE442" i="4"/>
  <c r="AD442" i="4"/>
  <c r="AC442" i="4"/>
  <c r="AB442" i="4"/>
  <c r="AA442" i="4"/>
  <c r="Z442" i="4"/>
  <c r="Y442" i="4"/>
  <c r="Y442" i="4" a="1"/>
  <c r="X442" i="4"/>
  <c r="W442" i="4"/>
  <c r="V442" i="4"/>
  <c r="U442" i="4"/>
  <c r="T442" i="4"/>
  <c r="S442" i="4"/>
  <c r="R442" i="4"/>
  <c r="Q442" i="4"/>
  <c r="P442" i="4"/>
  <c r="AM441" i="4"/>
  <c r="AL441" i="4"/>
  <c r="AK441" i="4"/>
  <c r="AJ441" i="4"/>
  <c r="AI441" i="4"/>
  <c r="AH441" i="4"/>
  <c r="AG441" i="4"/>
  <c r="AF441" i="4"/>
  <c r="AE441" i="4"/>
  <c r="AD441" i="4"/>
  <c r="AC441" i="4"/>
  <c r="AB441" i="4"/>
  <c r="AA441" i="4"/>
  <c r="Z441" i="4"/>
  <c r="Y441" i="4"/>
  <c r="Y441" i="4" a="1"/>
  <c r="X441" i="4"/>
  <c r="W441" i="4"/>
  <c r="V441" i="4"/>
  <c r="U441" i="4"/>
  <c r="T441" i="4"/>
  <c r="S441" i="4"/>
  <c r="R441" i="4"/>
  <c r="Q441" i="4"/>
  <c r="P441" i="4"/>
  <c r="AM440" i="4"/>
  <c r="AL440" i="4"/>
  <c r="AK440" i="4"/>
  <c r="AJ440" i="4"/>
  <c r="AI440" i="4"/>
  <c r="AH440" i="4"/>
  <c r="AG440" i="4"/>
  <c r="AF440" i="4"/>
  <c r="AE440" i="4"/>
  <c r="AD440" i="4"/>
  <c r="AC440" i="4"/>
  <c r="AB440" i="4"/>
  <c r="AA440" i="4"/>
  <c r="Z440" i="4"/>
  <c r="Y440" i="4"/>
  <c r="Y440" i="4" a="1"/>
  <c r="X440" i="4"/>
  <c r="W440" i="4"/>
  <c r="V440" i="4"/>
  <c r="U440" i="4"/>
  <c r="T440" i="4"/>
  <c r="S440" i="4"/>
  <c r="R440" i="4"/>
  <c r="Q440" i="4"/>
  <c r="P440" i="4"/>
  <c r="AM439" i="4"/>
  <c r="AL439" i="4"/>
  <c r="AK439" i="4"/>
  <c r="AJ439" i="4"/>
  <c r="AI439" i="4"/>
  <c r="AH439" i="4"/>
  <c r="AG439" i="4"/>
  <c r="AF439" i="4"/>
  <c r="AE439" i="4"/>
  <c r="AD439" i="4"/>
  <c r="AC439" i="4"/>
  <c r="AB439" i="4"/>
  <c r="AA439" i="4"/>
  <c r="Z439" i="4"/>
  <c r="Y439" i="4"/>
  <c r="Y439" i="4" a="1"/>
  <c r="X439" i="4"/>
  <c r="W439" i="4"/>
  <c r="V439" i="4"/>
  <c r="U439" i="4"/>
  <c r="T439" i="4"/>
  <c r="S439" i="4"/>
  <c r="R439" i="4"/>
  <c r="Q439" i="4"/>
  <c r="P439" i="4"/>
  <c r="AM438" i="4"/>
  <c r="AL438" i="4"/>
  <c r="AK438" i="4"/>
  <c r="AJ438" i="4"/>
  <c r="AI438" i="4"/>
  <c r="AH438" i="4"/>
  <c r="AG438" i="4"/>
  <c r="AF438" i="4"/>
  <c r="AE438" i="4"/>
  <c r="AD438" i="4"/>
  <c r="AC438" i="4"/>
  <c r="AB438" i="4"/>
  <c r="AA438" i="4"/>
  <c r="Z438" i="4"/>
  <c r="Y438" i="4"/>
  <c r="Y438" i="4" a="1"/>
  <c r="X438" i="4"/>
  <c r="W438" i="4"/>
  <c r="V438" i="4"/>
  <c r="U438" i="4"/>
  <c r="T438" i="4"/>
  <c r="S438" i="4"/>
  <c r="R438" i="4"/>
  <c r="Q438" i="4"/>
  <c r="P438" i="4"/>
  <c r="AM437" i="4"/>
  <c r="AL437" i="4"/>
  <c r="AK437" i="4"/>
  <c r="AJ437" i="4"/>
  <c r="AI437" i="4"/>
  <c r="AH437" i="4"/>
  <c r="AG437" i="4"/>
  <c r="AF437" i="4"/>
  <c r="AE437" i="4"/>
  <c r="AD437" i="4"/>
  <c r="AC437" i="4"/>
  <c r="AB437" i="4"/>
  <c r="AA437" i="4"/>
  <c r="Z437" i="4"/>
  <c r="Y437" i="4"/>
  <c r="Y437" i="4" a="1"/>
  <c r="X437" i="4"/>
  <c r="W437" i="4"/>
  <c r="V437" i="4"/>
  <c r="U437" i="4"/>
  <c r="T437" i="4"/>
  <c r="S437" i="4"/>
  <c r="R437" i="4"/>
  <c r="Q437" i="4"/>
  <c r="P437" i="4"/>
  <c r="AM436" i="4"/>
  <c r="AL436" i="4"/>
  <c r="AK436" i="4"/>
  <c r="AJ436" i="4"/>
  <c r="AI436" i="4"/>
  <c r="AH436" i="4"/>
  <c r="AG436" i="4"/>
  <c r="AF436" i="4"/>
  <c r="AE436" i="4"/>
  <c r="AD436" i="4"/>
  <c r="AC436" i="4"/>
  <c r="AB436" i="4"/>
  <c r="AA436" i="4"/>
  <c r="Z436" i="4"/>
  <c r="Y436" i="4"/>
  <c r="Y436" i="4" a="1"/>
  <c r="X436" i="4"/>
  <c r="W436" i="4"/>
  <c r="V436" i="4"/>
  <c r="U436" i="4"/>
  <c r="T436" i="4"/>
  <c r="S436" i="4"/>
  <c r="R436" i="4"/>
  <c r="Q436" i="4"/>
  <c r="P436" i="4"/>
  <c r="AM435" i="4"/>
  <c r="AL435" i="4"/>
  <c r="AK435" i="4"/>
  <c r="AJ435" i="4"/>
  <c r="AI435" i="4"/>
  <c r="AH435" i="4"/>
  <c r="AG435" i="4"/>
  <c r="AF435" i="4"/>
  <c r="AE435" i="4"/>
  <c r="AD435" i="4"/>
  <c r="AC435" i="4"/>
  <c r="AB435" i="4"/>
  <c r="AA435" i="4"/>
  <c r="Z435" i="4"/>
  <c r="Y435" i="4"/>
  <c r="Y435" i="4" a="1"/>
  <c r="X435" i="4"/>
  <c r="W435" i="4"/>
  <c r="V435" i="4"/>
  <c r="U435" i="4"/>
  <c r="T435" i="4"/>
  <c r="S435" i="4"/>
  <c r="R435" i="4"/>
  <c r="Q435" i="4"/>
  <c r="P435" i="4"/>
  <c r="AM434" i="4"/>
  <c r="AL434" i="4"/>
  <c r="AK434" i="4"/>
  <c r="AJ434" i="4"/>
  <c r="AI434" i="4"/>
  <c r="AH434" i="4"/>
  <c r="AG434" i="4"/>
  <c r="AF434" i="4"/>
  <c r="AE434" i="4"/>
  <c r="AD434" i="4"/>
  <c r="AC434" i="4"/>
  <c r="AB434" i="4"/>
  <c r="AA434" i="4"/>
  <c r="Z434" i="4"/>
  <c r="Y434" i="4"/>
  <c r="Y434" i="4" a="1"/>
  <c r="X434" i="4"/>
  <c r="W434" i="4"/>
  <c r="V434" i="4"/>
  <c r="U434" i="4"/>
  <c r="T434" i="4"/>
  <c r="S434" i="4"/>
  <c r="R434" i="4"/>
  <c r="Q434" i="4"/>
  <c r="P434" i="4"/>
  <c r="AM433" i="4"/>
  <c r="AL433" i="4"/>
  <c r="AK433" i="4"/>
  <c r="AJ433" i="4"/>
  <c r="AI433" i="4"/>
  <c r="AH433" i="4"/>
  <c r="AG433" i="4"/>
  <c r="AF433" i="4"/>
  <c r="AE433" i="4"/>
  <c r="AD433" i="4"/>
  <c r="AC433" i="4"/>
  <c r="AB433" i="4"/>
  <c r="AA433" i="4"/>
  <c r="Z433" i="4"/>
  <c r="Y433" i="4"/>
  <c r="Y433" i="4" a="1"/>
  <c r="X433" i="4"/>
  <c r="W433" i="4"/>
  <c r="V433" i="4"/>
  <c r="U433" i="4"/>
  <c r="T433" i="4"/>
  <c r="S433" i="4"/>
  <c r="R433" i="4"/>
  <c r="Q433" i="4"/>
  <c r="P433" i="4"/>
  <c r="AM432" i="4"/>
  <c r="AL432" i="4"/>
  <c r="AK432" i="4"/>
  <c r="AJ432" i="4"/>
  <c r="AI432" i="4"/>
  <c r="AH432" i="4"/>
  <c r="AG432" i="4"/>
  <c r="AF432" i="4"/>
  <c r="AE432" i="4"/>
  <c r="AD432" i="4"/>
  <c r="AC432" i="4"/>
  <c r="AB432" i="4"/>
  <c r="AA432" i="4"/>
  <c r="Z432" i="4"/>
  <c r="Y432" i="4"/>
  <c r="Y432" i="4" a="1"/>
  <c r="X432" i="4"/>
  <c r="W432" i="4"/>
  <c r="V432" i="4"/>
  <c r="U432" i="4"/>
  <c r="T432" i="4"/>
  <c r="S432" i="4"/>
  <c r="R432" i="4"/>
  <c r="Q432" i="4"/>
  <c r="P432" i="4"/>
  <c r="AM431" i="4"/>
  <c r="AL431" i="4"/>
  <c r="AK431" i="4"/>
  <c r="AJ431" i="4"/>
  <c r="AI431" i="4"/>
  <c r="AH431" i="4"/>
  <c r="AG431" i="4"/>
  <c r="AF431" i="4"/>
  <c r="AE431" i="4"/>
  <c r="AD431" i="4"/>
  <c r="AC431" i="4"/>
  <c r="AB431" i="4"/>
  <c r="AA431" i="4"/>
  <c r="Z431" i="4"/>
  <c r="Y431" i="4"/>
  <c r="Y431" i="4" a="1"/>
  <c r="X431" i="4"/>
  <c r="W431" i="4"/>
  <c r="V431" i="4"/>
  <c r="U431" i="4"/>
  <c r="T431" i="4"/>
  <c r="S431" i="4"/>
  <c r="R431" i="4"/>
  <c r="Q431" i="4"/>
  <c r="P431" i="4"/>
  <c r="AM430" i="4"/>
  <c r="AL430" i="4"/>
  <c r="AK430" i="4"/>
  <c r="AJ430" i="4"/>
  <c r="AI430" i="4"/>
  <c r="AH430" i="4"/>
  <c r="AG430" i="4"/>
  <c r="AF430" i="4"/>
  <c r="AE430" i="4"/>
  <c r="AD430" i="4"/>
  <c r="AC430" i="4"/>
  <c r="AB430" i="4"/>
  <c r="AA430" i="4"/>
  <c r="Z430" i="4"/>
  <c r="Y430" i="4"/>
  <c r="Y430" i="4" a="1"/>
  <c r="X430" i="4"/>
  <c r="W430" i="4"/>
  <c r="V430" i="4"/>
  <c r="U430" i="4"/>
  <c r="T430" i="4"/>
  <c r="S430" i="4"/>
  <c r="R430" i="4"/>
  <c r="Q430" i="4"/>
  <c r="P430" i="4"/>
  <c r="AM429" i="4"/>
  <c r="AL429" i="4"/>
  <c r="AK429" i="4"/>
  <c r="AJ429" i="4"/>
  <c r="AI429" i="4"/>
  <c r="AH429" i="4"/>
  <c r="AG429" i="4"/>
  <c r="AF429" i="4"/>
  <c r="AE429" i="4"/>
  <c r="AD429" i="4"/>
  <c r="AC429" i="4"/>
  <c r="AB429" i="4"/>
  <c r="AA429" i="4"/>
  <c r="Z429" i="4"/>
  <c r="Y429" i="4"/>
  <c r="Y429" i="4" a="1"/>
  <c r="X429" i="4"/>
  <c r="W429" i="4"/>
  <c r="V429" i="4"/>
  <c r="U429" i="4"/>
  <c r="T429" i="4"/>
  <c r="S429" i="4"/>
  <c r="R429" i="4"/>
  <c r="Q429" i="4"/>
  <c r="P429" i="4"/>
  <c r="AM428" i="4"/>
  <c r="AL428" i="4"/>
  <c r="AK428" i="4"/>
  <c r="AJ428" i="4"/>
  <c r="AI428" i="4"/>
  <c r="AH428" i="4"/>
  <c r="AG428" i="4"/>
  <c r="AF428" i="4"/>
  <c r="AE428" i="4"/>
  <c r="AD428" i="4"/>
  <c r="AC428" i="4"/>
  <c r="AB428" i="4"/>
  <c r="AA428" i="4"/>
  <c r="Z428" i="4"/>
  <c r="Y428" i="4"/>
  <c r="Y428" i="4" a="1"/>
  <c r="X428" i="4"/>
  <c r="W428" i="4"/>
  <c r="V428" i="4"/>
  <c r="U428" i="4"/>
  <c r="T428" i="4"/>
  <c r="S428" i="4"/>
  <c r="R428" i="4"/>
  <c r="Q428" i="4"/>
  <c r="P428" i="4"/>
  <c r="AM427" i="4"/>
  <c r="AL427" i="4"/>
  <c r="AK427" i="4"/>
  <c r="AJ427" i="4"/>
  <c r="AI427" i="4"/>
  <c r="AH427" i="4"/>
  <c r="AG427" i="4"/>
  <c r="AF427" i="4"/>
  <c r="AE427" i="4"/>
  <c r="AD427" i="4"/>
  <c r="AC427" i="4"/>
  <c r="AB427" i="4"/>
  <c r="AA427" i="4"/>
  <c r="Z427" i="4"/>
  <c r="Y427" i="4"/>
  <c r="Y427" i="4" a="1"/>
  <c r="X427" i="4"/>
  <c r="W427" i="4"/>
  <c r="V427" i="4"/>
  <c r="U427" i="4"/>
  <c r="T427" i="4"/>
  <c r="S427" i="4"/>
  <c r="R427" i="4"/>
  <c r="Q427" i="4"/>
  <c r="P427" i="4"/>
  <c r="AM426" i="4"/>
  <c r="AL426" i="4"/>
  <c r="AK426" i="4"/>
  <c r="AJ426" i="4"/>
  <c r="AI426" i="4"/>
  <c r="AH426" i="4"/>
  <c r="AG426" i="4"/>
  <c r="AF426" i="4"/>
  <c r="AE426" i="4"/>
  <c r="AD426" i="4"/>
  <c r="AC426" i="4"/>
  <c r="AB426" i="4"/>
  <c r="AA426" i="4"/>
  <c r="Z426" i="4"/>
  <c r="Y426" i="4"/>
  <c r="Y426" i="4" a="1"/>
  <c r="X426" i="4"/>
  <c r="W426" i="4"/>
  <c r="V426" i="4"/>
  <c r="U426" i="4"/>
  <c r="T426" i="4"/>
  <c r="S426" i="4"/>
  <c r="R426" i="4"/>
  <c r="Q426" i="4"/>
  <c r="P426" i="4"/>
  <c r="AM425" i="4"/>
  <c r="AL425" i="4"/>
  <c r="AK425" i="4"/>
  <c r="AJ425" i="4"/>
  <c r="AI425" i="4"/>
  <c r="AH425" i="4"/>
  <c r="AG425" i="4"/>
  <c r="AF425" i="4"/>
  <c r="AE425" i="4"/>
  <c r="AD425" i="4"/>
  <c r="AC425" i="4"/>
  <c r="AB425" i="4"/>
  <c r="AA425" i="4"/>
  <c r="Z425" i="4"/>
  <c r="Y425" i="4"/>
  <c r="Y425" i="4" a="1"/>
  <c r="X425" i="4"/>
  <c r="W425" i="4"/>
  <c r="V425" i="4"/>
  <c r="U425" i="4"/>
  <c r="T425" i="4"/>
  <c r="S425" i="4"/>
  <c r="R425" i="4"/>
  <c r="Q425" i="4"/>
  <c r="P425" i="4"/>
  <c r="AM424" i="4"/>
  <c r="AL424" i="4"/>
  <c r="AK424" i="4"/>
  <c r="AJ424" i="4"/>
  <c r="AI424" i="4"/>
  <c r="AH424" i="4"/>
  <c r="AG424" i="4"/>
  <c r="AF424" i="4"/>
  <c r="AE424" i="4"/>
  <c r="AD424" i="4"/>
  <c r="AC424" i="4"/>
  <c r="AB424" i="4"/>
  <c r="AA424" i="4"/>
  <c r="Z424" i="4"/>
  <c r="Y424" i="4"/>
  <c r="Y424" i="4" a="1"/>
  <c r="X424" i="4"/>
  <c r="W424" i="4"/>
  <c r="V424" i="4"/>
  <c r="U424" i="4"/>
  <c r="T424" i="4"/>
  <c r="S424" i="4"/>
  <c r="R424" i="4"/>
  <c r="Q424" i="4"/>
  <c r="P424" i="4"/>
  <c r="AM423" i="4"/>
  <c r="AL423" i="4"/>
  <c r="AK423" i="4"/>
  <c r="AJ423" i="4"/>
  <c r="AI423" i="4"/>
  <c r="AH423" i="4"/>
  <c r="AG423" i="4"/>
  <c r="AF423" i="4"/>
  <c r="AE423" i="4"/>
  <c r="AD423" i="4"/>
  <c r="AC423" i="4"/>
  <c r="AB423" i="4"/>
  <c r="AA423" i="4"/>
  <c r="Z423" i="4"/>
  <c r="Y423" i="4"/>
  <c r="Y423" i="4" a="1"/>
  <c r="X423" i="4"/>
  <c r="W423" i="4"/>
  <c r="V423" i="4"/>
  <c r="U423" i="4"/>
  <c r="T423" i="4"/>
  <c r="S423" i="4"/>
  <c r="R423" i="4"/>
  <c r="Q423" i="4"/>
  <c r="P423" i="4"/>
  <c r="AM422" i="4"/>
  <c r="AL422" i="4"/>
  <c r="AK422" i="4"/>
  <c r="AJ422" i="4"/>
  <c r="AI422" i="4"/>
  <c r="AH422" i="4"/>
  <c r="AG422" i="4"/>
  <c r="AF422" i="4"/>
  <c r="AE422" i="4"/>
  <c r="AD422" i="4"/>
  <c r="AC422" i="4"/>
  <c r="AB422" i="4"/>
  <c r="AA422" i="4"/>
  <c r="Z422" i="4"/>
  <c r="Y422" i="4"/>
  <c r="Y422" i="4" a="1"/>
  <c r="X422" i="4"/>
  <c r="W422" i="4"/>
  <c r="V422" i="4"/>
  <c r="U422" i="4"/>
  <c r="T422" i="4"/>
  <c r="S422" i="4"/>
  <c r="R422" i="4"/>
  <c r="Q422" i="4"/>
  <c r="P422" i="4"/>
  <c r="AM421" i="4"/>
  <c r="AL421" i="4"/>
  <c r="AK421" i="4"/>
  <c r="AJ421" i="4"/>
  <c r="AI421" i="4"/>
  <c r="AH421" i="4"/>
  <c r="AG421" i="4"/>
  <c r="AF421" i="4"/>
  <c r="AE421" i="4"/>
  <c r="AD421" i="4"/>
  <c r="AC421" i="4"/>
  <c r="AB421" i="4"/>
  <c r="AA421" i="4"/>
  <c r="Z421" i="4"/>
  <c r="Y421" i="4"/>
  <c r="Y421" i="4" a="1"/>
  <c r="X421" i="4"/>
  <c r="W421" i="4"/>
  <c r="V421" i="4"/>
  <c r="U421" i="4"/>
  <c r="T421" i="4"/>
  <c r="S421" i="4"/>
  <c r="R421" i="4"/>
  <c r="Q421" i="4"/>
  <c r="P421" i="4"/>
  <c r="AM420" i="4"/>
  <c r="AL420" i="4"/>
  <c r="AK420" i="4"/>
  <c r="AJ420" i="4"/>
  <c r="AI420" i="4"/>
  <c r="AH420" i="4"/>
  <c r="AG420" i="4"/>
  <c r="AF420" i="4"/>
  <c r="AE420" i="4"/>
  <c r="AD420" i="4"/>
  <c r="AC420" i="4"/>
  <c r="AB420" i="4"/>
  <c r="AA420" i="4"/>
  <c r="Z420" i="4"/>
  <c r="Y420" i="4"/>
  <c r="Y420" i="4" a="1"/>
  <c r="X420" i="4"/>
  <c r="W420" i="4"/>
  <c r="V420" i="4"/>
  <c r="U420" i="4"/>
  <c r="T420" i="4"/>
  <c r="S420" i="4"/>
  <c r="R420" i="4"/>
  <c r="Q420" i="4"/>
  <c r="P420" i="4"/>
  <c r="AM419" i="4"/>
  <c r="AL419" i="4"/>
  <c r="AK419" i="4"/>
  <c r="AJ419" i="4"/>
  <c r="AI419" i="4"/>
  <c r="AH419" i="4"/>
  <c r="AG419" i="4"/>
  <c r="AF419" i="4"/>
  <c r="AE419" i="4"/>
  <c r="AD419" i="4"/>
  <c r="AC419" i="4"/>
  <c r="AB419" i="4"/>
  <c r="AA419" i="4"/>
  <c r="Z419" i="4"/>
  <c r="Y419" i="4"/>
  <c r="Y419" i="4" a="1"/>
  <c r="X419" i="4"/>
  <c r="W419" i="4"/>
  <c r="V419" i="4"/>
  <c r="U419" i="4"/>
  <c r="T419" i="4"/>
  <c r="S419" i="4"/>
  <c r="R419" i="4"/>
  <c r="Q419" i="4"/>
  <c r="P419" i="4"/>
  <c r="AM418" i="4"/>
  <c r="AL418" i="4"/>
  <c r="AK418" i="4"/>
  <c r="AJ418" i="4"/>
  <c r="AI418" i="4"/>
  <c r="AH418" i="4"/>
  <c r="AG418" i="4"/>
  <c r="AF418" i="4"/>
  <c r="AE418" i="4"/>
  <c r="AD418" i="4"/>
  <c r="AC418" i="4"/>
  <c r="AB418" i="4"/>
  <c r="AA418" i="4"/>
  <c r="Z418" i="4"/>
  <c r="Y418" i="4"/>
  <c r="Y418" i="4" a="1"/>
  <c r="X418" i="4"/>
  <c r="W418" i="4"/>
  <c r="V418" i="4"/>
  <c r="U418" i="4"/>
  <c r="T418" i="4"/>
  <c r="S418" i="4"/>
  <c r="R418" i="4"/>
  <c r="Q418" i="4"/>
  <c r="P418" i="4"/>
  <c r="AM417" i="4"/>
  <c r="AL417" i="4"/>
  <c r="AK417" i="4"/>
  <c r="AJ417" i="4"/>
  <c r="AI417" i="4"/>
  <c r="AH417" i="4"/>
  <c r="AG417" i="4"/>
  <c r="AF417" i="4"/>
  <c r="AE417" i="4"/>
  <c r="AD417" i="4"/>
  <c r="AC417" i="4"/>
  <c r="AB417" i="4"/>
  <c r="AA417" i="4"/>
  <c r="Z417" i="4"/>
  <c r="Y417" i="4"/>
  <c r="Y417" i="4" a="1"/>
  <c r="X417" i="4"/>
  <c r="W417" i="4"/>
  <c r="V417" i="4"/>
  <c r="U417" i="4"/>
  <c r="T417" i="4"/>
  <c r="S417" i="4"/>
  <c r="R417" i="4"/>
  <c r="Q417" i="4"/>
  <c r="P417" i="4"/>
  <c r="AM416" i="4"/>
  <c r="AL416" i="4"/>
  <c r="AK416" i="4"/>
  <c r="AJ416" i="4"/>
  <c r="AI416" i="4"/>
  <c r="AH416" i="4"/>
  <c r="AG416" i="4"/>
  <c r="AF416" i="4"/>
  <c r="AE416" i="4"/>
  <c r="AD416" i="4"/>
  <c r="AC416" i="4"/>
  <c r="AB416" i="4"/>
  <c r="AA416" i="4"/>
  <c r="Z416" i="4"/>
  <c r="Y416" i="4"/>
  <c r="Y416" i="4" a="1"/>
  <c r="X416" i="4"/>
  <c r="W416" i="4"/>
  <c r="V416" i="4"/>
  <c r="U416" i="4"/>
  <c r="T416" i="4"/>
  <c r="S416" i="4"/>
  <c r="R416" i="4"/>
  <c r="Q416" i="4"/>
  <c r="P416" i="4"/>
  <c r="AM415" i="4"/>
  <c r="AL415" i="4"/>
  <c r="AK415" i="4"/>
  <c r="AJ415" i="4"/>
  <c r="AI415" i="4"/>
  <c r="AH415" i="4"/>
  <c r="AG415" i="4"/>
  <c r="AF415" i="4"/>
  <c r="AE415" i="4"/>
  <c r="AD415" i="4"/>
  <c r="AC415" i="4"/>
  <c r="AB415" i="4"/>
  <c r="AA415" i="4"/>
  <c r="Z415" i="4"/>
  <c r="Y415" i="4"/>
  <c r="Y415" i="4" a="1"/>
  <c r="X415" i="4"/>
  <c r="W415" i="4"/>
  <c r="V415" i="4"/>
  <c r="U415" i="4"/>
  <c r="T415" i="4"/>
  <c r="S415" i="4"/>
  <c r="R415" i="4"/>
  <c r="Q415" i="4"/>
  <c r="P415" i="4"/>
  <c r="AM414" i="4"/>
  <c r="AL414" i="4"/>
  <c r="AK414" i="4"/>
  <c r="AJ414" i="4"/>
  <c r="AI414" i="4"/>
  <c r="AH414" i="4"/>
  <c r="AG414" i="4"/>
  <c r="AF414" i="4"/>
  <c r="AE414" i="4"/>
  <c r="AD414" i="4"/>
  <c r="AC414" i="4"/>
  <c r="AB414" i="4"/>
  <c r="AA414" i="4"/>
  <c r="Z414" i="4"/>
  <c r="Y414" i="4"/>
  <c r="Y414" i="4" a="1"/>
  <c r="X414" i="4"/>
  <c r="W414" i="4"/>
  <c r="V414" i="4"/>
  <c r="U414" i="4"/>
  <c r="T414" i="4"/>
  <c r="S414" i="4"/>
  <c r="R414" i="4"/>
  <c r="Q414" i="4"/>
  <c r="P414" i="4"/>
  <c r="AM413" i="4"/>
  <c r="AL413" i="4"/>
  <c r="AK413" i="4"/>
  <c r="AJ413" i="4"/>
  <c r="AI413" i="4"/>
  <c r="AH413" i="4"/>
  <c r="AG413" i="4"/>
  <c r="AF413" i="4"/>
  <c r="AE413" i="4"/>
  <c r="AD413" i="4"/>
  <c r="AC413" i="4"/>
  <c r="AB413" i="4"/>
  <c r="AA413" i="4"/>
  <c r="Z413" i="4"/>
  <c r="Y413" i="4"/>
  <c r="Y413" i="4" a="1"/>
  <c r="X413" i="4"/>
  <c r="W413" i="4"/>
  <c r="V413" i="4"/>
  <c r="U413" i="4"/>
  <c r="T413" i="4"/>
  <c r="S413" i="4"/>
  <c r="R413" i="4"/>
  <c r="Q413" i="4"/>
  <c r="P413" i="4"/>
  <c r="AM412" i="4"/>
  <c r="AL412" i="4"/>
  <c r="AK412" i="4"/>
  <c r="AJ412" i="4"/>
  <c r="AI412" i="4"/>
  <c r="AH412" i="4"/>
  <c r="AG412" i="4"/>
  <c r="AF412" i="4"/>
  <c r="AE412" i="4"/>
  <c r="AD412" i="4"/>
  <c r="AC412" i="4"/>
  <c r="AB412" i="4"/>
  <c r="AA412" i="4"/>
  <c r="Z412" i="4"/>
  <c r="Y412" i="4"/>
  <c r="Y412" i="4" a="1"/>
  <c r="X412" i="4"/>
  <c r="W412" i="4"/>
  <c r="V412" i="4"/>
  <c r="U412" i="4"/>
  <c r="T412" i="4"/>
  <c r="S412" i="4"/>
  <c r="R412" i="4"/>
  <c r="Q412" i="4"/>
  <c r="P412" i="4"/>
  <c r="AM411" i="4"/>
  <c r="AL411" i="4"/>
  <c r="AK411" i="4"/>
  <c r="AJ411" i="4"/>
  <c r="AI411" i="4"/>
  <c r="AH411" i="4"/>
  <c r="AG411" i="4"/>
  <c r="AF411" i="4"/>
  <c r="AE411" i="4"/>
  <c r="AD411" i="4"/>
  <c r="AC411" i="4"/>
  <c r="AB411" i="4"/>
  <c r="AA411" i="4"/>
  <c r="Z411" i="4"/>
  <c r="Y411" i="4"/>
  <c r="Y411" i="4" a="1"/>
  <c r="X411" i="4"/>
  <c r="W411" i="4"/>
  <c r="V411" i="4"/>
  <c r="U411" i="4"/>
  <c r="T411" i="4"/>
  <c r="S411" i="4"/>
  <c r="R411" i="4"/>
  <c r="Q411" i="4"/>
  <c r="P411" i="4"/>
  <c r="AM410" i="4"/>
  <c r="AL410" i="4"/>
  <c r="AK410" i="4"/>
  <c r="AJ410" i="4"/>
  <c r="AI410" i="4"/>
  <c r="AH410" i="4"/>
  <c r="AG410" i="4"/>
  <c r="AF410" i="4"/>
  <c r="AE410" i="4"/>
  <c r="AD410" i="4"/>
  <c r="AC410" i="4"/>
  <c r="AB410" i="4"/>
  <c r="AA410" i="4"/>
  <c r="Z410" i="4"/>
  <c r="Y410" i="4"/>
  <c r="Y410" i="4" a="1"/>
  <c r="X410" i="4"/>
  <c r="W410" i="4"/>
  <c r="V410" i="4"/>
  <c r="U410" i="4"/>
  <c r="T410" i="4"/>
  <c r="S410" i="4"/>
  <c r="R410" i="4"/>
  <c r="Q410" i="4"/>
  <c r="P410" i="4"/>
  <c r="AM409" i="4"/>
  <c r="AL409" i="4"/>
  <c r="AK409" i="4"/>
  <c r="AJ409" i="4"/>
  <c r="AI409" i="4"/>
  <c r="AH409" i="4"/>
  <c r="AG409" i="4"/>
  <c r="AF409" i="4"/>
  <c r="AE409" i="4"/>
  <c r="AD409" i="4"/>
  <c r="AC409" i="4"/>
  <c r="AB409" i="4"/>
  <c r="AA409" i="4"/>
  <c r="Z409" i="4"/>
  <c r="Y409" i="4"/>
  <c r="Y409" i="4" a="1"/>
  <c r="X409" i="4"/>
  <c r="W409" i="4"/>
  <c r="V409" i="4"/>
  <c r="U409" i="4"/>
  <c r="T409" i="4"/>
  <c r="S409" i="4"/>
  <c r="R409" i="4"/>
  <c r="Q409" i="4"/>
  <c r="P409" i="4"/>
  <c r="AM408" i="4"/>
  <c r="AL408" i="4"/>
  <c r="AK408" i="4"/>
  <c r="AJ408" i="4"/>
  <c r="AI408" i="4"/>
  <c r="AH408" i="4"/>
  <c r="AG408" i="4"/>
  <c r="AF408" i="4"/>
  <c r="AE408" i="4"/>
  <c r="AD408" i="4"/>
  <c r="AC408" i="4"/>
  <c r="AB408" i="4"/>
  <c r="AA408" i="4"/>
  <c r="Z408" i="4"/>
  <c r="Y408" i="4"/>
  <c r="Y408" i="4" a="1"/>
  <c r="X408" i="4"/>
  <c r="W408" i="4"/>
  <c r="V408" i="4"/>
  <c r="U408" i="4"/>
  <c r="T408" i="4"/>
  <c r="S408" i="4"/>
  <c r="R408" i="4"/>
  <c r="Q408" i="4"/>
  <c r="P408" i="4"/>
  <c r="AM407" i="4"/>
  <c r="AL407" i="4"/>
  <c r="AK407" i="4"/>
  <c r="AJ407" i="4"/>
  <c r="AI407" i="4"/>
  <c r="AH407" i="4"/>
  <c r="AG407" i="4"/>
  <c r="AF407" i="4"/>
  <c r="AE407" i="4"/>
  <c r="AD407" i="4"/>
  <c r="AC407" i="4"/>
  <c r="AB407" i="4"/>
  <c r="AA407" i="4"/>
  <c r="Z407" i="4"/>
  <c r="Y407" i="4"/>
  <c r="Y407" i="4" a="1"/>
  <c r="X407" i="4"/>
  <c r="W407" i="4"/>
  <c r="V407" i="4"/>
  <c r="U407" i="4"/>
  <c r="T407" i="4"/>
  <c r="S407" i="4"/>
  <c r="R407" i="4"/>
  <c r="Q407" i="4"/>
  <c r="P407" i="4"/>
  <c r="AM406" i="4"/>
  <c r="AL406" i="4"/>
  <c r="AK406" i="4"/>
  <c r="AJ406" i="4"/>
  <c r="AI406" i="4"/>
  <c r="AH406" i="4"/>
  <c r="AG406" i="4"/>
  <c r="AF406" i="4"/>
  <c r="AE406" i="4"/>
  <c r="AD406" i="4"/>
  <c r="AC406" i="4"/>
  <c r="AB406" i="4"/>
  <c r="AA406" i="4"/>
  <c r="Z406" i="4"/>
  <c r="Y406" i="4"/>
  <c r="Y406" i="4" a="1"/>
  <c r="X406" i="4"/>
  <c r="W406" i="4"/>
  <c r="V406" i="4"/>
  <c r="U406" i="4"/>
  <c r="T406" i="4"/>
  <c r="S406" i="4"/>
  <c r="R406" i="4"/>
  <c r="Q406" i="4"/>
  <c r="P406" i="4"/>
  <c r="AM405" i="4"/>
  <c r="AL405" i="4"/>
  <c r="AK405" i="4"/>
  <c r="AJ405" i="4"/>
  <c r="AI405" i="4"/>
  <c r="AH405" i="4"/>
  <c r="AG405" i="4"/>
  <c r="AF405" i="4"/>
  <c r="AE405" i="4"/>
  <c r="AD405" i="4"/>
  <c r="AC405" i="4"/>
  <c r="AB405" i="4"/>
  <c r="AA405" i="4"/>
  <c r="Z405" i="4"/>
  <c r="Y405" i="4"/>
  <c r="Y405" i="4" a="1"/>
  <c r="X405" i="4"/>
  <c r="W405" i="4"/>
  <c r="V405" i="4"/>
  <c r="U405" i="4"/>
  <c r="T405" i="4"/>
  <c r="S405" i="4"/>
  <c r="R405" i="4"/>
  <c r="Q405" i="4"/>
  <c r="P405" i="4"/>
  <c r="AM404" i="4"/>
  <c r="AL404" i="4"/>
  <c r="AK404" i="4"/>
  <c r="AJ404" i="4"/>
  <c r="AI404" i="4"/>
  <c r="AH404" i="4"/>
  <c r="AG404" i="4"/>
  <c r="AF404" i="4"/>
  <c r="AE404" i="4"/>
  <c r="AD404" i="4"/>
  <c r="AC404" i="4"/>
  <c r="AB404" i="4"/>
  <c r="AA404" i="4"/>
  <c r="Z404" i="4"/>
  <c r="Y404" i="4"/>
  <c r="Y404" i="4" a="1"/>
  <c r="X404" i="4"/>
  <c r="W404" i="4"/>
  <c r="V404" i="4"/>
  <c r="U404" i="4"/>
  <c r="T404" i="4"/>
  <c r="S404" i="4"/>
  <c r="R404" i="4"/>
  <c r="Q404" i="4"/>
  <c r="P404" i="4"/>
  <c r="AM403" i="4"/>
  <c r="AL403" i="4"/>
  <c r="AK403" i="4"/>
  <c r="AJ403" i="4"/>
  <c r="AI403" i="4"/>
  <c r="AH403" i="4"/>
  <c r="AG403" i="4"/>
  <c r="AF403" i="4"/>
  <c r="AE403" i="4"/>
  <c r="AD403" i="4"/>
  <c r="AC403" i="4"/>
  <c r="AB403" i="4"/>
  <c r="AA403" i="4"/>
  <c r="Z403" i="4"/>
  <c r="Y403" i="4"/>
  <c r="Y403" i="4" a="1"/>
  <c r="X403" i="4"/>
  <c r="W403" i="4"/>
  <c r="V403" i="4"/>
  <c r="U403" i="4"/>
  <c r="T403" i="4"/>
  <c r="S403" i="4"/>
  <c r="R403" i="4"/>
  <c r="Q403" i="4"/>
  <c r="P403" i="4"/>
  <c r="AM402" i="4"/>
  <c r="AL402" i="4"/>
  <c r="AK402" i="4"/>
  <c r="AJ402" i="4"/>
  <c r="AI402" i="4"/>
  <c r="AH402" i="4"/>
  <c r="AG402" i="4"/>
  <c r="AF402" i="4"/>
  <c r="AE402" i="4"/>
  <c r="AD402" i="4"/>
  <c r="AC402" i="4"/>
  <c r="AB402" i="4"/>
  <c r="AA402" i="4"/>
  <c r="Z402" i="4"/>
  <c r="Y402" i="4"/>
  <c r="Y402" i="4" a="1"/>
  <c r="X402" i="4"/>
  <c r="W402" i="4"/>
  <c r="V402" i="4"/>
  <c r="U402" i="4"/>
  <c r="T402" i="4"/>
  <c r="S402" i="4"/>
  <c r="R402" i="4"/>
  <c r="Q402" i="4"/>
  <c r="P402" i="4"/>
  <c r="AM401" i="4"/>
  <c r="AL401" i="4"/>
  <c r="AK401" i="4"/>
  <c r="AJ401" i="4"/>
  <c r="AI401" i="4"/>
  <c r="AH401" i="4"/>
  <c r="AG401" i="4"/>
  <c r="AF401" i="4"/>
  <c r="AE401" i="4"/>
  <c r="AD401" i="4"/>
  <c r="AC401" i="4"/>
  <c r="AB401" i="4"/>
  <c r="AA401" i="4"/>
  <c r="Z401" i="4"/>
  <c r="Y401" i="4"/>
  <c r="Y401" i="4" a="1"/>
  <c r="X401" i="4"/>
  <c r="W401" i="4"/>
  <c r="V401" i="4"/>
  <c r="U401" i="4"/>
  <c r="T401" i="4"/>
  <c r="S401" i="4"/>
  <c r="R401" i="4"/>
  <c r="Q401" i="4"/>
  <c r="P401" i="4"/>
  <c r="AM400" i="4"/>
  <c r="AL400" i="4"/>
  <c r="AK400" i="4"/>
  <c r="AJ400" i="4"/>
  <c r="AI400" i="4"/>
  <c r="AH400" i="4"/>
  <c r="AG400" i="4"/>
  <c r="AF400" i="4"/>
  <c r="AE400" i="4"/>
  <c r="AD400" i="4"/>
  <c r="AC400" i="4"/>
  <c r="AB400" i="4"/>
  <c r="AA400" i="4"/>
  <c r="Z400" i="4"/>
  <c r="Y400" i="4"/>
  <c r="Y400" i="4" a="1"/>
  <c r="X400" i="4"/>
  <c r="W400" i="4"/>
  <c r="V400" i="4"/>
  <c r="U400" i="4"/>
  <c r="T400" i="4"/>
  <c r="S400" i="4"/>
  <c r="R400" i="4"/>
  <c r="Q400" i="4"/>
  <c r="P400" i="4"/>
  <c r="AM399" i="4"/>
  <c r="AL399" i="4"/>
  <c r="AK399" i="4"/>
  <c r="AJ399" i="4"/>
  <c r="AI399" i="4"/>
  <c r="AH399" i="4"/>
  <c r="AG399" i="4"/>
  <c r="AF399" i="4"/>
  <c r="AE399" i="4"/>
  <c r="AD399" i="4"/>
  <c r="AC399" i="4"/>
  <c r="AB399" i="4"/>
  <c r="AA399" i="4"/>
  <c r="Z399" i="4"/>
  <c r="Y399" i="4"/>
  <c r="Y399" i="4" a="1"/>
  <c r="X399" i="4"/>
  <c r="W399" i="4"/>
  <c r="V399" i="4"/>
  <c r="U399" i="4"/>
  <c r="T399" i="4"/>
  <c r="S399" i="4"/>
  <c r="R399" i="4"/>
  <c r="Q399" i="4"/>
  <c r="P399" i="4"/>
  <c r="AM398" i="4"/>
  <c r="AL398" i="4"/>
  <c r="AK398" i="4"/>
  <c r="AJ398" i="4"/>
  <c r="AI398" i="4"/>
  <c r="AH398" i="4"/>
  <c r="AG398" i="4"/>
  <c r="AF398" i="4"/>
  <c r="AE398" i="4"/>
  <c r="AD398" i="4"/>
  <c r="AC398" i="4"/>
  <c r="AB398" i="4"/>
  <c r="AA398" i="4"/>
  <c r="Z398" i="4"/>
  <c r="Y398" i="4"/>
  <c r="Y398" i="4" a="1"/>
  <c r="X398" i="4"/>
  <c r="W398" i="4"/>
  <c r="V398" i="4"/>
  <c r="U398" i="4"/>
  <c r="T398" i="4"/>
  <c r="S398" i="4"/>
  <c r="R398" i="4"/>
  <c r="Q398" i="4"/>
  <c r="P398" i="4"/>
  <c r="AM397" i="4"/>
  <c r="AL397" i="4"/>
  <c r="AK397" i="4"/>
  <c r="AJ397" i="4"/>
  <c r="AI397" i="4"/>
  <c r="AH397" i="4"/>
  <c r="AG397" i="4"/>
  <c r="AF397" i="4"/>
  <c r="AE397" i="4"/>
  <c r="AD397" i="4"/>
  <c r="AC397" i="4"/>
  <c r="AB397" i="4"/>
  <c r="AA397" i="4"/>
  <c r="Z397" i="4"/>
  <c r="Y397" i="4"/>
  <c r="Y397" i="4" a="1"/>
  <c r="X397" i="4"/>
  <c r="W397" i="4"/>
  <c r="V397" i="4"/>
  <c r="U397" i="4"/>
  <c r="T397" i="4"/>
  <c r="S397" i="4"/>
  <c r="R397" i="4"/>
  <c r="Q397" i="4"/>
  <c r="P397" i="4"/>
  <c r="AM396" i="4"/>
  <c r="AL396" i="4"/>
  <c r="AK396" i="4"/>
  <c r="AJ396" i="4"/>
  <c r="AI396" i="4"/>
  <c r="AH396" i="4"/>
  <c r="AG396" i="4"/>
  <c r="AF396" i="4"/>
  <c r="AE396" i="4"/>
  <c r="AD396" i="4"/>
  <c r="AC396" i="4"/>
  <c r="AB396" i="4"/>
  <c r="AA396" i="4"/>
  <c r="Z396" i="4"/>
  <c r="Y396" i="4"/>
  <c r="Y396" i="4" a="1"/>
  <c r="X396" i="4"/>
  <c r="W396" i="4"/>
  <c r="V396" i="4"/>
  <c r="U396" i="4"/>
  <c r="T396" i="4"/>
  <c r="S396" i="4"/>
  <c r="R396" i="4"/>
  <c r="Q396" i="4"/>
  <c r="P396" i="4"/>
  <c r="AM395" i="4"/>
  <c r="AL395" i="4"/>
  <c r="AK395" i="4"/>
  <c r="AJ395" i="4"/>
  <c r="AI395" i="4"/>
  <c r="AH395" i="4"/>
  <c r="AG395" i="4"/>
  <c r="AF395" i="4"/>
  <c r="AE395" i="4"/>
  <c r="AD395" i="4"/>
  <c r="AC395" i="4"/>
  <c r="AB395" i="4"/>
  <c r="AA395" i="4"/>
  <c r="Z395" i="4"/>
  <c r="Y395" i="4"/>
  <c r="Y395" i="4" a="1"/>
  <c r="X395" i="4"/>
  <c r="W395" i="4"/>
  <c r="V395" i="4"/>
  <c r="U395" i="4"/>
  <c r="T395" i="4"/>
  <c r="S395" i="4"/>
  <c r="R395" i="4"/>
  <c r="Q395" i="4"/>
  <c r="P395" i="4"/>
  <c r="AM394" i="4"/>
  <c r="AL394" i="4"/>
  <c r="AK394" i="4"/>
  <c r="AJ394" i="4"/>
  <c r="AI394" i="4"/>
  <c r="AH394" i="4"/>
  <c r="AG394" i="4"/>
  <c r="AF394" i="4"/>
  <c r="AE394" i="4"/>
  <c r="AD394" i="4"/>
  <c r="AC394" i="4"/>
  <c r="AB394" i="4"/>
  <c r="AA394" i="4"/>
  <c r="Z394" i="4"/>
  <c r="Y394" i="4"/>
  <c r="Y394" i="4" a="1"/>
  <c r="X394" i="4"/>
  <c r="W394" i="4"/>
  <c r="V394" i="4"/>
  <c r="U394" i="4"/>
  <c r="T394" i="4"/>
  <c r="S394" i="4"/>
  <c r="R394" i="4"/>
  <c r="Q394" i="4"/>
  <c r="P394" i="4"/>
  <c r="AM393" i="4"/>
  <c r="AL393" i="4"/>
  <c r="AK393" i="4"/>
  <c r="AJ393" i="4"/>
  <c r="AI393" i="4"/>
  <c r="AH393" i="4"/>
  <c r="AG393" i="4"/>
  <c r="AF393" i="4"/>
  <c r="AE393" i="4"/>
  <c r="AD393" i="4"/>
  <c r="AC393" i="4"/>
  <c r="AB393" i="4"/>
  <c r="AA393" i="4"/>
  <c r="Z393" i="4"/>
  <c r="Y393" i="4"/>
  <c r="Y393" i="4" a="1"/>
  <c r="X393" i="4"/>
  <c r="W393" i="4"/>
  <c r="V393" i="4"/>
  <c r="U393" i="4"/>
  <c r="T393" i="4"/>
  <c r="S393" i="4"/>
  <c r="R393" i="4"/>
  <c r="Q393" i="4"/>
  <c r="P393" i="4"/>
  <c r="AM392" i="4"/>
  <c r="AL392" i="4"/>
  <c r="AK392" i="4"/>
  <c r="AJ392" i="4"/>
  <c r="AI392" i="4"/>
  <c r="AH392" i="4"/>
  <c r="AG392" i="4"/>
  <c r="AF392" i="4"/>
  <c r="AE392" i="4"/>
  <c r="AD392" i="4"/>
  <c r="AC392" i="4"/>
  <c r="AB392" i="4"/>
  <c r="AA392" i="4"/>
  <c r="Z392" i="4"/>
  <c r="Y392" i="4"/>
  <c r="Y392" i="4" a="1"/>
  <c r="X392" i="4"/>
  <c r="W392" i="4"/>
  <c r="V392" i="4"/>
  <c r="U392" i="4"/>
  <c r="T392" i="4"/>
  <c r="S392" i="4"/>
  <c r="R392" i="4"/>
  <c r="Q392" i="4"/>
  <c r="P392" i="4"/>
  <c r="AM391" i="4"/>
  <c r="AL391" i="4"/>
  <c r="AK391" i="4"/>
  <c r="AJ391" i="4"/>
  <c r="AI391" i="4"/>
  <c r="AH391" i="4"/>
  <c r="AG391" i="4"/>
  <c r="AF391" i="4"/>
  <c r="AE391" i="4"/>
  <c r="AD391" i="4"/>
  <c r="AC391" i="4"/>
  <c r="AB391" i="4"/>
  <c r="AA391" i="4"/>
  <c r="Z391" i="4"/>
  <c r="Y391" i="4"/>
  <c r="Y391" i="4" a="1"/>
  <c r="X391" i="4"/>
  <c r="W391" i="4"/>
  <c r="V391" i="4"/>
  <c r="U391" i="4"/>
  <c r="T391" i="4"/>
  <c r="S391" i="4"/>
  <c r="R391" i="4"/>
  <c r="Q391" i="4"/>
  <c r="P391" i="4"/>
  <c r="AM390" i="4"/>
  <c r="AL390" i="4"/>
  <c r="AK390" i="4"/>
  <c r="AJ390" i="4"/>
  <c r="AI390" i="4"/>
  <c r="AH390" i="4"/>
  <c r="AG390" i="4"/>
  <c r="AF390" i="4"/>
  <c r="AE390" i="4"/>
  <c r="AD390" i="4"/>
  <c r="AC390" i="4"/>
  <c r="AB390" i="4"/>
  <c r="AA390" i="4"/>
  <c r="Z390" i="4"/>
  <c r="Y390" i="4"/>
  <c r="Y390" i="4" a="1"/>
  <c r="X390" i="4"/>
  <c r="W390" i="4"/>
  <c r="V390" i="4"/>
  <c r="U390" i="4"/>
  <c r="T390" i="4"/>
  <c r="S390" i="4"/>
  <c r="R390" i="4"/>
  <c r="Q390" i="4"/>
  <c r="P390" i="4"/>
  <c r="AM389" i="4"/>
  <c r="AL389" i="4"/>
  <c r="AK389" i="4"/>
  <c r="AJ389" i="4"/>
  <c r="AI389" i="4"/>
  <c r="AH389" i="4"/>
  <c r="AG389" i="4"/>
  <c r="AF389" i="4"/>
  <c r="AE389" i="4"/>
  <c r="AD389" i="4"/>
  <c r="AC389" i="4"/>
  <c r="AB389" i="4"/>
  <c r="AA389" i="4"/>
  <c r="Z389" i="4"/>
  <c r="Y389" i="4"/>
  <c r="Y389" i="4" a="1"/>
  <c r="X389" i="4"/>
  <c r="W389" i="4"/>
  <c r="V389" i="4"/>
  <c r="U389" i="4"/>
  <c r="T389" i="4"/>
  <c r="S389" i="4"/>
  <c r="R389" i="4"/>
  <c r="Q389" i="4"/>
  <c r="P389" i="4"/>
  <c r="AM388" i="4"/>
  <c r="AL388" i="4"/>
  <c r="AK388" i="4"/>
  <c r="AJ388" i="4"/>
  <c r="AI388" i="4"/>
  <c r="AH388" i="4"/>
  <c r="AG388" i="4"/>
  <c r="AF388" i="4"/>
  <c r="AE388" i="4"/>
  <c r="AD388" i="4"/>
  <c r="AC388" i="4"/>
  <c r="AB388" i="4"/>
  <c r="AA388" i="4"/>
  <c r="Z388" i="4"/>
  <c r="Y388" i="4"/>
  <c r="Y388" i="4" a="1"/>
  <c r="X388" i="4"/>
  <c r="W388" i="4"/>
  <c r="V388" i="4"/>
  <c r="U388" i="4"/>
  <c r="T388" i="4"/>
  <c r="S388" i="4"/>
  <c r="R388" i="4"/>
  <c r="Q388" i="4"/>
  <c r="P388" i="4"/>
  <c r="AM387" i="4"/>
  <c r="AL387" i="4"/>
  <c r="AK387" i="4"/>
  <c r="AJ387" i="4"/>
  <c r="AI387" i="4"/>
  <c r="AH387" i="4"/>
  <c r="AG387" i="4"/>
  <c r="AF387" i="4"/>
  <c r="AE387" i="4"/>
  <c r="AD387" i="4"/>
  <c r="AC387" i="4"/>
  <c r="AB387" i="4"/>
  <c r="AA387" i="4"/>
  <c r="Z387" i="4"/>
  <c r="Y387" i="4"/>
  <c r="Y387" i="4" a="1"/>
  <c r="X387" i="4"/>
  <c r="W387" i="4"/>
  <c r="V387" i="4"/>
  <c r="U387" i="4"/>
  <c r="T387" i="4"/>
  <c r="S387" i="4"/>
  <c r="R387" i="4"/>
  <c r="Q387" i="4"/>
  <c r="P387" i="4"/>
  <c r="AM386" i="4"/>
  <c r="AL386" i="4"/>
  <c r="AK386" i="4"/>
  <c r="AJ386" i="4"/>
  <c r="AI386" i="4"/>
  <c r="AH386" i="4"/>
  <c r="AG386" i="4"/>
  <c r="AF386" i="4"/>
  <c r="AE386" i="4"/>
  <c r="AD386" i="4"/>
  <c r="AC386" i="4"/>
  <c r="AB386" i="4"/>
  <c r="AA386" i="4"/>
  <c r="Z386" i="4"/>
  <c r="Y386" i="4"/>
  <c r="Y386" i="4" a="1"/>
  <c r="X386" i="4"/>
  <c r="W386" i="4"/>
  <c r="V386" i="4"/>
  <c r="U386" i="4"/>
  <c r="T386" i="4"/>
  <c r="S386" i="4"/>
  <c r="R386" i="4"/>
  <c r="Q386" i="4"/>
  <c r="P386" i="4"/>
  <c r="AM385" i="4"/>
  <c r="AL385" i="4"/>
  <c r="AK385" i="4"/>
  <c r="AJ385" i="4"/>
  <c r="AI385" i="4"/>
  <c r="AH385" i="4"/>
  <c r="AG385" i="4"/>
  <c r="AF385" i="4"/>
  <c r="AE385" i="4"/>
  <c r="AD385" i="4"/>
  <c r="AC385" i="4"/>
  <c r="AB385" i="4"/>
  <c r="AA385" i="4"/>
  <c r="Z385" i="4"/>
  <c r="Y385" i="4"/>
  <c r="Y385" i="4" a="1"/>
  <c r="X385" i="4"/>
  <c r="W385" i="4"/>
  <c r="V385" i="4"/>
  <c r="U385" i="4"/>
  <c r="T385" i="4"/>
  <c r="S385" i="4"/>
  <c r="R385" i="4"/>
  <c r="Q385" i="4"/>
  <c r="P385" i="4"/>
  <c r="AM384" i="4"/>
  <c r="AL384" i="4"/>
  <c r="AK384" i="4"/>
  <c r="AJ384" i="4"/>
  <c r="AI384" i="4"/>
  <c r="AH384" i="4"/>
  <c r="AG384" i="4"/>
  <c r="AF384" i="4"/>
  <c r="AE384" i="4"/>
  <c r="AD384" i="4"/>
  <c r="AC384" i="4"/>
  <c r="AB384" i="4"/>
  <c r="AA384" i="4"/>
  <c r="Z384" i="4"/>
  <c r="Y384" i="4"/>
  <c r="Y384" i="4" a="1"/>
  <c r="X384" i="4"/>
  <c r="W384" i="4"/>
  <c r="V384" i="4"/>
  <c r="U384" i="4"/>
  <c r="T384" i="4"/>
  <c r="S384" i="4"/>
  <c r="R384" i="4"/>
  <c r="Q384" i="4"/>
  <c r="P384" i="4"/>
  <c r="AM383" i="4"/>
  <c r="AL383" i="4"/>
  <c r="AK383" i="4"/>
  <c r="AJ383" i="4"/>
  <c r="AI383" i="4"/>
  <c r="AH383" i="4"/>
  <c r="AG383" i="4"/>
  <c r="AF383" i="4"/>
  <c r="AE383" i="4"/>
  <c r="AD383" i="4"/>
  <c r="AC383" i="4"/>
  <c r="AB383" i="4"/>
  <c r="AA383" i="4"/>
  <c r="Z383" i="4"/>
  <c r="Y383" i="4"/>
  <c r="Y383" i="4" a="1"/>
  <c r="X383" i="4"/>
  <c r="W383" i="4"/>
  <c r="V383" i="4"/>
  <c r="U383" i="4"/>
  <c r="T383" i="4"/>
  <c r="S383" i="4"/>
  <c r="R383" i="4"/>
  <c r="Q383" i="4"/>
  <c r="P383" i="4"/>
  <c r="AM382" i="4"/>
  <c r="AL382" i="4"/>
  <c r="AK382" i="4"/>
  <c r="AJ382" i="4"/>
  <c r="AI382" i="4"/>
  <c r="AH382" i="4"/>
  <c r="AG382" i="4"/>
  <c r="AF382" i="4"/>
  <c r="AE382" i="4"/>
  <c r="AD382" i="4"/>
  <c r="AC382" i="4"/>
  <c r="AB382" i="4"/>
  <c r="AA382" i="4"/>
  <c r="Z382" i="4"/>
  <c r="Y382" i="4"/>
  <c r="Y382" i="4" a="1"/>
  <c r="X382" i="4"/>
  <c r="W382" i="4"/>
  <c r="V382" i="4"/>
  <c r="U382" i="4"/>
  <c r="T382" i="4"/>
  <c r="S382" i="4"/>
  <c r="R382" i="4"/>
  <c r="Q382" i="4"/>
  <c r="P382" i="4"/>
  <c r="AM381" i="4"/>
  <c r="AL381" i="4"/>
  <c r="AK381" i="4"/>
  <c r="AJ381" i="4"/>
  <c r="AI381" i="4"/>
  <c r="AH381" i="4"/>
  <c r="AG381" i="4"/>
  <c r="AF381" i="4"/>
  <c r="AE381" i="4"/>
  <c r="AD381" i="4"/>
  <c r="AC381" i="4"/>
  <c r="AB381" i="4"/>
  <c r="AA381" i="4"/>
  <c r="Z381" i="4"/>
  <c r="Y381" i="4"/>
  <c r="Y381" i="4" a="1"/>
  <c r="X381" i="4"/>
  <c r="W381" i="4"/>
  <c r="V381" i="4"/>
  <c r="U381" i="4"/>
  <c r="T381" i="4"/>
  <c r="S381" i="4"/>
  <c r="R381" i="4"/>
  <c r="Q381" i="4"/>
  <c r="P381" i="4"/>
  <c r="AM380" i="4"/>
  <c r="AL380" i="4"/>
  <c r="AK380" i="4"/>
  <c r="AJ380" i="4"/>
  <c r="AI380" i="4"/>
  <c r="AH380" i="4"/>
  <c r="AG380" i="4"/>
  <c r="AF380" i="4"/>
  <c r="AE380" i="4"/>
  <c r="AD380" i="4"/>
  <c r="AC380" i="4"/>
  <c r="AB380" i="4"/>
  <c r="AA380" i="4"/>
  <c r="Z380" i="4"/>
  <c r="Y380" i="4"/>
  <c r="Y380" i="4" a="1"/>
  <c r="X380" i="4"/>
  <c r="W380" i="4"/>
  <c r="V380" i="4"/>
  <c r="U380" i="4"/>
  <c r="T380" i="4"/>
  <c r="S380" i="4"/>
  <c r="R380" i="4"/>
  <c r="Q380" i="4"/>
  <c r="P380" i="4"/>
  <c r="AM379" i="4"/>
  <c r="AL379" i="4"/>
  <c r="AK379" i="4"/>
  <c r="AJ379" i="4"/>
  <c r="AI379" i="4"/>
  <c r="AH379" i="4"/>
  <c r="AG379" i="4"/>
  <c r="AF379" i="4"/>
  <c r="AE379" i="4"/>
  <c r="AD379" i="4"/>
  <c r="AC379" i="4"/>
  <c r="AB379" i="4"/>
  <c r="AA379" i="4"/>
  <c r="Z379" i="4"/>
  <c r="Y379" i="4"/>
  <c r="Y379" i="4" a="1"/>
  <c r="X379" i="4"/>
  <c r="W379" i="4"/>
  <c r="V379" i="4"/>
  <c r="U379" i="4"/>
  <c r="T379" i="4"/>
  <c r="S379" i="4"/>
  <c r="R379" i="4"/>
  <c r="Q379" i="4"/>
  <c r="P379" i="4"/>
  <c r="AM378" i="4"/>
  <c r="AL378" i="4"/>
  <c r="AK378" i="4"/>
  <c r="AJ378" i="4"/>
  <c r="AI378" i="4"/>
  <c r="AH378" i="4"/>
  <c r="AG378" i="4"/>
  <c r="AF378" i="4"/>
  <c r="AE378" i="4"/>
  <c r="AD378" i="4"/>
  <c r="AC378" i="4"/>
  <c r="AB378" i="4"/>
  <c r="AA378" i="4"/>
  <c r="Z378" i="4"/>
  <c r="Y378" i="4"/>
  <c r="Y378" i="4" a="1"/>
  <c r="X378" i="4"/>
  <c r="W378" i="4"/>
  <c r="V378" i="4"/>
  <c r="U378" i="4"/>
  <c r="T378" i="4"/>
  <c r="S378" i="4"/>
  <c r="R378" i="4"/>
  <c r="Q378" i="4"/>
  <c r="P378" i="4"/>
  <c r="AM377" i="4"/>
  <c r="AL377" i="4"/>
  <c r="AK377" i="4"/>
  <c r="AJ377" i="4"/>
  <c r="AI377" i="4"/>
  <c r="AH377" i="4"/>
  <c r="AG377" i="4"/>
  <c r="AF377" i="4"/>
  <c r="AE377" i="4"/>
  <c r="AD377" i="4"/>
  <c r="AC377" i="4"/>
  <c r="AB377" i="4"/>
  <c r="AA377" i="4"/>
  <c r="Z377" i="4"/>
  <c r="Y377" i="4"/>
  <c r="Y377" i="4" a="1"/>
  <c r="X377" i="4"/>
  <c r="W377" i="4"/>
  <c r="V377" i="4"/>
  <c r="U377" i="4"/>
  <c r="T377" i="4"/>
  <c r="S377" i="4"/>
  <c r="R377" i="4"/>
  <c r="Q377" i="4"/>
  <c r="P377" i="4"/>
  <c r="AM376" i="4"/>
  <c r="AL376" i="4"/>
  <c r="AK376" i="4"/>
  <c r="AJ376" i="4"/>
  <c r="AI376" i="4"/>
  <c r="AH376" i="4"/>
  <c r="AG376" i="4"/>
  <c r="AF376" i="4"/>
  <c r="AE376" i="4"/>
  <c r="AD376" i="4"/>
  <c r="AC376" i="4"/>
  <c r="AB376" i="4"/>
  <c r="AA376" i="4"/>
  <c r="Z376" i="4"/>
  <c r="Y376" i="4"/>
  <c r="Y376" i="4" a="1"/>
  <c r="X376" i="4"/>
  <c r="W376" i="4"/>
  <c r="V376" i="4"/>
  <c r="U376" i="4"/>
  <c r="T376" i="4"/>
  <c r="S376" i="4"/>
  <c r="R376" i="4"/>
  <c r="Q376" i="4"/>
  <c r="P376" i="4"/>
  <c r="AM375" i="4"/>
  <c r="AL375" i="4"/>
  <c r="AK375" i="4"/>
  <c r="AJ375" i="4"/>
  <c r="AI375" i="4"/>
  <c r="AH375" i="4"/>
  <c r="AG375" i="4"/>
  <c r="AF375" i="4"/>
  <c r="AE375" i="4"/>
  <c r="AD375" i="4"/>
  <c r="AC375" i="4"/>
  <c r="AB375" i="4"/>
  <c r="AA375" i="4"/>
  <c r="Z375" i="4"/>
  <c r="Y375" i="4"/>
  <c r="Y375" i="4" a="1"/>
  <c r="X375" i="4"/>
  <c r="W375" i="4"/>
  <c r="V375" i="4"/>
  <c r="U375" i="4"/>
  <c r="T375" i="4"/>
  <c r="S375" i="4"/>
  <c r="R375" i="4"/>
  <c r="Q375" i="4"/>
  <c r="P375" i="4"/>
  <c r="AM374" i="4"/>
  <c r="AL374" i="4"/>
  <c r="AK374" i="4"/>
  <c r="AJ374" i="4"/>
  <c r="AI374" i="4"/>
  <c r="AH374" i="4"/>
  <c r="AG374" i="4"/>
  <c r="AF374" i="4"/>
  <c r="AE374" i="4"/>
  <c r="AD374" i="4"/>
  <c r="AC374" i="4"/>
  <c r="AB374" i="4"/>
  <c r="AA374" i="4"/>
  <c r="Z374" i="4"/>
  <c r="Y374" i="4"/>
  <c r="Y374" i="4" a="1"/>
  <c r="X374" i="4"/>
  <c r="W374" i="4"/>
  <c r="V374" i="4"/>
  <c r="U374" i="4"/>
  <c r="T374" i="4"/>
  <c r="S374" i="4"/>
  <c r="R374" i="4"/>
  <c r="Q374" i="4"/>
  <c r="P374" i="4"/>
  <c r="AM373" i="4"/>
  <c r="AL373" i="4"/>
  <c r="AK373" i="4"/>
  <c r="AJ373" i="4"/>
  <c r="AI373" i="4"/>
  <c r="AH373" i="4"/>
  <c r="AG373" i="4"/>
  <c r="AF373" i="4"/>
  <c r="AE373" i="4"/>
  <c r="AD373" i="4"/>
  <c r="AC373" i="4"/>
  <c r="AB373" i="4"/>
  <c r="AA373" i="4"/>
  <c r="Z373" i="4"/>
  <c r="Y373" i="4"/>
  <c r="Y373" i="4" a="1"/>
  <c r="X373" i="4"/>
  <c r="W373" i="4"/>
  <c r="V373" i="4"/>
  <c r="U373" i="4"/>
  <c r="T373" i="4"/>
  <c r="S373" i="4"/>
  <c r="R373" i="4"/>
  <c r="Q373" i="4"/>
  <c r="P373" i="4"/>
  <c r="AM372" i="4"/>
  <c r="AL372" i="4"/>
  <c r="AK372" i="4"/>
  <c r="AJ372" i="4"/>
  <c r="AI372" i="4"/>
  <c r="AH372" i="4"/>
  <c r="AG372" i="4"/>
  <c r="AF372" i="4"/>
  <c r="AE372" i="4"/>
  <c r="AD372" i="4"/>
  <c r="AC372" i="4"/>
  <c r="AB372" i="4"/>
  <c r="AA372" i="4"/>
  <c r="Z372" i="4"/>
  <c r="Y372" i="4"/>
  <c r="Y372" i="4" a="1"/>
  <c r="X372" i="4"/>
  <c r="W372" i="4"/>
  <c r="V372" i="4"/>
  <c r="U372" i="4"/>
  <c r="T372" i="4"/>
  <c r="S372" i="4"/>
  <c r="R372" i="4"/>
  <c r="Q372" i="4"/>
  <c r="P372" i="4"/>
  <c r="AM371" i="4"/>
  <c r="AL371" i="4"/>
  <c r="AK371" i="4"/>
  <c r="AJ371" i="4"/>
  <c r="AI371" i="4"/>
  <c r="AH371" i="4"/>
  <c r="AG371" i="4"/>
  <c r="AF371" i="4"/>
  <c r="AE371" i="4"/>
  <c r="AD371" i="4"/>
  <c r="AC371" i="4"/>
  <c r="AB371" i="4"/>
  <c r="AA371" i="4"/>
  <c r="Z371" i="4"/>
  <c r="Y371" i="4"/>
  <c r="Y371" i="4" a="1"/>
  <c r="X371" i="4"/>
  <c r="W371" i="4"/>
  <c r="V371" i="4"/>
  <c r="U371" i="4"/>
  <c r="T371" i="4"/>
  <c r="S371" i="4"/>
  <c r="R371" i="4"/>
  <c r="Q371" i="4"/>
  <c r="P371" i="4"/>
  <c r="AM370" i="4"/>
  <c r="AL370" i="4"/>
  <c r="AK370" i="4"/>
  <c r="AJ370" i="4"/>
  <c r="AI370" i="4"/>
  <c r="AH370" i="4"/>
  <c r="AG370" i="4"/>
  <c r="AF370" i="4"/>
  <c r="AE370" i="4"/>
  <c r="AD370" i="4"/>
  <c r="AC370" i="4"/>
  <c r="AB370" i="4"/>
  <c r="AA370" i="4"/>
  <c r="Z370" i="4"/>
  <c r="Y370" i="4"/>
  <c r="Y370" i="4" a="1"/>
  <c r="X370" i="4"/>
  <c r="W370" i="4"/>
  <c r="V370" i="4"/>
  <c r="U370" i="4"/>
  <c r="T370" i="4"/>
  <c r="S370" i="4"/>
  <c r="R370" i="4"/>
  <c r="Q370" i="4"/>
  <c r="P370" i="4"/>
  <c r="AM369" i="4"/>
  <c r="AL369" i="4"/>
  <c r="AK369" i="4"/>
  <c r="AJ369" i="4"/>
  <c r="AI369" i="4"/>
  <c r="AH369" i="4"/>
  <c r="AG369" i="4"/>
  <c r="AF369" i="4"/>
  <c r="AE369" i="4"/>
  <c r="AD369" i="4"/>
  <c r="AC369" i="4"/>
  <c r="AB369" i="4"/>
  <c r="AA369" i="4"/>
  <c r="Z369" i="4"/>
  <c r="Y369" i="4"/>
  <c r="Y369" i="4" a="1"/>
  <c r="X369" i="4"/>
  <c r="W369" i="4"/>
  <c r="V369" i="4"/>
  <c r="U369" i="4"/>
  <c r="T369" i="4"/>
  <c r="S369" i="4"/>
  <c r="R369" i="4"/>
  <c r="Q369" i="4"/>
  <c r="P369" i="4"/>
  <c r="AM368" i="4"/>
  <c r="AL368" i="4"/>
  <c r="AK368" i="4"/>
  <c r="AJ368" i="4"/>
  <c r="AI368" i="4"/>
  <c r="AH368" i="4"/>
  <c r="AG368" i="4"/>
  <c r="AF368" i="4"/>
  <c r="AE368" i="4"/>
  <c r="AD368" i="4"/>
  <c r="AC368" i="4"/>
  <c r="AB368" i="4"/>
  <c r="AA368" i="4"/>
  <c r="Z368" i="4"/>
  <c r="Y368" i="4"/>
  <c r="Y368" i="4" a="1"/>
  <c r="X368" i="4"/>
  <c r="W368" i="4"/>
  <c r="V368" i="4"/>
  <c r="U368" i="4"/>
  <c r="T368" i="4"/>
  <c r="S368" i="4"/>
  <c r="R368" i="4"/>
  <c r="Q368" i="4"/>
  <c r="P368" i="4"/>
  <c r="AM367" i="4"/>
  <c r="AL367" i="4"/>
  <c r="AK367" i="4"/>
  <c r="AJ367" i="4"/>
  <c r="AI367" i="4"/>
  <c r="AH367" i="4"/>
  <c r="AG367" i="4"/>
  <c r="AF367" i="4"/>
  <c r="AE367" i="4"/>
  <c r="AD367" i="4"/>
  <c r="AC367" i="4"/>
  <c r="AB367" i="4"/>
  <c r="AA367" i="4"/>
  <c r="Z367" i="4"/>
  <c r="Y367" i="4"/>
  <c r="Y367" i="4" a="1"/>
  <c r="X367" i="4"/>
  <c r="W367" i="4"/>
  <c r="V367" i="4"/>
  <c r="U367" i="4"/>
  <c r="T367" i="4"/>
  <c r="S367" i="4"/>
  <c r="R367" i="4"/>
  <c r="Q367" i="4"/>
  <c r="P367" i="4"/>
  <c r="AM366" i="4"/>
  <c r="AL366" i="4"/>
  <c r="AK366" i="4"/>
  <c r="AJ366" i="4"/>
  <c r="AI366" i="4"/>
  <c r="AH366" i="4"/>
  <c r="AG366" i="4"/>
  <c r="AF366" i="4"/>
  <c r="AE366" i="4"/>
  <c r="AD366" i="4"/>
  <c r="AC366" i="4"/>
  <c r="AB366" i="4"/>
  <c r="AA366" i="4"/>
  <c r="Z366" i="4"/>
  <c r="Y366" i="4"/>
  <c r="Y366" i="4" a="1"/>
  <c r="X366" i="4"/>
  <c r="W366" i="4"/>
  <c r="V366" i="4"/>
  <c r="U366" i="4"/>
  <c r="T366" i="4"/>
  <c r="S366" i="4"/>
  <c r="R366" i="4"/>
  <c r="Q366" i="4"/>
  <c r="P366" i="4"/>
  <c r="AM365" i="4"/>
  <c r="AL365" i="4"/>
  <c r="AK365" i="4"/>
  <c r="AJ365" i="4"/>
  <c r="AI365" i="4"/>
  <c r="AH365" i="4"/>
  <c r="AG365" i="4"/>
  <c r="AF365" i="4"/>
  <c r="AE365" i="4"/>
  <c r="AD365" i="4"/>
  <c r="AC365" i="4"/>
  <c r="AB365" i="4"/>
  <c r="AA365" i="4"/>
  <c r="Z365" i="4"/>
  <c r="Y365" i="4"/>
  <c r="Y365" i="4" a="1"/>
  <c r="X365" i="4"/>
  <c r="W365" i="4"/>
  <c r="V365" i="4"/>
  <c r="U365" i="4"/>
  <c r="T365" i="4"/>
  <c r="S365" i="4"/>
  <c r="R365" i="4"/>
  <c r="Q365" i="4"/>
  <c r="P365" i="4"/>
  <c r="AM364" i="4"/>
  <c r="AL364" i="4"/>
  <c r="AK364" i="4"/>
  <c r="AJ364" i="4"/>
  <c r="AI364" i="4"/>
  <c r="AH364" i="4"/>
  <c r="AG364" i="4"/>
  <c r="AF364" i="4"/>
  <c r="AE364" i="4"/>
  <c r="AD364" i="4"/>
  <c r="AC364" i="4"/>
  <c r="AB364" i="4"/>
  <c r="AA364" i="4"/>
  <c r="Z364" i="4"/>
  <c r="Y364" i="4"/>
  <c r="Y364" i="4" a="1"/>
  <c r="X364" i="4"/>
  <c r="W364" i="4"/>
  <c r="V364" i="4"/>
  <c r="U364" i="4"/>
  <c r="T364" i="4"/>
  <c r="S364" i="4"/>
  <c r="R364" i="4"/>
  <c r="Q364" i="4"/>
  <c r="P364" i="4"/>
  <c r="AM363" i="4"/>
  <c r="AL363" i="4"/>
  <c r="AK363" i="4"/>
  <c r="AJ363" i="4"/>
  <c r="AI363" i="4"/>
  <c r="AH363" i="4"/>
  <c r="AG363" i="4"/>
  <c r="AF363" i="4"/>
  <c r="AE363" i="4"/>
  <c r="AD363" i="4"/>
  <c r="AC363" i="4"/>
  <c r="AB363" i="4"/>
  <c r="AA363" i="4"/>
  <c r="Z363" i="4"/>
  <c r="Y363" i="4"/>
  <c r="Y363" i="4" a="1"/>
  <c r="X363" i="4"/>
  <c r="W363" i="4"/>
  <c r="V363" i="4"/>
  <c r="U363" i="4"/>
  <c r="T363" i="4"/>
  <c r="S363" i="4"/>
  <c r="R363" i="4"/>
  <c r="Q363" i="4"/>
  <c r="P363" i="4"/>
  <c r="AM362" i="4"/>
  <c r="AL362" i="4"/>
  <c r="AK362" i="4"/>
  <c r="AJ362" i="4"/>
  <c r="AI362" i="4"/>
  <c r="AH362" i="4"/>
  <c r="AG362" i="4"/>
  <c r="AF362" i="4"/>
  <c r="AE362" i="4"/>
  <c r="AD362" i="4"/>
  <c r="AC362" i="4"/>
  <c r="AB362" i="4"/>
  <c r="AA362" i="4"/>
  <c r="Z362" i="4"/>
  <c r="Y362" i="4"/>
  <c r="Y362" i="4" a="1"/>
  <c r="X362" i="4"/>
  <c r="W362" i="4"/>
  <c r="V362" i="4"/>
  <c r="U362" i="4"/>
  <c r="T362" i="4"/>
  <c r="S362" i="4"/>
  <c r="R362" i="4"/>
  <c r="Q362" i="4"/>
  <c r="P362" i="4"/>
  <c r="AM361" i="4"/>
  <c r="AL361" i="4"/>
  <c r="AK361" i="4"/>
  <c r="AJ361" i="4"/>
  <c r="AI361" i="4"/>
  <c r="AH361" i="4"/>
  <c r="AG361" i="4"/>
  <c r="AF361" i="4"/>
  <c r="AE361" i="4"/>
  <c r="AD361" i="4"/>
  <c r="AC361" i="4"/>
  <c r="AB361" i="4"/>
  <c r="AA361" i="4"/>
  <c r="Z361" i="4"/>
  <c r="Y361" i="4"/>
  <c r="Y361" i="4" a="1"/>
  <c r="X361" i="4"/>
  <c r="W361" i="4"/>
  <c r="V361" i="4"/>
  <c r="U361" i="4"/>
  <c r="T361" i="4"/>
  <c r="S361" i="4"/>
  <c r="R361" i="4"/>
  <c r="Q361" i="4"/>
  <c r="P361" i="4"/>
  <c r="AM360" i="4"/>
  <c r="AL360" i="4"/>
  <c r="AK360" i="4"/>
  <c r="AJ360" i="4"/>
  <c r="AI360" i="4"/>
  <c r="AH360" i="4"/>
  <c r="AG360" i="4"/>
  <c r="AF360" i="4"/>
  <c r="AE360" i="4"/>
  <c r="AD360" i="4"/>
  <c r="AC360" i="4"/>
  <c r="AB360" i="4"/>
  <c r="AA360" i="4"/>
  <c r="Z360" i="4"/>
  <c r="Y360" i="4"/>
  <c r="Y360" i="4" a="1"/>
  <c r="X360" i="4"/>
  <c r="W360" i="4"/>
  <c r="V360" i="4"/>
  <c r="U360" i="4"/>
  <c r="T360" i="4"/>
  <c r="S360" i="4"/>
  <c r="R360" i="4"/>
  <c r="Q360" i="4"/>
  <c r="P360" i="4"/>
  <c r="AM359" i="4"/>
  <c r="AL359" i="4"/>
  <c r="AK359" i="4"/>
  <c r="AJ359" i="4"/>
  <c r="AI359" i="4"/>
  <c r="AH359" i="4"/>
  <c r="AG359" i="4"/>
  <c r="AF359" i="4"/>
  <c r="AE359" i="4"/>
  <c r="AD359" i="4"/>
  <c r="AC359" i="4"/>
  <c r="AB359" i="4"/>
  <c r="AA359" i="4"/>
  <c r="Z359" i="4"/>
  <c r="Y359" i="4"/>
  <c r="Y359" i="4" a="1"/>
  <c r="X359" i="4"/>
  <c r="W359" i="4"/>
  <c r="V359" i="4"/>
  <c r="U359" i="4"/>
  <c r="T359" i="4"/>
  <c r="S359" i="4"/>
  <c r="R359" i="4"/>
  <c r="Q359" i="4"/>
  <c r="P359" i="4"/>
  <c r="AM358" i="4"/>
  <c r="AL358" i="4"/>
  <c r="AK358" i="4"/>
  <c r="AJ358" i="4"/>
  <c r="AI358" i="4"/>
  <c r="AH358" i="4"/>
  <c r="AG358" i="4"/>
  <c r="AF358" i="4"/>
  <c r="AE358" i="4"/>
  <c r="AD358" i="4"/>
  <c r="AC358" i="4"/>
  <c r="AB358" i="4"/>
  <c r="AA358" i="4"/>
  <c r="Z358" i="4"/>
  <c r="Y358" i="4"/>
  <c r="Y358" i="4" a="1"/>
  <c r="X358" i="4"/>
  <c r="W358" i="4"/>
  <c r="V358" i="4"/>
  <c r="U358" i="4"/>
  <c r="T358" i="4"/>
  <c r="S358" i="4"/>
  <c r="R358" i="4"/>
  <c r="Q358" i="4"/>
  <c r="P358" i="4"/>
  <c r="AM357" i="4"/>
  <c r="AL357" i="4"/>
  <c r="AK357" i="4"/>
  <c r="AJ357" i="4"/>
  <c r="AI357" i="4"/>
  <c r="AH357" i="4"/>
  <c r="AG357" i="4"/>
  <c r="AF357" i="4"/>
  <c r="AE357" i="4"/>
  <c r="AD357" i="4"/>
  <c r="AC357" i="4"/>
  <c r="AB357" i="4"/>
  <c r="AA357" i="4"/>
  <c r="Z357" i="4"/>
  <c r="Y357" i="4"/>
  <c r="Y357" i="4" a="1"/>
  <c r="X357" i="4"/>
  <c r="W357" i="4"/>
  <c r="V357" i="4"/>
  <c r="U357" i="4"/>
  <c r="T357" i="4"/>
  <c r="S357" i="4"/>
  <c r="R357" i="4"/>
  <c r="Q357" i="4"/>
  <c r="P357" i="4"/>
  <c r="AM356" i="4"/>
  <c r="AL356" i="4"/>
  <c r="AK356" i="4"/>
  <c r="AJ356" i="4"/>
  <c r="AI356" i="4"/>
  <c r="AH356" i="4"/>
  <c r="AG356" i="4"/>
  <c r="AF356" i="4"/>
  <c r="AE356" i="4"/>
  <c r="AD356" i="4"/>
  <c r="AC356" i="4"/>
  <c r="AB356" i="4"/>
  <c r="AA356" i="4"/>
  <c r="Z356" i="4"/>
  <c r="Y356" i="4"/>
  <c r="Y356" i="4" a="1"/>
  <c r="X356" i="4"/>
  <c r="W356" i="4"/>
  <c r="V356" i="4"/>
  <c r="U356" i="4"/>
  <c r="T356" i="4"/>
  <c r="S356" i="4"/>
  <c r="R356" i="4"/>
  <c r="Q356" i="4"/>
  <c r="P356" i="4"/>
  <c r="AM355" i="4"/>
  <c r="AL355" i="4"/>
  <c r="AK355" i="4"/>
  <c r="AJ355" i="4"/>
  <c r="AI355" i="4"/>
  <c r="AH355" i="4"/>
  <c r="AG355" i="4"/>
  <c r="AF355" i="4"/>
  <c r="AE355" i="4"/>
  <c r="AD355" i="4"/>
  <c r="AC355" i="4"/>
  <c r="AB355" i="4"/>
  <c r="AA355" i="4"/>
  <c r="Z355" i="4"/>
  <c r="Y355" i="4"/>
  <c r="Y355" i="4" a="1"/>
  <c r="X355" i="4"/>
  <c r="W355" i="4"/>
  <c r="V355" i="4"/>
  <c r="U355" i="4"/>
  <c r="T355" i="4"/>
  <c r="S355" i="4"/>
  <c r="R355" i="4"/>
  <c r="Q355" i="4"/>
  <c r="P355" i="4"/>
  <c r="AM354" i="4"/>
  <c r="AL354" i="4"/>
  <c r="AK354" i="4"/>
  <c r="AJ354" i="4"/>
  <c r="AI354" i="4"/>
  <c r="AH354" i="4"/>
  <c r="AG354" i="4"/>
  <c r="AF354" i="4"/>
  <c r="AE354" i="4"/>
  <c r="AD354" i="4"/>
  <c r="AC354" i="4"/>
  <c r="AB354" i="4"/>
  <c r="AA354" i="4"/>
  <c r="Z354" i="4"/>
  <c r="Y354" i="4"/>
  <c r="Y354" i="4" a="1"/>
  <c r="X354" i="4"/>
  <c r="W354" i="4"/>
  <c r="V354" i="4"/>
  <c r="U354" i="4"/>
  <c r="T354" i="4"/>
  <c r="S354" i="4"/>
  <c r="R354" i="4"/>
  <c r="Q354" i="4"/>
  <c r="P354" i="4"/>
  <c r="AM353" i="4"/>
  <c r="AL353" i="4"/>
  <c r="AK353" i="4"/>
  <c r="AJ353" i="4"/>
  <c r="AI353" i="4"/>
  <c r="AH353" i="4"/>
  <c r="AG353" i="4"/>
  <c r="AF353" i="4"/>
  <c r="AE353" i="4"/>
  <c r="AD353" i="4"/>
  <c r="AC353" i="4"/>
  <c r="AB353" i="4"/>
  <c r="AA353" i="4"/>
  <c r="Z353" i="4"/>
  <c r="Y353" i="4"/>
  <c r="Y353" i="4" a="1"/>
  <c r="X353" i="4"/>
  <c r="W353" i="4"/>
  <c r="V353" i="4"/>
  <c r="U353" i="4"/>
  <c r="T353" i="4"/>
  <c r="S353" i="4"/>
  <c r="R353" i="4"/>
  <c r="Q353" i="4"/>
  <c r="P353" i="4"/>
  <c r="AM352" i="4"/>
  <c r="AL352" i="4"/>
  <c r="AK352" i="4"/>
  <c r="AJ352" i="4"/>
  <c r="AI352" i="4"/>
  <c r="AH352" i="4"/>
  <c r="AG352" i="4"/>
  <c r="AF352" i="4"/>
  <c r="AE352" i="4"/>
  <c r="AD352" i="4"/>
  <c r="AC352" i="4"/>
  <c r="AB352" i="4"/>
  <c r="AA352" i="4"/>
  <c r="Z352" i="4"/>
  <c r="Y352" i="4"/>
  <c r="Y352" i="4" a="1"/>
  <c r="X352" i="4"/>
  <c r="W352" i="4"/>
  <c r="V352" i="4"/>
  <c r="U352" i="4"/>
  <c r="T352" i="4"/>
  <c r="S352" i="4"/>
  <c r="R352" i="4"/>
  <c r="Q352" i="4"/>
  <c r="P352" i="4"/>
  <c r="AM351" i="4"/>
  <c r="AL351" i="4"/>
  <c r="AK351" i="4"/>
  <c r="AJ351" i="4"/>
  <c r="AI351" i="4"/>
  <c r="AH351" i="4"/>
  <c r="AG351" i="4"/>
  <c r="AF351" i="4"/>
  <c r="AE351" i="4"/>
  <c r="AD351" i="4"/>
  <c r="AC351" i="4"/>
  <c r="AB351" i="4"/>
  <c r="AA351" i="4"/>
  <c r="Z351" i="4"/>
  <c r="Y351" i="4"/>
  <c r="Y351" i="4" a="1"/>
  <c r="X351" i="4"/>
  <c r="W351" i="4"/>
  <c r="V351" i="4"/>
  <c r="U351" i="4"/>
  <c r="T351" i="4"/>
  <c r="S351" i="4"/>
  <c r="R351" i="4"/>
  <c r="Q351" i="4"/>
  <c r="P351" i="4"/>
  <c r="AM350" i="4"/>
  <c r="AL350" i="4"/>
  <c r="AK350" i="4"/>
  <c r="AJ350" i="4"/>
  <c r="AI350" i="4"/>
  <c r="AH350" i="4"/>
  <c r="AG350" i="4"/>
  <c r="AF350" i="4"/>
  <c r="AE350" i="4"/>
  <c r="AD350" i="4"/>
  <c r="AC350" i="4"/>
  <c r="AB350" i="4"/>
  <c r="AA350" i="4"/>
  <c r="Z350" i="4"/>
  <c r="Y350" i="4"/>
  <c r="Y350" i="4" a="1"/>
  <c r="X350" i="4"/>
  <c r="W350" i="4"/>
  <c r="V350" i="4"/>
  <c r="U350" i="4"/>
  <c r="T350" i="4"/>
  <c r="S350" i="4"/>
  <c r="R350" i="4"/>
  <c r="Q350" i="4"/>
  <c r="P350" i="4"/>
  <c r="AM349" i="4"/>
  <c r="AL349" i="4"/>
  <c r="AK349" i="4"/>
  <c r="AJ349" i="4"/>
  <c r="AI349" i="4"/>
  <c r="AH349" i="4"/>
  <c r="AG349" i="4"/>
  <c r="AF349" i="4"/>
  <c r="AE349" i="4"/>
  <c r="AD349" i="4"/>
  <c r="AC349" i="4"/>
  <c r="AB349" i="4"/>
  <c r="AA349" i="4"/>
  <c r="Z349" i="4"/>
  <c r="Y349" i="4"/>
  <c r="Y349" i="4" a="1"/>
  <c r="X349" i="4"/>
  <c r="W349" i="4"/>
  <c r="V349" i="4"/>
  <c r="U349" i="4"/>
  <c r="T349" i="4"/>
  <c r="S349" i="4"/>
  <c r="R349" i="4"/>
  <c r="Q349" i="4"/>
  <c r="P349" i="4"/>
  <c r="AM348" i="4"/>
  <c r="AL348" i="4"/>
  <c r="AK348" i="4"/>
  <c r="AJ348" i="4"/>
  <c r="AI348" i="4"/>
  <c r="AH348" i="4"/>
  <c r="AG348" i="4"/>
  <c r="AF348" i="4"/>
  <c r="AE348" i="4"/>
  <c r="AD348" i="4"/>
  <c r="AC348" i="4"/>
  <c r="AB348" i="4"/>
  <c r="AA348" i="4"/>
  <c r="Z348" i="4"/>
  <c r="Y348" i="4"/>
  <c r="Y348" i="4" a="1"/>
  <c r="X348" i="4"/>
  <c r="W348" i="4"/>
  <c r="V348" i="4"/>
  <c r="U348" i="4"/>
  <c r="T348" i="4"/>
  <c r="S348" i="4"/>
  <c r="R348" i="4"/>
  <c r="Q348" i="4"/>
  <c r="P348" i="4"/>
  <c r="AM347" i="4"/>
  <c r="AL347" i="4"/>
  <c r="AK347" i="4"/>
  <c r="AJ347" i="4"/>
  <c r="AI347" i="4"/>
  <c r="AH347" i="4"/>
  <c r="AG347" i="4"/>
  <c r="AF347" i="4"/>
  <c r="AE347" i="4"/>
  <c r="AD347" i="4"/>
  <c r="AC347" i="4"/>
  <c r="AB347" i="4"/>
  <c r="AA347" i="4"/>
  <c r="Z347" i="4"/>
  <c r="Y347" i="4"/>
  <c r="Y347" i="4" a="1"/>
  <c r="X347" i="4"/>
  <c r="W347" i="4"/>
  <c r="V347" i="4"/>
  <c r="U347" i="4"/>
  <c r="T347" i="4"/>
  <c r="S347" i="4"/>
  <c r="R347" i="4"/>
  <c r="Q347" i="4"/>
  <c r="P347" i="4"/>
  <c r="AM346" i="4"/>
  <c r="AL346" i="4"/>
  <c r="AK346" i="4"/>
  <c r="AJ346" i="4"/>
  <c r="AI346" i="4"/>
  <c r="AH346" i="4"/>
  <c r="AG346" i="4"/>
  <c r="AF346" i="4"/>
  <c r="AE346" i="4"/>
  <c r="AD346" i="4"/>
  <c r="AC346" i="4"/>
  <c r="AB346" i="4"/>
  <c r="AA346" i="4"/>
  <c r="Z346" i="4"/>
  <c r="Y346" i="4"/>
  <c r="Y346" i="4" a="1"/>
  <c r="X346" i="4"/>
  <c r="W346" i="4"/>
  <c r="V346" i="4"/>
  <c r="U346" i="4"/>
  <c r="T346" i="4"/>
  <c r="S346" i="4"/>
  <c r="R346" i="4"/>
  <c r="Q346" i="4"/>
  <c r="P346" i="4"/>
  <c r="AM345" i="4"/>
  <c r="AL345" i="4"/>
  <c r="AK345" i="4"/>
  <c r="AJ345" i="4"/>
  <c r="AI345" i="4"/>
  <c r="AH345" i="4"/>
  <c r="AG345" i="4"/>
  <c r="AF345" i="4"/>
  <c r="AE345" i="4"/>
  <c r="AD345" i="4"/>
  <c r="AC345" i="4"/>
  <c r="AB345" i="4"/>
  <c r="AA345" i="4"/>
  <c r="Z345" i="4"/>
  <c r="Y345" i="4"/>
  <c r="Y345" i="4" a="1"/>
  <c r="X345" i="4"/>
  <c r="W345" i="4"/>
  <c r="V345" i="4"/>
  <c r="U345" i="4"/>
  <c r="T345" i="4"/>
  <c r="S345" i="4"/>
  <c r="R345" i="4"/>
  <c r="Q345" i="4"/>
  <c r="P345" i="4"/>
  <c r="AM344" i="4"/>
  <c r="AL344" i="4"/>
  <c r="AK344" i="4"/>
  <c r="AJ344" i="4"/>
  <c r="AI344" i="4"/>
  <c r="AH344" i="4"/>
  <c r="AG344" i="4"/>
  <c r="AF344" i="4"/>
  <c r="AE344" i="4"/>
  <c r="AD344" i="4"/>
  <c r="AC344" i="4"/>
  <c r="AB344" i="4"/>
  <c r="AA344" i="4"/>
  <c r="Z344" i="4"/>
  <c r="Y344" i="4"/>
  <c r="Y344" i="4" a="1"/>
  <c r="X344" i="4"/>
  <c r="W344" i="4"/>
  <c r="V344" i="4"/>
  <c r="U344" i="4"/>
  <c r="T344" i="4"/>
  <c r="S344" i="4"/>
  <c r="R344" i="4"/>
  <c r="Q344" i="4"/>
  <c r="P344" i="4"/>
  <c r="AM343" i="4"/>
  <c r="AL343" i="4"/>
  <c r="AK343" i="4"/>
  <c r="AJ343" i="4"/>
  <c r="AI343" i="4"/>
  <c r="AH343" i="4"/>
  <c r="AG343" i="4"/>
  <c r="AF343" i="4"/>
  <c r="AE343" i="4"/>
  <c r="AD343" i="4"/>
  <c r="AC343" i="4"/>
  <c r="AB343" i="4"/>
  <c r="AA343" i="4"/>
  <c r="Z343" i="4"/>
  <c r="Y343" i="4"/>
  <c r="Y343" i="4" a="1"/>
  <c r="X343" i="4"/>
  <c r="W343" i="4"/>
  <c r="V343" i="4"/>
  <c r="U343" i="4"/>
  <c r="T343" i="4"/>
  <c r="S343" i="4"/>
  <c r="R343" i="4"/>
  <c r="Q343" i="4"/>
  <c r="P343" i="4"/>
  <c r="AM342" i="4"/>
  <c r="AL342" i="4"/>
  <c r="AK342" i="4"/>
  <c r="AJ342" i="4"/>
  <c r="AI342" i="4"/>
  <c r="AH342" i="4"/>
  <c r="AG342" i="4"/>
  <c r="AF342" i="4"/>
  <c r="AE342" i="4"/>
  <c r="AD342" i="4"/>
  <c r="AC342" i="4"/>
  <c r="AB342" i="4"/>
  <c r="AA342" i="4"/>
  <c r="Z342" i="4"/>
  <c r="Y342" i="4"/>
  <c r="Y342" i="4" a="1"/>
  <c r="X342" i="4"/>
  <c r="W342" i="4"/>
  <c r="V342" i="4"/>
  <c r="U342" i="4"/>
  <c r="T342" i="4"/>
  <c r="S342" i="4"/>
  <c r="R342" i="4"/>
  <c r="Q342" i="4"/>
  <c r="P342" i="4"/>
  <c r="AM341" i="4"/>
  <c r="AL341" i="4"/>
  <c r="AK341" i="4"/>
  <c r="AJ341" i="4"/>
  <c r="AI341" i="4"/>
  <c r="AH341" i="4"/>
  <c r="AG341" i="4"/>
  <c r="AF341" i="4"/>
  <c r="AE341" i="4"/>
  <c r="AD341" i="4"/>
  <c r="AC341" i="4"/>
  <c r="AB341" i="4"/>
  <c r="AA341" i="4"/>
  <c r="Z341" i="4"/>
  <c r="Y341" i="4"/>
  <c r="Y341" i="4" a="1"/>
  <c r="X341" i="4"/>
  <c r="W341" i="4"/>
  <c r="V341" i="4"/>
  <c r="U341" i="4"/>
  <c r="T341" i="4"/>
  <c r="S341" i="4"/>
  <c r="R341" i="4"/>
  <c r="Q341" i="4"/>
  <c r="P341" i="4"/>
  <c r="AM340" i="4"/>
  <c r="AL340" i="4"/>
  <c r="AK340" i="4"/>
  <c r="AJ340" i="4"/>
  <c r="AI340" i="4"/>
  <c r="AH340" i="4"/>
  <c r="AG340" i="4"/>
  <c r="AF340" i="4"/>
  <c r="AE340" i="4"/>
  <c r="AD340" i="4"/>
  <c r="AC340" i="4"/>
  <c r="AB340" i="4"/>
  <c r="AA340" i="4"/>
  <c r="Z340" i="4"/>
  <c r="Y340" i="4"/>
  <c r="Y340" i="4" a="1"/>
  <c r="X340" i="4"/>
  <c r="W340" i="4"/>
  <c r="V340" i="4"/>
  <c r="U340" i="4"/>
  <c r="T340" i="4"/>
  <c r="S340" i="4"/>
  <c r="R340" i="4"/>
  <c r="Q340" i="4"/>
  <c r="P340" i="4"/>
  <c r="AM339" i="4"/>
  <c r="AL339" i="4"/>
  <c r="AK339" i="4"/>
  <c r="AJ339" i="4"/>
  <c r="AI339" i="4"/>
  <c r="AH339" i="4"/>
  <c r="AG339" i="4"/>
  <c r="AF339" i="4"/>
  <c r="AE339" i="4"/>
  <c r="AD339" i="4"/>
  <c r="AC339" i="4"/>
  <c r="AB339" i="4"/>
  <c r="AA339" i="4"/>
  <c r="Z339" i="4"/>
  <c r="Y339" i="4"/>
  <c r="Y339" i="4" a="1"/>
  <c r="X339" i="4"/>
  <c r="W339" i="4"/>
  <c r="V339" i="4"/>
  <c r="U339" i="4"/>
  <c r="T339" i="4"/>
  <c r="S339" i="4"/>
  <c r="R339" i="4"/>
  <c r="Q339" i="4"/>
  <c r="P339" i="4"/>
  <c r="AM338" i="4"/>
  <c r="AL338" i="4"/>
  <c r="AK338" i="4"/>
  <c r="AJ338" i="4"/>
  <c r="AI338" i="4"/>
  <c r="AH338" i="4"/>
  <c r="AG338" i="4"/>
  <c r="AF338" i="4"/>
  <c r="AE338" i="4"/>
  <c r="AD338" i="4"/>
  <c r="AC338" i="4"/>
  <c r="AB338" i="4"/>
  <c r="AA338" i="4"/>
  <c r="Z338" i="4"/>
  <c r="Y338" i="4"/>
  <c r="Y338" i="4" a="1"/>
  <c r="X338" i="4"/>
  <c r="W338" i="4"/>
  <c r="V338" i="4"/>
  <c r="U338" i="4"/>
  <c r="T338" i="4"/>
  <c r="S338" i="4"/>
  <c r="R338" i="4"/>
  <c r="Q338" i="4"/>
  <c r="P338" i="4"/>
  <c r="AM337" i="4"/>
  <c r="AL337" i="4"/>
  <c r="AK337" i="4"/>
  <c r="AJ337" i="4"/>
  <c r="AI337" i="4"/>
  <c r="AH337" i="4"/>
  <c r="AG337" i="4"/>
  <c r="AF337" i="4"/>
  <c r="AE337" i="4"/>
  <c r="AD337" i="4"/>
  <c r="AC337" i="4"/>
  <c r="AB337" i="4"/>
  <c r="AA337" i="4"/>
  <c r="Z337" i="4"/>
  <c r="Y337" i="4"/>
  <c r="Y337" i="4" a="1"/>
  <c r="X337" i="4"/>
  <c r="W337" i="4"/>
  <c r="V337" i="4"/>
  <c r="U337" i="4"/>
  <c r="T337" i="4"/>
  <c r="S337" i="4"/>
  <c r="R337" i="4"/>
  <c r="Q337" i="4"/>
  <c r="P337" i="4"/>
  <c r="AM336" i="4"/>
  <c r="AL336" i="4"/>
  <c r="AK336" i="4"/>
  <c r="AJ336" i="4"/>
  <c r="AI336" i="4"/>
  <c r="AH336" i="4"/>
  <c r="AG336" i="4"/>
  <c r="AF336" i="4"/>
  <c r="AE336" i="4"/>
  <c r="AD336" i="4"/>
  <c r="AC336" i="4"/>
  <c r="AB336" i="4"/>
  <c r="AA336" i="4"/>
  <c r="Z336" i="4"/>
  <c r="Y336" i="4"/>
  <c r="Y336" i="4" a="1"/>
  <c r="X336" i="4"/>
  <c r="W336" i="4"/>
  <c r="V336" i="4"/>
  <c r="U336" i="4"/>
  <c r="T336" i="4"/>
  <c r="S336" i="4"/>
  <c r="R336" i="4"/>
  <c r="Q336" i="4"/>
  <c r="P336" i="4"/>
  <c r="AM335" i="4"/>
  <c r="AL335" i="4"/>
  <c r="AK335" i="4"/>
  <c r="AJ335" i="4"/>
  <c r="AI335" i="4"/>
  <c r="AH335" i="4"/>
  <c r="AG335" i="4"/>
  <c r="AF335" i="4"/>
  <c r="AE335" i="4"/>
  <c r="AD335" i="4"/>
  <c r="AC335" i="4"/>
  <c r="AB335" i="4"/>
  <c r="AA335" i="4"/>
  <c r="Z335" i="4"/>
  <c r="Y335" i="4"/>
  <c r="Y335" i="4" a="1"/>
  <c r="X335" i="4"/>
  <c r="W335" i="4"/>
  <c r="V335" i="4"/>
  <c r="U335" i="4"/>
  <c r="T335" i="4"/>
  <c r="S335" i="4"/>
  <c r="R335" i="4"/>
  <c r="Q335" i="4"/>
  <c r="P335" i="4"/>
  <c r="AM334" i="4"/>
  <c r="AL334" i="4"/>
  <c r="AK334" i="4"/>
  <c r="AJ334" i="4"/>
  <c r="AI334" i="4"/>
  <c r="AH334" i="4"/>
  <c r="AG334" i="4"/>
  <c r="AF334" i="4"/>
  <c r="AE334" i="4"/>
  <c r="AD334" i="4"/>
  <c r="AC334" i="4"/>
  <c r="AB334" i="4"/>
  <c r="AA334" i="4"/>
  <c r="Z334" i="4"/>
  <c r="Y334" i="4"/>
  <c r="Y334" i="4" a="1"/>
  <c r="X334" i="4"/>
  <c r="W334" i="4"/>
  <c r="V334" i="4"/>
  <c r="U334" i="4"/>
  <c r="T334" i="4"/>
  <c r="S334" i="4"/>
  <c r="R334" i="4"/>
  <c r="Q334" i="4"/>
  <c r="P334" i="4"/>
  <c r="AM333" i="4"/>
  <c r="AL333" i="4"/>
  <c r="AK333" i="4"/>
  <c r="AJ333" i="4"/>
  <c r="AI333" i="4"/>
  <c r="AH333" i="4"/>
  <c r="AG333" i="4"/>
  <c r="AF333" i="4"/>
  <c r="AE333" i="4"/>
  <c r="AD333" i="4"/>
  <c r="AC333" i="4"/>
  <c r="AB333" i="4"/>
  <c r="AA333" i="4"/>
  <c r="Z333" i="4"/>
  <c r="Y333" i="4"/>
  <c r="Y333" i="4" a="1"/>
  <c r="X333" i="4"/>
  <c r="W333" i="4"/>
  <c r="V333" i="4"/>
  <c r="U333" i="4"/>
  <c r="T333" i="4"/>
  <c r="S333" i="4"/>
  <c r="R333" i="4"/>
  <c r="Q333" i="4"/>
  <c r="P333" i="4"/>
  <c r="AM332" i="4"/>
  <c r="AL332" i="4"/>
  <c r="AK332" i="4"/>
  <c r="AJ332" i="4"/>
  <c r="AI332" i="4"/>
  <c r="AH332" i="4"/>
  <c r="AG332" i="4"/>
  <c r="AF332" i="4"/>
  <c r="AE332" i="4"/>
  <c r="AD332" i="4"/>
  <c r="AC332" i="4"/>
  <c r="AB332" i="4"/>
  <c r="AA332" i="4"/>
  <c r="Z332" i="4"/>
  <c r="Y332" i="4"/>
  <c r="Y332" i="4" a="1"/>
  <c r="X332" i="4"/>
  <c r="W332" i="4"/>
  <c r="V332" i="4"/>
  <c r="U332" i="4"/>
  <c r="T332" i="4"/>
  <c r="S332" i="4"/>
  <c r="R332" i="4"/>
  <c r="Q332" i="4"/>
  <c r="P332" i="4"/>
  <c r="AM331" i="4"/>
  <c r="AL331" i="4"/>
  <c r="AK331" i="4"/>
  <c r="AJ331" i="4"/>
  <c r="AI331" i="4"/>
  <c r="AH331" i="4"/>
  <c r="AG331" i="4"/>
  <c r="AF331" i="4"/>
  <c r="AE331" i="4"/>
  <c r="AD331" i="4"/>
  <c r="AC331" i="4"/>
  <c r="AB331" i="4"/>
  <c r="AA331" i="4"/>
  <c r="Z331" i="4"/>
  <c r="Y331" i="4"/>
  <c r="Y331" i="4" a="1"/>
  <c r="X331" i="4"/>
  <c r="W331" i="4"/>
  <c r="V331" i="4"/>
  <c r="U331" i="4"/>
  <c r="T331" i="4"/>
  <c r="S331" i="4"/>
  <c r="R331" i="4"/>
  <c r="Q331" i="4"/>
  <c r="P331" i="4"/>
  <c r="AM330" i="4"/>
  <c r="AL330" i="4"/>
  <c r="AK330" i="4"/>
  <c r="AJ330" i="4"/>
  <c r="AI330" i="4"/>
  <c r="AH330" i="4"/>
  <c r="AG330" i="4"/>
  <c r="AF330" i="4"/>
  <c r="AE330" i="4"/>
  <c r="AD330" i="4"/>
  <c r="AC330" i="4"/>
  <c r="AB330" i="4"/>
  <c r="AA330" i="4"/>
  <c r="Z330" i="4"/>
  <c r="Y330" i="4"/>
  <c r="Y330" i="4" a="1"/>
  <c r="X330" i="4"/>
  <c r="W330" i="4"/>
  <c r="V330" i="4"/>
  <c r="U330" i="4"/>
  <c r="T330" i="4"/>
  <c r="S330" i="4"/>
  <c r="R330" i="4"/>
  <c r="Q330" i="4"/>
  <c r="P330" i="4"/>
  <c r="AM329" i="4"/>
  <c r="AL329" i="4"/>
  <c r="AK329" i="4"/>
  <c r="AJ329" i="4"/>
  <c r="AI329" i="4"/>
  <c r="AH329" i="4"/>
  <c r="AG329" i="4"/>
  <c r="AF329" i="4"/>
  <c r="AE329" i="4"/>
  <c r="AD329" i="4"/>
  <c r="AC329" i="4"/>
  <c r="AB329" i="4"/>
  <c r="AA329" i="4"/>
  <c r="Z329" i="4"/>
  <c r="Y329" i="4"/>
  <c r="Y329" i="4" a="1"/>
  <c r="X329" i="4"/>
  <c r="W329" i="4"/>
  <c r="V329" i="4"/>
  <c r="U329" i="4"/>
  <c r="T329" i="4"/>
  <c r="S329" i="4"/>
  <c r="R329" i="4"/>
  <c r="Q329" i="4"/>
  <c r="P329" i="4"/>
  <c r="AM328" i="4"/>
  <c r="AL328" i="4"/>
  <c r="AK328" i="4"/>
  <c r="AJ328" i="4"/>
  <c r="AI328" i="4"/>
  <c r="AH328" i="4"/>
  <c r="AG328" i="4"/>
  <c r="AF328" i="4"/>
  <c r="AE328" i="4"/>
  <c r="AD328" i="4"/>
  <c r="AC328" i="4"/>
  <c r="AB328" i="4"/>
  <c r="AA328" i="4"/>
  <c r="Z328" i="4"/>
  <c r="Y328" i="4"/>
  <c r="Y328" i="4" a="1"/>
  <c r="X328" i="4"/>
  <c r="W328" i="4"/>
  <c r="V328" i="4"/>
  <c r="U328" i="4"/>
  <c r="T328" i="4"/>
  <c r="S328" i="4"/>
  <c r="R328" i="4"/>
  <c r="Q328" i="4"/>
  <c r="P328" i="4"/>
  <c r="AM327" i="4"/>
  <c r="AL327" i="4"/>
  <c r="AK327" i="4"/>
  <c r="AJ327" i="4"/>
  <c r="AI327" i="4"/>
  <c r="AH327" i="4"/>
  <c r="AG327" i="4"/>
  <c r="AF327" i="4"/>
  <c r="AE327" i="4"/>
  <c r="AD327" i="4"/>
  <c r="AC327" i="4"/>
  <c r="AB327" i="4"/>
  <c r="AA327" i="4"/>
  <c r="Z327" i="4"/>
  <c r="Y327" i="4"/>
  <c r="Y327" i="4" a="1"/>
  <c r="X327" i="4"/>
  <c r="W327" i="4"/>
  <c r="V327" i="4"/>
  <c r="U327" i="4"/>
  <c r="T327" i="4"/>
  <c r="S327" i="4"/>
  <c r="R327" i="4"/>
  <c r="Q327" i="4"/>
  <c r="P327" i="4"/>
  <c r="AM326" i="4"/>
  <c r="AL326" i="4"/>
  <c r="AK326" i="4"/>
  <c r="AJ326" i="4"/>
  <c r="AI326" i="4"/>
  <c r="AH326" i="4"/>
  <c r="AG326" i="4"/>
  <c r="AF326" i="4"/>
  <c r="AE326" i="4"/>
  <c r="AD326" i="4"/>
  <c r="AC326" i="4"/>
  <c r="AB326" i="4"/>
  <c r="AA326" i="4"/>
  <c r="Z326" i="4"/>
  <c r="Y326" i="4"/>
  <c r="Y326" i="4" a="1"/>
  <c r="X326" i="4"/>
  <c r="W326" i="4"/>
  <c r="V326" i="4"/>
  <c r="U326" i="4"/>
  <c r="T326" i="4"/>
  <c r="S326" i="4"/>
  <c r="R326" i="4"/>
  <c r="Q326" i="4"/>
  <c r="P326" i="4"/>
  <c r="AM325" i="4"/>
  <c r="AL325" i="4"/>
  <c r="AK325" i="4"/>
  <c r="AJ325" i="4"/>
  <c r="AI325" i="4"/>
  <c r="AH325" i="4"/>
  <c r="AG325" i="4"/>
  <c r="AF325" i="4"/>
  <c r="AE325" i="4"/>
  <c r="AD325" i="4"/>
  <c r="AC325" i="4"/>
  <c r="AB325" i="4"/>
  <c r="AA325" i="4"/>
  <c r="Z325" i="4"/>
  <c r="Y325" i="4"/>
  <c r="Y325" i="4" a="1"/>
  <c r="X325" i="4"/>
  <c r="W325" i="4"/>
  <c r="V325" i="4"/>
  <c r="U325" i="4"/>
  <c r="T325" i="4"/>
  <c r="S325" i="4"/>
  <c r="R325" i="4"/>
  <c r="Q325" i="4"/>
  <c r="P325" i="4"/>
  <c r="AM324" i="4"/>
  <c r="AL324" i="4"/>
  <c r="AK324" i="4"/>
  <c r="AJ324" i="4"/>
  <c r="AI324" i="4"/>
  <c r="AH324" i="4"/>
  <c r="AG324" i="4"/>
  <c r="AF324" i="4"/>
  <c r="AE324" i="4"/>
  <c r="AD324" i="4"/>
  <c r="AC324" i="4"/>
  <c r="AB324" i="4"/>
  <c r="AA324" i="4"/>
  <c r="Z324" i="4"/>
  <c r="Y324" i="4"/>
  <c r="Y324" i="4" a="1"/>
  <c r="X324" i="4"/>
  <c r="W324" i="4"/>
  <c r="V324" i="4"/>
  <c r="U324" i="4"/>
  <c r="T324" i="4"/>
  <c r="S324" i="4"/>
  <c r="R324" i="4"/>
  <c r="Q324" i="4"/>
  <c r="P324" i="4"/>
  <c r="AM323" i="4"/>
  <c r="AL323" i="4"/>
  <c r="AK323" i="4"/>
  <c r="AJ323" i="4"/>
  <c r="AI323" i="4"/>
  <c r="AH323" i="4"/>
  <c r="AG323" i="4"/>
  <c r="AF323" i="4"/>
  <c r="AE323" i="4"/>
  <c r="AD323" i="4"/>
  <c r="AC323" i="4"/>
  <c r="AB323" i="4"/>
  <c r="AA323" i="4"/>
  <c r="Z323" i="4"/>
  <c r="Y323" i="4"/>
  <c r="Y323" i="4" a="1"/>
  <c r="X323" i="4"/>
  <c r="W323" i="4"/>
  <c r="V323" i="4"/>
  <c r="U323" i="4"/>
  <c r="T323" i="4"/>
  <c r="S323" i="4"/>
  <c r="R323" i="4"/>
  <c r="Q323" i="4"/>
  <c r="P323" i="4"/>
  <c r="AM322" i="4"/>
  <c r="AL322" i="4"/>
  <c r="AK322" i="4"/>
  <c r="AJ322" i="4"/>
  <c r="AI322" i="4"/>
  <c r="AH322" i="4"/>
  <c r="AG322" i="4"/>
  <c r="AF322" i="4"/>
  <c r="AE322" i="4"/>
  <c r="AD322" i="4"/>
  <c r="AC322" i="4"/>
  <c r="AB322" i="4"/>
  <c r="AA322" i="4"/>
  <c r="Z322" i="4"/>
  <c r="Y322" i="4"/>
  <c r="Y322" i="4" a="1"/>
  <c r="X322" i="4"/>
  <c r="W322" i="4"/>
  <c r="V322" i="4"/>
  <c r="U322" i="4"/>
  <c r="T322" i="4"/>
  <c r="S322" i="4"/>
  <c r="R322" i="4"/>
  <c r="Q322" i="4"/>
  <c r="P322" i="4"/>
  <c r="AM321" i="4"/>
  <c r="AL321" i="4"/>
  <c r="AK321" i="4"/>
  <c r="AJ321" i="4"/>
  <c r="AI321" i="4"/>
  <c r="AH321" i="4"/>
  <c r="AG321" i="4"/>
  <c r="AF321" i="4"/>
  <c r="AE321" i="4"/>
  <c r="AD321" i="4"/>
  <c r="AC321" i="4"/>
  <c r="AB321" i="4"/>
  <c r="AA321" i="4"/>
  <c r="Z321" i="4"/>
  <c r="Y321" i="4"/>
  <c r="Y321" i="4" a="1"/>
  <c r="X321" i="4"/>
  <c r="W321" i="4"/>
  <c r="V321" i="4"/>
  <c r="U321" i="4"/>
  <c r="T321" i="4"/>
  <c r="S321" i="4"/>
  <c r="R321" i="4"/>
  <c r="Q321" i="4"/>
  <c r="P321" i="4"/>
  <c r="AM320" i="4"/>
  <c r="AL320" i="4"/>
  <c r="AK320" i="4"/>
  <c r="AJ320" i="4"/>
  <c r="AI320" i="4"/>
  <c r="AH320" i="4"/>
  <c r="AG320" i="4"/>
  <c r="AF320" i="4"/>
  <c r="AE320" i="4"/>
  <c r="AD320" i="4"/>
  <c r="AC320" i="4"/>
  <c r="AB320" i="4"/>
  <c r="AA320" i="4"/>
  <c r="Z320" i="4"/>
  <c r="Y320" i="4"/>
  <c r="Y320" i="4" a="1"/>
  <c r="X320" i="4"/>
  <c r="W320" i="4"/>
  <c r="V320" i="4"/>
  <c r="U320" i="4"/>
  <c r="T320" i="4"/>
  <c r="S320" i="4"/>
  <c r="R320" i="4"/>
  <c r="Q320" i="4"/>
  <c r="P320" i="4"/>
  <c r="AM319" i="4"/>
  <c r="AL319" i="4"/>
  <c r="AK319" i="4"/>
  <c r="AJ319" i="4"/>
  <c r="AI319" i="4"/>
  <c r="AH319" i="4"/>
  <c r="AG319" i="4"/>
  <c r="AF319" i="4"/>
  <c r="AE319" i="4"/>
  <c r="AD319" i="4"/>
  <c r="AC319" i="4"/>
  <c r="AB319" i="4"/>
  <c r="AA319" i="4"/>
  <c r="Z319" i="4"/>
  <c r="Y319" i="4"/>
  <c r="Y319" i="4" a="1"/>
  <c r="X319" i="4"/>
  <c r="W319" i="4"/>
  <c r="V319" i="4"/>
  <c r="U319" i="4"/>
  <c r="T319" i="4"/>
  <c r="S319" i="4"/>
  <c r="R319" i="4"/>
  <c r="Q319" i="4"/>
  <c r="P319" i="4"/>
  <c r="AM318" i="4"/>
  <c r="AL318" i="4"/>
  <c r="AK318" i="4"/>
  <c r="AJ318" i="4"/>
  <c r="AI318" i="4"/>
  <c r="AH318" i="4"/>
  <c r="AG318" i="4"/>
  <c r="AF318" i="4"/>
  <c r="AE318" i="4"/>
  <c r="AD318" i="4"/>
  <c r="AC318" i="4"/>
  <c r="AB318" i="4"/>
  <c r="AA318" i="4"/>
  <c r="Z318" i="4"/>
  <c r="Y318" i="4"/>
  <c r="Y318" i="4" a="1"/>
  <c r="X318" i="4"/>
  <c r="W318" i="4"/>
  <c r="V318" i="4"/>
  <c r="U318" i="4"/>
  <c r="T318" i="4"/>
  <c r="S318" i="4"/>
  <c r="R318" i="4"/>
  <c r="Q318" i="4"/>
  <c r="P318" i="4"/>
  <c r="AM317" i="4"/>
  <c r="AL317" i="4"/>
  <c r="AK317" i="4"/>
  <c r="AJ317" i="4"/>
  <c r="AI317" i="4"/>
  <c r="AH317" i="4"/>
  <c r="AG317" i="4"/>
  <c r="AF317" i="4"/>
  <c r="AE317" i="4"/>
  <c r="AD317" i="4"/>
  <c r="AC317" i="4"/>
  <c r="AB317" i="4"/>
  <c r="AA317" i="4"/>
  <c r="Z317" i="4"/>
  <c r="Y317" i="4"/>
  <c r="Y317" i="4" a="1"/>
  <c r="X317" i="4"/>
  <c r="W317" i="4"/>
  <c r="V317" i="4"/>
  <c r="U317" i="4"/>
  <c r="T317" i="4"/>
  <c r="S317" i="4"/>
  <c r="R317" i="4"/>
  <c r="Q317" i="4"/>
  <c r="P317" i="4"/>
  <c r="AM316" i="4"/>
  <c r="AL316" i="4"/>
  <c r="AK316" i="4"/>
  <c r="AJ316" i="4"/>
  <c r="AI316" i="4"/>
  <c r="AH316" i="4"/>
  <c r="AG316" i="4"/>
  <c r="AF316" i="4"/>
  <c r="AE316" i="4"/>
  <c r="AD316" i="4"/>
  <c r="AC316" i="4"/>
  <c r="AB316" i="4"/>
  <c r="AA316" i="4"/>
  <c r="Z316" i="4"/>
  <c r="Y316" i="4"/>
  <c r="Y316" i="4" a="1"/>
  <c r="X316" i="4"/>
  <c r="W316" i="4"/>
  <c r="V316" i="4"/>
  <c r="U316" i="4"/>
  <c r="T316" i="4"/>
  <c r="S316" i="4"/>
  <c r="R316" i="4"/>
  <c r="Q316" i="4"/>
  <c r="P316" i="4"/>
  <c r="AM315" i="4"/>
  <c r="AL315" i="4"/>
  <c r="AK315" i="4"/>
  <c r="AJ315" i="4"/>
  <c r="AI315" i="4"/>
  <c r="AH315" i="4"/>
  <c r="AG315" i="4"/>
  <c r="AF315" i="4"/>
  <c r="AE315" i="4"/>
  <c r="AD315" i="4"/>
  <c r="AC315" i="4"/>
  <c r="AB315" i="4"/>
  <c r="AA315" i="4"/>
  <c r="Z315" i="4"/>
  <c r="Y315" i="4"/>
  <c r="Y315" i="4" a="1"/>
  <c r="X315" i="4"/>
  <c r="W315" i="4"/>
  <c r="V315" i="4"/>
  <c r="U315" i="4"/>
  <c r="T315" i="4"/>
  <c r="S315" i="4"/>
  <c r="R315" i="4"/>
  <c r="Q315" i="4"/>
  <c r="P315" i="4"/>
  <c r="AM314" i="4"/>
  <c r="AL314" i="4"/>
  <c r="AK314" i="4"/>
  <c r="AJ314" i="4"/>
  <c r="AI314" i="4"/>
  <c r="AH314" i="4"/>
  <c r="AG314" i="4"/>
  <c r="AF314" i="4"/>
  <c r="AE314" i="4"/>
  <c r="AD314" i="4"/>
  <c r="AC314" i="4"/>
  <c r="AB314" i="4"/>
  <c r="AA314" i="4"/>
  <c r="Z314" i="4"/>
  <c r="Y314" i="4"/>
  <c r="Y314" i="4" a="1"/>
  <c r="X314" i="4"/>
  <c r="W314" i="4"/>
  <c r="V314" i="4"/>
  <c r="U314" i="4"/>
  <c r="T314" i="4"/>
  <c r="S314" i="4"/>
  <c r="R314" i="4"/>
  <c r="Q314" i="4"/>
  <c r="P314" i="4"/>
  <c r="AM313" i="4"/>
  <c r="AL313" i="4"/>
  <c r="AK313" i="4"/>
  <c r="AJ313" i="4"/>
  <c r="AI313" i="4"/>
  <c r="AH313" i="4"/>
  <c r="AG313" i="4"/>
  <c r="AF313" i="4"/>
  <c r="AE313" i="4"/>
  <c r="AD313" i="4"/>
  <c r="AC313" i="4"/>
  <c r="AB313" i="4"/>
  <c r="AA313" i="4"/>
  <c r="Z313" i="4"/>
  <c r="Y313" i="4"/>
  <c r="Y313" i="4" a="1"/>
  <c r="X313" i="4"/>
  <c r="W313" i="4"/>
  <c r="V313" i="4"/>
  <c r="U313" i="4"/>
  <c r="T313" i="4"/>
  <c r="S313" i="4"/>
  <c r="R313" i="4"/>
  <c r="Q313" i="4"/>
  <c r="P313" i="4"/>
  <c r="AM312" i="4"/>
  <c r="AL312" i="4"/>
  <c r="AK312" i="4"/>
  <c r="AJ312" i="4"/>
  <c r="AI312" i="4"/>
  <c r="AH312" i="4"/>
  <c r="AG312" i="4"/>
  <c r="AF312" i="4"/>
  <c r="AE312" i="4"/>
  <c r="AD312" i="4"/>
  <c r="AC312" i="4"/>
  <c r="AB312" i="4"/>
  <c r="AA312" i="4"/>
  <c r="Z312" i="4"/>
  <c r="Y312" i="4"/>
  <c r="Y312" i="4" a="1"/>
  <c r="X312" i="4"/>
  <c r="W312" i="4"/>
  <c r="V312" i="4"/>
  <c r="U312" i="4"/>
  <c r="T312" i="4"/>
  <c r="S312" i="4"/>
  <c r="R312" i="4"/>
  <c r="Q312" i="4"/>
  <c r="P312" i="4"/>
  <c r="AM311" i="4"/>
  <c r="AL311" i="4"/>
  <c r="AK311" i="4"/>
  <c r="AJ311" i="4"/>
  <c r="AI311" i="4"/>
  <c r="AH311" i="4"/>
  <c r="AG311" i="4"/>
  <c r="AF311" i="4"/>
  <c r="AE311" i="4"/>
  <c r="AD311" i="4"/>
  <c r="AC311" i="4"/>
  <c r="AB311" i="4"/>
  <c r="AA311" i="4"/>
  <c r="Z311" i="4"/>
  <c r="Y311" i="4"/>
  <c r="Y311" i="4" a="1"/>
  <c r="X311" i="4"/>
  <c r="W311" i="4"/>
  <c r="V311" i="4"/>
  <c r="U311" i="4"/>
  <c r="T311" i="4"/>
  <c r="S311" i="4"/>
  <c r="R311" i="4"/>
  <c r="Q311" i="4"/>
  <c r="P311" i="4"/>
  <c r="AM310" i="4"/>
  <c r="AL310" i="4"/>
  <c r="AK310" i="4"/>
  <c r="AJ310" i="4"/>
  <c r="AI310" i="4"/>
  <c r="AH310" i="4"/>
  <c r="AG310" i="4"/>
  <c r="AF310" i="4"/>
  <c r="AE310" i="4"/>
  <c r="AD310" i="4"/>
  <c r="AC310" i="4"/>
  <c r="AB310" i="4"/>
  <c r="AA310" i="4"/>
  <c r="Z310" i="4"/>
  <c r="Y310" i="4"/>
  <c r="Y310" i="4" a="1"/>
  <c r="X310" i="4"/>
  <c r="W310" i="4"/>
  <c r="V310" i="4"/>
  <c r="U310" i="4"/>
  <c r="T310" i="4"/>
  <c r="S310" i="4"/>
  <c r="R310" i="4"/>
  <c r="Q310" i="4"/>
  <c r="P310" i="4"/>
  <c r="AM309" i="4"/>
  <c r="AL309" i="4"/>
  <c r="AK309" i="4"/>
  <c r="AJ309" i="4"/>
  <c r="AI309" i="4"/>
  <c r="AH309" i="4"/>
  <c r="AG309" i="4"/>
  <c r="AF309" i="4"/>
  <c r="AE309" i="4"/>
  <c r="AD309" i="4"/>
  <c r="AC309" i="4"/>
  <c r="AB309" i="4"/>
  <c r="AA309" i="4"/>
  <c r="Z309" i="4"/>
  <c r="Y309" i="4"/>
  <c r="Y309" i="4" a="1"/>
  <c r="X309" i="4"/>
  <c r="W309" i="4"/>
  <c r="V309" i="4"/>
  <c r="U309" i="4"/>
  <c r="T309" i="4"/>
  <c r="S309" i="4"/>
  <c r="R309" i="4"/>
  <c r="Q309" i="4"/>
  <c r="P309" i="4"/>
  <c r="AM308" i="4"/>
  <c r="AL308" i="4"/>
  <c r="AK308" i="4"/>
  <c r="AJ308" i="4"/>
  <c r="AI308" i="4"/>
  <c r="AH308" i="4"/>
  <c r="AG308" i="4"/>
  <c r="AF308" i="4"/>
  <c r="AE308" i="4"/>
  <c r="AD308" i="4"/>
  <c r="AC308" i="4"/>
  <c r="AB308" i="4"/>
  <c r="AA308" i="4"/>
  <c r="Z308" i="4"/>
  <c r="Y308" i="4"/>
  <c r="Y308" i="4" a="1"/>
  <c r="X308" i="4"/>
  <c r="W308" i="4"/>
  <c r="V308" i="4"/>
  <c r="U308" i="4"/>
  <c r="T308" i="4"/>
  <c r="S308" i="4"/>
  <c r="R308" i="4"/>
  <c r="Q308" i="4"/>
  <c r="P308" i="4"/>
  <c r="AM307" i="4"/>
  <c r="AL307" i="4"/>
  <c r="AK307" i="4"/>
  <c r="AJ307" i="4"/>
  <c r="AI307" i="4"/>
  <c r="AH307" i="4"/>
  <c r="AG307" i="4"/>
  <c r="AF307" i="4"/>
  <c r="AE307" i="4"/>
  <c r="AD307" i="4"/>
  <c r="AC307" i="4"/>
  <c r="AB307" i="4"/>
  <c r="AA307" i="4"/>
  <c r="Z307" i="4"/>
  <c r="Y307" i="4"/>
  <c r="Y307" i="4" a="1"/>
  <c r="X307" i="4"/>
  <c r="W307" i="4"/>
  <c r="V307" i="4"/>
  <c r="U307" i="4"/>
  <c r="T307" i="4"/>
  <c r="S307" i="4"/>
  <c r="R307" i="4"/>
  <c r="Q307" i="4"/>
  <c r="P307" i="4"/>
  <c r="AM306" i="4"/>
  <c r="AL306" i="4"/>
  <c r="AK306" i="4"/>
  <c r="AJ306" i="4"/>
  <c r="AI306" i="4"/>
  <c r="AH306" i="4"/>
  <c r="AG306" i="4"/>
  <c r="AF306" i="4"/>
  <c r="AE306" i="4"/>
  <c r="AD306" i="4"/>
  <c r="AC306" i="4"/>
  <c r="AB306" i="4"/>
  <c r="AA306" i="4"/>
  <c r="Z306" i="4"/>
  <c r="Y306" i="4"/>
  <c r="Y306" i="4" a="1"/>
  <c r="X306" i="4"/>
  <c r="W306" i="4"/>
  <c r="V306" i="4"/>
  <c r="U306" i="4"/>
  <c r="T306" i="4"/>
  <c r="S306" i="4"/>
  <c r="R306" i="4"/>
  <c r="Q306" i="4"/>
  <c r="P306" i="4"/>
  <c r="AM305" i="4"/>
  <c r="AL305" i="4"/>
  <c r="AK305" i="4"/>
  <c r="AJ305" i="4"/>
  <c r="AI305" i="4"/>
  <c r="AH305" i="4"/>
  <c r="AG305" i="4"/>
  <c r="AF305" i="4"/>
  <c r="AE305" i="4"/>
  <c r="AD305" i="4"/>
  <c r="AC305" i="4"/>
  <c r="AB305" i="4"/>
  <c r="AA305" i="4"/>
  <c r="Z305" i="4"/>
  <c r="Y305" i="4"/>
  <c r="Y305" i="4" a="1"/>
  <c r="X305" i="4"/>
  <c r="W305" i="4"/>
  <c r="V305" i="4"/>
  <c r="U305" i="4"/>
  <c r="T305" i="4"/>
  <c r="S305" i="4"/>
  <c r="R305" i="4"/>
  <c r="Q305" i="4"/>
  <c r="P305" i="4"/>
  <c r="AM304" i="4"/>
  <c r="AL304" i="4"/>
  <c r="AK304" i="4"/>
  <c r="AJ304" i="4"/>
  <c r="AI304" i="4"/>
  <c r="AH304" i="4"/>
  <c r="AG304" i="4"/>
  <c r="AF304" i="4"/>
  <c r="AE304" i="4"/>
  <c r="AD304" i="4"/>
  <c r="AC304" i="4"/>
  <c r="AB304" i="4"/>
  <c r="AA304" i="4"/>
  <c r="Z304" i="4"/>
  <c r="Y304" i="4"/>
  <c r="Y304" i="4" a="1"/>
  <c r="X304" i="4"/>
  <c r="W304" i="4"/>
  <c r="V304" i="4"/>
  <c r="U304" i="4"/>
  <c r="T304" i="4"/>
  <c r="S304" i="4"/>
  <c r="R304" i="4"/>
  <c r="Q304" i="4"/>
  <c r="P304" i="4"/>
  <c r="AM303" i="4"/>
  <c r="AL303" i="4"/>
  <c r="AK303" i="4"/>
  <c r="AJ303" i="4"/>
  <c r="AI303" i="4"/>
  <c r="AH303" i="4"/>
  <c r="AG303" i="4"/>
  <c r="AF303" i="4"/>
  <c r="AE303" i="4"/>
  <c r="AD303" i="4"/>
  <c r="AC303" i="4"/>
  <c r="AB303" i="4"/>
  <c r="AA303" i="4"/>
  <c r="Z303" i="4"/>
  <c r="Y303" i="4"/>
  <c r="Y303" i="4" a="1"/>
  <c r="X303" i="4"/>
  <c r="W303" i="4"/>
  <c r="V303" i="4"/>
  <c r="U303" i="4"/>
  <c r="T303" i="4"/>
  <c r="S303" i="4"/>
  <c r="R303" i="4"/>
  <c r="Q303" i="4"/>
  <c r="P303" i="4"/>
  <c r="AM302" i="4"/>
  <c r="AL302" i="4"/>
  <c r="AK302" i="4"/>
  <c r="AJ302" i="4"/>
  <c r="AI302" i="4"/>
  <c r="AH302" i="4"/>
  <c r="AG302" i="4"/>
  <c r="AF302" i="4"/>
  <c r="AE302" i="4"/>
  <c r="AD302" i="4"/>
  <c r="AC302" i="4"/>
  <c r="AB302" i="4"/>
  <c r="AA302" i="4"/>
  <c r="Z302" i="4"/>
  <c r="Y302" i="4"/>
  <c r="Y302" i="4" a="1"/>
  <c r="X302" i="4"/>
  <c r="W302" i="4"/>
  <c r="V302" i="4"/>
  <c r="U302" i="4"/>
  <c r="T302" i="4"/>
  <c r="S302" i="4"/>
  <c r="R302" i="4"/>
  <c r="Q302" i="4"/>
  <c r="P302" i="4"/>
  <c r="AM301" i="4"/>
  <c r="AL301" i="4"/>
  <c r="AK301" i="4"/>
  <c r="AJ301" i="4"/>
  <c r="AI301" i="4"/>
  <c r="AH301" i="4"/>
  <c r="AG301" i="4"/>
  <c r="AF301" i="4"/>
  <c r="AE301" i="4"/>
  <c r="AD301" i="4"/>
  <c r="AC301" i="4"/>
  <c r="AB301" i="4"/>
  <c r="AA301" i="4"/>
  <c r="Z301" i="4"/>
  <c r="Y301" i="4"/>
  <c r="Y301" i="4" a="1"/>
  <c r="X301" i="4"/>
  <c r="W301" i="4"/>
  <c r="V301" i="4"/>
  <c r="U301" i="4"/>
  <c r="T301" i="4"/>
  <c r="S301" i="4"/>
  <c r="R301" i="4"/>
  <c r="Q301" i="4"/>
  <c r="P301" i="4"/>
  <c r="AM300" i="4"/>
  <c r="AL300" i="4"/>
  <c r="AK300" i="4"/>
  <c r="AJ300" i="4"/>
  <c r="AI300" i="4"/>
  <c r="AH300" i="4"/>
  <c r="AG300" i="4"/>
  <c r="AF300" i="4"/>
  <c r="AE300" i="4"/>
  <c r="AD300" i="4"/>
  <c r="AC300" i="4"/>
  <c r="AB300" i="4"/>
  <c r="AA300" i="4"/>
  <c r="Z300" i="4"/>
  <c r="Y300" i="4"/>
  <c r="Y300" i="4" a="1"/>
  <c r="X300" i="4"/>
  <c r="W300" i="4"/>
  <c r="V300" i="4"/>
  <c r="U300" i="4"/>
  <c r="T300" i="4"/>
  <c r="S300" i="4"/>
  <c r="R300" i="4"/>
  <c r="Q300" i="4"/>
  <c r="P300" i="4"/>
  <c r="AM299" i="4"/>
  <c r="AL299" i="4"/>
  <c r="AK299" i="4"/>
  <c r="AJ299" i="4"/>
  <c r="AI299" i="4"/>
  <c r="AH299" i="4"/>
  <c r="AG299" i="4"/>
  <c r="AF299" i="4"/>
  <c r="AE299" i="4"/>
  <c r="AD299" i="4"/>
  <c r="AC299" i="4"/>
  <c r="AB299" i="4"/>
  <c r="AA299" i="4"/>
  <c r="Z299" i="4"/>
  <c r="Y299" i="4"/>
  <c r="Y299" i="4" a="1"/>
  <c r="X299" i="4"/>
  <c r="W299" i="4"/>
  <c r="V299" i="4"/>
  <c r="U299" i="4"/>
  <c r="T299" i="4"/>
  <c r="S299" i="4"/>
  <c r="R299" i="4"/>
  <c r="Q299" i="4"/>
  <c r="P299" i="4"/>
  <c r="AM298" i="4"/>
  <c r="AL298" i="4"/>
  <c r="AK298" i="4"/>
  <c r="AJ298" i="4"/>
  <c r="AI298" i="4"/>
  <c r="AH298" i="4"/>
  <c r="AG298" i="4"/>
  <c r="AF298" i="4"/>
  <c r="AE298" i="4"/>
  <c r="AD298" i="4"/>
  <c r="AC298" i="4"/>
  <c r="AB298" i="4"/>
  <c r="AA298" i="4"/>
  <c r="Z298" i="4"/>
  <c r="Y298" i="4"/>
  <c r="Y298" i="4" a="1"/>
  <c r="X298" i="4"/>
  <c r="W298" i="4"/>
  <c r="V298" i="4"/>
  <c r="U298" i="4"/>
  <c r="T298" i="4"/>
  <c r="S298" i="4"/>
  <c r="R298" i="4"/>
  <c r="Q298" i="4"/>
  <c r="P298" i="4"/>
  <c r="AM297" i="4"/>
  <c r="AL297" i="4"/>
  <c r="AK297" i="4"/>
  <c r="AJ297" i="4"/>
  <c r="AI297" i="4"/>
  <c r="AH297" i="4"/>
  <c r="AG297" i="4"/>
  <c r="AF297" i="4"/>
  <c r="AE297" i="4"/>
  <c r="AD297" i="4"/>
  <c r="AC297" i="4"/>
  <c r="AB297" i="4"/>
  <c r="AA297" i="4"/>
  <c r="Z297" i="4"/>
  <c r="Y297" i="4"/>
  <c r="Y297" i="4" a="1"/>
  <c r="X297" i="4"/>
  <c r="W297" i="4"/>
  <c r="V297" i="4"/>
  <c r="U297" i="4"/>
  <c r="T297" i="4"/>
  <c r="S297" i="4"/>
  <c r="R297" i="4"/>
  <c r="Q297" i="4"/>
  <c r="P297" i="4"/>
  <c r="AM296" i="4"/>
  <c r="AL296" i="4"/>
  <c r="AK296" i="4"/>
  <c r="AJ296" i="4"/>
  <c r="AI296" i="4"/>
  <c r="AH296" i="4"/>
  <c r="AG296" i="4"/>
  <c r="AF296" i="4"/>
  <c r="AE296" i="4"/>
  <c r="AD296" i="4"/>
  <c r="AC296" i="4"/>
  <c r="AB296" i="4"/>
  <c r="AA296" i="4"/>
  <c r="Z296" i="4"/>
  <c r="Y296" i="4"/>
  <c r="Y296" i="4" a="1"/>
  <c r="X296" i="4"/>
  <c r="W296" i="4"/>
  <c r="V296" i="4"/>
  <c r="U296" i="4"/>
  <c r="T296" i="4"/>
  <c r="S296" i="4"/>
  <c r="R296" i="4"/>
  <c r="Q296" i="4"/>
  <c r="P296" i="4"/>
  <c r="AM295" i="4"/>
  <c r="AL295" i="4"/>
  <c r="AK295" i="4"/>
  <c r="AJ295" i="4"/>
  <c r="AI295" i="4"/>
  <c r="AH295" i="4"/>
  <c r="AG295" i="4"/>
  <c r="AF295" i="4"/>
  <c r="AE295" i="4"/>
  <c r="AD295" i="4"/>
  <c r="AC295" i="4"/>
  <c r="AB295" i="4"/>
  <c r="AA295" i="4"/>
  <c r="Z295" i="4"/>
  <c r="Y295" i="4"/>
  <c r="Y295" i="4" a="1"/>
  <c r="X295" i="4"/>
  <c r="W295" i="4"/>
  <c r="V295" i="4"/>
  <c r="U295" i="4"/>
  <c r="T295" i="4"/>
  <c r="S295" i="4"/>
  <c r="R295" i="4"/>
  <c r="Q295" i="4"/>
  <c r="P295" i="4"/>
  <c r="AM294" i="4"/>
  <c r="AL294" i="4"/>
  <c r="AK294" i="4"/>
  <c r="AJ294" i="4"/>
  <c r="AI294" i="4"/>
  <c r="AH294" i="4"/>
  <c r="AG294" i="4"/>
  <c r="AF294" i="4"/>
  <c r="AE294" i="4"/>
  <c r="AD294" i="4"/>
  <c r="AC294" i="4"/>
  <c r="AB294" i="4"/>
  <c r="AA294" i="4"/>
  <c r="Z294" i="4"/>
  <c r="Y294" i="4"/>
  <c r="Y294" i="4" a="1"/>
  <c r="X294" i="4"/>
  <c r="W294" i="4"/>
  <c r="V294" i="4"/>
  <c r="U294" i="4"/>
  <c r="T294" i="4"/>
  <c r="S294" i="4"/>
  <c r="R294" i="4"/>
  <c r="Q294" i="4"/>
  <c r="P294" i="4"/>
  <c r="AM293" i="4"/>
  <c r="AL293" i="4"/>
  <c r="AK293" i="4"/>
  <c r="AJ293" i="4"/>
  <c r="AI293" i="4"/>
  <c r="AH293" i="4"/>
  <c r="AG293" i="4"/>
  <c r="AF293" i="4"/>
  <c r="AE293" i="4"/>
  <c r="AD293" i="4"/>
  <c r="AC293" i="4"/>
  <c r="AB293" i="4"/>
  <c r="AA293" i="4"/>
  <c r="Z293" i="4"/>
  <c r="Y293" i="4"/>
  <c r="Y293" i="4" a="1"/>
  <c r="X293" i="4"/>
  <c r="W293" i="4"/>
  <c r="V293" i="4"/>
  <c r="U293" i="4"/>
  <c r="T293" i="4"/>
  <c r="S293" i="4"/>
  <c r="R293" i="4"/>
  <c r="Q293" i="4"/>
  <c r="P293" i="4"/>
  <c r="AM292" i="4"/>
  <c r="AL292" i="4"/>
  <c r="AK292" i="4"/>
  <c r="AJ292" i="4"/>
  <c r="AI292" i="4"/>
  <c r="AH292" i="4"/>
  <c r="AG292" i="4"/>
  <c r="AF292" i="4"/>
  <c r="AE292" i="4"/>
  <c r="AD292" i="4"/>
  <c r="AC292" i="4"/>
  <c r="AB292" i="4"/>
  <c r="AA292" i="4"/>
  <c r="Z292" i="4"/>
  <c r="Y292" i="4"/>
  <c r="Y292" i="4" a="1"/>
  <c r="X292" i="4"/>
  <c r="W292" i="4"/>
  <c r="V292" i="4"/>
  <c r="U292" i="4"/>
  <c r="T292" i="4"/>
  <c r="S292" i="4"/>
  <c r="R292" i="4"/>
  <c r="Q292" i="4"/>
  <c r="P292" i="4"/>
  <c r="AM291" i="4"/>
  <c r="AL291" i="4"/>
  <c r="AK291" i="4"/>
  <c r="AJ291" i="4"/>
  <c r="AI291" i="4"/>
  <c r="AH291" i="4"/>
  <c r="AG291" i="4"/>
  <c r="AF291" i="4"/>
  <c r="AE291" i="4"/>
  <c r="AD291" i="4"/>
  <c r="AC291" i="4"/>
  <c r="AB291" i="4"/>
  <c r="AA291" i="4"/>
  <c r="Z291" i="4"/>
  <c r="Y291" i="4"/>
  <c r="Y291" i="4" a="1"/>
  <c r="X291" i="4"/>
  <c r="W291" i="4"/>
  <c r="V291" i="4"/>
  <c r="U291" i="4"/>
  <c r="T291" i="4"/>
  <c r="S291" i="4"/>
  <c r="R291" i="4"/>
  <c r="Q291" i="4"/>
  <c r="P291" i="4"/>
  <c r="AM290" i="4"/>
  <c r="AL290" i="4"/>
  <c r="AK290" i="4"/>
  <c r="AJ290" i="4"/>
  <c r="AI290" i="4"/>
  <c r="AH290" i="4"/>
  <c r="AG290" i="4"/>
  <c r="AF290" i="4"/>
  <c r="AE290" i="4"/>
  <c r="AD290" i="4"/>
  <c r="AC290" i="4"/>
  <c r="AB290" i="4"/>
  <c r="AA290" i="4"/>
  <c r="Z290" i="4"/>
  <c r="Y290" i="4"/>
  <c r="Y290" i="4" a="1"/>
  <c r="X290" i="4"/>
  <c r="W290" i="4"/>
  <c r="V290" i="4"/>
  <c r="U290" i="4"/>
  <c r="T290" i="4"/>
  <c r="S290" i="4"/>
  <c r="R290" i="4"/>
  <c r="Q290" i="4"/>
  <c r="P290" i="4"/>
  <c r="AM289" i="4"/>
  <c r="AL289" i="4"/>
  <c r="AK289" i="4"/>
  <c r="AJ289" i="4"/>
  <c r="AI289" i="4"/>
  <c r="AH289" i="4"/>
  <c r="AG289" i="4"/>
  <c r="AF289" i="4"/>
  <c r="AE289" i="4"/>
  <c r="AD289" i="4"/>
  <c r="AC289" i="4"/>
  <c r="AB289" i="4"/>
  <c r="AA289" i="4"/>
  <c r="Z289" i="4"/>
  <c r="Y289" i="4"/>
  <c r="Y289" i="4" a="1"/>
  <c r="X289" i="4"/>
  <c r="W289" i="4"/>
  <c r="V289" i="4"/>
  <c r="U289" i="4"/>
  <c r="T289" i="4"/>
  <c r="S289" i="4"/>
  <c r="R289" i="4"/>
  <c r="Q289" i="4"/>
  <c r="P289" i="4"/>
  <c r="AM288" i="4"/>
  <c r="AL288" i="4"/>
  <c r="AK288" i="4"/>
  <c r="AJ288" i="4"/>
  <c r="AI288" i="4"/>
  <c r="AH288" i="4"/>
  <c r="AG288" i="4"/>
  <c r="AF288" i="4"/>
  <c r="AE288" i="4"/>
  <c r="AD288" i="4"/>
  <c r="AC288" i="4"/>
  <c r="AB288" i="4"/>
  <c r="AA288" i="4"/>
  <c r="Z288" i="4"/>
  <c r="Y288" i="4"/>
  <c r="Y288" i="4" a="1"/>
  <c r="X288" i="4"/>
  <c r="W288" i="4"/>
  <c r="V288" i="4"/>
  <c r="U288" i="4"/>
  <c r="T288" i="4"/>
  <c r="S288" i="4"/>
  <c r="R288" i="4"/>
  <c r="Q288" i="4"/>
  <c r="P288" i="4"/>
  <c r="AM287" i="4"/>
  <c r="AL287" i="4"/>
  <c r="AK287" i="4"/>
  <c r="AJ287" i="4"/>
  <c r="AI287" i="4"/>
  <c r="AH287" i="4"/>
  <c r="AG287" i="4"/>
  <c r="AF287" i="4"/>
  <c r="AE287" i="4"/>
  <c r="AD287" i="4"/>
  <c r="AC287" i="4"/>
  <c r="AB287" i="4"/>
  <c r="AA287" i="4"/>
  <c r="Z287" i="4"/>
  <c r="Y287" i="4"/>
  <c r="Y287" i="4" a="1"/>
  <c r="X287" i="4"/>
  <c r="W287" i="4"/>
  <c r="V287" i="4"/>
  <c r="U287" i="4"/>
  <c r="T287" i="4"/>
  <c r="S287" i="4"/>
  <c r="R287" i="4"/>
  <c r="Q287" i="4"/>
  <c r="P287" i="4"/>
  <c r="AM286" i="4"/>
  <c r="AL286" i="4"/>
  <c r="AK286" i="4"/>
  <c r="AJ286" i="4"/>
  <c r="AI286" i="4"/>
  <c r="AH286" i="4"/>
  <c r="AG286" i="4"/>
  <c r="AF286" i="4"/>
  <c r="AE286" i="4"/>
  <c r="AD286" i="4"/>
  <c r="AC286" i="4"/>
  <c r="AB286" i="4"/>
  <c r="AA286" i="4"/>
  <c r="Z286" i="4"/>
  <c r="Y286" i="4"/>
  <c r="Y286" i="4" a="1"/>
  <c r="X286" i="4"/>
  <c r="W286" i="4"/>
  <c r="V286" i="4"/>
  <c r="U286" i="4"/>
  <c r="T286" i="4"/>
  <c r="S286" i="4"/>
  <c r="R286" i="4"/>
  <c r="Q286" i="4"/>
  <c r="P286" i="4"/>
  <c r="AM285" i="4"/>
  <c r="AL285" i="4"/>
  <c r="AK285" i="4"/>
  <c r="AJ285" i="4"/>
  <c r="AI285" i="4"/>
  <c r="AH285" i="4"/>
  <c r="AG285" i="4"/>
  <c r="AF285" i="4"/>
  <c r="AE285" i="4"/>
  <c r="AD285" i="4"/>
  <c r="AC285" i="4"/>
  <c r="AB285" i="4"/>
  <c r="AA285" i="4"/>
  <c r="Z285" i="4"/>
  <c r="Y285" i="4"/>
  <c r="Y285" i="4" a="1"/>
  <c r="X285" i="4"/>
  <c r="W285" i="4"/>
  <c r="V285" i="4"/>
  <c r="U285" i="4"/>
  <c r="T285" i="4"/>
  <c r="S285" i="4"/>
  <c r="R285" i="4"/>
  <c r="Q285" i="4"/>
  <c r="P285" i="4"/>
  <c r="AM284" i="4"/>
  <c r="AL284" i="4"/>
  <c r="AK284" i="4"/>
  <c r="AJ284" i="4"/>
  <c r="AI284" i="4"/>
  <c r="AH284" i="4"/>
  <c r="AG284" i="4"/>
  <c r="AF284" i="4"/>
  <c r="AE284" i="4"/>
  <c r="AD284" i="4"/>
  <c r="AC284" i="4"/>
  <c r="AB284" i="4"/>
  <c r="AA284" i="4"/>
  <c r="Z284" i="4"/>
  <c r="Y284" i="4"/>
  <c r="Y284" i="4" a="1"/>
  <c r="X284" i="4"/>
  <c r="W284" i="4"/>
  <c r="V284" i="4"/>
  <c r="U284" i="4"/>
  <c r="T284" i="4"/>
  <c r="S284" i="4"/>
  <c r="R284" i="4"/>
  <c r="Q284" i="4"/>
  <c r="P284" i="4"/>
  <c r="AM283" i="4"/>
  <c r="AL283" i="4"/>
  <c r="AK283" i="4"/>
  <c r="AJ283" i="4"/>
  <c r="AI283" i="4"/>
  <c r="AH283" i="4"/>
  <c r="AG283" i="4"/>
  <c r="AF283" i="4"/>
  <c r="AE283" i="4"/>
  <c r="AD283" i="4"/>
  <c r="AC283" i="4"/>
  <c r="AB283" i="4"/>
  <c r="AA283" i="4"/>
  <c r="Z283" i="4"/>
  <c r="Y283" i="4"/>
  <c r="Y283" i="4" a="1"/>
  <c r="X283" i="4"/>
  <c r="W283" i="4"/>
  <c r="V283" i="4"/>
  <c r="U283" i="4"/>
  <c r="T283" i="4"/>
  <c r="S283" i="4"/>
  <c r="R283" i="4"/>
  <c r="Q283" i="4"/>
  <c r="P283" i="4"/>
  <c r="AM282" i="4"/>
  <c r="AL282" i="4"/>
  <c r="AK282" i="4"/>
  <c r="AJ282" i="4"/>
  <c r="AI282" i="4"/>
  <c r="AH282" i="4"/>
  <c r="AG282" i="4"/>
  <c r="AF282" i="4"/>
  <c r="AE282" i="4"/>
  <c r="AD282" i="4"/>
  <c r="AC282" i="4"/>
  <c r="AB282" i="4"/>
  <c r="AA282" i="4"/>
  <c r="Z282" i="4"/>
  <c r="Y282" i="4"/>
  <c r="Y282" i="4" a="1"/>
  <c r="X282" i="4"/>
  <c r="W282" i="4"/>
  <c r="V282" i="4"/>
  <c r="U282" i="4"/>
  <c r="T282" i="4"/>
  <c r="S282" i="4"/>
  <c r="R282" i="4"/>
  <c r="Q282" i="4"/>
  <c r="P282" i="4"/>
  <c r="AM281" i="4"/>
  <c r="AL281" i="4"/>
  <c r="AK281" i="4"/>
  <c r="AJ281" i="4"/>
  <c r="AI281" i="4"/>
  <c r="AH281" i="4"/>
  <c r="AG281" i="4"/>
  <c r="AF281" i="4"/>
  <c r="AE281" i="4"/>
  <c r="AD281" i="4"/>
  <c r="AC281" i="4"/>
  <c r="AB281" i="4"/>
  <c r="AA281" i="4"/>
  <c r="Z281" i="4"/>
  <c r="Y281" i="4"/>
  <c r="Y281" i="4" a="1"/>
  <c r="X281" i="4"/>
  <c r="W281" i="4"/>
  <c r="V281" i="4"/>
  <c r="U281" i="4"/>
  <c r="T281" i="4"/>
  <c r="S281" i="4"/>
  <c r="R281" i="4"/>
  <c r="Q281" i="4"/>
  <c r="P281" i="4"/>
  <c r="AM280" i="4"/>
  <c r="AL280" i="4"/>
  <c r="AK280" i="4"/>
  <c r="AJ280" i="4"/>
  <c r="AI280" i="4"/>
  <c r="AH280" i="4"/>
  <c r="AG280" i="4"/>
  <c r="AF280" i="4"/>
  <c r="AE280" i="4"/>
  <c r="AD280" i="4"/>
  <c r="AC280" i="4"/>
  <c r="AB280" i="4"/>
  <c r="AA280" i="4"/>
  <c r="Z280" i="4"/>
  <c r="Y280" i="4"/>
  <c r="Y280" i="4" a="1"/>
  <c r="X280" i="4"/>
  <c r="W280" i="4"/>
  <c r="V280" i="4"/>
  <c r="U280" i="4"/>
  <c r="T280" i="4"/>
  <c r="S280" i="4"/>
  <c r="R280" i="4"/>
  <c r="Q280" i="4"/>
  <c r="P280" i="4"/>
  <c r="AM279" i="4"/>
  <c r="AL279" i="4"/>
  <c r="AK279" i="4"/>
  <c r="AJ279" i="4"/>
  <c r="AI279" i="4"/>
  <c r="AH279" i="4"/>
  <c r="AG279" i="4"/>
  <c r="AF279" i="4"/>
  <c r="AE279" i="4"/>
  <c r="AD279" i="4"/>
  <c r="AC279" i="4"/>
  <c r="AB279" i="4"/>
  <c r="AA279" i="4"/>
  <c r="Z279" i="4"/>
  <c r="Y279" i="4"/>
  <c r="Y279" i="4" a="1"/>
  <c r="X279" i="4"/>
  <c r="W279" i="4"/>
  <c r="V279" i="4"/>
  <c r="U279" i="4"/>
  <c r="T279" i="4"/>
  <c r="S279" i="4"/>
  <c r="R279" i="4"/>
  <c r="Q279" i="4"/>
  <c r="P279" i="4"/>
  <c r="AM278" i="4"/>
  <c r="AL278" i="4"/>
  <c r="AK278" i="4"/>
  <c r="AJ278" i="4"/>
  <c r="AI278" i="4"/>
  <c r="AH278" i="4"/>
  <c r="AG278" i="4"/>
  <c r="AF278" i="4"/>
  <c r="AE278" i="4"/>
  <c r="AD278" i="4"/>
  <c r="AC278" i="4"/>
  <c r="AB278" i="4"/>
  <c r="AA278" i="4"/>
  <c r="Z278" i="4"/>
  <c r="Y278" i="4"/>
  <c r="Y278" i="4" a="1"/>
  <c r="X278" i="4"/>
  <c r="W278" i="4"/>
  <c r="V278" i="4"/>
  <c r="U278" i="4"/>
  <c r="T278" i="4"/>
  <c r="S278" i="4"/>
  <c r="R278" i="4"/>
  <c r="Q278" i="4"/>
  <c r="P278" i="4"/>
  <c r="AM277" i="4"/>
  <c r="AL277" i="4"/>
  <c r="AK277" i="4"/>
  <c r="AJ277" i="4"/>
  <c r="AI277" i="4"/>
  <c r="AH277" i="4"/>
  <c r="AG277" i="4"/>
  <c r="AF277" i="4"/>
  <c r="AE277" i="4"/>
  <c r="AD277" i="4"/>
  <c r="AC277" i="4"/>
  <c r="AB277" i="4"/>
  <c r="AA277" i="4"/>
  <c r="Z277" i="4"/>
  <c r="Y277" i="4"/>
  <c r="Y277" i="4" a="1"/>
  <c r="X277" i="4"/>
  <c r="W277" i="4"/>
  <c r="V277" i="4"/>
  <c r="U277" i="4"/>
  <c r="T277" i="4"/>
  <c r="S277" i="4"/>
  <c r="R277" i="4"/>
  <c r="Q277" i="4"/>
  <c r="P277" i="4"/>
  <c r="AM276" i="4"/>
  <c r="AL276" i="4"/>
  <c r="AK276" i="4"/>
  <c r="AJ276" i="4"/>
  <c r="AI276" i="4"/>
  <c r="AH276" i="4"/>
  <c r="AG276" i="4"/>
  <c r="AF276" i="4"/>
  <c r="AE276" i="4"/>
  <c r="AD276" i="4"/>
  <c r="AC276" i="4"/>
  <c r="AB276" i="4"/>
  <c r="AA276" i="4"/>
  <c r="Z276" i="4"/>
  <c r="Y276" i="4"/>
  <c r="Y276" i="4" a="1"/>
  <c r="X276" i="4"/>
  <c r="W276" i="4"/>
  <c r="V276" i="4"/>
  <c r="U276" i="4"/>
  <c r="T276" i="4"/>
  <c r="S276" i="4"/>
  <c r="R276" i="4"/>
  <c r="Q276" i="4"/>
  <c r="P276" i="4"/>
  <c r="AM275" i="4"/>
  <c r="AL275" i="4"/>
  <c r="AK275" i="4"/>
  <c r="AJ275" i="4"/>
  <c r="AI275" i="4"/>
  <c r="AH275" i="4"/>
  <c r="AG275" i="4"/>
  <c r="AF275" i="4"/>
  <c r="AE275" i="4"/>
  <c r="AD275" i="4"/>
  <c r="AC275" i="4"/>
  <c r="AB275" i="4"/>
  <c r="AA275" i="4"/>
  <c r="Z275" i="4"/>
  <c r="Y275" i="4"/>
  <c r="Y275" i="4" a="1"/>
  <c r="X275" i="4"/>
  <c r="W275" i="4"/>
  <c r="V275" i="4"/>
  <c r="U275" i="4"/>
  <c r="T275" i="4"/>
  <c r="S275" i="4"/>
  <c r="R275" i="4"/>
  <c r="Q275" i="4"/>
  <c r="P275" i="4"/>
  <c r="AM274" i="4"/>
  <c r="AL274" i="4"/>
  <c r="AK274" i="4"/>
  <c r="AJ274" i="4"/>
  <c r="AI274" i="4"/>
  <c r="AH274" i="4"/>
  <c r="AG274" i="4"/>
  <c r="AF274" i="4"/>
  <c r="AE274" i="4"/>
  <c r="AD274" i="4"/>
  <c r="AC274" i="4"/>
  <c r="AB274" i="4"/>
  <c r="AA274" i="4"/>
  <c r="Z274" i="4"/>
  <c r="Y274" i="4"/>
  <c r="Y274" i="4" a="1"/>
  <c r="X274" i="4"/>
  <c r="W274" i="4"/>
  <c r="V274" i="4"/>
  <c r="U274" i="4"/>
  <c r="T274" i="4"/>
  <c r="S274" i="4"/>
  <c r="R274" i="4"/>
  <c r="Q274" i="4"/>
  <c r="P274" i="4"/>
  <c r="AM273" i="4"/>
  <c r="AL273" i="4"/>
  <c r="AK273" i="4"/>
  <c r="AJ273" i="4"/>
  <c r="AI273" i="4"/>
  <c r="AH273" i="4"/>
  <c r="AG273" i="4"/>
  <c r="AF273" i="4"/>
  <c r="AE273" i="4"/>
  <c r="AD273" i="4"/>
  <c r="AC273" i="4"/>
  <c r="AB273" i="4"/>
  <c r="AA273" i="4"/>
  <c r="Z273" i="4"/>
  <c r="Y273" i="4"/>
  <c r="Y273" i="4" a="1"/>
  <c r="X273" i="4"/>
  <c r="W273" i="4"/>
  <c r="V273" i="4"/>
  <c r="U273" i="4"/>
  <c r="T273" i="4"/>
  <c r="S273" i="4"/>
  <c r="R273" i="4"/>
  <c r="Q273" i="4"/>
  <c r="P273" i="4"/>
  <c r="AM272" i="4"/>
  <c r="AL272" i="4"/>
  <c r="AK272" i="4"/>
  <c r="AJ272" i="4"/>
  <c r="AI272" i="4"/>
  <c r="AH272" i="4"/>
  <c r="AG272" i="4"/>
  <c r="AF272" i="4"/>
  <c r="AE272" i="4"/>
  <c r="AD272" i="4"/>
  <c r="AC272" i="4"/>
  <c r="AB272" i="4"/>
  <c r="AA272" i="4"/>
  <c r="Z272" i="4"/>
  <c r="Y272" i="4"/>
  <c r="Y272" i="4" a="1"/>
  <c r="X272" i="4"/>
  <c r="W272" i="4"/>
  <c r="V272" i="4"/>
  <c r="U272" i="4"/>
  <c r="T272" i="4"/>
  <c r="S272" i="4"/>
  <c r="R272" i="4"/>
  <c r="Q272" i="4"/>
  <c r="P272" i="4"/>
  <c r="AM271" i="4"/>
  <c r="AL271" i="4"/>
  <c r="AK271" i="4"/>
  <c r="AJ271" i="4"/>
  <c r="AI271" i="4"/>
  <c r="AH271" i="4"/>
  <c r="AG271" i="4"/>
  <c r="AF271" i="4"/>
  <c r="AE271" i="4"/>
  <c r="AD271" i="4"/>
  <c r="AC271" i="4"/>
  <c r="AB271" i="4"/>
  <c r="AA271" i="4"/>
  <c r="Z271" i="4"/>
  <c r="Y271" i="4"/>
  <c r="Y271" i="4" a="1"/>
  <c r="X271" i="4"/>
  <c r="W271" i="4"/>
  <c r="V271" i="4"/>
  <c r="U271" i="4"/>
  <c r="T271" i="4"/>
  <c r="S271" i="4"/>
  <c r="R271" i="4"/>
  <c r="Q271" i="4"/>
  <c r="P271" i="4"/>
  <c r="AM270" i="4"/>
  <c r="AL270" i="4"/>
  <c r="AK270" i="4"/>
  <c r="AJ270" i="4"/>
  <c r="AI270" i="4"/>
  <c r="AH270" i="4"/>
  <c r="AG270" i="4"/>
  <c r="AF270" i="4"/>
  <c r="AE270" i="4"/>
  <c r="AD270" i="4"/>
  <c r="AC270" i="4"/>
  <c r="AB270" i="4"/>
  <c r="AA270" i="4"/>
  <c r="Z270" i="4"/>
  <c r="Y270" i="4"/>
  <c r="Y270" i="4" a="1"/>
  <c r="X270" i="4"/>
  <c r="W270" i="4"/>
  <c r="V270" i="4"/>
  <c r="U270" i="4"/>
  <c r="T270" i="4"/>
  <c r="S270" i="4"/>
  <c r="R270" i="4"/>
  <c r="Q270" i="4"/>
  <c r="P270" i="4"/>
  <c r="AM269" i="4"/>
  <c r="AL269" i="4"/>
  <c r="AK269" i="4"/>
  <c r="AJ269" i="4"/>
  <c r="AI269" i="4"/>
  <c r="AH269" i="4"/>
  <c r="AG269" i="4"/>
  <c r="AF269" i="4"/>
  <c r="AE269" i="4"/>
  <c r="AD269" i="4"/>
  <c r="AC269" i="4"/>
  <c r="AB269" i="4"/>
  <c r="AA269" i="4"/>
  <c r="Z269" i="4"/>
  <c r="Y269" i="4"/>
  <c r="Y269" i="4" a="1"/>
  <c r="X269" i="4"/>
  <c r="W269" i="4"/>
  <c r="V269" i="4"/>
  <c r="U269" i="4"/>
  <c r="T269" i="4"/>
  <c r="S269" i="4"/>
  <c r="R269" i="4"/>
  <c r="Q269" i="4"/>
  <c r="P269" i="4"/>
  <c r="AM268" i="4"/>
  <c r="AL268" i="4"/>
  <c r="AK268" i="4"/>
  <c r="AJ268" i="4"/>
  <c r="AI268" i="4"/>
  <c r="AH268" i="4"/>
  <c r="AG268" i="4"/>
  <c r="AF268" i="4"/>
  <c r="AE268" i="4"/>
  <c r="AD268" i="4"/>
  <c r="AC268" i="4"/>
  <c r="AB268" i="4"/>
  <c r="AA268" i="4"/>
  <c r="Z268" i="4"/>
  <c r="Y268" i="4"/>
  <c r="Y268" i="4" a="1"/>
  <c r="X268" i="4"/>
  <c r="W268" i="4"/>
  <c r="V268" i="4"/>
  <c r="U268" i="4"/>
  <c r="T268" i="4"/>
  <c r="S268" i="4"/>
  <c r="R268" i="4"/>
  <c r="Q268" i="4"/>
  <c r="P268" i="4"/>
  <c r="AM267" i="4"/>
  <c r="AL267" i="4"/>
  <c r="AK267" i="4"/>
  <c r="AJ267" i="4"/>
  <c r="AI267" i="4"/>
  <c r="AH267" i="4"/>
  <c r="AG267" i="4"/>
  <c r="AF267" i="4"/>
  <c r="AE267" i="4"/>
  <c r="AD267" i="4"/>
  <c r="AC267" i="4"/>
  <c r="AB267" i="4"/>
  <c r="AA267" i="4"/>
  <c r="Z267" i="4"/>
  <c r="Y267" i="4"/>
  <c r="Y267" i="4" a="1"/>
  <c r="X267" i="4"/>
  <c r="W267" i="4"/>
  <c r="V267" i="4"/>
  <c r="U267" i="4"/>
  <c r="T267" i="4"/>
  <c r="S267" i="4"/>
  <c r="R267" i="4"/>
  <c r="Q267" i="4"/>
  <c r="P267" i="4"/>
  <c r="AM266" i="4"/>
  <c r="AL266" i="4"/>
  <c r="AK266" i="4"/>
  <c r="AJ266" i="4"/>
  <c r="AI266" i="4"/>
  <c r="AH266" i="4"/>
  <c r="AG266" i="4"/>
  <c r="AF266" i="4"/>
  <c r="AE266" i="4"/>
  <c r="AD266" i="4"/>
  <c r="AC266" i="4"/>
  <c r="AB266" i="4"/>
  <c r="AA266" i="4"/>
  <c r="Z266" i="4"/>
  <c r="Y266" i="4"/>
  <c r="Y266" i="4" a="1"/>
  <c r="X266" i="4"/>
  <c r="W266" i="4"/>
  <c r="V266" i="4"/>
  <c r="U266" i="4"/>
  <c r="T266" i="4"/>
  <c r="S266" i="4"/>
  <c r="R266" i="4"/>
  <c r="Q266" i="4"/>
  <c r="P266" i="4"/>
  <c r="AM265" i="4"/>
  <c r="AL265" i="4"/>
  <c r="AK265" i="4"/>
  <c r="AJ265" i="4"/>
  <c r="AI265" i="4"/>
  <c r="AH265" i="4"/>
  <c r="AG265" i="4"/>
  <c r="AF265" i="4"/>
  <c r="AE265" i="4"/>
  <c r="AD265" i="4"/>
  <c r="AC265" i="4"/>
  <c r="AB265" i="4"/>
  <c r="AA265" i="4"/>
  <c r="Z265" i="4"/>
  <c r="Y265" i="4"/>
  <c r="Y265" i="4" a="1"/>
  <c r="X265" i="4"/>
  <c r="W265" i="4"/>
  <c r="V265" i="4"/>
  <c r="U265" i="4"/>
  <c r="T265" i="4"/>
  <c r="S265" i="4"/>
  <c r="R265" i="4"/>
  <c r="Q265" i="4"/>
  <c r="P265" i="4"/>
  <c r="AM264" i="4"/>
  <c r="AL264" i="4"/>
  <c r="AK264" i="4"/>
  <c r="AJ264" i="4"/>
  <c r="AI264" i="4"/>
  <c r="AH264" i="4"/>
  <c r="AG264" i="4"/>
  <c r="AF264" i="4"/>
  <c r="AE264" i="4"/>
  <c r="AD264" i="4"/>
  <c r="AC264" i="4"/>
  <c r="AB264" i="4"/>
  <c r="AA264" i="4"/>
  <c r="Z264" i="4"/>
  <c r="Y264" i="4"/>
  <c r="Y264" i="4" a="1"/>
  <c r="X264" i="4"/>
  <c r="W264" i="4"/>
  <c r="V264" i="4"/>
  <c r="U264" i="4"/>
  <c r="T264" i="4"/>
  <c r="S264" i="4"/>
  <c r="R264" i="4"/>
  <c r="Q264" i="4"/>
  <c r="P264" i="4"/>
  <c r="AM263" i="4"/>
  <c r="AL263" i="4"/>
  <c r="AK263" i="4"/>
  <c r="AJ263" i="4"/>
  <c r="AI263" i="4"/>
  <c r="AH263" i="4"/>
  <c r="AG263" i="4"/>
  <c r="AF263" i="4"/>
  <c r="AE263" i="4"/>
  <c r="AD263" i="4"/>
  <c r="AC263" i="4"/>
  <c r="AB263" i="4"/>
  <c r="AA263" i="4"/>
  <c r="Z263" i="4"/>
  <c r="Y263" i="4"/>
  <c r="Y263" i="4" a="1"/>
  <c r="X263" i="4"/>
  <c r="W263" i="4"/>
  <c r="V263" i="4"/>
  <c r="U263" i="4"/>
  <c r="T263" i="4"/>
  <c r="S263" i="4"/>
  <c r="R263" i="4"/>
  <c r="Q263" i="4"/>
  <c r="P263" i="4"/>
  <c r="AM262" i="4"/>
  <c r="AL262" i="4"/>
  <c r="AK262" i="4"/>
  <c r="AJ262" i="4"/>
  <c r="AI262" i="4"/>
  <c r="AH262" i="4"/>
  <c r="AG262" i="4"/>
  <c r="AF262" i="4"/>
  <c r="AE262" i="4"/>
  <c r="AD262" i="4"/>
  <c r="AC262" i="4"/>
  <c r="AB262" i="4"/>
  <c r="AA262" i="4"/>
  <c r="Z262" i="4"/>
  <c r="Y262" i="4"/>
  <c r="Y262" i="4" a="1"/>
  <c r="X262" i="4"/>
  <c r="W262" i="4"/>
  <c r="V262" i="4"/>
  <c r="U262" i="4"/>
  <c r="T262" i="4"/>
  <c r="S262" i="4"/>
  <c r="R262" i="4"/>
  <c r="Q262" i="4"/>
  <c r="P262" i="4"/>
  <c r="AM261" i="4"/>
  <c r="AL261" i="4"/>
  <c r="AK261" i="4"/>
  <c r="AJ261" i="4"/>
  <c r="AI261" i="4"/>
  <c r="AH261" i="4"/>
  <c r="AG261" i="4"/>
  <c r="AF261" i="4"/>
  <c r="AE261" i="4"/>
  <c r="AD261" i="4"/>
  <c r="AC261" i="4"/>
  <c r="AB261" i="4"/>
  <c r="AA261" i="4"/>
  <c r="Z261" i="4"/>
  <c r="Y261" i="4"/>
  <c r="Y261" i="4" a="1"/>
  <c r="X261" i="4"/>
  <c r="W261" i="4"/>
  <c r="V261" i="4"/>
  <c r="U261" i="4"/>
  <c r="T261" i="4"/>
  <c r="S261" i="4"/>
  <c r="R261" i="4"/>
  <c r="Q261" i="4"/>
  <c r="P261" i="4"/>
  <c r="AM260" i="4"/>
  <c r="AL260" i="4"/>
  <c r="AK260" i="4"/>
  <c r="AJ260" i="4"/>
  <c r="AI260" i="4"/>
  <c r="AH260" i="4"/>
  <c r="AG260" i="4"/>
  <c r="AF260" i="4"/>
  <c r="AE260" i="4"/>
  <c r="AD260" i="4"/>
  <c r="AC260" i="4"/>
  <c r="AB260" i="4"/>
  <c r="AA260" i="4"/>
  <c r="Z260" i="4"/>
  <c r="Y260" i="4"/>
  <c r="Y260" i="4" a="1"/>
  <c r="X260" i="4"/>
  <c r="W260" i="4"/>
  <c r="V260" i="4"/>
  <c r="U260" i="4"/>
  <c r="T260" i="4"/>
  <c r="S260" i="4"/>
  <c r="R260" i="4"/>
  <c r="Q260" i="4"/>
  <c r="P260" i="4"/>
  <c r="AM259" i="4"/>
  <c r="AL259" i="4"/>
  <c r="AK259" i="4"/>
  <c r="AJ259" i="4"/>
  <c r="AI259" i="4"/>
  <c r="AH259" i="4"/>
  <c r="AG259" i="4"/>
  <c r="AF259" i="4"/>
  <c r="AE259" i="4"/>
  <c r="AD259" i="4"/>
  <c r="AC259" i="4"/>
  <c r="AB259" i="4"/>
  <c r="AA259" i="4"/>
  <c r="Z259" i="4"/>
  <c r="Y259" i="4"/>
  <c r="Y259" i="4" a="1"/>
  <c r="X259" i="4"/>
  <c r="W259" i="4"/>
  <c r="V259" i="4"/>
  <c r="U259" i="4"/>
  <c r="T259" i="4"/>
  <c r="S259" i="4"/>
  <c r="R259" i="4"/>
  <c r="Q259" i="4"/>
  <c r="P259" i="4"/>
  <c r="AM258" i="4"/>
  <c r="AL258" i="4"/>
  <c r="AK258" i="4"/>
  <c r="AJ258" i="4"/>
  <c r="AI258" i="4"/>
  <c r="AH258" i="4"/>
  <c r="AG258" i="4"/>
  <c r="AF258" i="4"/>
  <c r="AE258" i="4"/>
  <c r="AD258" i="4"/>
  <c r="AC258" i="4"/>
  <c r="AB258" i="4"/>
  <c r="AA258" i="4"/>
  <c r="Z258" i="4"/>
  <c r="Y258" i="4"/>
  <c r="Y258" i="4" a="1"/>
  <c r="X258" i="4"/>
  <c r="W258" i="4"/>
  <c r="V258" i="4"/>
  <c r="U258" i="4"/>
  <c r="T258" i="4"/>
  <c r="S258" i="4"/>
  <c r="R258" i="4"/>
  <c r="Q258" i="4"/>
  <c r="P258" i="4"/>
  <c r="AM257" i="4"/>
  <c r="AL257" i="4"/>
  <c r="AK257" i="4"/>
  <c r="AJ257" i="4"/>
  <c r="AI257" i="4"/>
  <c r="AH257" i="4"/>
  <c r="AG257" i="4"/>
  <c r="AF257" i="4"/>
  <c r="AE257" i="4"/>
  <c r="AD257" i="4"/>
  <c r="AC257" i="4"/>
  <c r="AB257" i="4"/>
  <c r="AA257" i="4"/>
  <c r="Z257" i="4"/>
  <c r="Y257" i="4"/>
  <c r="Y257" i="4" a="1"/>
  <c r="X257" i="4"/>
  <c r="W257" i="4"/>
  <c r="V257" i="4"/>
  <c r="U257" i="4"/>
  <c r="T257" i="4"/>
  <c r="S257" i="4"/>
  <c r="R257" i="4"/>
  <c r="Q257" i="4"/>
  <c r="P257" i="4"/>
  <c r="AM256" i="4"/>
  <c r="AL256" i="4"/>
  <c r="AK256" i="4"/>
  <c r="AJ256" i="4"/>
  <c r="AI256" i="4"/>
  <c r="AH256" i="4"/>
  <c r="AG256" i="4"/>
  <c r="AF256" i="4"/>
  <c r="AE256" i="4"/>
  <c r="AD256" i="4"/>
  <c r="AC256" i="4"/>
  <c r="AB256" i="4"/>
  <c r="AA256" i="4"/>
  <c r="Z256" i="4"/>
  <c r="Y256" i="4"/>
  <c r="Y256" i="4" a="1"/>
  <c r="X256" i="4"/>
  <c r="W256" i="4"/>
  <c r="V256" i="4"/>
  <c r="U256" i="4"/>
  <c r="T256" i="4"/>
  <c r="S256" i="4"/>
  <c r="R256" i="4"/>
  <c r="Q256" i="4"/>
  <c r="P256" i="4"/>
  <c r="AM255" i="4"/>
  <c r="AL255" i="4"/>
  <c r="AK255" i="4"/>
  <c r="AJ255" i="4"/>
  <c r="AI255" i="4"/>
  <c r="AH255" i="4"/>
  <c r="AG255" i="4"/>
  <c r="AF255" i="4"/>
  <c r="AE255" i="4"/>
  <c r="AD255" i="4"/>
  <c r="AC255" i="4"/>
  <c r="AB255" i="4"/>
  <c r="AA255" i="4"/>
  <c r="Z255" i="4"/>
  <c r="Y255" i="4"/>
  <c r="Y255" i="4" a="1"/>
  <c r="X255" i="4"/>
  <c r="W255" i="4"/>
  <c r="V255" i="4"/>
  <c r="U255" i="4"/>
  <c r="T255" i="4"/>
  <c r="S255" i="4"/>
  <c r="R255" i="4"/>
  <c r="Q255" i="4"/>
  <c r="P255" i="4"/>
  <c r="AM254" i="4"/>
  <c r="AL254" i="4"/>
  <c r="AK254" i="4"/>
  <c r="AJ254" i="4"/>
  <c r="AI254" i="4"/>
  <c r="AH254" i="4"/>
  <c r="AG254" i="4"/>
  <c r="AF254" i="4"/>
  <c r="AE254" i="4"/>
  <c r="AD254" i="4"/>
  <c r="AC254" i="4"/>
  <c r="AB254" i="4"/>
  <c r="AA254" i="4"/>
  <c r="Z254" i="4"/>
  <c r="Y254" i="4"/>
  <c r="Y254" i="4" a="1"/>
  <c r="X254" i="4"/>
  <c r="W254" i="4"/>
  <c r="V254" i="4"/>
  <c r="U254" i="4"/>
  <c r="T254" i="4"/>
  <c r="S254" i="4"/>
  <c r="R254" i="4"/>
  <c r="Q254" i="4"/>
  <c r="P254" i="4"/>
  <c r="AM253" i="4"/>
  <c r="AL253" i="4"/>
  <c r="AK253" i="4"/>
  <c r="AJ253" i="4"/>
  <c r="AI253" i="4"/>
  <c r="AH253" i="4"/>
  <c r="AG253" i="4"/>
  <c r="AF253" i="4"/>
  <c r="AE253" i="4"/>
  <c r="AD253" i="4"/>
  <c r="AC253" i="4"/>
  <c r="AB253" i="4"/>
  <c r="AA253" i="4"/>
  <c r="Z253" i="4"/>
  <c r="Y253" i="4"/>
  <c r="Y253" i="4" a="1"/>
  <c r="X253" i="4"/>
  <c r="W253" i="4"/>
  <c r="V253" i="4"/>
  <c r="U253" i="4"/>
  <c r="T253" i="4"/>
  <c r="S253" i="4"/>
  <c r="R253" i="4"/>
  <c r="Q253" i="4"/>
  <c r="P253" i="4"/>
  <c r="AM252" i="4"/>
  <c r="AL252" i="4"/>
  <c r="AK252" i="4"/>
  <c r="AJ252" i="4"/>
  <c r="AI252" i="4"/>
  <c r="AH252" i="4"/>
  <c r="AG252" i="4"/>
  <c r="AF252" i="4"/>
  <c r="AE252" i="4"/>
  <c r="AD252" i="4"/>
  <c r="AC252" i="4"/>
  <c r="AB252" i="4"/>
  <c r="AA252" i="4"/>
  <c r="Z252" i="4"/>
  <c r="Y252" i="4"/>
  <c r="Y252" i="4" a="1"/>
  <c r="X252" i="4"/>
  <c r="W252" i="4"/>
  <c r="V252" i="4"/>
  <c r="U252" i="4"/>
  <c r="T252" i="4"/>
  <c r="S252" i="4"/>
  <c r="R252" i="4"/>
  <c r="Q252" i="4"/>
  <c r="P252" i="4"/>
  <c r="AM251" i="4"/>
  <c r="AL251" i="4"/>
  <c r="AK251" i="4"/>
  <c r="AJ251" i="4"/>
  <c r="AI251" i="4"/>
  <c r="AH251" i="4"/>
  <c r="AG251" i="4"/>
  <c r="AF251" i="4"/>
  <c r="AE251" i="4"/>
  <c r="AD251" i="4"/>
  <c r="AC251" i="4"/>
  <c r="AB251" i="4"/>
  <c r="AA251" i="4"/>
  <c r="Z251" i="4"/>
  <c r="Y251" i="4"/>
  <c r="Y251" i="4" a="1"/>
  <c r="X251" i="4"/>
  <c r="W251" i="4"/>
  <c r="V251" i="4"/>
  <c r="U251" i="4"/>
  <c r="T251" i="4"/>
  <c r="S251" i="4"/>
  <c r="R251" i="4"/>
  <c r="Q251" i="4"/>
  <c r="P251" i="4"/>
  <c r="AM250" i="4"/>
  <c r="AL250" i="4"/>
  <c r="AK250" i="4"/>
  <c r="AJ250" i="4"/>
  <c r="AI250" i="4"/>
  <c r="AH250" i="4"/>
  <c r="AG250" i="4"/>
  <c r="AF250" i="4"/>
  <c r="AE250" i="4"/>
  <c r="AD250" i="4"/>
  <c r="AC250" i="4"/>
  <c r="AB250" i="4"/>
  <c r="AA250" i="4"/>
  <c r="Z250" i="4"/>
  <c r="Y250" i="4"/>
  <c r="Y250" i="4" a="1"/>
  <c r="X250" i="4"/>
  <c r="W250" i="4"/>
  <c r="V250" i="4"/>
  <c r="U250" i="4"/>
  <c r="T250" i="4"/>
  <c r="S250" i="4"/>
  <c r="R250" i="4"/>
  <c r="Q250" i="4"/>
  <c r="P250" i="4"/>
  <c r="AM249" i="4"/>
  <c r="AL249" i="4"/>
  <c r="AK249" i="4"/>
  <c r="AJ249" i="4"/>
  <c r="AI249" i="4"/>
  <c r="AH249" i="4"/>
  <c r="AG249" i="4"/>
  <c r="AF249" i="4"/>
  <c r="AE249" i="4"/>
  <c r="AD249" i="4"/>
  <c r="AC249" i="4"/>
  <c r="AB249" i="4"/>
  <c r="AA249" i="4"/>
  <c r="Z249" i="4"/>
  <c r="Y249" i="4"/>
  <c r="Y249" i="4" a="1"/>
  <c r="X249" i="4"/>
  <c r="W249" i="4"/>
  <c r="V249" i="4"/>
  <c r="U249" i="4"/>
  <c r="T249" i="4"/>
  <c r="S249" i="4"/>
  <c r="R249" i="4"/>
  <c r="Q249" i="4"/>
  <c r="P249" i="4"/>
  <c r="AM248" i="4"/>
  <c r="AL248" i="4"/>
  <c r="AK248" i="4"/>
  <c r="AJ248" i="4"/>
  <c r="AI248" i="4"/>
  <c r="AH248" i="4"/>
  <c r="AG248" i="4"/>
  <c r="AF248" i="4"/>
  <c r="AE248" i="4"/>
  <c r="AD248" i="4"/>
  <c r="AC248" i="4"/>
  <c r="AB248" i="4"/>
  <c r="AA248" i="4"/>
  <c r="Z248" i="4"/>
  <c r="Y248" i="4"/>
  <c r="Y248" i="4" a="1"/>
  <c r="X248" i="4"/>
  <c r="W248" i="4"/>
  <c r="V248" i="4"/>
  <c r="U248" i="4"/>
  <c r="T248" i="4"/>
  <c r="S248" i="4"/>
  <c r="R248" i="4"/>
  <c r="Q248" i="4"/>
  <c r="P248" i="4"/>
  <c r="AM247" i="4"/>
  <c r="AL247" i="4"/>
  <c r="AK247" i="4"/>
  <c r="AJ247" i="4"/>
  <c r="AI247" i="4"/>
  <c r="AH247" i="4"/>
  <c r="AG247" i="4"/>
  <c r="AF247" i="4"/>
  <c r="AE247" i="4"/>
  <c r="AD247" i="4"/>
  <c r="AC247" i="4"/>
  <c r="AB247" i="4"/>
  <c r="AA247" i="4"/>
  <c r="Z247" i="4"/>
  <c r="Y247" i="4"/>
  <c r="Y247" i="4" a="1"/>
  <c r="X247" i="4"/>
  <c r="W247" i="4"/>
  <c r="V247" i="4"/>
  <c r="U247" i="4"/>
  <c r="T247" i="4"/>
  <c r="S247" i="4"/>
  <c r="R247" i="4"/>
  <c r="Q247" i="4"/>
  <c r="P247" i="4"/>
  <c r="AM246" i="4"/>
  <c r="AL246" i="4"/>
  <c r="AK246" i="4"/>
  <c r="AJ246" i="4"/>
  <c r="AI246" i="4"/>
  <c r="AH246" i="4"/>
  <c r="AG246" i="4"/>
  <c r="AF246" i="4"/>
  <c r="AE246" i="4"/>
  <c r="AD246" i="4"/>
  <c r="AC246" i="4"/>
  <c r="AB246" i="4"/>
  <c r="AA246" i="4"/>
  <c r="Z246" i="4"/>
  <c r="Y246" i="4"/>
  <c r="Y246" i="4" a="1"/>
  <c r="X246" i="4"/>
  <c r="W246" i="4"/>
  <c r="V246" i="4"/>
  <c r="U246" i="4"/>
  <c r="T246" i="4"/>
  <c r="S246" i="4"/>
  <c r="R246" i="4"/>
  <c r="Q246" i="4"/>
  <c r="P246" i="4"/>
  <c r="AM245" i="4"/>
  <c r="AL245" i="4"/>
  <c r="AK245" i="4"/>
  <c r="AJ245" i="4"/>
  <c r="AI245" i="4"/>
  <c r="AH245" i="4"/>
  <c r="AG245" i="4"/>
  <c r="AF245" i="4"/>
  <c r="AE245" i="4"/>
  <c r="AD245" i="4"/>
  <c r="AC245" i="4"/>
  <c r="AB245" i="4"/>
  <c r="AA245" i="4"/>
  <c r="Z245" i="4"/>
  <c r="Y245" i="4"/>
  <c r="Y245" i="4" a="1"/>
  <c r="X245" i="4"/>
  <c r="W245" i="4"/>
  <c r="V245" i="4"/>
  <c r="U245" i="4"/>
  <c r="T245" i="4"/>
  <c r="S245" i="4"/>
  <c r="R245" i="4"/>
  <c r="Q245" i="4"/>
  <c r="P245" i="4"/>
  <c r="AM244" i="4"/>
  <c r="AL244" i="4"/>
  <c r="AK244" i="4"/>
  <c r="AJ244" i="4"/>
  <c r="AI244" i="4"/>
  <c r="AH244" i="4"/>
  <c r="AG244" i="4"/>
  <c r="AF244" i="4"/>
  <c r="AE244" i="4"/>
  <c r="AD244" i="4"/>
  <c r="AC244" i="4"/>
  <c r="AB244" i="4"/>
  <c r="AA244" i="4"/>
  <c r="Z244" i="4"/>
  <c r="Y244" i="4"/>
  <c r="Y244" i="4" a="1"/>
  <c r="X244" i="4"/>
  <c r="W244" i="4"/>
  <c r="V244" i="4"/>
  <c r="U244" i="4"/>
  <c r="T244" i="4"/>
  <c r="S244" i="4"/>
  <c r="R244" i="4"/>
  <c r="Q244" i="4"/>
  <c r="P244" i="4"/>
  <c r="AM243" i="4"/>
  <c r="AL243" i="4"/>
  <c r="AK243" i="4"/>
  <c r="AJ243" i="4"/>
  <c r="AI243" i="4"/>
  <c r="AH243" i="4"/>
  <c r="AG243" i="4"/>
  <c r="AF243" i="4"/>
  <c r="AE243" i="4"/>
  <c r="AD243" i="4"/>
  <c r="AC243" i="4"/>
  <c r="AB243" i="4"/>
  <c r="AA243" i="4"/>
  <c r="Z243" i="4"/>
  <c r="Y243" i="4"/>
  <c r="Y243" i="4" a="1"/>
  <c r="X243" i="4"/>
  <c r="W243" i="4"/>
  <c r="V243" i="4"/>
  <c r="U243" i="4"/>
  <c r="T243" i="4"/>
  <c r="S243" i="4"/>
  <c r="R243" i="4"/>
  <c r="Q243" i="4"/>
  <c r="P243" i="4"/>
  <c r="AM242" i="4"/>
  <c r="AL242" i="4"/>
  <c r="AK242" i="4"/>
  <c r="AJ242" i="4"/>
  <c r="AI242" i="4"/>
  <c r="AH242" i="4"/>
  <c r="AG242" i="4"/>
  <c r="AF242" i="4"/>
  <c r="AE242" i="4"/>
  <c r="AD242" i="4"/>
  <c r="AC242" i="4"/>
  <c r="AB242" i="4"/>
  <c r="AA242" i="4"/>
  <c r="Z242" i="4"/>
  <c r="Y242" i="4"/>
  <c r="Y242" i="4" a="1"/>
  <c r="X242" i="4"/>
  <c r="W242" i="4"/>
  <c r="V242" i="4"/>
  <c r="U242" i="4"/>
  <c r="T242" i="4"/>
  <c r="S242" i="4"/>
  <c r="R242" i="4"/>
  <c r="Q242" i="4"/>
  <c r="P242" i="4"/>
  <c r="AM241" i="4"/>
  <c r="AL241" i="4"/>
  <c r="AK241" i="4"/>
  <c r="AJ241" i="4"/>
  <c r="AI241" i="4"/>
  <c r="AH241" i="4"/>
  <c r="AG241" i="4"/>
  <c r="AF241" i="4"/>
  <c r="AE241" i="4"/>
  <c r="AD241" i="4"/>
  <c r="AC241" i="4"/>
  <c r="AB241" i="4"/>
  <c r="AA241" i="4"/>
  <c r="Z241" i="4"/>
  <c r="Y241" i="4"/>
  <c r="Y241" i="4" a="1"/>
  <c r="X241" i="4"/>
  <c r="W241" i="4"/>
  <c r="V241" i="4"/>
  <c r="U241" i="4"/>
  <c r="T241" i="4"/>
  <c r="S241" i="4"/>
  <c r="R241" i="4"/>
  <c r="Q241" i="4"/>
  <c r="P241" i="4"/>
  <c r="AM240" i="4"/>
  <c r="AL240" i="4"/>
  <c r="AK240" i="4"/>
  <c r="AJ240" i="4"/>
  <c r="AI240" i="4"/>
  <c r="AH240" i="4"/>
  <c r="AG240" i="4"/>
  <c r="AF240" i="4"/>
  <c r="AE240" i="4"/>
  <c r="AD240" i="4"/>
  <c r="AC240" i="4"/>
  <c r="AB240" i="4"/>
  <c r="AA240" i="4"/>
  <c r="Z240" i="4"/>
  <c r="Y240" i="4"/>
  <c r="Y240" i="4" a="1"/>
  <c r="X240" i="4"/>
  <c r="W240" i="4"/>
  <c r="V240" i="4"/>
  <c r="U240" i="4"/>
  <c r="T240" i="4"/>
  <c r="S240" i="4"/>
  <c r="R240" i="4"/>
  <c r="Q240" i="4"/>
  <c r="P240" i="4"/>
  <c r="AM239" i="4"/>
  <c r="AL239" i="4"/>
  <c r="AK239" i="4"/>
  <c r="AJ239" i="4"/>
  <c r="AI239" i="4"/>
  <c r="AH239" i="4"/>
  <c r="AG239" i="4"/>
  <c r="AF239" i="4"/>
  <c r="AE239" i="4"/>
  <c r="AD239" i="4"/>
  <c r="AC239" i="4"/>
  <c r="AB239" i="4"/>
  <c r="AA239" i="4"/>
  <c r="Z239" i="4"/>
  <c r="Y239" i="4"/>
  <c r="Y239" i="4" a="1"/>
  <c r="X239" i="4"/>
  <c r="W239" i="4"/>
  <c r="V239" i="4"/>
  <c r="U239" i="4"/>
  <c r="T239" i="4"/>
  <c r="S239" i="4"/>
  <c r="R239" i="4"/>
  <c r="Q239" i="4"/>
  <c r="P239" i="4"/>
  <c r="AM238" i="4"/>
  <c r="AL238" i="4"/>
  <c r="AK238" i="4"/>
  <c r="AJ238" i="4"/>
  <c r="AI238" i="4"/>
  <c r="AH238" i="4"/>
  <c r="AG238" i="4"/>
  <c r="AF238" i="4"/>
  <c r="AE238" i="4"/>
  <c r="AD238" i="4"/>
  <c r="AC238" i="4"/>
  <c r="AB238" i="4"/>
  <c r="AA238" i="4"/>
  <c r="Z238" i="4"/>
  <c r="Y238" i="4"/>
  <c r="Y238" i="4" a="1"/>
  <c r="X238" i="4"/>
  <c r="W238" i="4"/>
  <c r="V238" i="4"/>
  <c r="U238" i="4"/>
  <c r="T238" i="4"/>
  <c r="S238" i="4"/>
  <c r="R238" i="4"/>
  <c r="Q238" i="4"/>
  <c r="P238" i="4"/>
  <c r="AM237" i="4"/>
  <c r="AL237" i="4"/>
  <c r="AK237" i="4"/>
  <c r="AJ237" i="4"/>
  <c r="AI237" i="4"/>
  <c r="AH237" i="4"/>
  <c r="AG237" i="4"/>
  <c r="AF237" i="4"/>
  <c r="AE237" i="4"/>
  <c r="AD237" i="4"/>
  <c r="AC237" i="4"/>
  <c r="AB237" i="4"/>
  <c r="AA237" i="4"/>
  <c r="Z237" i="4"/>
  <c r="Y237" i="4"/>
  <c r="Y237" i="4" a="1"/>
  <c r="X237" i="4"/>
  <c r="W237" i="4"/>
  <c r="V237" i="4"/>
  <c r="U237" i="4"/>
  <c r="T237" i="4"/>
  <c r="S237" i="4"/>
  <c r="R237" i="4"/>
  <c r="Q237" i="4"/>
  <c r="P237" i="4"/>
  <c r="AM236" i="4"/>
  <c r="AL236" i="4"/>
  <c r="AK236" i="4"/>
  <c r="AJ236" i="4"/>
  <c r="AI236" i="4"/>
  <c r="AH236" i="4"/>
  <c r="AG236" i="4"/>
  <c r="AF236" i="4"/>
  <c r="AE236" i="4"/>
  <c r="AD236" i="4"/>
  <c r="AC236" i="4"/>
  <c r="AB236" i="4"/>
  <c r="AA236" i="4"/>
  <c r="Z236" i="4"/>
  <c r="Y236" i="4"/>
  <c r="Y236" i="4" a="1"/>
  <c r="X236" i="4"/>
  <c r="W236" i="4"/>
  <c r="V236" i="4"/>
  <c r="U236" i="4"/>
  <c r="T236" i="4"/>
  <c r="S236" i="4"/>
  <c r="R236" i="4"/>
  <c r="Q236" i="4"/>
  <c r="P236" i="4"/>
  <c r="AM235" i="4"/>
  <c r="AL235" i="4"/>
  <c r="AK235" i="4"/>
  <c r="AJ235" i="4"/>
  <c r="AI235" i="4"/>
  <c r="AH235" i="4"/>
  <c r="AG235" i="4"/>
  <c r="AF235" i="4"/>
  <c r="AE235" i="4"/>
  <c r="AD235" i="4"/>
  <c r="AC235" i="4"/>
  <c r="AB235" i="4"/>
  <c r="AA235" i="4"/>
  <c r="Z235" i="4"/>
  <c r="Y235" i="4"/>
  <c r="Y235" i="4" a="1"/>
  <c r="X235" i="4"/>
  <c r="W235" i="4"/>
  <c r="V235" i="4"/>
  <c r="U235" i="4"/>
  <c r="T235" i="4"/>
  <c r="S235" i="4"/>
  <c r="R235" i="4"/>
  <c r="Q235" i="4"/>
  <c r="P235" i="4"/>
  <c r="AM234" i="4"/>
  <c r="AL234" i="4"/>
  <c r="AK234" i="4"/>
  <c r="AJ234" i="4"/>
  <c r="AI234" i="4"/>
  <c r="AH234" i="4"/>
  <c r="AG234" i="4"/>
  <c r="AF234" i="4"/>
  <c r="AE234" i="4"/>
  <c r="AD234" i="4"/>
  <c r="AC234" i="4"/>
  <c r="AB234" i="4"/>
  <c r="AA234" i="4"/>
  <c r="Z234" i="4"/>
  <c r="Y234" i="4"/>
  <c r="Y234" i="4" a="1"/>
  <c r="X234" i="4"/>
  <c r="W234" i="4"/>
  <c r="V234" i="4"/>
  <c r="U234" i="4"/>
  <c r="T234" i="4"/>
  <c r="S234" i="4"/>
  <c r="R234" i="4"/>
  <c r="Q234" i="4"/>
  <c r="P234" i="4"/>
  <c r="AM233" i="4"/>
  <c r="AL233" i="4"/>
  <c r="AK233" i="4"/>
  <c r="AJ233" i="4"/>
  <c r="AI233" i="4"/>
  <c r="AH233" i="4"/>
  <c r="AG233" i="4"/>
  <c r="AF233" i="4"/>
  <c r="AE233" i="4"/>
  <c r="AD233" i="4"/>
  <c r="AC233" i="4"/>
  <c r="AB233" i="4"/>
  <c r="AA233" i="4"/>
  <c r="Z233" i="4"/>
  <c r="Y233" i="4"/>
  <c r="Y233" i="4" a="1"/>
  <c r="X233" i="4"/>
  <c r="W233" i="4"/>
  <c r="V233" i="4"/>
  <c r="U233" i="4"/>
  <c r="T233" i="4"/>
  <c r="S233" i="4"/>
  <c r="R233" i="4"/>
  <c r="Q233" i="4"/>
  <c r="P233" i="4"/>
  <c r="AM232" i="4"/>
  <c r="AL232" i="4"/>
  <c r="AK232" i="4"/>
  <c r="AJ232" i="4"/>
  <c r="AI232" i="4"/>
  <c r="AH232" i="4"/>
  <c r="AG232" i="4"/>
  <c r="AF232" i="4"/>
  <c r="AE232" i="4"/>
  <c r="AD232" i="4"/>
  <c r="AC232" i="4"/>
  <c r="AB232" i="4"/>
  <c r="AA232" i="4"/>
  <c r="Z232" i="4"/>
  <c r="Y232" i="4"/>
  <c r="Y232" i="4" a="1"/>
  <c r="X232" i="4"/>
  <c r="W232" i="4"/>
  <c r="V232" i="4"/>
  <c r="U232" i="4"/>
  <c r="T232" i="4"/>
  <c r="S232" i="4"/>
  <c r="R232" i="4"/>
  <c r="Q232" i="4"/>
  <c r="P232" i="4"/>
  <c r="AM231" i="4"/>
  <c r="AL231" i="4"/>
  <c r="AK231" i="4"/>
  <c r="AJ231" i="4"/>
  <c r="AI231" i="4"/>
  <c r="AH231" i="4"/>
  <c r="AG231" i="4"/>
  <c r="AF231" i="4"/>
  <c r="AE231" i="4"/>
  <c r="AD231" i="4"/>
  <c r="AC231" i="4"/>
  <c r="AB231" i="4"/>
  <c r="AA231" i="4"/>
  <c r="Z231" i="4"/>
  <c r="Y231" i="4"/>
  <c r="Y231" i="4" a="1"/>
  <c r="X231" i="4"/>
  <c r="W231" i="4"/>
  <c r="V231" i="4"/>
  <c r="U231" i="4"/>
  <c r="T231" i="4"/>
  <c r="S231" i="4"/>
  <c r="R231" i="4"/>
  <c r="Q231" i="4"/>
  <c r="P231" i="4"/>
  <c r="AM230" i="4"/>
  <c r="AL230" i="4"/>
  <c r="AK230" i="4"/>
  <c r="AJ230" i="4"/>
  <c r="AI230" i="4"/>
  <c r="AH230" i="4"/>
  <c r="AG230" i="4"/>
  <c r="AF230" i="4"/>
  <c r="AE230" i="4"/>
  <c r="AD230" i="4"/>
  <c r="AC230" i="4"/>
  <c r="AB230" i="4"/>
  <c r="AA230" i="4"/>
  <c r="Z230" i="4"/>
  <c r="Y230" i="4"/>
  <c r="Y230" i="4" a="1"/>
  <c r="X230" i="4"/>
  <c r="W230" i="4"/>
  <c r="V230" i="4"/>
  <c r="U230" i="4"/>
  <c r="T230" i="4"/>
  <c r="S230" i="4"/>
  <c r="R230" i="4"/>
  <c r="Q230" i="4"/>
  <c r="P230" i="4"/>
  <c r="AM229" i="4"/>
  <c r="AL229" i="4"/>
  <c r="AK229" i="4"/>
  <c r="AJ229" i="4"/>
  <c r="AI229" i="4"/>
  <c r="AH229" i="4"/>
  <c r="AG229" i="4"/>
  <c r="AF229" i="4"/>
  <c r="AE229" i="4"/>
  <c r="AD229" i="4"/>
  <c r="AC229" i="4"/>
  <c r="AB229" i="4"/>
  <c r="AA229" i="4"/>
  <c r="Z229" i="4"/>
  <c r="Y229" i="4"/>
  <c r="Y229" i="4" a="1"/>
  <c r="X229" i="4"/>
  <c r="W229" i="4"/>
  <c r="V229" i="4"/>
  <c r="U229" i="4"/>
  <c r="T229" i="4"/>
  <c r="S229" i="4"/>
  <c r="R229" i="4"/>
  <c r="Q229" i="4"/>
  <c r="P229" i="4"/>
  <c r="AM228" i="4"/>
  <c r="AL228" i="4"/>
  <c r="AK228" i="4"/>
  <c r="AJ228" i="4"/>
  <c r="AI228" i="4"/>
  <c r="AH228" i="4"/>
  <c r="AG228" i="4"/>
  <c r="AF228" i="4"/>
  <c r="AE228" i="4"/>
  <c r="AD228" i="4"/>
  <c r="AC228" i="4"/>
  <c r="AB228" i="4"/>
  <c r="AA228" i="4"/>
  <c r="Z228" i="4"/>
  <c r="Y228" i="4"/>
  <c r="Y228" i="4" a="1"/>
  <c r="X228" i="4"/>
  <c r="W228" i="4"/>
  <c r="V228" i="4"/>
  <c r="U228" i="4"/>
  <c r="T228" i="4"/>
  <c r="S228" i="4"/>
  <c r="R228" i="4"/>
  <c r="Q228" i="4"/>
  <c r="P228" i="4"/>
  <c r="AM227" i="4"/>
  <c r="AL227" i="4"/>
  <c r="AK227" i="4"/>
  <c r="AJ227" i="4"/>
  <c r="AI227" i="4"/>
  <c r="AH227" i="4"/>
  <c r="AG227" i="4"/>
  <c r="AF227" i="4"/>
  <c r="AE227" i="4"/>
  <c r="AD227" i="4"/>
  <c r="AC227" i="4"/>
  <c r="AB227" i="4"/>
  <c r="AA227" i="4"/>
  <c r="Z227" i="4"/>
  <c r="Y227" i="4"/>
  <c r="Y227" i="4" a="1"/>
  <c r="X227" i="4"/>
  <c r="W227" i="4"/>
  <c r="V227" i="4"/>
  <c r="U227" i="4"/>
  <c r="T227" i="4"/>
  <c r="S227" i="4"/>
  <c r="R227" i="4"/>
  <c r="Q227" i="4"/>
  <c r="P227" i="4"/>
  <c r="AM226" i="4"/>
  <c r="AL226" i="4"/>
  <c r="AK226" i="4"/>
  <c r="AJ226" i="4"/>
  <c r="AI226" i="4"/>
  <c r="AH226" i="4"/>
  <c r="AG226" i="4"/>
  <c r="AF226" i="4"/>
  <c r="AE226" i="4"/>
  <c r="AD226" i="4"/>
  <c r="AC226" i="4"/>
  <c r="AB226" i="4"/>
  <c r="AA226" i="4"/>
  <c r="Z226" i="4"/>
  <c r="Y226" i="4"/>
  <c r="Y226" i="4" a="1"/>
  <c r="X226" i="4"/>
  <c r="W226" i="4"/>
  <c r="V226" i="4"/>
  <c r="U226" i="4"/>
  <c r="T226" i="4"/>
  <c r="S226" i="4"/>
  <c r="R226" i="4"/>
  <c r="Q226" i="4"/>
  <c r="P226" i="4"/>
  <c r="AM225" i="4"/>
  <c r="AL225" i="4"/>
  <c r="AK225" i="4"/>
  <c r="AJ225" i="4"/>
  <c r="AI225" i="4"/>
  <c r="AH225" i="4"/>
  <c r="AG225" i="4"/>
  <c r="AF225" i="4"/>
  <c r="AE225" i="4"/>
  <c r="AD225" i="4"/>
  <c r="AC225" i="4"/>
  <c r="AB225" i="4"/>
  <c r="AA225" i="4"/>
  <c r="Z225" i="4"/>
  <c r="Y225" i="4"/>
  <c r="Y225" i="4" a="1"/>
  <c r="X225" i="4"/>
  <c r="W225" i="4"/>
  <c r="V225" i="4"/>
  <c r="U225" i="4"/>
  <c r="T225" i="4"/>
  <c r="S225" i="4"/>
  <c r="R225" i="4"/>
  <c r="Q225" i="4"/>
  <c r="P225" i="4"/>
  <c r="AM224" i="4"/>
  <c r="AL224" i="4"/>
  <c r="AK224" i="4"/>
  <c r="AJ224" i="4"/>
  <c r="AI224" i="4"/>
  <c r="AH224" i="4"/>
  <c r="AG224" i="4"/>
  <c r="AF224" i="4"/>
  <c r="AE224" i="4"/>
  <c r="AD224" i="4"/>
  <c r="AC224" i="4"/>
  <c r="AB224" i="4"/>
  <c r="AA224" i="4"/>
  <c r="Z224" i="4"/>
  <c r="Y224" i="4"/>
  <c r="Y224" i="4" a="1"/>
  <c r="X224" i="4"/>
  <c r="W224" i="4"/>
  <c r="V224" i="4"/>
  <c r="U224" i="4"/>
  <c r="T224" i="4"/>
  <c r="S224" i="4"/>
  <c r="R224" i="4"/>
  <c r="Q224" i="4"/>
  <c r="P224" i="4"/>
  <c r="AM223" i="4"/>
  <c r="AL223" i="4"/>
  <c r="AK223" i="4"/>
  <c r="AJ223" i="4"/>
  <c r="AI223" i="4"/>
  <c r="AH223" i="4"/>
  <c r="AG223" i="4"/>
  <c r="AF223" i="4"/>
  <c r="AE223" i="4"/>
  <c r="AD223" i="4"/>
  <c r="AC223" i="4"/>
  <c r="AB223" i="4"/>
  <c r="AA223" i="4"/>
  <c r="Z223" i="4"/>
  <c r="Y223" i="4"/>
  <c r="Y223" i="4" a="1"/>
  <c r="X223" i="4"/>
  <c r="W223" i="4"/>
  <c r="V223" i="4"/>
  <c r="U223" i="4"/>
  <c r="T223" i="4"/>
  <c r="S223" i="4"/>
  <c r="R223" i="4"/>
  <c r="Q223" i="4"/>
  <c r="P223" i="4"/>
  <c r="AM222" i="4"/>
  <c r="AL222" i="4"/>
  <c r="AK222" i="4"/>
  <c r="AJ222" i="4"/>
  <c r="AI222" i="4"/>
  <c r="AH222" i="4"/>
  <c r="AG222" i="4"/>
  <c r="AF222" i="4"/>
  <c r="AE222" i="4"/>
  <c r="AD222" i="4"/>
  <c r="AC222" i="4"/>
  <c r="AB222" i="4"/>
  <c r="AA222" i="4"/>
  <c r="Z222" i="4"/>
  <c r="Y222" i="4"/>
  <c r="Y222" i="4" a="1"/>
  <c r="X222" i="4"/>
  <c r="W222" i="4"/>
  <c r="V222" i="4"/>
  <c r="U222" i="4"/>
  <c r="T222" i="4"/>
  <c r="S222" i="4"/>
  <c r="R222" i="4"/>
  <c r="Q222" i="4"/>
  <c r="P222" i="4"/>
  <c r="AM221" i="4"/>
  <c r="AL221" i="4"/>
  <c r="AK221" i="4"/>
  <c r="AJ221" i="4"/>
  <c r="AI221" i="4"/>
  <c r="AH221" i="4"/>
  <c r="AG221" i="4"/>
  <c r="AF221" i="4"/>
  <c r="AE221" i="4"/>
  <c r="AD221" i="4"/>
  <c r="AC221" i="4"/>
  <c r="AB221" i="4"/>
  <c r="AA221" i="4"/>
  <c r="Z221" i="4"/>
  <c r="Y221" i="4"/>
  <c r="Y221" i="4" a="1"/>
  <c r="X221" i="4"/>
  <c r="W221" i="4"/>
  <c r="V221" i="4"/>
  <c r="U221" i="4"/>
  <c r="T221" i="4"/>
  <c r="S221" i="4"/>
  <c r="R221" i="4"/>
  <c r="Q221" i="4"/>
  <c r="P221" i="4"/>
  <c r="AM220" i="4"/>
  <c r="AL220" i="4"/>
  <c r="AK220" i="4"/>
  <c r="AJ220" i="4"/>
  <c r="AI220" i="4"/>
  <c r="AH220" i="4"/>
  <c r="AG220" i="4"/>
  <c r="AF220" i="4"/>
  <c r="AE220" i="4"/>
  <c r="AD220" i="4"/>
  <c r="AC220" i="4"/>
  <c r="AB220" i="4"/>
  <c r="AA220" i="4"/>
  <c r="Z220" i="4"/>
  <c r="Y220" i="4"/>
  <c r="Y220" i="4" a="1"/>
  <c r="X220" i="4"/>
  <c r="W220" i="4"/>
  <c r="V220" i="4"/>
  <c r="U220" i="4"/>
  <c r="T220" i="4"/>
  <c r="S220" i="4"/>
  <c r="R220" i="4"/>
  <c r="Q220" i="4"/>
  <c r="P220" i="4"/>
  <c r="AM219" i="4"/>
  <c r="AL219" i="4"/>
  <c r="AK219" i="4"/>
  <c r="AJ219" i="4"/>
  <c r="AI219" i="4"/>
  <c r="AH219" i="4"/>
  <c r="AG219" i="4"/>
  <c r="AF219" i="4"/>
  <c r="AE219" i="4"/>
  <c r="AD219" i="4"/>
  <c r="AC219" i="4"/>
  <c r="AB219" i="4"/>
  <c r="AA219" i="4"/>
  <c r="Z219" i="4"/>
  <c r="Y219" i="4"/>
  <c r="Y219" i="4" a="1"/>
  <c r="X219" i="4"/>
  <c r="W219" i="4"/>
  <c r="V219" i="4"/>
  <c r="U219" i="4"/>
  <c r="T219" i="4"/>
  <c r="S219" i="4"/>
  <c r="R219" i="4"/>
  <c r="Q219" i="4"/>
  <c r="P219" i="4"/>
  <c r="AM218" i="4"/>
  <c r="AL218" i="4"/>
  <c r="AK218" i="4"/>
  <c r="AJ218" i="4"/>
  <c r="AI218" i="4"/>
  <c r="AH218" i="4"/>
  <c r="AG218" i="4"/>
  <c r="AF218" i="4"/>
  <c r="AE218" i="4"/>
  <c r="AD218" i="4"/>
  <c r="AC218" i="4"/>
  <c r="AB218" i="4"/>
  <c r="AA218" i="4"/>
  <c r="Z218" i="4"/>
  <c r="Y218" i="4"/>
  <c r="Y218" i="4" a="1"/>
  <c r="X218" i="4"/>
  <c r="W218" i="4"/>
  <c r="V218" i="4"/>
  <c r="U218" i="4"/>
  <c r="T218" i="4"/>
  <c r="S218" i="4"/>
  <c r="R218" i="4"/>
  <c r="Q218" i="4"/>
  <c r="P218" i="4"/>
  <c r="AM217" i="4"/>
  <c r="AL217" i="4"/>
  <c r="AK217" i="4"/>
  <c r="AJ217" i="4"/>
  <c r="AI217" i="4"/>
  <c r="AH217" i="4"/>
  <c r="AG217" i="4"/>
  <c r="AF217" i="4"/>
  <c r="AE217" i="4"/>
  <c r="AD217" i="4"/>
  <c r="AC217" i="4"/>
  <c r="AB217" i="4"/>
  <c r="AA217" i="4"/>
  <c r="Z217" i="4"/>
  <c r="Y217" i="4"/>
  <c r="Y217" i="4" a="1"/>
  <c r="X217" i="4"/>
  <c r="W217" i="4"/>
  <c r="V217" i="4"/>
  <c r="U217" i="4"/>
  <c r="T217" i="4"/>
  <c r="S217" i="4"/>
  <c r="R217" i="4"/>
  <c r="Q217" i="4"/>
  <c r="P217" i="4"/>
  <c r="AM216" i="4"/>
  <c r="AL216" i="4"/>
  <c r="AK216" i="4"/>
  <c r="AJ216" i="4"/>
  <c r="AI216" i="4"/>
  <c r="AH216" i="4"/>
  <c r="AG216" i="4"/>
  <c r="AF216" i="4"/>
  <c r="AE216" i="4"/>
  <c r="AD216" i="4"/>
  <c r="AC216" i="4"/>
  <c r="AB216" i="4"/>
  <c r="AA216" i="4"/>
  <c r="Z216" i="4"/>
  <c r="Y216" i="4"/>
  <c r="Y216" i="4" a="1"/>
  <c r="X216" i="4"/>
  <c r="W216" i="4"/>
  <c r="V216" i="4"/>
  <c r="U216" i="4"/>
  <c r="T216" i="4"/>
  <c r="S216" i="4"/>
  <c r="R216" i="4"/>
  <c r="Q216" i="4"/>
  <c r="P216" i="4"/>
  <c r="AM215" i="4"/>
  <c r="AL215" i="4"/>
  <c r="AK215" i="4"/>
  <c r="AJ215" i="4"/>
  <c r="AI215" i="4"/>
  <c r="AH215" i="4"/>
  <c r="AG215" i="4"/>
  <c r="AF215" i="4"/>
  <c r="AE215" i="4"/>
  <c r="AD215" i="4"/>
  <c r="AC215" i="4"/>
  <c r="AB215" i="4"/>
  <c r="AA215" i="4"/>
  <c r="Z215" i="4"/>
  <c r="Y215" i="4"/>
  <c r="Y215" i="4" a="1"/>
  <c r="X215" i="4"/>
  <c r="W215" i="4"/>
  <c r="V215" i="4"/>
  <c r="U215" i="4"/>
  <c r="T215" i="4"/>
  <c r="S215" i="4"/>
  <c r="R215" i="4"/>
  <c r="Q215" i="4"/>
  <c r="P215" i="4"/>
  <c r="AM214" i="4"/>
  <c r="AL214" i="4"/>
  <c r="AK214" i="4"/>
  <c r="AJ214" i="4"/>
  <c r="AI214" i="4"/>
  <c r="AH214" i="4"/>
  <c r="AG214" i="4"/>
  <c r="AF214" i="4"/>
  <c r="AE214" i="4"/>
  <c r="AD214" i="4"/>
  <c r="AC214" i="4"/>
  <c r="AB214" i="4"/>
  <c r="AA214" i="4"/>
  <c r="Z214" i="4"/>
  <c r="Y214" i="4"/>
  <c r="Y214" i="4" a="1"/>
  <c r="X214" i="4"/>
  <c r="W214" i="4"/>
  <c r="V214" i="4"/>
  <c r="U214" i="4"/>
  <c r="T214" i="4"/>
  <c r="S214" i="4"/>
  <c r="R214" i="4"/>
  <c r="Q214" i="4"/>
  <c r="P214" i="4"/>
  <c r="AM213" i="4"/>
  <c r="AL213" i="4"/>
  <c r="AK213" i="4"/>
  <c r="AJ213" i="4"/>
  <c r="AI213" i="4"/>
  <c r="AH213" i="4"/>
  <c r="AG213" i="4"/>
  <c r="AF213" i="4"/>
  <c r="AE213" i="4"/>
  <c r="AD213" i="4"/>
  <c r="AC213" i="4"/>
  <c r="AB213" i="4"/>
  <c r="AA213" i="4"/>
  <c r="Z213" i="4"/>
  <c r="Y213" i="4"/>
  <c r="Y213" i="4" a="1"/>
  <c r="X213" i="4"/>
  <c r="W213" i="4"/>
  <c r="V213" i="4"/>
  <c r="U213" i="4"/>
  <c r="T213" i="4"/>
  <c r="S213" i="4"/>
  <c r="R213" i="4"/>
  <c r="Q213" i="4"/>
  <c r="P213" i="4"/>
  <c r="AM212" i="4"/>
  <c r="AL212" i="4"/>
  <c r="AK212" i="4"/>
  <c r="AJ212" i="4"/>
  <c r="AI212" i="4"/>
  <c r="AH212" i="4"/>
  <c r="AG212" i="4"/>
  <c r="AF212" i="4"/>
  <c r="AE212" i="4"/>
  <c r="AD212" i="4"/>
  <c r="AC212" i="4"/>
  <c r="AB212" i="4"/>
  <c r="AA212" i="4"/>
  <c r="Z212" i="4"/>
  <c r="Y212" i="4"/>
  <c r="Y212" i="4" a="1"/>
  <c r="X212" i="4"/>
  <c r="W212" i="4"/>
  <c r="V212" i="4"/>
  <c r="U212" i="4"/>
  <c r="T212" i="4"/>
  <c r="S212" i="4"/>
  <c r="R212" i="4"/>
  <c r="Q212" i="4"/>
  <c r="P212" i="4"/>
  <c r="AM211" i="4"/>
  <c r="AL211" i="4"/>
  <c r="AK211" i="4"/>
  <c r="AJ211" i="4"/>
  <c r="AI211" i="4"/>
  <c r="AH211" i="4"/>
  <c r="AG211" i="4"/>
  <c r="AF211" i="4"/>
  <c r="AE211" i="4"/>
  <c r="AD211" i="4"/>
  <c r="AC211" i="4"/>
  <c r="AB211" i="4"/>
  <c r="AA211" i="4"/>
  <c r="Z211" i="4"/>
  <c r="Y211" i="4"/>
  <c r="Y211" i="4" a="1"/>
  <c r="X211" i="4"/>
  <c r="W211" i="4"/>
  <c r="V211" i="4"/>
  <c r="U211" i="4"/>
  <c r="T211" i="4"/>
  <c r="S211" i="4"/>
  <c r="R211" i="4"/>
  <c r="Q211" i="4"/>
  <c r="P211" i="4"/>
  <c r="AM210" i="4"/>
  <c r="AL210" i="4"/>
  <c r="AK210" i="4"/>
  <c r="AJ210" i="4"/>
  <c r="AI210" i="4"/>
  <c r="AH210" i="4"/>
  <c r="AG210" i="4"/>
  <c r="AF210" i="4"/>
  <c r="AE210" i="4"/>
  <c r="AD210" i="4"/>
  <c r="AC210" i="4"/>
  <c r="AB210" i="4"/>
  <c r="AA210" i="4"/>
  <c r="Z210" i="4"/>
  <c r="Y210" i="4"/>
  <c r="Y210" i="4" a="1"/>
  <c r="X210" i="4"/>
  <c r="W210" i="4"/>
  <c r="V210" i="4"/>
  <c r="U210" i="4"/>
  <c r="T210" i="4"/>
  <c r="S210" i="4"/>
  <c r="R210" i="4"/>
  <c r="Q210" i="4"/>
  <c r="P210" i="4"/>
  <c r="AM209" i="4"/>
  <c r="AL209" i="4"/>
  <c r="AK209" i="4"/>
  <c r="AJ209" i="4"/>
  <c r="AI209" i="4"/>
  <c r="AH209" i="4"/>
  <c r="AG209" i="4"/>
  <c r="AF209" i="4"/>
  <c r="AE209" i="4"/>
  <c r="AD209" i="4"/>
  <c r="AC209" i="4"/>
  <c r="AB209" i="4"/>
  <c r="AA209" i="4"/>
  <c r="Z209" i="4"/>
  <c r="Y209" i="4"/>
  <c r="Y209" i="4" a="1"/>
  <c r="X209" i="4"/>
  <c r="W209" i="4"/>
  <c r="V209" i="4"/>
  <c r="U209" i="4"/>
  <c r="T209" i="4"/>
  <c r="S209" i="4"/>
  <c r="R209" i="4"/>
  <c r="Q209" i="4"/>
  <c r="P209" i="4"/>
  <c r="AM208" i="4"/>
  <c r="AL208" i="4"/>
  <c r="AK208" i="4"/>
  <c r="AJ208" i="4"/>
  <c r="AI208" i="4"/>
  <c r="AH208" i="4"/>
  <c r="AG208" i="4"/>
  <c r="AF208" i="4"/>
  <c r="AE208" i="4"/>
  <c r="AD208" i="4"/>
  <c r="AC208" i="4"/>
  <c r="AB208" i="4"/>
  <c r="AA208" i="4"/>
  <c r="Z208" i="4"/>
  <c r="Y208" i="4"/>
  <c r="Y208" i="4" a="1"/>
  <c r="X208" i="4"/>
  <c r="W208" i="4"/>
  <c r="V208" i="4"/>
  <c r="U208" i="4"/>
  <c r="T208" i="4"/>
  <c r="S208" i="4"/>
  <c r="R208" i="4"/>
  <c r="Q208" i="4"/>
  <c r="P208" i="4"/>
  <c r="AM207" i="4"/>
  <c r="AL207" i="4"/>
  <c r="AK207" i="4"/>
  <c r="AJ207" i="4"/>
  <c r="AI207" i="4"/>
  <c r="AH207" i="4"/>
  <c r="AG207" i="4"/>
  <c r="AF207" i="4"/>
  <c r="AE207" i="4"/>
  <c r="AD207" i="4"/>
  <c r="AC207" i="4"/>
  <c r="AB207" i="4"/>
  <c r="AA207" i="4"/>
  <c r="Z207" i="4"/>
  <c r="Y207" i="4"/>
  <c r="Y207" i="4" a="1"/>
  <c r="X207" i="4"/>
  <c r="W207" i="4"/>
  <c r="V207" i="4"/>
  <c r="U207" i="4"/>
  <c r="T207" i="4"/>
  <c r="S207" i="4"/>
  <c r="R207" i="4"/>
  <c r="Q207" i="4"/>
  <c r="P207" i="4"/>
  <c r="AM206" i="4"/>
  <c r="AL206" i="4"/>
  <c r="AK206" i="4"/>
  <c r="AJ206" i="4"/>
  <c r="AI206" i="4"/>
  <c r="AH206" i="4"/>
  <c r="AG206" i="4"/>
  <c r="AF206" i="4"/>
  <c r="AE206" i="4"/>
  <c r="AD206" i="4"/>
  <c r="AC206" i="4"/>
  <c r="AB206" i="4"/>
  <c r="AA206" i="4"/>
  <c r="Z206" i="4"/>
  <c r="Y206" i="4"/>
  <c r="Y206" i="4" a="1"/>
  <c r="X206" i="4"/>
  <c r="W206" i="4"/>
  <c r="V206" i="4"/>
  <c r="U206" i="4"/>
  <c r="T206" i="4"/>
  <c r="S206" i="4"/>
  <c r="R206" i="4"/>
  <c r="Q206" i="4"/>
  <c r="P206" i="4"/>
  <c r="AM205" i="4"/>
  <c r="AL205" i="4"/>
  <c r="AK205" i="4"/>
  <c r="AJ205" i="4"/>
  <c r="AI205" i="4"/>
  <c r="AH205" i="4"/>
  <c r="AG205" i="4"/>
  <c r="AF205" i="4"/>
  <c r="AE205" i="4"/>
  <c r="AD205" i="4"/>
  <c r="AC205" i="4"/>
  <c r="AB205" i="4"/>
  <c r="AA205" i="4"/>
  <c r="Z205" i="4"/>
  <c r="Y205" i="4"/>
  <c r="Y205" i="4" a="1"/>
  <c r="X205" i="4"/>
  <c r="W205" i="4"/>
  <c r="V205" i="4"/>
  <c r="U205" i="4"/>
  <c r="T205" i="4"/>
  <c r="S205" i="4"/>
  <c r="R205" i="4"/>
  <c r="Q205" i="4"/>
  <c r="P205" i="4"/>
  <c r="AM204" i="4"/>
  <c r="AL204" i="4"/>
  <c r="AK204" i="4"/>
  <c r="AJ204" i="4"/>
  <c r="AI204" i="4"/>
  <c r="AH204" i="4"/>
  <c r="AG204" i="4"/>
  <c r="AF204" i="4"/>
  <c r="AE204" i="4"/>
  <c r="AD204" i="4"/>
  <c r="AC204" i="4"/>
  <c r="AB204" i="4"/>
  <c r="AA204" i="4"/>
  <c r="Z204" i="4"/>
  <c r="Y204" i="4"/>
  <c r="Y204" i="4" a="1"/>
  <c r="X204" i="4"/>
  <c r="W204" i="4"/>
  <c r="V204" i="4"/>
  <c r="U204" i="4"/>
  <c r="T204" i="4"/>
  <c r="S204" i="4"/>
  <c r="R204" i="4"/>
  <c r="Q204" i="4"/>
  <c r="P204" i="4"/>
  <c r="AM203" i="4"/>
  <c r="AL203" i="4"/>
  <c r="AK203" i="4"/>
  <c r="AJ203" i="4"/>
  <c r="AI203" i="4"/>
  <c r="AH203" i="4"/>
  <c r="AG203" i="4"/>
  <c r="AF203" i="4"/>
  <c r="AE203" i="4"/>
  <c r="AD203" i="4"/>
  <c r="AC203" i="4"/>
  <c r="AB203" i="4"/>
  <c r="AA203" i="4"/>
  <c r="Z203" i="4"/>
  <c r="Y203" i="4"/>
  <c r="Y203" i="4" a="1"/>
  <c r="X203" i="4"/>
  <c r="W203" i="4"/>
  <c r="V203" i="4"/>
  <c r="U203" i="4"/>
  <c r="T203" i="4"/>
  <c r="S203" i="4"/>
  <c r="R203" i="4"/>
  <c r="Q203" i="4"/>
  <c r="P203" i="4"/>
  <c r="AM202" i="4"/>
  <c r="AL202" i="4"/>
  <c r="AK202" i="4"/>
  <c r="AJ202" i="4"/>
  <c r="AI202" i="4"/>
  <c r="AH202" i="4"/>
  <c r="AG202" i="4"/>
  <c r="AF202" i="4"/>
  <c r="AE202" i="4"/>
  <c r="AD202" i="4"/>
  <c r="AC202" i="4"/>
  <c r="AB202" i="4"/>
  <c r="AA202" i="4"/>
  <c r="Z202" i="4"/>
  <c r="Y202" i="4"/>
  <c r="Y202" i="4" a="1"/>
  <c r="X202" i="4"/>
  <c r="W202" i="4"/>
  <c r="V202" i="4"/>
  <c r="U202" i="4"/>
  <c r="T202" i="4"/>
  <c r="S202" i="4"/>
  <c r="R202" i="4"/>
  <c r="Q202" i="4"/>
  <c r="P202" i="4"/>
  <c r="AM201" i="4"/>
  <c r="AL201" i="4"/>
  <c r="AK201" i="4"/>
  <c r="AJ201" i="4"/>
  <c r="AI201" i="4"/>
  <c r="AH201" i="4"/>
  <c r="AG201" i="4"/>
  <c r="AF201" i="4"/>
  <c r="AE201" i="4"/>
  <c r="AD201" i="4"/>
  <c r="AC201" i="4"/>
  <c r="AB201" i="4"/>
  <c r="AA201" i="4"/>
  <c r="Z201" i="4"/>
  <c r="Y201" i="4"/>
  <c r="Y201" i="4" a="1"/>
  <c r="X201" i="4"/>
  <c r="W201" i="4"/>
  <c r="V201" i="4"/>
  <c r="U201" i="4"/>
  <c r="T201" i="4"/>
  <c r="S201" i="4"/>
  <c r="R201" i="4"/>
  <c r="Q201" i="4"/>
  <c r="P201" i="4"/>
  <c r="AM200" i="4"/>
  <c r="AL200" i="4"/>
  <c r="AK200" i="4"/>
  <c r="AJ200" i="4"/>
  <c r="AI200" i="4"/>
  <c r="AH200" i="4"/>
  <c r="AG200" i="4"/>
  <c r="AF200" i="4"/>
  <c r="AE200" i="4"/>
  <c r="AD200" i="4"/>
  <c r="AC200" i="4"/>
  <c r="AB200" i="4"/>
  <c r="AA200" i="4"/>
  <c r="Z200" i="4"/>
  <c r="Y200" i="4"/>
  <c r="Y200" i="4" a="1"/>
  <c r="X200" i="4"/>
  <c r="W200" i="4"/>
  <c r="V200" i="4"/>
  <c r="U200" i="4"/>
  <c r="T200" i="4"/>
  <c r="S200" i="4"/>
  <c r="R200" i="4"/>
  <c r="Q200" i="4"/>
  <c r="P200" i="4"/>
  <c r="AM199" i="4"/>
  <c r="AL199" i="4"/>
  <c r="AK199" i="4"/>
  <c r="AJ199" i="4"/>
  <c r="AI199" i="4"/>
  <c r="AH199" i="4"/>
  <c r="AG199" i="4"/>
  <c r="AF199" i="4"/>
  <c r="AE199" i="4"/>
  <c r="AD199" i="4"/>
  <c r="AC199" i="4"/>
  <c r="AB199" i="4"/>
  <c r="AA199" i="4"/>
  <c r="Z199" i="4"/>
  <c r="Y199" i="4"/>
  <c r="Y199" i="4" a="1"/>
  <c r="X199" i="4"/>
  <c r="W199" i="4"/>
  <c r="V199" i="4"/>
  <c r="U199" i="4"/>
  <c r="T199" i="4"/>
  <c r="S199" i="4"/>
  <c r="R199" i="4"/>
  <c r="Q199" i="4"/>
  <c r="P199" i="4"/>
  <c r="AM198" i="4"/>
  <c r="AL198" i="4"/>
  <c r="AK198" i="4"/>
  <c r="AJ198" i="4"/>
  <c r="AI198" i="4"/>
  <c r="AH198" i="4"/>
  <c r="AG198" i="4"/>
  <c r="AF198" i="4"/>
  <c r="AE198" i="4"/>
  <c r="AD198" i="4"/>
  <c r="AC198" i="4"/>
  <c r="AB198" i="4"/>
  <c r="AA198" i="4"/>
  <c r="Z198" i="4"/>
  <c r="Y198" i="4"/>
  <c r="Y198" i="4" a="1"/>
  <c r="X198" i="4"/>
  <c r="W198" i="4"/>
  <c r="V198" i="4"/>
  <c r="U198" i="4"/>
  <c r="T198" i="4"/>
  <c r="S198" i="4"/>
  <c r="R198" i="4"/>
  <c r="Q198" i="4"/>
  <c r="P198" i="4"/>
  <c r="AM197" i="4"/>
  <c r="AL197" i="4"/>
  <c r="AK197" i="4"/>
  <c r="AJ197" i="4"/>
  <c r="AI197" i="4"/>
  <c r="AH197" i="4"/>
  <c r="AG197" i="4"/>
  <c r="AF197" i="4"/>
  <c r="AE197" i="4"/>
  <c r="AD197" i="4"/>
  <c r="AC197" i="4"/>
  <c r="AB197" i="4"/>
  <c r="AA197" i="4"/>
  <c r="Z197" i="4"/>
  <c r="Y197" i="4"/>
  <c r="Y197" i="4" a="1"/>
  <c r="X197" i="4"/>
  <c r="W197" i="4"/>
  <c r="V197" i="4"/>
  <c r="U197" i="4"/>
  <c r="T197" i="4"/>
  <c r="S197" i="4"/>
  <c r="R197" i="4"/>
  <c r="Q197" i="4"/>
  <c r="P197" i="4"/>
  <c r="AM196" i="4"/>
  <c r="AL196" i="4"/>
  <c r="AK196" i="4"/>
  <c r="AJ196" i="4"/>
  <c r="AI196" i="4"/>
  <c r="AH196" i="4"/>
  <c r="AG196" i="4"/>
  <c r="AF196" i="4"/>
  <c r="AE196" i="4"/>
  <c r="AD196" i="4"/>
  <c r="AC196" i="4"/>
  <c r="AB196" i="4"/>
  <c r="AA196" i="4"/>
  <c r="Z196" i="4"/>
  <c r="Y196" i="4"/>
  <c r="Y196" i="4" a="1"/>
  <c r="X196" i="4"/>
  <c r="W196" i="4"/>
  <c r="V196" i="4"/>
  <c r="U196" i="4"/>
  <c r="T196" i="4"/>
  <c r="S196" i="4"/>
  <c r="R196" i="4"/>
  <c r="Q196" i="4"/>
  <c r="P196" i="4"/>
  <c r="AM195" i="4"/>
  <c r="AL195" i="4"/>
  <c r="AK195" i="4"/>
  <c r="AJ195" i="4"/>
  <c r="AI195" i="4"/>
  <c r="AH195" i="4"/>
  <c r="AG195" i="4"/>
  <c r="AF195" i="4"/>
  <c r="AE195" i="4"/>
  <c r="AD195" i="4"/>
  <c r="AC195" i="4"/>
  <c r="AB195" i="4"/>
  <c r="AA195" i="4"/>
  <c r="Z195" i="4"/>
  <c r="Y195" i="4"/>
  <c r="Y195" i="4" a="1"/>
  <c r="X195" i="4"/>
  <c r="W195" i="4"/>
  <c r="V195" i="4"/>
  <c r="U195" i="4"/>
  <c r="T195" i="4"/>
  <c r="S195" i="4"/>
  <c r="R195" i="4"/>
  <c r="Q195" i="4"/>
  <c r="P195" i="4"/>
  <c r="AM194" i="4"/>
  <c r="AL194" i="4"/>
  <c r="AK194" i="4"/>
  <c r="AJ194" i="4"/>
  <c r="AI194" i="4"/>
  <c r="AH194" i="4"/>
  <c r="AG194" i="4"/>
  <c r="AF194" i="4"/>
  <c r="AE194" i="4"/>
  <c r="AD194" i="4"/>
  <c r="AC194" i="4"/>
  <c r="AB194" i="4"/>
  <c r="AA194" i="4"/>
  <c r="Z194" i="4"/>
  <c r="Y194" i="4"/>
  <c r="Y194" i="4" a="1"/>
  <c r="X194" i="4"/>
  <c r="W194" i="4"/>
  <c r="V194" i="4"/>
  <c r="U194" i="4"/>
  <c r="T194" i="4"/>
  <c r="S194" i="4"/>
  <c r="R194" i="4"/>
  <c r="Q194" i="4"/>
  <c r="P194" i="4"/>
  <c r="AM193" i="4"/>
  <c r="AL193" i="4"/>
  <c r="AK193" i="4"/>
  <c r="AJ193" i="4"/>
  <c r="AI193" i="4"/>
  <c r="AH193" i="4"/>
  <c r="AG193" i="4"/>
  <c r="AF193" i="4"/>
  <c r="AE193" i="4"/>
  <c r="AD193" i="4"/>
  <c r="AC193" i="4"/>
  <c r="AB193" i="4"/>
  <c r="AA193" i="4"/>
  <c r="Z193" i="4"/>
  <c r="Y193" i="4"/>
  <c r="Y193" i="4" a="1"/>
  <c r="X193" i="4"/>
  <c r="W193" i="4"/>
  <c r="V193" i="4"/>
  <c r="U193" i="4"/>
  <c r="T193" i="4"/>
  <c r="S193" i="4"/>
  <c r="R193" i="4"/>
  <c r="Q193" i="4"/>
  <c r="P193" i="4"/>
  <c r="AM192" i="4"/>
  <c r="AL192" i="4"/>
  <c r="AK192" i="4"/>
  <c r="AJ192" i="4"/>
  <c r="AI192" i="4"/>
  <c r="AH192" i="4"/>
  <c r="AG192" i="4"/>
  <c r="AF192" i="4"/>
  <c r="AE192" i="4"/>
  <c r="AD192" i="4"/>
  <c r="AC192" i="4"/>
  <c r="AB192" i="4"/>
  <c r="AA192" i="4"/>
  <c r="Z192" i="4"/>
  <c r="Y192" i="4"/>
  <c r="Y192" i="4" a="1"/>
  <c r="X192" i="4"/>
  <c r="W192" i="4"/>
  <c r="V192" i="4"/>
  <c r="U192" i="4"/>
  <c r="T192" i="4"/>
  <c r="S192" i="4"/>
  <c r="R192" i="4"/>
  <c r="Q192" i="4"/>
  <c r="P192" i="4"/>
  <c r="AM191" i="4"/>
  <c r="AL191" i="4"/>
  <c r="AK191" i="4"/>
  <c r="AJ191" i="4"/>
  <c r="AI191" i="4"/>
  <c r="AH191" i="4"/>
  <c r="AG191" i="4"/>
  <c r="AF191" i="4"/>
  <c r="AE191" i="4"/>
  <c r="AD191" i="4"/>
  <c r="AC191" i="4"/>
  <c r="AB191" i="4"/>
  <c r="AA191" i="4"/>
  <c r="Z191" i="4"/>
  <c r="Y191" i="4"/>
  <c r="Y191" i="4" a="1"/>
  <c r="X191" i="4"/>
  <c r="W191" i="4"/>
  <c r="V191" i="4"/>
  <c r="U191" i="4"/>
  <c r="T191" i="4"/>
  <c r="S191" i="4"/>
  <c r="R191" i="4"/>
  <c r="Q191" i="4"/>
  <c r="P191" i="4"/>
  <c r="AM190" i="4"/>
  <c r="AL190" i="4"/>
  <c r="AK190" i="4"/>
  <c r="AJ190" i="4"/>
  <c r="AI190" i="4"/>
  <c r="AH190" i="4"/>
  <c r="AG190" i="4"/>
  <c r="AF190" i="4"/>
  <c r="AE190" i="4"/>
  <c r="AD190" i="4"/>
  <c r="AC190" i="4"/>
  <c r="AB190" i="4"/>
  <c r="AA190" i="4"/>
  <c r="Z190" i="4"/>
  <c r="Y190" i="4"/>
  <c r="Y190" i="4" a="1"/>
  <c r="X190" i="4"/>
  <c r="W190" i="4"/>
  <c r="V190" i="4"/>
  <c r="U190" i="4"/>
  <c r="T190" i="4"/>
  <c r="S190" i="4"/>
  <c r="R190" i="4"/>
  <c r="Q190" i="4"/>
  <c r="P190" i="4"/>
  <c r="AM189" i="4"/>
  <c r="AL189" i="4"/>
  <c r="AK189" i="4"/>
  <c r="AJ189" i="4"/>
  <c r="AI189" i="4"/>
  <c r="AH189" i="4"/>
  <c r="AG189" i="4"/>
  <c r="AF189" i="4"/>
  <c r="AE189" i="4"/>
  <c r="AD189" i="4"/>
  <c r="AC189" i="4"/>
  <c r="AB189" i="4"/>
  <c r="AA189" i="4"/>
  <c r="Z189" i="4"/>
  <c r="Y189" i="4"/>
  <c r="Y189" i="4" a="1"/>
  <c r="X189" i="4"/>
  <c r="W189" i="4"/>
  <c r="V189" i="4"/>
  <c r="U189" i="4"/>
  <c r="T189" i="4"/>
  <c r="S189" i="4"/>
  <c r="R189" i="4"/>
  <c r="Q189" i="4"/>
  <c r="P189" i="4"/>
  <c r="AM188" i="4"/>
  <c r="AL188" i="4"/>
  <c r="AK188" i="4"/>
  <c r="AJ188" i="4"/>
  <c r="AI188" i="4"/>
  <c r="AH188" i="4"/>
  <c r="AG188" i="4"/>
  <c r="AF188" i="4"/>
  <c r="AE188" i="4"/>
  <c r="AD188" i="4"/>
  <c r="AC188" i="4"/>
  <c r="AB188" i="4"/>
  <c r="AA188" i="4"/>
  <c r="Z188" i="4"/>
  <c r="Y188" i="4"/>
  <c r="Y188" i="4" a="1"/>
  <c r="X188" i="4"/>
  <c r="W188" i="4"/>
  <c r="V188" i="4"/>
  <c r="U188" i="4"/>
  <c r="T188" i="4"/>
  <c r="S188" i="4"/>
  <c r="R188" i="4"/>
  <c r="Q188" i="4"/>
  <c r="P188" i="4"/>
  <c r="AM187" i="4"/>
  <c r="AL187" i="4"/>
  <c r="AK187" i="4"/>
  <c r="AJ187" i="4"/>
  <c r="AI187" i="4"/>
  <c r="AH187" i="4"/>
  <c r="AG187" i="4"/>
  <c r="AF187" i="4"/>
  <c r="AE187" i="4"/>
  <c r="AD187" i="4"/>
  <c r="AC187" i="4"/>
  <c r="AB187" i="4"/>
  <c r="AA187" i="4"/>
  <c r="Z187" i="4"/>
  <c r="Y187" i="4"/>
  <c r="Y187" i="4" a="1"/>
  <c r="X187" i="4"/>
  <c r="W187" i="4"/>
  <c r="V187" i="4"/>
  <c r="U187" i="4"/>
  <c r="T187" i="4"/>
  <c r="S187" i="4"/>
  <c r="R187" i="4"/>
  <c r="Q187" i="4"/>
  <c r="P187" i="4"/>
  <c r="AM186" i="4"/>
  <c r="AL186" i="4"/>
  <c r="AK186" i="4"/>
  <c r="AJ186" i="4"/>
  <c r="AI186" i="4"/>
  <c r="AH186" i="4"/>
  <c r="AG186" i="4"/>
  <c r="AF186" i="4"/>
  <c r="AE186" i="4"/>
  <c r="AD186" i="4"/>
  <c r="AC186" i="4"/>
  <c r="AB186" i="4"/>
  <c r="AA186" i="4"/>
  <c r="Z186" i="4"/>
  <c r="Y186" i="4"/>
  <c r="Y186" i="4" a="1"/>
  <c r="X186" i="4"/>
  <c r="W186" i="4"/>
  <c r="V186" i="4"/>
  <c r="U186" i="4"/>
  <c r="T186" i="4"/>
  <c r="S186" i="4"/>
  <c r="R186" i="4"/>
  <c r="Q186" i="4"/>
  <c r="P186" i="4"/>
  <c r="AM185" i="4"/>
  <c r="AL185" i="4"/>
  <c r="AK185" i="4"/>
  <c r="AJ185" i="4"/>
  <c r="AI185" i="4"/>
  <c r="AH185" i="4"/>
  <c r="AG185" i="4"/>
  <c r="AF185" i="4"/>
  <c r="AE185" i="4"/>
  <c r="AD185" i="4"/>
  <c r="AC185" i="4"/>
  <c r="AB185" i="4"/>
  <c r="AA185" i="4"/>
  <c r="Z185" i="4"/>
  <c r="Y185" i="4"/>
  <c r="Y185" i="4" a="1"/>
  <c r="X185" i="4"/>
  <c r="W185" i="4"/>
  <c r="V185" i="4"/>
  <c r="U185" i="4"/>
  <c r="T185" i="4"/>
  <c r="S185" i="4"/>
  <c r="R185" i="4"/>
  <c r="Q185" i="4"/>
  <c r="P185" i="4"/>
  <c r="AM184" i="4"/>
  <c r="AL184" i="4"/>
  <c r="AK184" i="4"/>
  <c r="AJ184" i="4"/>
  <c r="AI184" i="4"/>
  <c r="AH184" i="4"/>
  <c r="AG184" i="4"/>
  <c r="AF184" i="4"/>
  <c r="AE184" i="4"/>
  <c r="AD184" i="4"/>
  <c r="AC184" i="4"/>
  <c r="AB184" i="4"/>
  <c r="AA184" i="4"/>
  <c r="Z184" i="4"/>
  <c r="Y184" i="4"/>
  <c r="Y184" i="4" a="1"/>
  <c r="X184" i="4"/>
  <c r="W184" i="4"/>
  <c r="V184" i="4"/>
  <c r="U184" i="4"/>
  <c r="T184" i="4"/>
  <c r="S184" i="4"/>
  <c r="R184" i="4"/>
  <c r="Q184" i="4"/>
  <c r="P184" i="4"/>
  <c r="AM183" i="4"/>
  <c r="AL183" i="4"/>
  <c r="AK183" i="4"/>
  <c r="AJ183" i="4"/>
  <c r="AI183" i="4"/>
  <c r="AH183" i="4"/>
  <c r="AG183" i="4"/>
  <c r="AF183" i="4"/>
  <c r="AE183" i="4"/>
  <c r="AD183" i="4"/>
  <c r="AC183" i="4"/>
  <c r="AB183" i="4"/>
  <c r="AA183" i="4"/>
  <c r="Z183" i="4"/>
  <c r="Y183" i="4"/>
  <c r="Y183" i="4" a="1"/>
  <c r="X183" i="4"/>
  <c r="W183" i="4"/>
  <c r="V183" i="4"/>
  <c r="U183" i="4"/>
  <c r="T183" i="4"/>
  <c r="S183" i="4"/>
  <c r="R183" i="4"/>
  <c r="Q183" i="4"/>
  <c r="P183" i="4"/>
  <c r="AM182" i="4"/>
  <c r="AL182" i="4"/>
  <c r="AK182" i="4"/>
  <c r="AJ182" i="4"/>
  <c r="AI182" i="4"/>
  <c r="AH182" i="4"/>
  <c r="AG182" i="4"/>
  <c r="AF182" i="4"/>
  <c r="AE182" i="4"/>
  <c r="AD182" i="4"/>
  <c r="AC182" i="4"/>
  <c r="AB182" i="4"/>
  <c r="AA182" i="4"/>
  <c r="Z182" i="4"/>
  <c r="Y182" i="4"/>
  <c r="Y182" i="4" a="1"/>
  <c r="X182" i="4"/>
  <c r="W182" i="4"/>
  <c r="V182" i="4"/>
  <c r="U182" i="4"/>
  <c r="T182" i="4"/>
  <c r="S182" i="4"/>
  <c r="R182" i="4"/>
  <c r="Q182" i="4"/>
  <c r="P182" i="4"/>
  <c r="AM181" i="4"/>
  <c r="AL181" i="4"/>
  <c r="AK181" i="4"/>
  <c r="AJ181" i="4"/>
  <c r="AI181" i="4"/>
  <c r="AH181" i="4"/>
  <c r="AG181" i="4"/>
  <c r="AF181" i="4"/>
  <c r="AE181" i="4"/>
  <c r="AD181" i="4"/>
  <c r="AC181" i="4"/>
  <c r="AB181" i="4"/>
  <c r="AA181" i="4"/>
  <c r="Z181" i="4"/>
  <c r="Y181" i="4"/>
  <c r="Y181" i="4" a="1"/>
  <c r="X181" i="4"/>
  <c r="W181" i="4"/>
  <c r="V181" i="4"/>
  <c r="U181" i="4"/>
  <c r="T181" i="4"/>
  <c r="S181" i="4"/>
  <c r="R181" i="4"/>
  <c r="Q181" i="4"/>
  <c r="P181" i="4"/>
  <c r="AM180" i="4"/>
  <c r="AL180" i="4"/>
  <c r="AK180" i="4"/>
  <c r="AJ180" i="4"/>
  <c r="AI180" i="4"/>
  <c r="AH180" i="4"/>
  <c r="AG180" i="4"/>
  <c r="AF180" i="4"/>
  <c r="AE180" i="4"/>
  <c r="AD180" i="4"/>
  <c r="AC180" i="4"/>
  <c r="AB180" i="4"/>
  <c r="AA180" i="4"/>
  <c r="Z180" i="4"/>
  <c r="Y180" i="4"/>
  <c r="Y180" i="4" a="1"/>
  <c r="X180" i="4"/>
  <c r="W180" i="4"/>
  <c r="V180" i="4"/>
  <c r="U180" i="4"/>
  <c r="T180" i="4"/>
  <c r="S180" i="4"/>
  <c r="R180" i="4"/>
  <c r="Q180" i="4"/>
  <c r="P180" i="4"/>
  <c r="AM179" i="4"/>
  <c r="AL179" i="4"/>
  <c r="AK179" i="4"/>
  <c r="AJ179" i="4"/>
  <c r="AI179" i="4"/>
  <c r="AH179" i="4"/>
  <c r="AG179" i="4"/>
  <c r="AF179" i="4"/>
  <c r="AE179" i="4"/>
  <c r="AD179" i="4"/>
  <c r="AC179" i="4"/>
  <c r="AB179" i="4"/>
  <c r="AA179" i="4"/>
  <c r="Z179" i="4"/>
  <c r="Y179" i="4"/>
  <c r="Y179" i="4" a="1"/>
  <c r="X179" i="4"/>
  <c r="W179" i="4"/>
  <c r="V179" i="4"/>
  <c r="U179" i="4"/>
  <c r="T179" i="4"/>
  <c r="S179" i="4"/>
  <c r="R179" i="4"/>
  <c r="Q179" i="4"/>
  <c r="P179" i="4"/>
  <c r="AM178" i="4"/>
  <c r="AL178" i="4"/>
  <c r="AK178" i="4"/>
  <c r="AJ178" i="4"/>
  <c r="AI178" i="4"/>
  <c r="AH178" i="4"/>
  <c r="AG178" i="4"/>
  <c r="AF178" i="4"/>
  <c r="AE178" i="4"/>
  <c r="AD178" i="4"/>
  <c r="AC178" i="4"/>
  <c r="AB178" i="4"/>
  <c r="AA178" i="4"/>
  <c r="Z178" i="4"/>
  <c r="Y178" i="4"/>
  <c r="Y178" i="4" a="1"/>
  <c r="X178" i="4"/>
  <c r="W178" i="4"/>
  <c r="V178" i="4"/>
  <c r="U178" i="4"/>
  <c r="T178" i="4"/>
  <c r="S178" i="4"/>
  <c r="R178" i="4"/>
  <c r="Q178" i="4"/>
  <c r="P178" i="4"/>
  <c r="AM177" i="4"/>
  <c r="AL177" i="4"/>
  <c r="AK177" i="4"/>
  <c r="AJ177" i="4"/>
  <c r="AI177" i="4"/>
  <c r="AH177" i="4"/>
  <c r="AG177" i="4"/>
  <c r="AF177" i="4"/>
  <c r="AE177" i="4"/>
  <c r="AD177" i="4"/>
  <c r="AC177" i="4"/>
  <c r="AB177" i="4"/>
  <c r="AA177" i="4"/>
  <c r="Z177" i="4"/>
  <c r="Y177" i="4"/>
  <c r="Y177" i="4" a="1"/>
  <c r="X177" i="4"/>
  <c r="W177" i="4"/>
  <c r="V177" i="4"/>
  <c r="U177" i="4"/>
  <c r="T177" i="4"/>
  <c r="S177" i="4"/>
  <c r="R177" i="4"/>
  <c r="Q177" i="4"/>
  <c r="P177" i="4"/>
  <c r="AM176" i="4"/>
  <c r="AL176" i="4"/>
  <c r="AK176" i="4"/>
  <c r="AJ176" i="4"/>
  <c r="AI176" i="4"/>
  <c r="AH176" i="4"/>
  <c r="AG176" i="4"/>
  <c r="AF176" i="4"/>
  <c r="AE176" i="4"/>
  <c r="AD176" i="4"/>
  <c r="AC176" i="4"/>
  <c r="AB176" i="4"/>
  <c r="AA176" i="4"/>
  <c r="Z176" i="4"/>
  <c r="Y176" i="4"/>
  <c r="Y176" i="4" a="1"/>
  <c r="X176" i="4"/>
  <c r="W176" i="4"/>
  <c r="V176" i="4"/>
  <c r="U176" i="4"/>
  <c r="T176" i="4"/>
  <c r="S176" i="4"/>
  <c r="R176" i="4"/>
  <c r="Q176" i="4"/>
  <c r="P176" i="4"/>
  <c r="AM175" i="4"/>
  <c r="AL175" i="4"/>
  <c r="AK175" i="4"/>
  <c r="AJ175" i="4"/>
  <c r="AI175" i="4"/>
  <c r="AH175" i="4"/>
  <c r="AG175" i="4"/>
  <c r="AF175" i="4"/>
  <c r="AE175" i="4"/>
  <c r="AD175" i="4"/>
  <c r="AC175" i="4"/>
  <c r="AB175" i="4"/>
  <c r="AA175" i="4"/>
  <c r="Z175" i="4"/>
  <c r="Y175" i="4"/>
  <c r="Y175" i="4" a="1"/>
  <c r="X175" i="4"/>
  <c r="W175" i="4"/>
  <c r="V175" i="4"/>
  <c r="U175" i="4"/>
  <c r="T175" i="4"/>
  <c r="S175" i="4"/>
  <c r="R175" i="4"/>
  <c r="Q175" i="4"/>
  <c r="P175" i="4"/>
  <c r="AM174" i="4"/>
  <c r="AL174" i="4"/>
  <c r="AK174" i="4"/>
  <c r="AJ174" i="4"/>
  <c r="AI174" i="4"/>
  <c r="AH174" i="4"/>
  <c r="AG174" i="4"/>
  <c r="AF174" i="4"/>
  <c r="AE174" i="4"/>
  <c r="AD174" i="4"/>
  <c r="AC174" i="4"/>
  <c r="AB174" i="4"/>
  <c r="AA174" i="4"/>
  <c r="Z174" i="4"/>
  <c r="Y174" i="4"/>
  <c r="Y174" i="4" a="1"/>
  <c r="X174" i="4"/>
  <c r="W174" i="4"/>
  <c r="V174" i="4"/>
  <c r="U174" i="4"/>
  <c r="T174" i="4"/>
  <c r="S174" i="4"/>
  <c r="R174" i="4"/>
  <c r="Q174" i="4"/>
  <c r="P174" i="4"/>
  <c r="AM173" i="4"/>
  <c r="AL173" i="4"/>
  <c r="AK173" i="4"/>
  <c r="AJ173" i="4"/>
  <c r="AI173" i="4"/>
  <c r="AH173" i="4"/>
  <c r="AG173" i="4"/>
  <c r="AF173" i="4"/>
  <c r="AE173" i="4"/>
  <c r="AD173" i="4"/>
  <c r="AC173" i="4"/>
  <c r="AB173" i="4"/>
  <c r="AA173" i="4"/>
  <c r="Z173" i="4"/>
  <c r="Y173" i="4"/>
  <c r="Y173" i="4" a="1"/>
  <c r="X173" i="4"/>
  <c r="W173" i="4"/>
  <c r="V173" i="4"/>
  <c r="U173" i="4"/>
  <c r="T173" i="4"/>
  <c r="S173" i="4"/>
  <c r="R173" i="4"/>
  <c r="Q173" i="4"/>
  <c r="P173" i="4"/>
  <c r="AM172" i="4"/>
  <c r="AL172" i="4"/>
  <c r="AK172" i="4"/>
  <c r="AJ172" i="4"/>
  <c r="AI172" i="4"/>
  <c r="AH172" i="4"/>
  <c r="AG172" i="4"/>
  <c r="AF172" i="4"/>
  <c r="AE172" i="4"/>
  <c r="AD172" i="4"/>
  <c r="AC172" i="4"/>
  <c r="AB172" i="4"/>
  <c r="AA172" i="4"/>
  <c r="Z172" i="4"/>
  <c r="Y172" i="4"/>
  <c r="Y172" i="4" a="1"/>
  <c r="X172" i="4"/>
  <c r="W172" i="4"/>
  <c r="V172" i="4"/>
  <c r="U172" i="4"/>
  <c r="T172" i="4"/>
  <c r="S172" i="4"/>
  <c r="R172" i="4"/>
  <c r="Q172" i="4"/>
  <c r="P172" i="4"/>
  <c r="AM171" i="4"/>
  <c r="AL171" i="4"/>
  <c r="AK171" i="4"/>
  <c r="AJ171" i="4"/>
  <c r="AI171" i="4"/>
  <c r="AH171" i="4"/>
  <c r="AG171" i="4"/>
  <c r="AF171" i="4"/>
  <c r="AE171" i="4"/>
  <c r="AD171" i="4"/>
  <c r="AC171" i="4"/>
  <c r="AB171" i="4"/>
  <c r="AA171" i="4"/>
  <c r="Z171" i="4"/>
  <c r="Y171" i="4"/>
  <c r="Y171" i="4" a="1"/>
  <c r="X171" i="4"/>
  <c r="W171" i="4"/>
  <c r="V171" i="4"/>
  <c r="U171" i="4"/>
  <c r="T171" i="4"/>
  <c r="S171" i="4"/>
  <c r="R171" i="4"/>
  <c r="Q171" i="4"/>
  <c r="P171" i="4"/>
  <c r="AM170" i="4"/>
  <c r="AL170" i="4"/>
  <c r="AK170" i="4"/>
  <c r="AJ170" i="4"/>
  <c r="AI170" i="4"/>
  <c r="AH170" i="4"/>
  <c r="AG170" i="4"/>
  <c r="AF170" i="4"/>
  <c r="AE170" i="4"/>
  <c r="AD170" i="4"/>
  <c r="AC170" i="4"/>
  <c r="AB170" i="4"/>
  <c r="AA170" i="4"/>
  <c r="Z170" i="4"/>
  <c r="Y170" i="4"/>
  <c r="Y170" i="4" a="1"/>
  <c r="X170" i="4"/>
  <c r="W170" i="4"/>
  <c r="V170" i="4"/>
  <c r="U170" i="4"/>
  <c r="T170" i="4"/>
  <c r="S170" i="4"/>
  <c r="R170" i="4"/>
  <c r="Q170" i="4"/>
  <c r="P170" i="4"/>
  <c r="AM169" i="4"/>
  <c r="AL169" i="4"/>
  <c r="AK169" i="4"/>
  <c r="AJ169" i="4"/>
  <c r="AI169" i="4"/>
  <c r="AH169" i="4"/>
  <c r="AG169" i="4"/>
  <c r="AF169" i="4"/>
  <c r="AE169" i="4"/>
  <c r="AD169" i="4"/>
  <c r="AC169" i="4"/>
  <c r="AB169" i="4"/>
  <c r="AA169" i="4"/>
  <c r="Z169" i="4"/>
  <c r="Y169" i="4"/>
  <c r="Y169" i="4" a="1"/>
  <c r="X169" i="4"/>
  <c r="W169" i="4"/>
  <c r="V169" i="4"/>
  <c r="U169" i="4"/>
  <c r="T169" i="4"/>
  <c r="S169" i="4"/>
  <c r="R169" i="4"/>
  <c r="Q169" i="4"/>
  <c r="P169" i="4"/>
  <c r="AM168" i="4"/>
  <c r="AL168" i="4"/>
  <c r="AK168" i="4"/>
  <c r="AJ168" i="4"/>
  <c r="AI168" i="4"/>
  <c r="AH168" i="4"/>
  <c r="AG168" i="4"/>
  <c r="AF168" i="4"/>
  <c r="AE168" i="4"/>
  <c r="AD168" i="4"/>
  <c r="AC168" i="4"/>
  <c r="AB168" i="4"/>
  <c r="AA168" i="4"/>
  <c r="Z168" i="4"/>
  <c r="Y168" i="4"/>
  <c r="Y168" i="4" a="1"/>
  <c r="X168" i="4"/>
  <c r="W168" i="4"/>
  <c r="V168" i="4"/>
  <c r="U168" i="4"/>
  <c r="T168" i="4"/>
  <c r="S168" i="4"/>
  <c r="R168" i="4"/>
  <c r="Q168" i="4"/>
  <c r="P168" i="4"/>
  <c r="AM167" i="4"/>
  <c r="AL167" i="4"/>
  <c r="AK167" i="4"/>
  <c r="AJ167" i="4"/>
  <c r="AI167" i="4"/>
  <c r="AH167" i="4"/>
  <c r="AG167" i="4"/>
  <c r="AF167" i="4"/>
  <c r="AE167" i="4"/>
  <c r="AD167" i="4"/>
  <c r="AC167" i="4"/>
  <c r="AB167" i="4"/>
  <c r="AA167" i="4"/>
  <c r="Z167" i="4"/>
  <c r="Y167" i="4"/>
  <c r="Y167" i="4" a="1"/>
  <c r="X167" i="4"/>
  <c r="W167" i="4"/>
  <c r="V167" i="4"/>
  <c r="U167" i="4"/>
  <c r="T167" i="4"/>
  <c r="S167" i="4"/>
  <c r="R167" i="4"/>
  <c r="Q167" i="4"/>
  <c r="P167" i="4"/>
  <c r="AM166" i="4"/>
  <c r="AL166" i="4"/>
  <c r="AK166" i="4"/>
  <c r="AJ166" i="4"/>
  <c r="AI166" i="4"/>
  <c r="AH166" i="4"/>
  <c r="AG166" i="4"/>
  <c r="AF166" i="4"/>
  <c r="AE166" i="4"/>
  <c r="AD166" i="4"/>
  <c r="AC166" i="4"/>
  <c r="AB166" i="4"/>
  <c r="AA166" i="4"/>
  <c r="Z166" i="4"/>
  <c r="Y166" i="4"/>
  <c r="Y166" i="4" a="1"/>
  <c r="X166" i="4"/>
  <c r="W166" i="4"/>
  <c r="V166" i="4"/>
  <c r="U166" i="4"/>
  <c r="T166" i="4"/>
  <c r="S166" i="4"/>
  <c r="R166" i="4"/>
  <c r="Q166" i="4"/>
  <c r="P166" i="4"/>
  <c r="AM165" i="4"/>
  <c r="AL165" i="4"/>
  <c r="AK165" i="4"/>
  <c r="AJ165" i="4"/>
  <c r="AI165" i="4"/>
  <c r="AH165" i="4"/>
  <c r="AG165" i="4"/>
  <c r="AF165" i="4"/>
  <c r="AE165" i="4"/>
  <c r="AD165" i="4"/>
  <c r="AC165" i="4"/>
  <c r="AB165" i="4"/>
  <c r="AA165" i="4"/>
  <c r="Z165" i="4"/>
  <c r="Y165" i="4"/>
  <c r="Y165" i="4" a="1"/>
  <c r="X165" i="4"/>
  <c r="W165" i="4"/>
  <c r="V165" i="4"/>
  <c r="U165" i="4"/>
  <c r="T165" i="4"/>
  <c r="S165" i="4"/>
  <c r="R165" i="4"/>
  <c r="Q165" i="4"/>
  <c r="P165" i="4"/>
  <c r="AM164" i="4"/>
  <c r="AL164" i="4"/>
  <c r="AK164" i="4"/>
  <c r="AJ164" i="4"/>
  <c r="AI164" i="4"/>
  <c r="AH164" i="4"/>
  <c r="AG164" i="4"/>
  <c r="AF164" i="4"/>
  <c r="AE164" i="4"/>
  <c r="AD164" i="4"/>
  <c r="AC164" i="4"/>
  <c r="AB164" i="4"/>
  <c r="AA164" i="4"/>
  <c r="Z164" i="4"/>
  <c r="Y164" i="4"/>
  <c r="Y164" i="4" a="1"/>
  <c r="X164" i="4"/>
  <c r="W164" i="4"/>
  <c r="V164" i="4"/>
  <c r="U164" i="4"/>
  <c r="T164" i="4"/>
  <c r="S164" i="4"/>
  <c r="R164" i="4"/>
  <c r="Q164" i="4"/>
  <c r="P164" i="4"/>
  <c r="AM163" i="4"/>
  <c r="AL163" i="4"/>
  <c r="AK163" i="4"/>
  <c r="AJ163" i="4"/>
  <c r="AI163" i="4"/>
  <c r="AH163" i="4"/>
  <c r="AG163" i="4"/>
  <c r="AF163" i="4"/>
  <c r="AE163" i="4"/>
  <c r="AD163" i="4"/>
  <c r="AC163" i="4"/>
  <c r="AB163" i="4"/>
  <c r="AA163" i="4"/>
  <c r="Z163" i="4"/>
  <c r="Y163" i="4"/>
  <c r="Y163" i="4" a="1"/>
  <c r="X163" i="4"/>
  <c r="W163" i="4"/>
  <c r="V163" i="4"/>
  <c r="U163" i="4"/>
  <c r="T163" i="4"/>
  <c r="S163" i="4"/>
  <c r="R163" i="4"/>
  <c r="Q163" i="4"/>
  <c r="P163" i="4"/>
  <c r="AM162" i="4"/>
  <c r="AL162" i="4"/>
  <c r="AK162" i="4"/>
  <c r="AJ162" i="4"/>
  <c r="AI162" i="4"/>
  <c r="AH162" i="4"/>
  <c r="AG162" i="4"/>
  <c r="AF162" i="4"/>
  <c r="AE162" i="4"/>
  <c r="AD162" i="4"/>
  <c r="AC162" i="4"/>
  <c r="AB162" i="4"/>
  <c r="AA162" i="4"/>
  <c r="Z162" i="4"/>
  <c r="Y162" i="4"/>
  <c r="Y162" i="4" a="1"/>
  <c r="X162" i="4"/>
  <c r="W162" i="4"/>
  <c r="V162" i="4"/>
  <c r="U162" i="4"/>
  <c r="T162" i="4"/>
  <c r="S162" i="4"/>
  <c r="R162" i="4"/>
  <c r="Q162" i="4"/>
  <c r="P162" i="4"/>
  <c r="AM161" i="4"/>
  <c r="AL161" i="4"/>
  <c r="AK161" i="4"/>
  <c r="AJ161" i="4"/>
  <c r="AI161" i="4"/>
  <c r="AH161" i="4"/>
  <c r="AG161" i="4"/>
  <c r="AF161" i="4"/>
  <c r="AE161" i="4"/>
  <c r="AD161" i="4"/>
  <c r="AC161" i="4"/>
  <c r="AB161" i="4"/>
  <c r="AA161" i="4"/>
  <c r="Z161" i="4"/>
  <c r="Y161" i="4"/>
  <c r="Y161" i="4" a="1"/>
  <c r="X161" i="4"/>
  <c r="W161" i="4"/>
  <c r="V161" i="4"/>
  <c r="U161" i="4"/>
  <c r="T161" i="4"/>
  <c r="S161" i="4"/>
  <c r="R161" i="4"/>
  <c r="Q161" i="4"/>
  <c r="P161" i="4"/>
  <c r="AM160" i="4"/>
  <c r="AL160" i="4"/>
  <c r="AK160" i="4"/>
  <c r="AJ160" i="4"/>
  <c r="AI160" i="4"/>
  <c r="AH160" i="4"/>
  <c r="AG160" i="4"/>
  <c r="AF160" i="4"/>
  <c r="AE160" i="4"/>
  <c r="AD160" i="4"/>
  <c r="AC160" i="4"/>
  <c r="AB160" i="4"/>
  <c r="AA160" i="4"/>
  <c r="Z160" i="4"/>
  <c r="Y160" i="4"/>
  <c r="Y160" i="4" a="1"/>
  <c r="X160" i="4"/>
  <c r="W160" i="4"/>
  <c r="V160" i="4"/>
  <c r="U160" i="4"/>
  <c r="T160" i="4"/>
  <c r="S160" i="4"/>
  <c r="R160" i="4"/>
  <c r="Q160" i="4"/>
  <c r="P160" i="4"/>
  <c r="AM159" i="4"/>
  <c r="AL159" i="4"/>
  <c r="AK159" i="4"/>
  <c r="AJ159" i="4"/>
  <c r="AI159" i="4"/>
  <c r="AH159" i="4"/>
  <c r="AG159" i="4"/>
  <c r="AF159" i="4"/>
  <c r="AE159" i="4"/>
  <c r="AD159" i="4"/>
  <c r="AC159" i="4"/>
  <c r="AB159" i="4"/>
  <c r="AA159" i="4"/>
  <c r="Z159" i="4"/>
  <c r="Y159" i="4"/>
  <c r="Y159" i="4" a="1"/>
  <c r="X159" i="4"/>
  <c r="W159" i="4"/>
  <c r="V159" i="4"/>
  <c r="U159" i="4"/>
  <c r="T159" i="4"/>
  <c r="S159" i="4"/>
  <c r="R159" i="4"/>
  <c r="Q159" i="4"/>
  <c r="P159" i="4"/>
  <c r="AM158" i="4"/>
  <c r="AL158" i="4"/>
  <c r="AK158" i="4"/>
  <c r="AJ158" i="4"/>
  <c r="AI158" i="4"/>
  <c r="AH158" i="4"/>
  <c r="AG158" i="4"/>
  <c r="AF158" i="4"/>
  <c r="AE158" i="4"/>
  <c r="AD158" i="4"/>
  <c r="AC158" i="4"/>
  <c r="AB158" i="4"/>
  <c r="AA158" i="4"/>
  <c r="Z158" i="4"/>
  <c r="Y158" i="4"/>
  <c r="Y158" i="4" a="1"/>
  <c r="X158" i="4"/>
  <c r="W158" i="4"/>
  <c r="V158" i="4"/>
  <c r="U158" i="4"/>
  <c r="T158" i="4"/>
  <c r="S158" i="4"/>
  <c r="R158" i="4"/>
  <c r="Q158" i="4"/>
  <c r="P158" i="4"/>
  <c r="AM157" i="4"/>
  <c r="AL157" i="4"/>
  <c r="AK157" i="4"/>
  <c r="AJ157" i="4"/>
  <c r="AI157" i="4"/>
  <c r="AH157" i="4"/>
  <c r="AG157" i="4"/>
  <c r="AF157" i="4"/>
  <c r="AE157" i="4"/>
  <c r="AD157" i="4"/>
  <c r="AC157" i="4"/>
  <c r="AB157" i="4"/>
  <c r="AA157" i="4"/>
  <c r="Z157" i="4"/>
  <c r="Y157" i="4"/>
  <c r="Y157" i="4" a="1"/>
  <c r="X157" i="4"/>
  <c r="W157" i="4"/>
  <c r="V157" i="4"/>
  <c r="U157" i="4"/>
  <c r="T157" i="4"/>
  <c r="S157" i="4"/>
  <c r="R157" i="4"/>
  <c r="Q157" i="4"/>
  <c r="P157" i="4"/>
  <c r="AM156" i="4"/>
  <c r="AL156" i="4"/>
  <c r="AK156" i="4"/>
  <c r="AJ156" i="4"/>
  <c r="AI156" i="4"/>
  <c r="AH156" i="4"/>
  <c r="AG156" i="4"/>
  <c r="AF156" i="4"/>
  <c r="AE156" i="4"/>
  <c r="AD156" i="4"/>
  <c r="AC156" i="4"/>
  <c r="AB156" i="4"/>
  <c r="AA156" i="4"/>
  <c r="Z156" i="4"/>
  <c r="Y156" i="4"/>
  <c r="Y156" i="4" a="1"/>
  <c r="X156" i="4"/>
  <c r="W156" i="4"/>
  <c r="V156" i="4"/>
  <c r="U156" i="4"/>
  <c r="T156" i="4"/>
  <c r="S156" i="4"/>
  <c r="R156" i="4"/>
  <c r="Q156" i="4"/>
  <c r="P156" i="4"/>
  <c r="AM155" i="4"/>
  <c r="AL155" i="4"/>
  <c r="AK155" i="4"/>
  <c r="AJ155" i="4"/>
  <c r="AI155" i="4"/>
  <c r="AH155" i="4"/>
  <c r="AG155" i="4"/>
  <c r="AF155" i="4"/>
  <c r="AE155" i="4"/>
  <c r="AD155" i="4"/>
  <c r="AC155" i="4"/>
  <c r="AB155" i="4"/>
  <c r="AA155" i="4"/>
  <c r="Z155" i="4"/>
  <c r="Y155" i="4"/>
  <c r="Y155" i="4" a="1"/>
  <c r="X155" i="4"/>
  <c r="W155" i="4"/>
  <c r="V155" i="4"/>
  <c r="U155" i="4"/>
  <c r="T155" i="4"/>
  <c r="S155" i="4"/>
  <c r="R155" i="4"/>
  <c r="Q155" i="4"/>
  <c r="P155" i="4"/>
  <c r="AM154" i="4"/>
  <c r="AL154" i="4"/>
  <c r="AK154" i="4"/>
  <c r="AJ154" i="4"/>
  <c r="AI154" i="4"/>
  <c r="AH154" i="4"/>
  <c r="AG154" i="4"/>
  <c r="AF154" i="4"/>
  <c r="AE154" i="4"/>
  <c r="AD154" i="4"/>
  <c r="AC154" i="4"/>
  <c r="AB154" i="4"/>
  <c r="AA154" i="4"/>
  <c r="Z154" i="4"/>
  <c r="Y154" i="4"/>
  <c r="Y154" i="4" a="1"/>
  <c r="X154" i="4"/>
  <c r="W154" i="4"/>
  <c r="V154" i="4"/>
  <c r="U154" i="4"/>
  <c r="T154" i="4"/>
  <c r="S154" i="4"/>
  <c r="R154" i="4"/>
  <c r="Q154" i="4"/>
  <c r="P154" i="4"/>
  <c r="AM153" i="4"/>
  <c r="AL153" i="4"/>
  <c r="AK153" i="4"/>
  <c r="AJ153" i="4"/>
  <c r="AI153" i="4"/>
  <c r="AH153" i="4"/>
  <c r="AG153" i="4"/>
  <c r="AF153" i="4"/>
  <c r="AE153" i="4"/>
  <c r="AD153" i="4"/>
  <c r="AC153" i="4"/>
  <c r="AB153" i="4"/>
  <c r="AA153" i="4"/>
  <c r="Z153" i="4"/>
  <c r="Y153" i="4"/>
  <c r="Y153" i="4" a="1"/>
  <c r="X153" i="4"/>
  <c r="W153" i="4"/>
  <c r="V153" i="4"/>
  <c r="U153" i="4"/>
  <c r="T153" i="4"/>
  <c r="S153" i="4"/>
  <c r="R153" i="4"/>
  <c r="Q153" i="4"/>
  <c r="P153" i="4"/>
  <c r="AM152" i="4"/>
  <c r="AL152" i="4"/>
  <c r="AK152" i="4"/>
  <c r="AJ152" i="4"/>
  <c r="AI152" i="4"/>
  <c r="AH152" i="4"/>
  <c r="AG152" i="4"/>
  <c r="AF152" i="4"/>
  <c r="AE152" i="4"/>
  <c r="AD152" i="4"/>
  <c r="AC152" i="4"/>
  <c r="AB152" i="4"/>
  <c r="AA152" i="4"/>
  <c r="Z152" i="4"/>
  <c r="Y152" i="4"/>
  <c r="Y152" i="4" a="1"/>
  <c r="X152" i="4"/>
  <c r="W152" i="4"/>
  <c r="V152" i="4"/>
  <c r="U152" i="4"/>
  <c r="T152" i="4"/>
  <c r="S152" i="4"/>
  <c r="R152" i="4"/>
  <c r="Q152" i="4"/>
  <c r="P152" i="4"/>
  <c r="AM151" i="4"/>
  <c r="AL151" i="4"/>
  <c r="AK151" i="4"/>
  <c r="AJ151" i="4"/>
  <c r="AI151" i="4"/>
  <c r="AH151" i="4"/>
  <c r="AG151" i="4"/>
  <c r="AF151" i="4"/>
  <c r="AE151" i="4"/>
  <c r="AD151" i="4"/>
  <c r="AC151" i="4"/>
  <c r="AB151" i="4"/>
  <c r="AA151" i="4"/>
  <c r="Z151" i="4"/>
  <c r="Y151" i="4"/>
  <c r="Y151" i="4" a="1"/>
  <c r="X151" i="4"/>
  <c r="W151" i="4"/>
  <c r="V151" i="4"/>
  <c r="U151" i="4"/>
  <c r="T151" i="4"/>
  <c r="S151" i="4"/>
  <c r="R151" i="4"/>
  <c r="Q151" i="4"/>
  <c r="P151" i="4"/>
  <c r="AM150" i="4"/>
  <c r="AL150" i="4"/>
  <c r="AK150" i="4"/>
  <c r="AJ150" i="4"/>
  <c r="AI150" i="4"/>
  <c r="AH150" i="4"/>
  <c r="AG150" i="4"/>
  <c r="AF150" i="4"/>
  <c r="AE150" i="4"/>
  <c r="AD150" i="4"/>
  <c r="AC150" i="4"/>
  <c r="AB150" i="4"/>
  <c r="AA150" i="4"/>
  <c r="Z150" i="4"/>
  <c r="Y150" i="4"/>
  <c r="Y150" i="4" a="1"/>
  <c r="X150" i="4"/>
  <c r="W150" i="4"/>
  <c r="V150" i="4"/>
  <c r="U150" i="4"/>
  <c r="T150" i="4"/>
  <c r="S150" i="4"/>
  <c r="R150" i="4"/>
  <c r="Q150" i="4"/>
  <c r="P150" i="4"/>
  <c r="AM149" i="4"/>
  <c r="AL149" i="4"/>
  <c r="AK149" i="4"/>
  <c r="AJ149" i="4"/>
  <c r="AI149" i="4"/>
  <c r="AH149" i="4"/>
  <c r="AG149" i="4"/>
  <c r="AF149" i="4"/>
  <c r="AE149" i="4"/>
  <c r="AD149" i="4"/>
  <c r="AC149" i="4"/>
  <c r="AB149" i="4"/>
  <c r="AA149" i="4"/>
  <c r="Z149" i="4"/>
  <c r="Y149" i="4"/>
  <c r="Y149" i="4" a="1"/>
  <c r="X149" i="4"/>
  <c r="W149" i="4"/>
  <c r="V149" i="4"/>
  <c r="U149" i="4"/>
  <c r="T149" i="4"/>
  <c r="S149" i="4"/>
  <c r="R149" i="4"/>
  <c r="Q149" i="4"/>
  <c r="P149" i="4"/>
  <c r="AM148" i="4"/>
  <c r="AL148" i="4"/>
  <c r="AK148" i="4"/>
  <c r="AJ148" i="4"/>
  <c r="AI148" i="4"/>
  <c r="AH148" i="4"/>
  <c r="AG148" i="4"/>
  <c r="AF148" i="4"/>
  <c r="AE148" i="4"/>
  <c r="AD148" i="4"/>
  <c r="AC148" i="4"/>
  <c r="AB148" i="4"/>
  <c r="AA148" i="4"/>
  <c r="Z148" i="4"/>
  <c r="Y148" i="4"/>
  <c r="Y148" i="4" a="1"/>
  <c r="X148" i="4"/>
  <c r="W148" i="4"/>
  <c r="V148" i="4"/>
  <c r="U148" i="4"/>
  <c r="T148" i="4"/>
  <c r="S148" i="4"/>
  <c r="R148" i="4"/>
  <c r="Q148" i="4"/>
  <c r="P148" i="4"/>
  <c r="AM147" i="4"/>
  <c r="AL147" i="4"/>
  <c r="AK147" i="4"/>
  <c r="AJ147" i="4"/>
  <c r="AI147" i="4"/>
  <c r="AH147" i="4"/>
  <c r="AG147" i="4"/>
  <c r="AF147" i="4"/>
  <c r="AE147" i="4"/>
  <c r="AD147" i="4"/>
  <c r="AC147" i="4"/>
  <c r="AB147" i="4"/>
  <c r="AA147" i="4"/>
  <c r="Z147" i="4"/>
  <c r="Y147" i="4"/>
  <c r="Y147" i="4" a="1"/>
  <c r="X147" i="4"/>
  <c r="W147" i="4"/>
  <c r="V147" i="4"/>
  <c r="U147" i="4"/>
  <c r="T147" i="4"/>
  <c r="S147" i="4"/>
  <c r="R147" i="4"/>
  <c r="Q147" i="4"/>
  <c r="P147" i="4"/>
  <c r="AM146" i="4"/>
  <c r="AL146" i="4"/>
  <c r="AK146" i="4"/>
  <c r="AJ146" i="4"/>
  <c r="AI146" i="4"/>
  <c r="AH146" i="4"/>
  <c r="AG146" i="4"/>
  <c r="AF146" i="4"/>
  <c r="AE146" i="4"/>
  <c r="AD146" i="4"/>
  <c r="AC146" i="4"/>
  <c r="AB146" i="4"/>
  <c r="AA146" i="4"/>
  <c r="Z146" i="4"/>
  <c r="Y146" i="4"/>
  <c r="Y146" i="4" a="1"/>
  <c r="X146" i="4"/>
  <c r="W146" i="4"/>
  <c r="V146" i="4"/>
  <c r="U146" i="4"/>
  <c r="T146" i="4"/>
  <c r="S146" i="4"/>
  <c r="R146" i="4"/>
  <c r="Q146" i="4"/>
  <c r="P146" i="4"/>
  <c r="AM145" i="4"/>
  <c r="AL145" i="4"/>
  <c r="AK145" i="4"/>
  <c r="AJ145" i="4"/>
  <c r="AI145" i="4"/>
  <c r="AH145" i="4"/>
  <c r="AG145" i="4"/>
  <c r="AF145" i="4"/>
  <c r="AE145" i="4"/>
  <c r="AD145" i="4"/>
  <c r="AC145" i="4"/>
  <c r="AB145" i="4"/>
  <c r="AA145" i="4"/>
  <c r="Z145" i="4"/>
  <c r="Y145" i="4"/>
  <c r="Y145" i="4" a="1"/>
  <c r="X145" i="4"/>
  <c r="W145" i="4"/>
  <c r="V145" i="4"/>
  <c r="U145" i="4"/>
  <c r="T145" i="4"/>
  <c r="S145" i="4"/>
  <c r="R145" i="4"/>
  <c r="Q145" i="4"/>
  <c r="P145" i="4"/>
  <c r="AM144" i="4"/>
  <c r="AL144" i="4"/>
  <c r="AK144" i="4"/>
  <c r="AJ144" i="4"/>
  <c r="AI144" i="4"/>
  <c r="AH144" i="4"/>
  <c r="AG144" i="4"/>
  <c r="AF144" i="4"/>
  <c r="AE144" i="4"/>
  <c r="AD144" i="4"/>
  <c r="AC144" i="4"/>
  <c r="AB144" i="4"/>
  <c r="AA144" i="4"/>
  <c r="Z144" i="4"/>
  <c r="Y144" i="4"/>
  <c r="Y144" i="4" a="1"/>
  <c r="X144" i="4"/>
  <c r="W144" i="4"/>
  <c r="V144" i="4"/>
  <c r="U144" i="4"/>
  <c r="T144" i="4"/>
  <c r="S144" i="4"/>
  <c r="R144" i="4"/>
  <c r="Q144" i="4"/>
  <c r="P144" i="4"/>
  <c r="AM143" i="4"/>
  <c r="AL143" i="4"/>
  <c r="AK143" i="4"/>
  <c r="AJ143" i="4"/>
  <c r="AI143" i="4"/>
  <c r="AH143" i="4"/>
  <c r="AG143" i="4"/>
  <c r="AF143" i="4"/>
  <c r="AE143" i="4"/>
  <c r="AD143" i="4"/>
  <c r="AC143" i="4"/>
  <c r="AB143" i="4"/>
  <c r="AA143" i="4"/>
  <c r="Z143" i="4"/>
  <c r="Y143" i="4"/>
  <c r="Y143" i="4" a="1"/>
  <c r="X143" i="4"/>
  <c r="W143" i="4"/>
  <c r="V143" i="4"/>
  <c r="U143" i="4"/>
  <c r="T143" i="4"/>
  <c r="S143" i="4"/>
  <c r="R143" i="4"/>
  <c r="Q143" i="4"/>
  <c r="P143" i="4"/>
  <c r="AM142" i="4"/>
  <c r="AL142" i="4"/>
  <c r="AK142" i="4"/>
  <c r="AJ142" i="4"/>
  <c r="AI142" i="4"/>
  <c r="AH142" i="4"/>
  <c r="AG142" i="4"/>
  <c r="AF142" i="4"/>
  <c r="AE142" i="4"/>
  <c r="AD142" i="4"/>
  <c r="AC142" i="4"/>
  <c r="AB142" i="4"/>
  <c r="AA142" i="4"/>
  <c r="Z142" i="4"/>
  <c r="Y142" i="4"/>
  <c r="Y142" i="4" a="1"/>
  <c r="X142" i="4"/>
  <c r="W142" i="4"/>
  <c r="V142" i="4"/>
  <c r="U142" i="4"/>
  <c r="T142" i="4"/>
  <c r="S142" i="4"/>
  <c r="R142" i="4"/>
  <c r="Q142" i="4"/>
  <c r="P142" i="4"/>
  <c r="AM141" i="4"/>
  <c r="AL141" i="4"/>
  <c r="AK141" i="4"/>
  <c r="AJ141" i="4"/>
  <c r="AI141" i="4"/>
  <c r="AH141" i="4"/>
  <c r="AG141" i="4"/>
  <c r="AF141" i="4"/>
  <c r="AE141" i="4"/>
  <c r="AD141" i="4"/>
  <c r="AC141" i="4"/>
  <c r="AB141" i="4"/>
  <c r="AA141" i="4"/>
  <c r="Z141" i="4"/>
  <c r="Y141" i="4"/>
  <c r="Y141" i="4" a="1"/>
  <c r="X141" i="4"/>
  <c r="W141" i="4"/>
  <c r="V141" i="4"/>
  <c r="U141" i="4"/>
  <c r="T141" i="4"/>
  <c r="S141" i="4"/>
  <c r="R141" i="4"/>
  <c r="Q141" i="4"/>
  <c r="P141" i="4"/>
  <c r="AM140" i="4"/>
  <c r="AL140" i="4"/>
  <c r="AK140" i="4"/>
  <c r="AJ140" i="4"/>
  <c r="AI140" i="4"/>
  <c r="AH140" i="4"/>
  <c r="AG140" i="4"/>
  <c r="AF140" i="4"/>
  <c r="AE140" i="4"/>
  <c r="AD140" i="4"/>
  <c r="AC140" i="4"/>
  <c r="AB140" i="4"/>
  <c r="AA140" i="4"/>
  <c r="Z140" i="4"/>
  <c r="Y140" i="4"/>
  <c r="Y140" i="4" a="1"/>
  <c r="X140" i="4"/>
  <c r="W140" i="4"/>
  <c r="V140" i="4"/>
  <c r="U140" i="4"/>
  <c r="T140" i="4"/>
  <c r="S140" i="4"/>
  <c r="R140" i="4"/>
  <c r="Q140" i="4"/>
  <c r="P140" i="4"/>
  <c r="AM139" i="4"/>
  <c r="AL139" i="4"/>
  <c r="AK139" i="4"/>
  <c r="AJ139" i="4"/>
  <c r="AI139" i="4"/>
  <c r="AH139" i="4"/>
  <c r="AG139" i="4"/>
  <c r="AF139" i="4"/>
  <c r="AE139" i="4"/>
  <c r="AD139" i="4"/>
  <c r="AC139" i="4"/>
  <c r="AB139" i="4"/>
  <c r="AA139" i="4"/>
  <c r="Z139" i="4"/>
  <c r="Y139" i="4"/>
  <c r="Y139" i="4" a="1"/>
  <c r="X139" i="4"/>
  <c r="W139" i="4"/>
  <c r="V139" i="4"/>
  <c r="U139" i="4"/>
  <c r="T139" i="4"/>
  <c r="S139" i="4"/>
  <c r="R139" i="4"/>
  <c r="Q139" i="4"/>
  <c r="P139" i="4"/>
  <c r="AM138" i="4"/>
  <c r="AL138" i="4"/>
  <c r="AK138" i="4"/>
  <c r="AJ138" i="4"/>
  <c r="AI138" i="4"/>
  <c r="AH138" i="4"/>
  <c r="AG138" i="4"/>
  <c r="AF138" i="4"/>
  <c r="AE138" i="4"/>
  <c r="AD138" i="4"/>
  <c r="AC138" i="4"/>
  <c r="AB138" i="4"/>
  <c r="AA138" i="4"/>
  <c r="Z138" i="4"/>
  <c r="Y138" i="4"/>
  <c r="Y138" i="4" a="1"/>
  <c r="X138" i="4"/>
  <c r="W138" i="4"/>
  <c r="V138" i="4"/>
  <c r="U138" i="4"/>
  <c r="T138" i="4"/>
  <c r="S138" i="4"/>
  <c r="R138" i="4"/>
  <c r="Q138" i="4"/>
  <c r="P138" i="4"/>
  <c r="AM137" i="4"/>
  <c r="AL137" i="4"/>
  <c r="AK137" i="4"/>
  <c r="AJ137" i="4"/>
  <c r="AI137" i="4"/>
  <c r="AH137" i="4"/>
  <c r="AG137" i="4"/>
  <c r="AF137" i="4"/>
  <c r="AE137" i="4"/>
  <c r="AD137" i="4"/>
  <c r="AC137" i="4"/>
  <c r="AB137" i="4"/>
  <c r="AA137" i="4"/>
  <c r="Z137" i="4"/>
  <c r="Y137" i="4"/>
  <c r="Y137" i="4" a="1"/>
  <c r="X137" i="4"/>
  <c r="W137" i="4"/>
  <c r="V137" i="4"/>
  <c r="U137" i="4"/>
  <c r="T137" i="4"/>
  <c r="S137" i="4"/>
  <c r="R137" i="4"/>
  <c r="Q137" i="4"/>
  <c r="P137" i="4"/>
  <c r="AM136" i="4"/>
  <c r="AL136" i="4"/>
  <c r="AK136" i="4"/>
  <c r="AJ136" i="4"/>
  <c r="AI136" i="4"/>
  <c r="AH136" i="4"/>
  <c r="AG136" i="4"/>
  <c r="AF136" i="4"/>
  <c r="AE136" i="4"/>
  <c r="AD136" i="4"/>
  <c r="AC136" i="4"/>
  <c r="AB136" i="4"/>
  <c r="AA136" i="4"/>
  <c r="Z136" i="4"/>
  <c r="Y136" i="4"/>
  <c r="Y136" i="4" a="1"/>
  <c r="X136" i="4"/>
  <c r="W136" i="4"/>
  <c r="V136" i="4"/>
  <c r="U136" i="4"/>
  <c r="T136" i="4"/>
  <c r="S136" i="4"/>
  <c r="R136" i="4"/>
  <c r="Q136" i="4"/>
  <c r="P136" i="4"/>
  <c r="AM135" i="4"/>
  <c r="AL135" i="4"/>
  <c r="AK135" i="4"/>
  <c r="AJ135" i="4"/>
  <c r="AI135" i="4"/>
  <c r="AH135" i="4"/>
  <c r="AG135" i="4"/>
  <c r="AF135" i="4"/>
  <c r="AE135" i="4"/>
  <c r="AD135" i="4"/>
  <c r="AC135" i="4"/>
  <c r="AB135" i="4"/>
  <c r="AA135" i="4"/>
  <c r="Z135" i="4"/>
  <c r="Y135" i="4"/>
  <c r="Y135" i="4" a="1"/>
  <c r="X135" i="4"/>
  <c r="W135" i="4"/>
  <c r="V135" i="4"/>
  <c r="U135" i="4"/>
  <c r="T135" i="4"/>
  <c r="S135" i="4"/>
  <c r="R135" i="4"/>
  <c r="Q135" i="4"/>
  <c r="P135" i="4"/>
  <c r="AM134" i="4"/>
  <c r="AL134" i="4"/>
  <c r="AK134" i="4"/>
  <c r="AJ134" i="4"/>
  <c r="AI134" i="4"/>
  <c r="AH134" i="4"/>
  <c r="AG134" i="4"/>
  <c r="AF134" i="4"/>
  <c r="AE134" i="4"/>
  <c r="AD134" i="4"/>
  <c r="AC134" i="4"/>
  <c r="AB134" i="4"/>
  <c r="AA134" i="4"/>
  <c r="Z134" i="4"/>
  <c r="Y134" i="4"/>
  <c r="Y134" i="4" a="1"/>
  <c r="X134" i="4"/>
  <c r="W134" i="4"/>
  <c r="V134" i="4"/>
  <c r="U134" i="4"/>
  <c r="T134" i="4"/>
  <c r="S134" i="4"/>
  <c r="R134" i="4"/>
  <c r="Q134" i="4"/>
  <c r="P134" i="4"/>
  <c r="AM133" i="4"/>
  <c r="AL133" i="4"/>
  <c r="AK133" i="4"/>
  <c r="AJ133" i="4"/>
  <c r="AI133" i="4"/>
  <c r="AH133" i="4"/>
  <c r="AG133" i="4"/>
  <c r="AF133" i="4"/>
  <c r="AE133" i="4"/>
  <c r="AD133" i="4"/>
  <c r="AC133" i="4"/>
  <c r="AB133" i="4"/>
  <c r="AA133" i="4"/>
  <c r="Z133" i="4"/>
  <c r="Y133" i="4"/>
  <c r="Y133" i="4" a="1"/>
  <c r="X133" i="4"/>
  <c r="W133" i="4"/>
  <c r="V133" i="4"/>
  <c r="U133" i="4"/>
  <c r="T133" i="4"/>
  <c r="S133" i="4"/>
  <c r="R133" i="4"/>
  <c r="Q133" i="4"/>
  <c r="P133" i="4"/>
  <c r="AM132" i="4"/>
  <c r="AL132" i="4"/>
  <c r="AK132" i="4"/>
  <c r="AJ132" i="4"/>
  <c r="AI132" i="4"/>
  <c r="AH132" i="4"/>
  <c r="AG132" i="4"/>
  <c r="AF132" i="4"/>
  <c r="AE132" i="4"/>
  <c r="AD132" i="4"/>
  <c r="AC132" i="4"/>
  <c r="AB132" i="4"/>
  <c r="AA132" i="4"/>
  <c r="Z132" i="4"/>
  <c r="Y132" i="4"/>
  <c r="Y132" i="4" a="1"/>
  <c r="X132" i="4"/>
  <c r="W132" i="4"/>
  <c r="V132" i="4"/>
  <c r="U132" i="4"/>
  <c r="T132" i="4"/>
  <c r="S132" i="4"/>
  <c r="R132" i="4"/>
  <c r="Q132" i="4"/>
  <c r="P132" i="4"/>
  <c r="AM131" i="4"/>
  <c r="AL131" i="4"/>
  <c r="AK131" i="4"/>
  <c r="AJ131" i="4"/>
  <c r="AI131" i="4"/>
  <c r="AH131" i="4"/>
  <c r="AG131" i="4"/>
  <c r="AF131" i="4"/>
  <c r="AE131" i="4"/>
  <c r="AD131" i="4"/>
  <c r="AC131" i="4"/>
  <c r="AB131" i="4"/>
  <c r="AA131" i="4"/>
  <c r="Z131" i="4"/>
  <c r="Y131" i="4"/>
  <c r="Y131" i="4" a="1"/>
  <c r="X131" i="4"/>
  <c r="W131" i="4"/>
  <c r="V131" i="4"/>
  <c r="U131" i="4"/>
  <c r="T131" i="4"/>
  <c r="S131" i="4"/>
  <c r="R131" i="4"/>
  <c r="Q131" i="4"/>
  <c r="P131" i="4"/>
  <c r="AM130" i="4"/>
  <c r="AL130" i="4"/>
  <c r="AK130" i="4"/>
  <c r="AJ130" i="4"/>
  <c r="AI130" i="4"/>
  <c r="AH130" i="4"/>
  <c r="AG130" i="4"/>
  <c r="AF130" i="4"/>
  <c r="AE130" i="4"/>
  <c r="AD130" i="4"/>
  <c r="AC130" i="4"/>
  <c r="AB130" i="4"/>
  <c r="AA130" i="4"/>
  <c r="Z130" i="4"/>
  <c r="Y130" i="4"/>
  <c r="Y130" i="4" a="1"/>
  <c r="X130" i="4"/>
  <c r="W130" i="4"/>
  <c r="V130" i="4"/>
  <c r="U130" i="4"/>
  <c r="T130" i="4"/>
  <c r="S130" i="4"/>
  <c r="R130" i="4"/>
  <c r="Q130" i="4"/>
  <c r="P130" i="4"/>
  <c r="AM129" i="4"/>
  <c r="AL129" i="4"/>
  <c r="AK129" i="4"/>
  <c r="AJ129" i="4"/>
  <c r="AI129" i="4"/>
  <c r="AH129" i="4"/>
  <c r="AG129" i="4"/>
  <c r="AF129" i="4"/>
  <c r="AE129" i="4"/>
  <c r="AD129" i="4"/>
  <c r="AC129" i="4"/>
  <c r="AB129" i="4"/>
  <c r="AA129" i="4"/>
  <c r="Z129" i="4"/>
  <c r="Y129" i="4"/>
  <c r="Y129" i="4" a="1"/>
  <c r="X129" i="4"/>
  <c r="W129" i="4"/>
  <c r="V129" i="4"/>
  <c r="U129" i="4"/>
  <c r="T129" i="4"/>
  <c r="S129" i="4"/>
  <c r="R129" i="4"/>
  <c r="Q129" i="4"/>
  <c r="P129" i="4"/>
  <c r="AM128" i="4"/>
  <c r="AL128" i="4"/>
  <c r="AK128" i="4"/>
  <c r="AJ128" i="4"/>
  <c r="AI128" i="4"/>
  <c r="AH128" i="4"/>
  <c r="AG128" i="4"/>
  <c r="AF128" i="4"/>
  <c r="AE128" i="4"/>
  <c r="AD128" i="4"/>
  <c r="AC128" i="4"/>
  <c r="AB128" i="4"/>
  <c r="AA128" i="4"/>
  <c r="Z128" i="4"/>
  <c r="Y128" i="4"/>
  <c r="Y128" i="4" a="1"/>
  <c r="X128" i="4"/>
  <c r="W128" i="4"/>
  <c r="V128" i="4"/>
  <c r="U128" i="4"/>
  <c r="T128" i="4"/>
  <c r="S128" i="4"/>
  <c r="R128" i="4"/>
  <c r="Q128" i="4"/>
  <c r="P128" i="4"/>
  <c r="AM127" i="4"/>
  <c r="AL127" i="4"/>
  <c r="AK127" i="4"/>
  <c r="AJ127" i="4"/>
  <c r="AI127" i="4"/>
  <c r="AH127" i="4"/>
  <c r="AG127" i="4"/>
  <c r="AF127" i="4"/>
  <c r="AE127" i="4"/>
  <c r="AD127" i="4"/>
  <c r="AC127" i="4"/>
  <c r="AB127" i="4"/>
  <c r="AA127" i="4"/>
  <c r="Z127" i="4"/>
  <c r="Y127" i="4"/>
  <c r="Y127" i="4" a="1"/>
  <c r="X127" i="4"/>
  <c r="W127" i="4"/>
  <c r="V127" i="4"/>
  <c r="U127" i="4"/>
  <c r="T127" i="4"/>
  <c r="S127" i="4"/>
  <c r="R127" i="4"/>
  <c r="Q127" i="4"/>
  <c r="P127" i="4"/>
  <c r="AM126" i="4"/>
  <c r="AL126" i="4"/>
  <c r="AK126" i="4"/>
  <c r="AJ126" i="4"/>
  <c r="AI126" i="4"/>
  <c r="AH126" i="4"/>
  <c r="AG126" i="4"/>
  <c r="AF126" i="4"/>
  <c r="AE126" i="4"/>
  <c r="AD126" i="4"/>
  <c r="AC126" i="4"/>
  <c r="AB126" i="4"/>
  <c r="AA126" i="4"/>
  <c r="Z126" i="4"/>
  <c r="Y126" i="4"/>
  <c r="Y126" i="4" a="1"/>
  <c r="X126" i="4"/>
  <c r="W126" i="4"/>
  <c r="V126" i="4"/>
  <c r="U126" i="4"/>
  <c r="T126" i="4"/>
  <c r="S126" i="4"/>
  <c r="R126" i="4"/>
  <c r="Q126" i="4"/>
  <c r="P126" i="4"/>
  <c r="AM125" i="4"/>
  <c r="AL125" i="4"/>
  <c r="AK125" i="4"/>
  <c r="AJ125" i="4"/>
  <c r="AI125" i="4"/>
  <c r="AH125" i="4"/>
  <c r="AG125" i="4"/>
  <c r="AF125" i="4"/>
  <c r="AE125" i="4"/>
  <c r="AD125" i="4"/>
  <c r="AC125" i="4"/>
  <c r="AB125" i="4"/>
  <c r="AA125" i="4"/>
  <c r="Z125" i="4"/>
  <c r="Y125" i="4"/>
  <c r="Y125" i="4" a="1"/>
  <c r="X125" i="4"/>
  <c r="W125" i="4"/>
  <c r="V125" i="4"/>
  <c r="U125" i="4"/>
  <c r="T125" i="4"/>
  <c r="S125" i="4"/>
  <c r="R125" i="4"/>
  <c r="Q125" i="4"/>
  <c r="P125" i="4"/>
  <c r="AM124" i="4"/>
  <c r="AL124" i="4"/>
  <c r="AK124" i="4"/>
  <c r="AJ124" i="4"/>
  <c r="AI124" i="4"/>
  <c r="AH124" i="4"/>
  <c r="AG124" i="4"/>
  <c r="AF124" i="4"/>
  <c r="AE124" i="4"/>
  <c r="AD124" i="4"/>
  <c r="AC124" i="4"/>
  <c r="AB124" i="4"/>
  <c r="AA124" i="4"/>
  <c r="Z124" i="4"/>
  <c r="Y124" i="4"/>
  <c r="Y124" i="4" a="1"/>
  <c r="X124" i="4"/>
  <c r="W124" i="4"/>
  <c r="V124" i="4"/>
  <c r="U124" i="4"/>
  <c r="T124" i="4"/>
  <c r="S124" i="4"/>
  <c r="R124" i="4"/>
  <c r="Q124" i="4"/>
  <c r="P124" i="4"/>
  <c r="AM123" i="4"/>
  <c r="AL123" i="4"/>
  <c r="AK123" i="4"/>
  <c r="AJ123" i="4"/>
  <c r="AI123" i="4"/>
  <c r="AH123" i="4"/>
  <c r="AG123" i="4"/>
  <c r="AF123" i="4"/>
  <c r="AE123" i="4"/>
  <c r="AD123" i="4"/>
  <c r="AC123" i="4"/>
  <c r="AB123" i="4"/>
  <c r="AA123" i="4"/>
  <c r="Z123" i="4"/>
  <c r="Y123" i="4"/>
  <c r="Y123" i="4" a="1"/>
  <c r="X123" i="4"/>
  <c r="W123" i="4"/>
  <c r="V123" i="4"/>
  <c r="U123" i="4"/>
  <c r="T123" i="4"/>
  <c r="S123" i="4"/>
  <c r="R123" i="4"/>
  <c r="Q123" i="4"/>
  <c r="P123" i="4"/>
  <c r="AM122" i="4"/>
  <c r="AL122" i="4"/>
  <c r="AK122" i="4"/>
  <c r="AJ122" i="4"/>
  <c r="AI122" i="4"/>
  <c r="AH122" i="4"/>
  <c r="AG122" i="4"/>
  <c r="AF122" i="4"/>
  <c r="AE122" i="4"/>
  <c r="AD122" i="4"/>
  <c r="AC122" i="4"/>
  <c r="AB122" i="4"/>
  <c r="AA122" i="4"/>
  <c r="Z122" i="4"/>
  <c r="Y122" i="4"/>
  <c r="Y122" i="4" a="1"/>
  <c r="X122" i="4"/>
  <c r="W122" i="4"/>
  <c r="V122" i="4"/>
  <c r="U122" i="4"/>
  <c r="T122" i="4"/>
  <c r="S122" i="4"/>
  <c r="R122" i="4"/>
  <c r="Q122" i="4"/>
  <c r="P122" i="4"/>
  <c r="AM121" i="4"/>
  <c r="AL121" i="4"/>
  <c r="AK121" i="4"/>
  <c r="AJ121" i="4"/>
  <c r="AI121" i="4"/>
  <c r="AH121" i="4"/>
  <c r="AG121" i="4"/>
  <c r="AF121" i="4"/>
  <c r="AE121" i="4"/>
  <c r="AD121" i="4"/>
  <c r="AC121" i="4"/>
  <c r="AB121" i="4"/>
  <c r="AA121" i="4"/>
  <c r="Z121" i="4"/>
  <c r="Y121" i="4"/>
  <c r="Y121" i="4" a="1"/>
  <c r="X121" i="4"/>
  <c r="W121" i="4"/>
  <c r="V121" i="4"/>
  <c r="U121" i="4"/>
  <c r="T121" i="4"/>
  <c r="S121" i="4"/>
  <c r="R121" i="4"/>
  <c r="Q121" i="4"/>
  <c r="P121" i="4"/>
  <c r="AM120" i="4"/>
  <c r="AL120" i="4"/>
  <c r="AK120" i="4"/>
  <c r="AJ120" i="4"/>
  <c r="AI120" i="4"/>
  <c r="AH120" i="4"/>
  <c r="AG120" i="4"/>
  <c r="AF120" i="4"/>
  <c r="AE120" i="4"/>
  <c r="AD120" i="4"/>
  <c r="AC120" i="4"/>
  <c r="AB120" i="4"/>
  <c r="AA120" i="4"/>
  <c r="Z120" i="4"/>
  <c r="Y120" i="4"/>
  <c r="Y120" i="4" a="1"/>
  <c r="X120" i="4"/>
  <c r="W120" i="4"/>
  <c r="V120" i="4"/>
  <c r="U120" i="4"/>
  <c r="T120" i="4"/>
  <c r="S120" i="4"/>
  <c r="R120" i="4"/>
  <c r="Q120" i="4"/>
  <c r="P120" i="4"/>
  <c r="AM119" i="4"/>
  <c r="AL119" i="4"/>
  <c r="AK119" i="4"/>
  <c r="AJ119" i="4"/>
  <c r="AI119" i="4"/>
  <c r="AH119" i="4"/>
  <c r="AG119" i="4"/>
  <c r="AF119" i="4"/>
  <c r="AE119" i="4"/>
  <c r="AD119" i="4"/>
  <c r="AC119" i="4"/>
  <c r="AB119" i="4"/>
  <c r="AA119" i="4"/>
  <c r="Z119" i="4"/>
  <c r="Y119" i="4"/>
  <c r="Y119" i="4" a="1"/>
  <c r="X119" i="4"/>
  <c r="W119" i="4"/>
  <c r="V119" i="4"/>
  <c r="U119" i="4"/>
  <c r="T119" i="4"/>
  <c r="S119" i="4"/>
  <c r="R119" i="4"/>
  <c r="Q119" i="4"/>
  <c r="P119" i="4"/>
  <c r="AM118" i="4"/>
  <c r="AL118" i="4"/>
  <c r="AK118" i="4"/>
  <c r="AJ118" i="4"/>
  <c r="AI118" i="4"/>
  <c r="AH118" i="4"/>
  <c r="AG118" i="4"/>
  <c r="AF118" i="4"/>
  <c r="AE118" i="4"/>
  <c r="AD118" i="4"/>
  <c r="AC118" i="4"/>
  <c r="AB118" i="4"/>
  <c r="AA118" i="4"/>
  <c r="Z118" i="4"/>
  <c r="Y118" i="4"/>
  <c r="Y118" i="4" a="1"/>
  <c r="X118" i="4"/>
  <c r="W118" i="4"/>
  <c r="V118" i="4"/>
  <c r="U118" i="4"/>
  <c r="T118" i="4"/>
  <c r="S118" i="4"/>
  <c r="R118" i="4"/>
  <c r="Q118" i="4"/>
  <c r="P118" i="4"/>
  <c r="AM117" i="4"/>
  <c r="AL117" i="4"/>
  <c r="AK117" i="4"/>
  <c r="AJ117" i="4"/>
  <c r="AI117" i="4"/>
  <c r="AH117" i="4"/>
  <c r="AG117" i="4"/>
  <c r="AF117" i="4"/>
  <c r="AE117" i="4"/>
  <c r="AD117" i="4"/>
  <c r="AC117" i="4"/>
  <c r="AB117" i="4"/>
  <c r="AA117" i="4"/>
  <c r="Z117" i="4"/>
  <c r="Y117" i="4"/>
  <c r="Y117" i="4" a="1"/>
  <c r="X117" i="4"/>
  <c r="W117" i="4"/>
  <c r="V117" i="4"/>
  <c r="U117" i="4"/>
  <c r="T117" i="4"/>
  <c r="S117" i="4"/>
  <c r="R117" i="4"/>
  <c r="Q117" i="4"/>
  <c r="P117" i="4"/>
  <c r="AM116" i="4"/>
  <c r="AL116" i="4"/>
  <c r="AK116" i="4"/>
  <c r="AJ116" i="4"/>
  <c r="AI116" i="4"/>
  <c r="AH116" i="4"/>
  <c r="AG116" i="4"/>
  <c r="AF116" i="4"/>
  <c r="AE116" i="4"/>
  <c r="AD116" i="4"/>
  <c r="AC116" i="4"/>
  <c r="AB116" i="4"/>
  <c r="AA116" i="4"/>
  <c r="Z116" i="4"/>
  <c r="Y116" i="4"/>
  <c r="Y116" i="4" a="1"/>
  <c r="X116" i="4"/>
  <c r="W116" i="4"/>
  <c r="V116" i="4"/>
  <c r="U116" i="4"/>
  <c r="T116" i="4"/>
  <c r="S116" i="4"/>
  <c r="R116" i="4"/>
  <c r="Q116" i="4"/>
  <c r="P116" i="4"/>
  <c r="AM115" i="4"/>
  <c r="AL115" i="4"/>
  <c r="AK115" i="4"/>
  <c r="AJ115" i="4"/>
  <c r="AI115" i="4"/>
  <c r="AH115" i="4"/>
  <c r="AG115" i="4"/>
  <c r="AF115" i="4"/>
  <c r="AE115" i="4"/>
  <c r="AD115" i="4"/>
  <c r="AC115" i="4"/>
  <c r="AB115" i="4"/>
  <c r="AA115" i="4"/>
  <c r="Z115" i="4"/>
  <c r="Y115" i="4"/>
  <c r="Y115" i="4" a="1"/>
  <c r="X115" i="4"/>
  <c r="W115" i="4"/>
  <c r="V115" i="4"/>
  <c r="U115" i="4"/>
  <c r="T115" i="4"/>
  <c r="S115" i="4"/>
  <c r="R115" i="4"/>
  <c r="Q115" i="4"/>
  <c r="P115" i="4"/>
  <c r="AM114" i="4"/>
  <c r="AL114" i="4"/>
  <c r="AK114" i="4"/>
  <c r="AJ114" i="4"/>
  <c r="AI114" i="4"/>
  <c r="AH114" i="4"/>
  <c r="AG114" i="4"/>
  <c r="AF114" i="4"/>
  <c r="AE114" i="4"/>
  <c r="AD114" i="4"/>
  <c r="AC114" i="4"/>
  <c r="AB114" i="4"/>
  <c r="AA114" i="4"/>
  <c r="Z114" i="4"/>
  <c r="Y114" i="4"/>
  <c r="Y114" i="4" a="1"/>
  <c r="X114" i="4"/>
  <c r="W114" i="4"/>
  <c r="V114" i="4"/>
  <c r="U114" i="4"/>
  <c r="T114" i="4"/>
  <c r="S114" i="4"/>
  <c r="R114" i="4"/>
  <c r="Q114" i="4"/>
  <c r="P114" i="4"/>
  <c r="AM113" i="4"/>
  <c r="AL113" i="4"/>
  <c r="AK113" i="4"/>
  <c r="AJ113" i="4"/>
  <c r="AI113" i="4"/>
  <c r="AH113" i="4"/>
  <c r="AG113" i="4"/>
  <c r="AF113" i="4"/>
  <c r="AE113" i="4"/>
  <c r="AD113" i="4"/>
  <c r="AC113" i="4"/>
  <c r="AB113" i="4"/>
  <c r="AA113" i="4"/>
  <c r="Z113" i="4"/>
  <c r="Y113" i="4"/>
  <c r="Y113" i="4" a="1"/>
  <c r="X113" i="4"/>
  <c r="W113" i="4"/>
  <c r="V113" i="4"/>
  <c r="U113" i="4"/>
  <c r="T113" i="4"/>
  <c r="S113" i="4"/>
  <c r="R113" i="4"/>
  <c r="Q113" i="4"/>
  <c r="P113" i="4"/>
  <c r="AM112" i="4"/>
  <c r="AL112" i="4"/>
  <c r="AK112" i="4"/>
  <c r="AJ112" i="4"/>
  <c r="AI112" i="4"/>
  <c r="AH112" i="4"/>
  <c r="AG112" i="4"/>
  <c r="AF112" i="4"/>
  <c r="AE112" i="4"/>
  <c r="AD112" i="4"/>
  <c r="AC112" i="4"/>
  <c r="AB112" i="4"/>
  <c r="AA112" i="4"/>
  <c r="Z112" i="4"/>
  <c r="Y112" i="4"/>
  <c r="Y112" i="4" a="1"/>
  <c r="X112" i="4"/>
  <c r="W112" i="4"/>
  <c r="V112" i="4"/>
  <c r="U112" i="4"/>
  <c r="T112" i="4"/>
  <c r="S112" i="4"/>
  <c r="R112" i="4"/>
  <c r="Q112" i="4"/>
  <c r="P112" i="4"/>
  <c r="AM111" i="4"/>
  <c r="AL111" i="4"/>
  <c r="AK111" i="4"/>
  <c r="AJ111" i="4"/>
  <c r="AI111" i="4"/>
  <c r="AH111" i="4"/>
  <c r="AG111" i="4"/>
  <c r="AF111" i="4"/>
  <c r="AE111" i="4"/>
  <c r="AD111" i="4"/>
  <c r="AC111" i="4"/>
  <c r="AB111" i="4"/>
  <c r="AA111" i="4"/>
  <c r="Z111" i="4"/>
  <c r="Y111" i="4"/>
  <c r="Y111" i="4" a="1"/>
  <c r="X111" i="4"/>
  <c r="W111" i="4"/>
  <c r="V111" i="4"/>
  <c r="U111" i="4"/>
  <c r="T111" i="4"/>
  <c r="S111" i="4"/>
  <c r="R111" i="4"/>
  <c r="Q111" i="4"/>
  <c r="P111" i="4"/>
  <c r="AM110" i="4"/>
  <c r="AL110" i="4"/>
  <c r="AK110" i="4"/>
  <c r="AJ110" i="4"/>
  <c r="AI110" i="4"/>
  <c r="AH110" i="4"/>
  <c r="AG110" i="4"/>
  <c r="AF110" i="4"/>
  <c r="AE110" i="4"/>
  <c r="AD110" i="4"/>
  <c r="AC110" i="4"/>
  <c r="AB110" i="4"/>
  <c r="AA110" i="4"/>
  <c r="Z110" i="4"/>
  <c r="Y110" i="4"/>
  <c r="Y110" i="4" a="1"/>
  <c r="X110" i="4"/>
  <c r="W110" i="4"/>
  <c r="V110" i="4"/>
  <c r="U110" i="4"/>
  <c r="T110" i="4"/>
  <c r="S110" i="4"/>
  <c r="R110" i="4"/>
  <c r="Q110" i="4"/>
  <c r="P110" i="4"/>
  <c r="AM109" i="4"/>
  <c r="AL109" i="4"/>
  <c r="AK109" i="4"/>
  <c r="AJ109" i="4"/>
  <c r="AI109" i="4"/>
  <c r="AH109" i="4"/>
  <c r="AG109" i="4"/>
  <c r="AF109" i="4"/>
  <c r="AE109" i="4"/>
  <c r="AD109" i="4"/>
  <c r="AC109" i="4"/>
  <c r="AB109" i="4"/>
  <c r="AA109" i="4"/>
  <c r="Z109" i="4"/>
  <c r="Y109" i="4"/>
  <c r="Y109" i="4" a="1"/>
  <c r="X109" i="4"/>
  <c r="W109" i="4"/>
  <c r="V109" i="4"/>
  <c r="U109" i="4"/>
  <c r="T109" i="4"/>
  <c r="S109" i="4"/>
  <c r="R109" i="4"/>
  <c r="Q109" i="4"/>
  <c r="P109" i="4"/>
  <c r="AM108" i="4"/>
  <c r="AL108" i="4"/>
  <c r="AK108" i="4"/>
  <c r="AJ108" i="4"/>
  <c r="AI108" i="4"/>
  <c r="AH108" i="4"/>
  <c r="AG108" i="4"/>
  <c r="AF108" i="4"/>
  <c r="AE108" i="4"/>
  <c r="AD108" i="4"/>
  <c r="AC108" i="4"/>
  <c r="AB108" i="4"/>
  <c r="AA108" i="4"/>
  <c r="Z108" i="4"/>
  <c r="Y108" i="4"/>
  <c r="Y108" i="4" a="1"/>
  <c r="X108" i="4"/>
  <c r="W108" i="4"/>
  <c r="V108" i="4"/>
  <c r="U108" i="4"/>
  <c r="T108" i="4"/>
  <c r="S108" i="4"/>
  <c r="R108" i="4"/>
  <c r="Q108" i="4"/>
  <c r="P108" i="4"/>
  <c r="AM107" i="4"/>
  <c r="AL107" i="4"/>
  <c r="AK107" i="4"/>
  <c r="AJ107" i="4"/>
  <c r="AI107" i="4"/>
  <c r="AH107" i="4"/>
  <c r="AG107" i="4"/>
  <c r="AF107" i="4"/>
  <c r="AE107" i="4"/>
  <c r="AD107" i="4"/>
  <c r="AC107" i="4"/>
  <c r="AB107" i="4"/>
  <c r="AA107" i="4"/>
  <c r="Z107" i="4"/>
  <c r="Y107" i="4"/>
  <c r="Y107" i="4" a="1"/>
  <c r="X107" i="4"/>
  <c r="W107" i="4"/>
  <c r="V107" i="4"/>
  <c r="U107" i="4"/>
  <c r="T107" i="4"/>
  <c r="S107" i="4"/>
  <c r="R107" i="4"/>
  <c r="Q107" i="4"/>
  <c r="P107" i="4"/>
  <c r="AM106" i="4"/>
  <c r="AL106" i="4"/>
  <c r="AK106" i="4"/>
  <c r="AJ106" i="4"/>
  <c r="AI106" i="4"/>
  <c r="AH106" i="4"/>
  <c r="AG106" i="4"/>
  <c r="AF106" i="4"/>
  <c r="AE106" i="4"/>
  <c r="AD106" i="4"/>
  <c r="AC106" i="4"/>
  <c r="AB106" i="4"/>
  <c r="AA106" i="4"/>
  <c r="Z106" i="4"/>
  <c r="Y106" i="4"/>
  <c r="Y106" i="4" a="1"/>
  <c r="X106" i="4"/>
  <c r="W106" i="4"/>
  <c r="V106" i="4"/>
  <c r="U106" i="4"/>
  <c r="T106" i="4"/>
  <c r="S106" i="4"/>
  <c r="R106" i="4"/>
  <c r="Q106" i="4"/>
  <c r="P106" i="4"/>
  <c r="AM105" i="4"/>
  <c r="AL105" i="4"/>
  <c r="AK105" i="4"/>
  <c r="AJ105" i="4"/>
  <c r="AI105" i="4"/>
  <c r="AH105" i="4"/>
  <c r="AG105" i="4"/>
  <c r="AF105" i="4"/>
  <c r="AE105" i="4"/>
  <c r="AD105" i="4"/>
  <c r="AC105" i="4"/>
  <c r="AB105" i="4"/>
  <c r="AA105" i="4"/>
  <c r="Z105" i="4"/>
  <c r="Y105" i="4"/>
  <c r="Y105" i="4" a="1"/>
  <c r="X105" i="4"/>
  <c r="W105" i="4"/>
  <c r="V105" i="4"/>
  <c r="U105" i="4"/>
  <c r="T105" i="4"/>
  <c r="S105" i="4"/>
  <c r="R105" i="4"/>
  <c r="Q105" i="4"/>
  <c r="P105" i="4"/>
  <c r="AM104" i="4"/>
  <c r="AL104" i="4"/>
  <c r="AK104" i="4"/>
  <c r="AJ104" i="4"/>
  <c r="AI104" i="4"/>
  <c r="AH104" i="4"/>
  <c r="AG104" i="4"/>
  <c r="AF104" i="4"/>
  <c r="AE104" i="4"/>
  <c r="AD104" i="4"/>
  <c r="AC104" i="4"/>
  <c r="AB104" i="4"/>
  <c r="AA104" i="4"/>
  <c r="Z104" i="4"/>
  <c r="Y104" i="4"/>
  <c r="Y104" i="4" a="1"/>
  <c r="X104" i="4"/>
  <c r="W104" i="4"/>
  <c r="V104" i="4"/>
  <c r="U104" i="4"/>
  <c r="T104" i="4"/>
  <c r="S104" i="4"/>
  <c r="R104" i="4"/>
  <c r="Q104" i="4"/>
  <c r="P104" i="4"/>
  <c r="AM103" i="4"/>
  <c r="AL103" i="4"/>
  <c r="AK103" i="4"/>
  <c r="AJ103" i="4"/>
  <c r="AI103" i="4"/>
  <c r="AH103" i="4"/>
  <c r="AG103" i="4"/>
  <c r="AF103" i="4"/>
  <c r="AE103" i="4"/>
  <c r="AD103" i="4"/>
  <c r="AC103" i="4"/>
  <c r="AB103" i="4"/>
  <c r="AA103" i="4"/>
  <c r="Z103" i="4"/>
  <c r="Y103" i="4"/>
  <c r="Y103" i="4" a="1"/>
  <c r="X103" i="4"/>
  <c r="W103" i="4"/>
  <c r="V103" i="4"/>
  <c r="U103" i="4"/>
  <c r="T103" i="4"/>
  <c r="S103" i="4"/>
  <c r="R103" i="4"/>
  <c r="Q103" i="4"/>
  <c r="P103" i="4"/>
  <c r="AM102" i="4"/>
  <c r="AL102" i="4"/>
  <c r="AK102" i="4"/>
  <c r="AJ102" i="4"/>
  <c r="AI102" i="4"/>
  <c r="AH102" i="4"/>
  <c r="AG102" i="4"/>
  <c r="AF102" i="4"/>
  <c r="AE102" i="4"/>
  <c r="AD102" i="4"/>
  <c r="AC102" i="4"/>
  <c r="AB102" i="4"/>
  <c r="AA102" i="4"/>
  <c r="Z102" i="4"/>
  <c r="Y102" i="4"/>
  <c r="Y102" i="4" a="1"/>
  <c r="X102" i="4"/>
  <c r="W102" i="4"/>
  <c r="V102" i="4"/>
  <c r="U102" i="4"/>
  <c r="T102" i="4"/>
  <c r="S102" i="4"/>
  <c r="R102" i="4"/>
  <c r="Q102" i="4"/>
  <c r="P102" i="4"/>
  <c r="AM101" i="4"/>
  <c r="AL101" i="4"/>
  <c r="AK101" i="4"/>
  <c r="AJ101" i="4"/>
  <c r="AI101" i="4"/>
  <c r="AH101" i="4"/>
  <c r="AG101" i="4"/>
  <c r="AF101" i="4"/>
  <c r="AE101" i="4"/>
  <c r="AD101" i="4"/>
  <c r="AC101" i="4"/>
  <c r="AB101" i="4"/>
  <c r="AA101" i="4"/>
  <c r="Z101" i="4"/>
  <c r="Y101" i="4"/>
  <c r="Y101" i="4" a="1"/>
  <c r="X101" i="4"/>
  <c r="W101" i="4"/>
  <c r="V101" i="4"/>
  <c r="U101" i="4"/>
  <c r="T101" i="4"/>
  <c r="S101" i="4"/>
  <c r="R101" i="4"/>
  <c r="Q101" i="4"/>
  <c r="P101" i="4"/>
  <c r="AM100" i="4"/>
  <c r="AL100" i="4"/>
  <c r="AK100" i="4"/>
  <c r="AJ100" i="4"/>
  <c r="AI100" i="4"/>
  <c r="AH100" i="4"/>
  <c r="AG100" i="4"/>
  <c r="AF100" i="4"/>
  <c r="AE100" i="4"/>
  <c r="AD100" i="4"/>
  <c r="AC100" i="4"/>
  <c r="AB100" i="4"/>
  <c r="AA100" i="4"/>
  <c r="Z100" i="4"/>
  <c r="Y100" i="4"/>
  <c r="Y100" i="4" a="1"/>
  <c r="X100" i="4"/>
  <c r="W100" i="4"/>
  <c r="V100" i="4"/>
  <c r="U100" i="4"/>
  <c r="T100" i="4"/>
  <c r="S100" i="4"/>
  <c r="R100" i="4"/>
  <c r="Q100" i="4"/>
  <c r="P100" i="4"/>
  <c r="AM99" i="4"/>
  <c r="AL99" i="4"/>
  <c r="AK99" i="4"/>
  <c r="AJ99" i="4"/>
  <c r="AI99" i="4"/>
  <c r="AH99" i="4"/>
  <c r="AG99" i="4"/>
  <c r="AF99" i="4"/>
  <c r="AE99" i="4"/>
  <c r="AD99" i="4"/>
  <c r="AC99" i="4"/>
  <c r="AB99" i="4"/>
  <c r="AA99" i="4"/>
  <c r="Z99" i="4"/>
  <c r="Y99" i="4"/>
  <c r="Y99" i="4" a="1"/>
  <c r="X99" i="4"/>
  <c r="W99" i="4"/>
  <c r="V99" i="4"/>
  <c r="U99" i="4"/>
  <c r="T99" i="4"/>
  <c r="S99" i="4"/>
  <c r="R99" i="4"/>
  <c r="Q99" i="4"/>
  <c r="P99" i="4"/>
  <c r="AM98" i="4"/>
  <c r="AL98" i="4"/>
  <c r="AK98" i="4"/>
  <c r="AJ98" i="4"/>
  <c r="AI98" i="4"/>
  <c r="AH98" i="4"/>
  <c r="AG98" i="4"/>
  <c r="AF98" i="4"/>
  <c r="AE98" i="4"/>
  <c r="AD98" i="4"/>
  <c r="AC98" i="4"/>
  <c r="AB98" i="4"/>
  <c r="AA98" i="4"/>
  <c r="Z98" i="4"/>
  <c r="Y98" i="4"/>
  <c r="Y98" i="4" a="1"/>
  <c r="X98" i="4"/>
  <c r="W98" i="4"/>
  <c r="V98" i="4"/>
  <c r="U98" i="4"/>
  <c r="T98" i="4"/>
  <c r="S98" i="4"/>
  <c r="R98" i="4"/>
  <c r="Q98" i="4"/>
  <c r="P98" i="4"/>
  <c r="AM97" i="4"/>
  <c r="AL97" i="4"/>
  <c r="AK97" i="4"/>
  <c r="AJ97" i="4"/>
  <c r="AI97" i="4"/>
  <c r="AH97" i="4"/>
  <c r="AG97" i="4"/>
  <c r="AF97" i="4"/>
  <c r="AE97" i="4"/>
  <c r="AD97" i="4"/>
  <c r="AC97" i="4"/>
  <c r="AB97" i="4"/>
  <c r="AA97" i="4"/>
  <c r="Z97" i="4"/>
  <c r="Y97" i="4"/>
  <c r="Y97" i="4" a="1"/>
  <c r="X97" i="4"/>
  <c r="W97" i="4"/>
  <c r="V97" i="4"/>
  <c r="U97" i="4"/>
  <c r="T97" i="4"/>
  <c r="S97" i="4"/>
  <c r="R97" i="4"/>
  <c r="Q97" i="4"/>
  <c r="P97" i="4"/>
  <c r="AM96" i="4"/>
  <c r="AL96" i="4"/>
  <c r="AK96" i="4"/>
  <c r="AJ96" i="4"/>
  <c r="AI96" i="4"/>
  <c r="AH96" i="4"/>
  <c r="AG96" i="4"/>
  <c r="AF96" i="4"/>
  <c r="AE96" i="4"/>
  <c r="AD96" i="4"/>
  <c r="AC96" i="4"/>
  <c r="AB96" i="4"/>
  <c r="AA96" i="4"/>
  <c r="Z96" i="4"/>
  <c r="Y96" i="4"/>
  <c r="Y96" i="4" a="1"/>
  <c r="X96" i="4"/>
  <c r="W96" i="4"/>
  <c r="V96" i="4"/>
  <c r="U96" i="4"/>
  <c r="T96" i="4"/>
  <c r="S96" i="4"/>
  <c r="R96" i="4"/>
  <c r="Q96" i="4"/>
  <c r="P96" i="4"/>
  <c r="AM95" i="4"/>
  <c r="AL95" i="4"/>
  <c r="AK95" i="4"/>
  <c r="AJ95" i="4"/>
  <c r="AI95" i="4"/>
  <c r="AH95" i="4"/>
  <c r="AG95" i="4"/>
  <c r="AF95" i="4"/>
  <c r="AE95" i="4"/>
  <c r="AD95" i="4"/>
  <c r="AC95" i="4"/>
  <c r="AB95" i="4"/>
  <c r="AA95" i="4"/>
  <c r="Z95" i="4"/>
  <c r="Y95" i="4"/>
  <c r="Y95" i="4" a="1"/>
  <c r="X95" i="4"/>
  <c r="W95" i="4"/>
  <c r="V95" i="4"/>
  <c r="U95" i="4"/>
  <c r="T95" i="4"/>
  <c r="S95" i="4"/>
  <c r="R95" i="4"/>
  <c r="Q95" i="4"/>
  <c r="P95" i="4"/>
  <c r="AM94" i="4"/>
  <c r="AL94" i="4"/>
  <c r="AK94" i="4"/>
  <c r="AJ94" i="4"/>
  <c r="AI94" i="4"/>
  <c r="AH94" i="4"/>
  <c r="AG94" i="4"/>
  <c r="AF94" i="4"/>
  <c r="AE94" i="4"/>
  <c r="AD94" i="4"/>
  <c r="AC94" i="4"/>
  <c r="AB94" i="4"/>
  <c r="AA94" i="4"/>
  <c r="Z94" i="4"/>
  <c r="Y94" i="4"/>
  <c r="Y94" i="4" a="1"/>
  <c r="X94" i="4"/>
  <c r="W94" i="4"/>
  <c r="V94" i="4"/>
  <c r="U94" i="4"/>
  <c r="T94" i="4"/>
  <c r="S94" i="4"/>
  <c r="R94" i="4"/>
  <c r="Q94" i="4"/>
  <c r="P94" i="4"/>
  <c r="AM93" i="4"/>
  <c r="AL93" i="4"/>
  <c r="AK93" i="4"/>
  <c r="AJ93" i="4"/>
  <c r="AI93" i="4"/>
  <c r="AH93" i="4"/>
  <c r="AG93" i="4"/>
  <c r="AF93" i="4"/>
  <c r="AE93" i="4"/>
  <c r="AD93" i="4"/>
  <c r="AC93" i="4"/>
  <c r="AB93" i="4"/>
  <c r="AA93" i="4"/>
  <c r="Z93" i="4"/>
  <c r="Y93" i="4"/>
  <c r="Y93" i="4" a="1"/>
  <c r="X93" i="4"/>
  <c r="W93" i="4"/>
  <c r="V93" i="4"/>
  <c r="U93" i="4"/>
  <c r="T93" i="4"/>
  <c r="S93" i="4"/>
  <c r="R93" i="4"/>
  <c r="Q93" i="4"/>
  <c r="P93" i="4"/>
  <c r="AM92" i="4"/>
  <c r="AL92" i="4"/>
  <c r="AK92" i="4"/>
  <c r="AJ92" i="4"/>
  <c r="AI92" i="4"/>
  <c r="AH92" i="4"/>
  <c r="AG92" i="4"/>
  <c r="AF92" i="4"/>
  <c r="AE92" i="4"/>
  <c r="AD92" i="4"/>
  <c r="AC92" i="4"/>
  <c r="AB92" i="4"/>
  <c r="AA92" i="4"/>
  <c r="Z92" i="4"/>
  <c r="Y92" i="4"/>
  <c r="Y92" i="4" a="1"/>
  <c r="X92" i="4"/>
  <c r="W92" i="4"/>
  <c r="V92" i="4"/>
  <c r="U92" i="4"/>
  <c r="T92" i="4"/>
  <c r="S92" i="4"/>
  <c r="R92" i="4"/>
  <c r="Q92" i="4"/>
  <c r="P92" i="4"/>
  <c r="AM91" i="4"/>
  <c r="AL91" i="4"/>
  <c r="AK91" i="4"/>
  <c r="AJ91" i="4"/>
  <c r="AI91" i="4"/>
  <c r="AH91" i="4"/>
  <c r="AG91" i="4"/>
  <c r="AF91" i="4"/>
  <c r="AE91" i="4"/>
  <c r="AD91" i="4"/>
  <c r="AC91" i="4"/>
  <c r="AB91" i="4"/>
  <c r="AA91" i="4"/>
  <c r="Z91" i="4"/>
  <c r="Y91" i="4"/>
  <c r="Y91" i="4" a="1"/>
  <c r="X91" i="4"/>
  <c r="W91" i="4"/>
  <c r="V91" i="4"/>
  <c r="U91" i="4"/>
  <c r="T91" i="4"/>
  <c r="S91" i="4"/>
  <c r="R91" i="4"/>
  <c r="Q91" i="4"/>
  <c r="P91" i="4"/>
  <c r="AM90" i="4"/>
  <c r="AL90" i="4"/>
  <c r="AK90" i="4"/>
  <c r="AJ90" i="4"/>
  <c r="AI90" i="4"/>
  <c r="AH90" i="4"/>
  <c r="AG90" i="4"/>
  <c r="AF90" i="4"/>
  <c r="AE90" i="4"/>
  <c r="AD90" i="4"/>
  <c r="AC90" i="4"/>
  <c r="AB90" i="4"/>
  <c r="AA90" i="4"/>
  <c r="Z90" i="4"/>
  <c r="Y90" i="4"/>
  <c r="Y90" i="4" a="1"/>
  <c r="X90" i="4"/>
  <c r="W90" i="4"/>
  <c r="V90" i="4"/>
  <c r="U90" i="4"/>
  <c r="T90" i="4"/>
  <c r="S90" i="4"/>
  <c r="R90" i="4"/>
  <c r="Q90" i="4"/>
  <c r="P90" i="4"/>
  <c r="AM89" i="4"/>
  <c r="AL89" i="4"/>
  <c r="AK89" i="4"/>
  <c r="AJ89" i="4"/>
  <c r="AI89" i="4"/>
  <c r="AH89" i="4"/>
  <c r="AG89" i="4"/>
  <c r="AF89" i="4"/>
  <c r="AE89" i="4"/>
  <c r="AD89" i="4"/>
  <c r="AC89" i="4"/>
  <c r="AB89" i="4"/>
  <c r="AA89" i="4"/>
  <c r="Z89" i="4"/>
  <c r="Y89" i="4"/>
  <c r="Y89" i="4" a="1"/>
  <c r="X89" i="4"/>
  <c r="W89" i="4"/>
  <c r="V89" i="4"/>
  <c r="U89" i="4"/>
  <c r="T89" i="4"/>
  <c r="S89" i="4"/>
  <c r="R89" i="4"/>
  <c r="Q89" i="4"/>
  <c r="P89" i="4"/>
  <c r="AM88" i="4"/>
  <c r="AL88" i="4"/>
  <c r="AK88" i="4"/>
  <c r="AJ88" i="4"/>
  <c r="AI88" i="4"/>
  <c r="AH88" i="4"/>
  <c r="AG88" i="4"/>
  <c r="AF88" i="4"/>
  <c r="AE88" i="4"/>
  <c r="AD88" i="4"/>
  <c r="AC88" i="4"/>
  <c r="AB88" i="4"/>
  <c r="AA88" i="4"/>
  <c r="Z88" i="4"/>
  <c r="Y88" i="4"/>
  <c r="Y88" i="4" a="1"/>
  <c r="X88" i="4"/>
  <c r="W88" i="4"/>
  <c r="V88" i="4"/>
  <c r="U88" i="4"/>
  <c r="T88" i="4"/>
  <c r="S88" i="4"/>
  <c r="R88" i="4"/>
  <c r="Q88" i="4"/>
  <c r="P88" i="4"/>
  <c r="AM87" i="4"/>
  <c r="AL87" i="4"/>
  <c r="AK87" i="4"/>
  <c r="AJ87" i="4"/>
  <c r="AI87" i="4"/>
  <c r="AH87" i="4"/>
  <c r="AG87" i="4"/>
  <c r="AF87" i="4"/>
  <c r="AE87" i="4"/>
  <c r="AD87" i="4"/>
  <c r="AC87" i="4"/>
  <c r="AB87" i="4"/>
  <c r="AA87" i="4"/>
  <c r="Z87" i="4"/>
  <c r="Y87" i="4"/>
  <c r="Y87" i="4" a="1"/>
  <c r="X87" i="4"/>
  <c r="W87" i="4"/>
  <c r="V87" i="4"/>
  <c r="U87" i="4"/>
  <c r="T87" i="4"/>
  <c r="S87" i="4"/>
  <c r="R87" i="4"/>
  <c r="Q87" i="4"/>
  <c r="P87" i="4"/>
  <c r="AM86" i="4"/>
  <c r="AL86" i="4"/>
  <c r="AK86" i="4"/>
  <c r="AJ86" i="4"/>
  <c r="AI86" i="4"/>
  <c r="AH86" i="4"/>
  <c r="AG86" i="4"/>
  <c r="AF86" i="4"/>
  <c r="AE86" i="4"/>
  <c r="AD86" i="4"/>
  <c r="AC86" i="4"/>
  <c r="AB86" i="4"/>
  <c r="AA86" i="4"/>
  <c r="Z86" i="4"/>
  <c r="Y86" i="4"/>
  <c r="Y86" i="4" a="1"/>
  <c r="X86" i="4"/>
  <c r="W86" i="4"/>
  <c r="V86" i="4"/>
  <c r="U86" i="4"/>
  <c r="T86" i="4"/>
  <c r="S86" i="4"/>
  <c r="R86" i="4"/>
  <c r="Q86" i="4"/>
  <c r="P86" i="4"/>
  <c r="AM85" i="4"/>
  <c r="AL85" i="4"/>
  <c r="AK85" i="4"/>
  <c r="AJ85" i="4"/>
  <c r="AI85" i="4"/>
  <c r="AH85" i="4"/>
  <c r="AG85" i="4"/>
  <c r="AF85" i="4"/>
  <c r="AE85" i="4"/>
  <c r="AD85" i="4"/>
  <c r="AC85" i="4"/>
  <c r="AB85" i="4"/>
  <c r="AA85" i="4"/>
  <c r="Z85" i="4"/>
  <c r="Y85" i="4"/>
  <c r="Y85" i="4" a="1"/>
  <c r="X85" i="4"/>
  <c r="W85" i="4"/>
  <c r="V85" i="4"/>
  <c r="U85" i="4"/>
  <c r="T85" i="4"/>
  <c r="S85" i="4"/>
  <c r="R85" i="4"/>
  <c r="Q85" i="4"/>
  <c r="P85" i="4"/>
  <c r="AM84" i="4"/>
  <c r="AL84" i="4"/>
  <c r="AK84" i="4"/>
  <c r="AJ84" i="4"/>
  <c r="AI84" i="4"/>
  <c r="AH84" i="4"/>
  <c r="AG84" i="4"/>
  <c r="AF84" i="4"/>
  <c r="AE84" i="4"/>
  <c r="AD84" i="4"/>
  <c r="AC84" i="4"/>
  <c r="AB84" i="4"/>
  <c r="AA84" i="4"/>
  <c r="Z84" i="4"/>
  <c r="Y84" i="4"/>
  <c r="Y84" i="4" a="1"/>
  <c r="X84" i="4"/>
  <c r="W84" i="4"/>
  <c r="V84" i="4"/>
  <c r="U84" i="4"/>
  <c r="T84" i="4"/>
  <c r="S84" i="4"/>
  <c r="R84" i="4"/>
  <c r="Q84" i="4"/>
  <c r="P84" i="4"/>
  <c r="AM83" i="4"/>
  <c r="AL83" i="4"/>
  <c r="AK83" i="4"/>
  <c r="AJ83" i="4"/>
  <c r="AI83" i="4"/>
  <c r="AH83" i="4"/>
  <c r="AG83" i="4"/>
  <c r="AF83" i="4"/>
  <c r="AE83" i="4"/>
  <c r="AD83" i="4"/>
  <c r="AC83" i="4"/>
  <c r="AB83" i="4"/>
  <c r="AA83" i="4"/>
  <c r="Z83" i="4"/>
  <c r="Y83" i="4"/>
  <c r="Y83" i="4" a="1"/>
  <c r="X83" i="4"/>
  <c r="W83" i="4"/>
  <c r="V83" i="4"/>
  <c r="U83" i="4"/>
  <c r="T83" i="4"/>
  <c r="S83" i="4"/>
  <c r="R83" i="4"/>
  <c r="Q83" i="4"/>
  <c r="P83" i="4"/>
  <c r="AM82" i="4"/>
  <c r="AL82" i="4"/>
  <c r="AK82" i="4"/>
  <c r="AJ82" i="4"/>
  <c r="AI82" i="4"/>
  <c r="AH82" i="4"/>
  <c r="AG82" i="4"/>
  <c r="AF82" i="4"/>
  <c r="AE82" i="4"/>
  <c r="AD82" i="4"/>
  <c r="AC82" i="4"/>
  <c r="AB82" i="4"/>
  <c r="AA82" i="4"/>
  <c r="Z82" i="4"/>
  <c r="Y82" i="4"/>
  <c r="Y82" i="4" a="1"/>
  <c r="X82" i="4"/>
  <c r="W82" i="4"/>
  <c r="V82" i="4"/>
  <c r="U82" i="4"/>
  <c r="T82" i="4"/>
  <c r="S82" i="4"/>
  <c r="R82" i="4"/>
  <c r="Q82" i="4"/>
  <c r="P82" i="4"/>
  <c r="AM81" i="4"/>
  <c r="AL81" i="4"/>
  <c r="AK81" i="4"/>
  <c r="AJ81" i="4"/>
  <c r="AI81" i="4"/>
  <c r="AH81" i="4"/>
  <c r="AG81" i="4"/>
  <c r="AF81" i="4"/>
  <c r="AE81" i="4"/>
  <c r="AD81" i="4"/>
  <c r="AC81" i="4"/>
  <c r="AB81" i="4"/>
  <c r="AA81" i="4"/>
  <c r="Z81" i="4"/>
  <c r="Y81" i="4"/>
  <c r="Y81" i="4" a="1"/>
  <c r="X81" i="4"/>
  <c r="W81" i="4"/>
  <c r="V81" i="4"/>
  <c r="U81" i="4"/>
  <c r="T81" i="4"/>
  <c r="S81" i="4"/>
  <c r="R81" i="4"/>
  <c r="Q81" i="4"/>
  <c r="P81" i="4"/>
  <c r="AM80" i="4"/>
  <c r="AL80" i="4"/>
  <c r="AK80" i="4"/>
  <c r="AJ80" i="4"/>
  <c r="AI80" i="4"/>
  <c r="AH80" i="4"/>
  <c r="AG80" i="4"/>
  <c r="AF80" i="4"/>
  <c r="AE80" i="4"/>
  <c r="AD80" i="4"/>
  <c r="AC80" i="4"/>
  <c r="AB80" i="4"/>
  <c r="AA80" i="4"/>
  <c r="Z80" i="4"/>
  <c r="Y80" i="4"/>
  <c r="Y80" i="4" a="1"/>
  <c r="X80" i="4"/>
  <c r="W80" i="4"/>
  <c r="V80" i="4"/>
  <c r="U80" i="4"/>
  <c r="T80" i="4"/>
  <c r="S80" i="4"/>
  <c r="R80" i="4"/>
  <c r="Q80" i="4"/>
  <c r="P80" i="4"/>
  <c r="AM79" i="4"/>
  <c r="AL79" i="4"/>
  <c r="AK79" i="4"/>
  <c r="AJ79" i="4"/>
  <c r="AI79" i="4"/>
  <c r="AH79" i="4"/>
  <c r="AG79" i="4"/>
  <c r="AF79" i="4"/>
  <c r="AE79" i="4"/>
  <c r="AD79" i="4"/>
  <c r="AC79" i="4"/>
  <c r="AB79" i="4"/>
  <c r="AA79" i="4"/>
  <c r="Z79" i="4"/>
  <c r="Y79" i="4"/>
  <c r="Y79" i="4" a="1"/>
  <c r="X79" i="4"/>
  <c r="W79" i="4"/>
  <c r="V79" i="4"/>
  <c r="U79" i="4"/>
  <c r="T79" i="4"/>
  <c r="S79" i="4"/>
  <c r="R79" i="4"/>
  <c r="Q79" i="4"/>
  <c r="P79" i="4"/>
  <c r="AM78" i="4"/>
  <c r="AL78" i="4"/>
  <c r="AK78" i="4"/>
  <c r="AJ78" i="4"/>
  <c r="AI78" i="4"/>
  <c r="AH78" i="4"/>
  <c r="AG78" i="4"/>
  <c r="AF78" i="4"/>
  <c r="AE78" i="4"/>
  <c r="AD78" i="4"/>
  <c r="AC78" i="4"/>
  <c r="AB78" i="4"/>
  <c r="AA78" i="4"/>
  <c r="Z78" i="4"/>
  <c r="Y78" i="4"/>
  <c r="Y78" i="4" a="1"/>
  <c r="X78" i="4"/>
  <c r="W78" i="4"/>
  <c r="V78" i="4"/>
  <c r="U78" i="4"/>
  <c r="T78" i="4"/>
  <c r="S78" i="4"/>
  <c r="R78" i="4"/>
  <c r="Q78" i="4"/>
  <c r="P78" i="4"/>
  <c r="AM77" i="4"/>
  <c r="AL77" i="4"/>
  <c r="AK77" i="4"/>
  <c r="AJ77" i="4"/>
  <c r="AI77" i="4"/>
  <c r="AH77" i="4"/>
  <c r="AG77" i="4"/>
  <c r="AF77" i="4"/>
  <c r="AE77" i="4"/>
  <c r="AD77" i="4"/>
  <c r="AC77" i="4"/>
  <c r="AB77" i="4"/>
  <c r="AA77" i="4"/>
  <c r="Z77" i="4"/>
  <c r="Y77" i="4"/>
  <c r="Y77" i="4" a="1"/>
  <c r="X77" i="4"/>
  <c r="W77" i="4"/>
  <c r="V77" i="4"/>
  <c r="U77" i="4"/>
  <c r="T77" i="4"/>
  <c r="S77" i="4"/>
  <c r="R77" i="4"/>
  <c r="Q77" i="4"/>
  <c r="P77" i="4"/>
  <c r="AM76" i="4"/>
  <c r="AL76" i="4"/>
  <c r="AK76" i="4"/>
  <c r="AJ76" i="4"/>
  <c r="AI76" i="4"/>
  <c r="AH76" i="4"/>
  <c r="AG76" i="4"/>
  <c r="AF76" i="4"/>
  <c r="AE76" i="4"/>
  <c r="AD76" i="4"/>
  <c r="AC76" i="4"/>
  <c r="AB76" i="4"/>
  <c r="AA76" i="4"/>
  <c r="Z76" i="4"/>
  <c r="Y76" i="4"/>
  <c r="Y76" i="4" a="1"/>
  <c r="X76" i="4"/>
  <c r="W76" i="4"/>
  <c r="V76" i="4"/>
  <c r="U76" i="4"/>
  <c r="T76" i="4"/>
  <c r="S76" i="4"/>
  <c r="R76" i="4"/>
  <c r="Q76" i="4"/>
  <c r="P76" i="4"/>
  <c r="AM75" i="4"/>
  <c r="AL75" i="4"/>
  <c r="AK75" i="4"/>
  <c r="AJ75" i="4"/>
  <c r="AI75" i="4"/>
  <c r="AH75" i="4"/>
  <c r="AG75" i="4"/>
  <c r="AF75" i="4"/>
  <c r="AE75" i="4"/>
  <c r="AD75" i="4"/>
  <c r="AC75" i="4"/>
  <c r="AB75" i="4"/>
  <c r="AA75" i="4"/>
  <c r="Z75" i="4"/>
  <c r="Y75" i="4"/>
  <c r="Y75" i="4" a="1"/>
  <c r="X75" i="4"/>
  <c r="W75" i="4"/>
  <c r="V75" i="4"/>
  <c r="U75" i="4"/>
  <c r="T75" i="4"/>
  <c r="S75" i="4"/>
  <c r="R75" i="4"/>
  <c r="Q75" i="4"/>
  <c r="P75" i="4"/>
  <c r="AM74" i="4"/>
  <c r="AL74" i="4"/>
  <c r="AK74" i="4"/>
  <c r="AJ74" i="4"/>
  <c r="AI74" i="4"/>
  <c r="AH74" i="4"/>
  <c r="AG74" i="4"/>
  <c r="AF74" i="4"/>
  <c r="AE74" i="4"/>
  <c r="AD74" i="4"/>
  <c r="AC74" i="4"/>
  <c r="AB74" i="4"/>
  <c r="AA74" i="4"/>
  <c r="Z74" i="4"/>
  <c r="Y74" i="4"/>
  <c r="Y74" i="4" a="1"/>
  <c r="X74" i="4"/>
  <c r="W74" i="4"/>
  <c r="V74" i="4"/>
  <c r="U74" i="4"/>
  <c r="T74" i="4"/>
  <c r="S74" i="4"/>
  <c r="R74" i="4"/>
  <c r="Q74" i="4"/>
  <c r="P74" i="4"/>
  <c r="AM73" i="4"/>
  <c r="AL73" i="4"/>
  <c r="AK73" i="4"/>
  <c r="AJ73" i="4"/>
  <c r="AI73" i="4"/>
  <c r="AH73" i="4"/>
  <c r="AG73" i="4"/>
  <c r="AF73" i="4"/>
  <c r="AE73" i="4"/>
  <c r="AD73" i="4"/>
  <c r="AC73" i="4"/>
  <c r="AB73" i="4"/>
  <c r="AA73" i="4"/>
  <c r="Z73" i="4"/>
  <c r="Y73" i="4"/>
  <c r="Y73" i="4" a="1"/>
  <c r="X73" i="4"/>
  <c r="W73" i="4"/>
  <c r="V73" i="4"/>
  <c r="U73" i="4"/>
  <c r="T73" i="4"/>
  <c r="S73" i="4"/>
  <c r="R73" i="4"/>
  <c r="Q73" i="4"/>
  <c r="P73" i="4"/>
  <c r="AM72" i="4"/>
  <c r="AL72" i="4"/>
  <c r="AK72" i="4"/>
  <c r="AJ72" i="4"/>
  <c r="AI72" i="4"/>
  <c r="AH72" i="4"/>
  <c r="AG72" i="4"/>
  <c r="AF72" i="4"/>
  <c r="AE72" i="4"/>
  <c r="AD72" i="4"/>
  <c r="AC72" i="4"/>
  <c r="AB72" i="4"/>
  <c r="AA72" i="4"/>
  <c r="Z72" i="4"/>
  <c r="Y72" i="4"/>
  <c r="Y72" i="4" a="1"/>
  <c r="X72" i="4"/>
  <c r="W72" i="4"/>
  <c r="V72" i="4"/>
  <c r="U72" i="4"/>
  <c r="T72" i="4"/>
  <c r="S72" i="4"/>
  <c r="R72" i="4"/>
  <c r="Q72" i="4"/>
  <c r="P72" i="4"/>
  <c r="AM71" i="4"/>
  <c r="AL71" i="4"/>
  <c r="AK71" i="4"/>
  <c r="AJ71" i="4"/>
  <c r="AI71" i="4"/>
  <c r="AH71" i="4"/>
  <c r="AG71" i="4"/>
  <c r="AF71" i="4"/>
  <c r="AE71" i="4"/>
  <c r="AD71" i="4"/>
  <c r="AC71" i="4"/>
  <c r="AB71" i="4"/>
  <c r="AA71" i="4"/>
  <c r="Z71" i="4"/>
  <c r="Y71" i="4"/>
  <c r="Y71" i="4" a="1"/>
  <c r="X71" i="4"/>
  <c r="W71" i="4"/>
  <c r="V71" i="4"/>
  <c r="U71" i="4"/>
  <c r="T71" i="4"/>
  <c r="S71" i="4"/>
  <c r="R71" i="4"/>
  <c r="Q71" i="4"/>
  <c r="P71" i="4"/>
  <c r="AM70" i="4"/>
  <c r="AL70" i="4"/>
  <c r="AK70" i="4"/>
  <c r="AJ70" i="4"/>
  <c r="AI70" i="4"/>
  <c r="AH70" i="4"/>
  <c r="AG70" i="4"/>
  <c r="AF70" i="4"/>
  <c r="AE70" i="4"/>
  <c r="AD70" i="4"/>
  <c r="AC70" i="4"/>
  <c r="AB70" i="4"/>
  <c r="AA70" i="4"/>
  <c r="Z70" i="4"/>
  <c r="Y70" i="4"/>
  <c r="Y70" i="4" a="1"/>
  <c r="X70" i="4"/>
  <c r="W70" i="4"/>
  <c r="V70" i="4"/>
  <c r="U70" i="4"/>
  <c r="T70" i="4"/>
  <c r="S70" i="4"/>
  <c r="R70" i="4"/>
  <c r="Q70" i="4"/>
  <c r="P70" i="4"/>
  <c r="AM69" i="4"/>
  <c r="AL69" i="4"/>
  <c r="AK69" i="4"/>
  <c r="AJ69" i="4"/>
  <c r="AI69" i="4"/>
  <c r="AH69" i="4"/>
  <c r="AG69" i="4"/>
  <c r="AF69" i="4"/>
  <c r="AE69" i="4"/>
  <c r="AD69" i="4"/>
  <c r="AC69" i="4"/>
  <c r="AB69" i="4"/>
  <c r="AA69" i="4"/>
  <c r="Z69" i="4"/>
  <c r="Y69" i="4"/>
  <c r="Y69" i="4" a="1"/>
  <c r="X69" i="4"/>
  <c r="W69" i="4"/>
  <c r="V69" i="4"/>
  <c r="U69" i="4"/>
  <c r="T69" i="4"/>
  <c r="S69" i="4"/>
  <c r="R69" i="4"/>
  <c r="Q69" i="4"/>
  <c r="P69" i="4"/>
  <c r="AM68" i="4"/>
  <c r="AL68" i="4"/>
  <c r="AK68" i="4"/>
  <c r="AJ68" i="4"/>
  <c r="AI68" i="4"/>
  <c r="AH68" i="4"/>
  <c r="AG68" i="4"/>
  <c r="AF68" i="4"/>
  <c r="AE68" i="4"/>
  <c r="AD68" i="4"/>
  <c r="AC68" i="4"/>
  <c r="AB68" i="4"/>
  <c r="AA68" i="4"/>
  <c r="Z68" i="4"/>
  <c r="Y68" i="4"/>
  <c r="Y68" i="4" a="1"/>
  <c r="X68" i="4"/>
  <c r="W68" i="4"/>
  <c r="V68" i="4"/>
  <c r="U68" i="4"/>
  <c r="T68" i="4"/>
  <c r="S68" i="4"/>
  <c r="R68" i="4"/>
  <c r="Q68" i="4"/>
  <c r="P68" i="4"/>
  <c r="AM67" i="4"/>
  <c r="AL67" i="4"/>
  <c r="AK67" i="4"/>
  <c r="AJ67" i="4"/>
  <c r="AI67" i="4"/>
  <c r="AH67" i="4"/>
  <c r="AG67" i="4"/>
  <c r="AF67" i="4"/>
  <c r="AE67" i="4"/>
  <c r="AD67" i="4"/>
  <c r="AC67" i="4"/>
  <c r="AB67" i="4"/>
  <c r="AA67" i="4"/>
  <c r="Z67" i="4"/>
  <c r="Y67" i="4"/>
  <c r="Y67" i="4" a="1"/>
  <c r="X67" i="4"/>
  <c r="W67" i="4"/>
  <c r="V67" i="4"/>
  <c r="U67" i="4"/>
  <c r="T67" i="4"/>
  <c r="S67" i="4"/>
  <c r="R67" i="4"/>
  <c r="Q67" i="4"/>
  <c r="P67" i="4"/>
  <c r="AM66" i="4"/>
  <c r="AL66" i="4"/>
  <c r="AK66" i="4"/>
  <c r="AJ66" i="4"/>
  <c r="AI66" i="4"/>
  <c r="AH66" i="4"/>
  <c r="AG66" i="4"/>
  <c r="AF66" i="4"/>
  <c r="AE66" i="4"/>
  <c r="AD66" i="4"/>
  <c r="AC66" i="4"/>
  <c r="AB66" i="4"/>
  <c r="AA66" i="4"/>
  <c r="Z66" i="4"/>
  <c r="Y66" i="4"/>
  <c r="Y66" i="4" a="1"/>
  <c r="X66" i="4"/>
  <c r="W66" i="4"/>
  <c r="V66" i="4"/>
  <c r="U66" i="4"/>
  <c r="T66" i="4"/>
  <c r="S66" i="4"/>
  <c r="R66" i="4"/>
  <c r="Q66" i="4"/>
  <c r="P66" i="4"/>
  <c r="AM65" i="4"/>
  <c r="AL65" i="4"/>
  <c r="AK65" i="4"/>
  <c r="AJ65" i="4"/>
  <c r="AI65" i="4"/>
  <c r="AH65" i="4"/>
  <c r="AG65" i="4"/>
  <c r="AF65" i="4"/>
  <c r="AE65" i="4"/>
  <c r="AD65" i="4"/>
  <c r="AC65" i="4"/>
  <c r="AB65" i="4"/>
  <c r="AA65" i="4"/>
  <c r="Z65" i="4"/>
  <c r="Y65" i="4"/>
  <c r="Y65" i="4" a="1"/>
  <c r="X65" i="4"/>
  <c r="W65" i="4"/>
  <c r="V65" i="4"/>
  <c r="U65" i="4"/>
  <c r="T65" i="4"/>
  <c r="S65" i="4"/>
  <c r="R65" i="4"/>
  <c r="Q65" i="4"/>
  <c r="P65" i="4"/>
  <c r="AM64" i="4"/>
  <c r="AL64" i="4"/>
  <c r="AK64" i="4"/>
  <c r="AJ64" i="4"/>
  <c r="AI64" i="4"/>
  <c r="AH64" i="4"/>
  <c r="AG64" i="4"/>
  <c r="AF64" i="4"/>
  <c r="AE64" i="4"/>
  <c r="AD64" i="4"/>
  <c r="AC64" i="4"/>
  <c r="AB64" i="4"/>
  <c r="AA64" i="4"/>
  <c r="Z64" i="4"/>
  <c r="Y64" i="4"/>
  <c r="Y64" i="4" a="1"/>
  <c r="X64" i="4"/>
  <c r="W64" i="4"/>
  <c r="V64" i="4"/>
  <c r="U64" i="4"/>
  <c r="T64" i="4"/>
  <c r="S64" i="4"/>
  <c r="R64" i="4"/>
  <c r="Q64" i="4"/>
  <c r="P64" i="4"/>
  <c r="AM63" i="4"/>
  <c r="AL63" i="4"/>
  <c r="AK63" i="4"/>
  <c r="AJ63" i="4"/>
  <c r="AI63" i="4"/>
  <c r="AH63" i="4"/>
  <c r="AG63" i="4"/>
  <c r="AF63" i="4"/>
  <c r="AE63" i="4"/>
  <c r="AD63" i="4"/>
  <c r="AC63" i="4"/>
  <c r="AB63" i="4"/>
  <c r="AA63" i="4"/>
  <c r="Z63" i="4"/>
  <c r="Y63" i="4"/>
  <c r="Y63" i="4" a="1"/>
  <c r="X63" i="4"/>
  <c r="W63" i="4"/>
  <c r="V63" i="4"/>
  <c r="U63" i="4"/>
  <c r="T63" i="4"/>
  <c r="S63" i="4"/>
  <c r="R63" i="4"/>
  <c r="Q63" i="4"/>
  <c r="P63" i="4"/>
  <c r="AM62" i="4"/>
  <c r="AL62" i="4"/>
  <c r="AK62" i="4"/>
  <c r="AJ62" i="4"/>
  <c r="AI62" i="4"/>
  <c r="AH62" i="4"/>
  <c r="AG62" i="4"/>
  <c r="AF62" i="4"/>
  <c r="AE62" i="4"/>
  <c r="AD62" i="4"/>
  <c r="AC62" i="4"/>
  <c r="AB62" i="4"/>
  <c r="AA62" i="4"/>
  <c r="Z62" i="4"/>
  <c r="Y62" i="4"/>
  <c r="Y62" i="4" a="1"/>
  <c r="X62" i="4"/>
  <c r="W62" i="4"/>
  <c r="V62" i="4"/>
  <c r="U62" i="4"/>
  <c r="T62" i="4"/>
  <c r="S62" i="4"/>
  <c r="R62" i="4"/>
  <c r="Q62" i="4"/>
  <c r="P62" i="4"/>
  <c r="AM61" i="4"/>
  <c r="AL61" i="4"/>
  <c r="AK61" i="4"/>
  <c r="AJ61" i="4"/>
  <c r="AI61" i="4"/>
  <c r="AH61" i="4"/>
  <c r="AG61" i="4"/>
  <c r="AF61" i="4"/>
  <c r="AE61" i="4"/>
  <c r="AD61" i="4"/>
  <c r="AC61" i="4"/>
  <c r="AB61" i="4"/>
  <c r="AA61" i="4"/>
  <c r="Z61" i="4"/>
  <c r="Y61" i="4"/>
  <c r="Y61" i="4" a="1"/>
  <c r="X61" i="4"/>
  <c r="W61" i="4"/>
  <c r="V61" i="4"/>
  <c r="U61" i="4"/>
  <c r="T61" i="4"/>
  <c r="S61" i="4"/>
  <c r="R61" i="4"/>
  <c r="Q61" i="4"/>
  <c r="P61" i="4"/>
  <c r="AM60" i="4"/>
  <c r="AL60" i="4"/>
  <c r="AK60" i="4"/>
  <c r="AJ60" i="4"/>
  <c r="AI60" i="4"/>
  <c r="AH60" i="4"/>
  <c r="AG60" i="4"/>
  <c r="AF60" i="4"/>
  <c r="AE60" i="4"/>
  <c r="AD60" i="4"/>
  <c r="AC60" i="4"/>
  <c r="AB60" i="4"/>
  <c r="AA60" i="4"/>
  <c r="Z60" i="4"/>
  <c r="Y60" i="4"/>
  <c r="Y60" i="4" a="1"/>
  <c r="X60" i="4"/>
  <c r="W60" i="4"/>
  <c r="V60" i="4"/>
  <c r="U60" i="4"/>
  <c r="T60" i="4"/>
  <c r="S60" i="4"/>
  <c r="R60" i="4"/>
  <c r="Q60" i="4"/>
  <c r="P60" i="4"/>
  <c r="AM59" i="4"/>
  <c r="AL59" i="4"/>
  <c r="AK59" i="4"/>
  <c r="AJ59" i="4"/>
  <c r="AI59" i="4"/>
  <c r="AH59" i="4"/>
  <c r="AG59" i="4"/>
  <c r="AF59" i="4"/>
  <c r="AE59" i="4"/>
  <c r="AD59" i="4"/>
  <c r="AC59" i="4"/>
  <c r="AB59" i="4"/>
  <c r="AA59" i="4"/>
  <c r="Z59" i="4"/>
  <c r="Y59" i="4"/>
  <c r="Y59" i="4" a="1"/>
  <c r="X59" i="4"/>
  <c r="W59" i="4"/>
  <c r="V59" i="4"/>
  <c r="U59" i="4"/>
  <c r="T59" i="4"/>
  <c r="S59" i="4"/>
  <c r="R59" i="4"/>
  <c r="Q59" i="4"/>
  <c r="P59" i="4"/>
  <c r="AM58" i="4"/>
  <c r="AL58" i="4"/>
  <c r="AK58" i="4"/>
  <c r="AJ58" i="4"/>
  <c r="AI58" i="4"/>
  <c r="AH58" i="4"/>
  <c r="AG58" i="4"/>
  <c r="AF58" i="4"/>
  <c r="AE58" i="4"/>
  <c r="AD58" i="4"/>
  <c r="AC58" i="4"/>
  <c r="AB58" i="4"/>
  <c r="AA58" i="4"/>
  <c r="Z58" i="4"/>
  <c r="Y58" i="4"/>
  <c r="Y58" i="4" a="1"/>
  <c r="X58" i="4"/>
  <c r="W58" i="4"/>
  <c r="V58" i="4"/>
  <c r="U58" i="4"/>
  <c r="T58" i="4"/>
  <c r="S58" i="4"/>
  <c r="R58" i="4"/>
  <c r="Q58" i="4"/>
  <c r="P58" i="4"/>
  <c r="AM57" i="4"/>
  <c r="AL57" i="4"/>
  <c r="AK57" i="4"/>
  <c r="AJ57" i="4"/>
  <c r="AI57" i="4"/>
  <c r="AH57" i="4"/>
  <c r="AG57" i="4"/>
  <c r="AF57" i="4"/>
  <c r="AE57" i="4"/>
  <c r="AD57" i="4"/>
  <c r="AC57" i="4"/>
  <c r="AB57" i="4"/>
  <c r="AA57" i="4"/>
  <c r="Z57" i="4"/>
  <c r="Y57" i="4"/>
  <c r="Y57" i="4" a="1"/>
  <c r="X57" i="4"/>
  <c r="W57" i="4"/>
  <c r="V57" i="4"/>
  <c r="U57" i="4"/>
  <c r="T57" i="4"/>
  <c r="S57" i="4"/>
  <c r="R57" i="4"/>
  <c r="Q57" i="4"/>
  <c r="P57" i="4"/>
  <c r="AM56" i="4"/>
  <c r="AL56" i="4"/>
  <c r="AK56" i="4"/>
  <c r="AJ56" i="4"/>
  <c r="AI56" i="4"/>
  <c r="AH56" i="4"/>
  <c r="AG56" i="4"/>
  <c r="AF56" i="4"/>
  <c r="AE56" i="4"/>
  <c r="AD56" i="4"/>
  <c r="AC56" i="4"/>
  <c r="AB56" i="4"/>
  <c r="AA56" i="4"/>
  <c r="Z56" i="4"/>
  <c r="Y56" i="4"/>
  <c r="Y56" i="4" a="1"/>
  <c r="X56" i="4"/>
  <c r="W56" i="4"/>
  <c r="V56" i="4"/>
  <c r="U56" i="4"/>
  <c r="T56" i="4"/>
  <c r="S56" i="4"/>
  <c r="R56" i="4"/>
  <c r="Q56" i="4"/>
  <c r="P56" i="4"/>
  <c r="AM55" i="4"/>
  <c r="AL55" i="4"/>
  <c r="AK55" i="4"/>
  <c r="AJ55" i="4"/>
  <c r="AI55" i="4"/>
  <c r="AH55" i="4"/>
  <c r="AG55" i="4"/>
  <c r="AF55" i="4"/>
  <c r="AE55" i="4"/>
  <c r="AD55" i="4"/>
  <c r="AC55" i="4"/>
  <c r="AB55" i="4"/>
  <c r="AA55" i="4"/>
  <c r="Z55" i="4"/>
  <c r="Y55" i="4"/>
  <c r="Y55" i="4" a="1"/>
  <c r="X55" i="4"/>
  <c r="W55" i="4"/>
  <c r="V55" i="4"/>
  <c r="U55" i="4"/>
  <c r="T55" i="4"/>
  <c r="S55" i="4"/>
  <c r="R55" i="4"/>
  <c r="Q55" i="4"/>
  <c r="P55" i="4"/>
  <c r="AM54" i="4"/>
  <c r="AL54" i="4"/>
  <c r="AK54" i="4"/>
  <c r="AJ54" i="4"/>
  <c r="AI54" i="4"/>
  <c r="AH54" i="4"/>
  <c r="AG54" i="4"/>
  <c r="AF54" i="4"/>
  <c r="AE54" i="4"/>
  <c r="AD54" i="4"/>
  <c r="AC54" i="4"/>
  <c r="AB54" i="4"/>
  <c r="AA54" i="4"/>
  <c r="Z54" i="4"/>
  <c r="Y54" i="4"/>
  <c r="Y54" i="4" a="1"/>
  <c r="X54" i="4"/>
  <c r="W54" i="4"/>
  <c r="V54" i="4"/>
  <c r="U54" i="4"/>
  <c r="T54" i="4"/>
  <c r="S54" i="4"/>
  <c r="R54" i="4"/>
  <c r="Q54" i="4"/>
  <c r="P54" i="4"/>
  <c r="AM53" i="4"/>
  <c r="AL53" i="4"/>
  <c r="AK53" i="4"/>
  <c r="AJ53" i="4"/>
  <c r="AI53" i="4"/>
  <c r="AH53" i="4"/>
  <c r="AG53" i="4"/>
  <c r="AF53" i="4"/>
  <c r="AE53" i="4"/>
  <c r="AD53" i="4"/>
  <c r="AC53" i="4"/>
  <c r="AB53" i="4"/>
  <c r="AA53" i="4"/>
  <c r="Z53" i="4"/>
  <c r="Y53" i="4"/>
  <c r="Y53" i="4" a="1"/>
  <c r="X53" i="4"/>
  <c r="W53" i="4"/>
  <c r="V53" i="4"/>
  <c r="U53" i="4"/>
  <c r="T53" i="4"/>
  <c r="S53" i="4"/>
  <c r="R53" i="4"/>
  <c r="Q53" i="4"/>
  <c r="P53" i="4"/>
  <c r="AM52" i="4"/>
  <c r="AL52" i="4"/>
  <c r="AK52" i="4"/>
  <c r="AJ52" i="4"/>
  <c r="AI52" i="4"/>
  <c r="AH52" i="4"/>
  <c r="AG52" i="4"/>
  <c r="AF52" i="4"/>
  <c r="AE52" i="4"/>
  <c r="AD52" i="4"/>
  <c r="AC52" i="4"/>
  <c r="AB52" i="4"/>
  <c r="AA52" i="4"/>
  <c r="Z52" i="4"/>
  <c r="Y52" i="4"/>
  <c r="Y52" i="4" a="1"/>
  <c r="X52" i="4"/>
  <c r="W52" i="4"/>
  <c r="V52" i="4"/>
  <c r="U52" i="4"/>
  <c r="T52" i="4"/>
  <c r="S52" i="4"/>
  <c r="R52" i="4"/>
  <c r="Q52" i="4"/>
  <c r="P52" i="4"/>
  <c r="AM51" i="4"/>
  <c r="AL51" i="4"/>
  <c r="AK51" i="4"/>
  <c r="AJ51" i="4"/>
  <c r="AI51" i="4"/>
  <c r="AH51" i="4"/>
  <c r="AG51" i="4"/>
  <c r="AF51" i="4"/>
  <c r="AE51" i="4"/>
  <c r="AD51" i="4"/>
  <c r="AC51" i="4"/>
  <c r="AB51" i="4"/>
  <c r="AA51" i="4"/>
  <c r="Z51" i="4"/>
  <c r="Y51" i="4"/>
  <c r="Y51" i="4" a="1"/>
  <c r="X51" i="4"/>
  <c r="W51" i="4"/>
  <c r="V51" i="4"/>
  <c r="U51" i="4"/>
  <c r="T51" i="4"/>
  <c r="S51" i="4"/>
  <c r="R51" i="4"/>
  <c r="Q51" i="4"/>
  <c r="P51" i="4"/>
  <c r="AM50" i="4"/>
  <c r="AL50" i="4"/>
  <c r="AK50" i="4"/>
  <c r="AJ50" i="4"/>
  <c r="AI50" i="4"/>
  <c r="AH50" i="4"/>
  <c r="AG50" i="4"/>
  <c r="AF50" i="4"/>
  <c r="AE50" i="4"/>
  <c r="AD50" i="4"/>
  <c r="AC50" i="4"/>
  <c r="AB50" i="4"/>
  <c r="AA50" i="4"/>
  <c r="Z50" i="4"/>
  <c r="Y50" i="4"/>
  <c r="Y50" i="4" a="1"/>
  <c r="X50" i="4"/>
  <c r="W50" i="4"/>
  <c r="V50" i="4"/>
  <c r="U50" i="4"/>
  <c r="T50" i="4"/>
  <c r="S50" i="4"/>
  <c r="R50" i="4"/>
  <c r="Q50" i="4"/>
  <c r="P50" i="4"/>
  <c r="AM49" i="4"/>
  <c r="AL49" i="4"/>
  <c r="AK49" i="4"/>
  <c r="AJ49" i="4"/>
  <c r="AI49" i="4"/>
  <c r="AH49" i="4"/>
  <c r="AG49" i="4"/>
  <c r="AF49" i="4"/>
  <c r="AE49" i="4"/>
  <c r="AD49" i="4"/>
  <c r="AC49" i="4"/>
  <c r="AB49" i="4"/>
  <c r="AA49" i="4"/>
  <c r="Z49" i="4"/>
  <c r="Y49" i="4"/>
  <c r="Y49" i="4" a="1"/>
  <c r="X49" i="4"/>
  <c r="W49" i="4"/>
  <c r="V49" i="4"/>
  <c r="U49" i="4"/>
  <c r="T49" i="4"/>
  <c r="S49" i="4"/>
  <c r="R49" i="4"/>
  <c r="Q49" i="4"/>
  <c r="P49" i="4"/>
  <c r="AM48" i="4"/>
  <c r="AL48" i="4"/>
  <c r="AK48" i="4"/>
  <c r="AJ48" i="4"/>
  <c r="AI48" i="4"/>
  <c r="AH48" i="4"/>
  <c r="AG48" i="4"/>
  <c r="AF48" i="4"/>
  <c r="AE48" i="4"/>
  <c r="AD48" i="4"/>
  <c r="AC48" i="4"/>
  <c r="AB48" i="4"/>
  <c r="AA48" i="4"/>
  <c r="Z48" i="4"/>
  <c r="Y48" i="4"/>
  <c r="Y48" i="4" a="1"/>
  <c r="X48" i="4"/>
  <c r="W48" i="4"/>
  <c r="V48" i="4"/>
  <c r="U48" i="4"/>
  <c r="T48" i="4"/>
  <c r="S48" i="4"/>
  <c r="R48" i="4"/>
  <c r="Q48" i="4"/>
  <c r="P48" i="4"/>
  <c r="AM47" i="4"/>
  <c r="AL47" i="4"/>
  <c r="AK47" i="4"/>
  <c r="AJ47" i="4"/>
  <c r="AI47" i="4"/>
  <c r="AH47" i="4"/>
  <c r="AG47" i="4"/>
  <c r="AF47" i="4"/>
  <c r="AE47" i="4"/>
  <c r="AD47" i="4"/>
  <c r="AC47" i="4"/>
  <c r="AB47" i="4"/>
  <c r="AA47" i="4"/>
  <c r="Z47" i="4"/>
  <c r="Y47" i="4"/>
  <c r="Y47" i="4" a="1"/>
  <c r="X47" i="4"/>
  <c r="W47" i="4"/>
  <c r="V47" i="4"/>
  <c r="U47" i="4"/>
  <c r="T47" i="4"/>
  <c r="S47" i="4"/>
  <c r="R47" i="4"/>
  <c r="Q47" i="4"/>
  <c r="P47" i="4"/>
  <c r="AM46" i="4"/>
  <c r="AL46" i="4"/>
  <c r="AK46" i="4"/>
  <c r="AJ46" i="4"/>
  <c r="AI46" i="4"/>
  <c r="AH46" i="4"/>
  <c r="AG46" i="4"/>
  <c r="AF46" i="4"/>
  <c r="AE46" i="4"/>
  <c r="AD46" i="4"/>
  <c r="AC46" i="4"/>
  <c r="AB46" i="4"/>
  <c r="AA46" i="4"/>
  <c r="Z46" i="4"/>
  <c r="Y46" i="4"/>
  <c r="Y46" i="4" a="1"/>
  <c r="X46" i="4"/>
  <c r="W46" i="4"/>
  <c r="V46" i="4"/>
  <c r="U46" i="4"/>
  <c r="T46" i="4"/>
  <c r="S46" i="4"/>
  <c r="R46" i="4"/>
  <c r="Q46" i="4"/>
  <c r="P46" i="4"/>
  <c r="AM45" i="4"/>
  <c r="AL45" i="4"/>
  <c r="AK45" i="4"/>
  <c r="AJ45" i="4"/>
  <c r="AI45" i="4"/>
  <c r="AH45" i="4"/>
  <c r="AG45" i="4"/>
  <c r="AF45" i="4"/>
  <c r="AE45" i="4"/>
  <c r="AD45" i="4"/>
  <c r="AC45" i="4"/>
  <c r="AB45" i="4"/>
  <c r="AA45" i="4"/>
  <c r="Z45" i="4"/>
  <c r="Y45" i="4"/>
  <c r="Y45" i="4" a="1"/>
  <c r="X45" i="4"/>
  <c r="W45" i="4"/>
  <c r="V45" i="4"/>
  <c r="U45" i="4"/>
  <c r="T45" i="4"/>
  <c r="S45" i="4"/>
  <c r="R45" i="4"/>
  <c r="Q45" i="4"/>
  <c r="P45" i="4"/>
  <c r="AM44" i="4"/>
  <c r="AL44" i="4"/>
  <c r="AK44" i="4"/>
  <c r="AJ44" i="4"/>
  <c r="AI44" i="4"/>
  <c r="AH44" i="4"/>
  <c r="AG44" i="4"/>
  <c r="AF44" i="4"/>
  <c r="AE44" i="4"/>
  <c r="AD44" i="4"/>
  <c r="AC44" i="4"/>
  <c r="AB44" i="4"/>
  <c r="AA44" i="4"/>
  <c r="Z44" i="4"/>
  <c r="Y44" i="4"/>
  <c r="Y44" i="4" a="1"/>
  <c r="X44" i="4"/>
  <c r="W44" i="4"/>
  <c r="V44" i="4"/>
  <c r="U44" i="4"/>
  <c r="T44" i="4"/>
  <c r="S44" i="4"/>
  <c r="R44" i="4"/>
  <c r="Q44" i="4"/>
  <c r="P44" i="4"/>
  <c r="AM43" i="4"/>
  <c r="AL43" i="4"/>
  <c r="AK43" i="4"/>
  <c r="AJ43" i="4"/>
  <c r="AI43" i="4"/>
  <c r="AH43" i="4"/>
  <c r="AG43" i="4"/>
  <c r="AF43" i="4"/>
  <c r="AE43" i="4"/>
  <c r="AD43" i="4"/>
  <c r="AC43" i="4"/>
  <c r="AB43" i="4"/>
  <c r="AA43" i="4"/>
  <c r="Z43" i="4"/>
  <c r="Y43" i="4"/>
  <c r="Y43" i="4" a="1"/>
  <c r="X43" i="4"/>
  <c r="W43" i="4"/>
  <c r="V43" i="4"/>
  <c r="U43" i="4"/>
  <c r="T43" i="4"/>
  <c r="S43" i="4"/>
  <c r="R43" i="4"/>
  <c r="Q43" i="4"/>
  <c r="P43" i="4"/>
  <c r="AM42" i="4"/>
  <c r="AL42" i="4"/>
  <c r="AK42" i="4"/>
  <c r="AJ42" i="4"/>
  <c r="AI42" i="4"/>
  <c r="AH42" i="4"/>
  <c r="AG42" i="4"/>
  <c r="AF42" i="4"/>
  <c r="AE42" i="4"/>
  <c r="AD42" i="4"/>
  <c r="AC42" i="4"/>
  <c r="AB42" i="4"/>
  <c r="AA42" i="4"/>
  <c r="Z42" i="4"/>
  <c r="Y42" i="4"/>
  <c r="Y42" i="4" a="1"/>
  <c r="X42" i="4"/>
  <c r="W42" i="4"/>
  <c r="V42" i="4"/>
  <c r="U42" i="4"/>
  <c r="T42" i="4"/>
  <c r="S42" i="4"/>
  <c r="R42" i="4"/>
  <c r="Q42" i="4"/>
  <c r="P42" i="4"/>
  <c r="AM41" i="4"/>
  <c r="AL41" i="4"/>
  <c r="AK41" i="4"/>
  <c r="AJ41" i="4"/>
  <c r="AI41" i="4"/>
  <c r="AH41" i="4"/>
  <c r="AG41" i="4"/>
  <c r="AF41" i="4"/>
  <c r="AE41" i="4"/>
  <c r="AD41" i="4"/>
  <c r="AC41" i="4"/>
  <c r="AB41" i="4"/>
  <c r="AA41" i="4"/>
  <c r="Z41" i="4"/>
  <c r="Y41" i="4"/>
  <c r="Y41" i="4" a="1"/>
  <c r="X41" i="4"/>
  <c r="W41" i="4"/>
  <c r="V41" i="4"/>
  <c r="U41" i="4"/>
  <c r="T41" i="4"/>
  <c r="S41" i="4"/>
  <c r="R41" i="4"/>
  <c r="Q41" i="4"/>
  <c r="P41" i="4"/>
  <c r="AM40" i="4"/>
  <c r="AL40" i="4"/>
  <c r="AK40" i="4"/>
  <c r="AJ40" i="4"/>
  <c r="AI40" i="4"/>
  <c r="AH40" i="4"/>
  <c r="AG40" i="4"/>
  <c r="AF40" i="4"/>
  <c r="AE40" i="4"/>
  <c r="AD40" i="4"/>
  <c r="AC40" i="4"/>
  <c r="AB40" i="4"/>
  <c r="AA40" i="4"/>
  <c r="Z40" i="4"/>
  <c r="Y40" i="4"/>
  <c r="Y40" i="4" a="1"/>
  <c r="X40" i="4"/>
  <c r="W40" i="4"/>
  <c r="V40" i="4"/>
  <c r="U40" i="4"/>
  <c r="T40" i="4"/>
  <c r="S40" i="4"/>
  <c r="R40" i="4"/>
  <c r="Q40" i="4"/>
  <c r="P40" i="4"/>
  <c r="AM39" i="4"/>
  <c r="AL39" i="4"/>
  <c r="AK39" i="4"/>
  <c r="AJ39" i="4"/>
  <c r="AI39" i="4"/>
  <c r="AH39" i="4"/>
  <c r="AG39" i="4"/>
  <c r="AF39" i="4"/>
  <c r="AE39" i="4"/>
  <c r="AD39" i="4"/>
  <c r="AC39" i="4"/>
  <c r="AB39" i="4"/>
  <c r="AA39" i="4"/>
  <c r="Z39" i="4"/>
  <c r="Y39" i="4"/>
  <c r="Y39" i="4" a="1"/>
  <c r="X39" i="4"/>
  <c r="W39" i="4"/>
  <c r="V39" i="4"/>
  <c r="U39" i="4"/>
  <c r="T39" i="4"/>
  <c r="S39" i="4"/>
  <c r="R39" i="4"/>
  <c r="Q39" i="4"/>
  <c r="P39" i="4"/>
  <c r="AM38" i="4"/>
  <c r="AL38" i="4"/>
  <c r="AK38" i="4"/>
  <c r="AJ38" i="4"/>
  <c r="AI38" i="4"/>
  <c r="AH38" i="4"/>
  <c r="AG38" i="4"/>
  <c r="AF38" i="4"/>
  <c r="AE38" i="4"/>
  <c r="AD38" i="4"/>
  <c r="AC38" i="4"/>
  <c r="AB38" i="4"/>
  <c r="AA38" i="4"/>
  <c r="Z38" i="4"/>
  <c r="Y38" i="4"/>
  <c r="Y38" i="4" a="1"/>
  <c r="X38" i="4"/>
  <c r="W38" i="4"/>
  <c r="V38" i="4"/>
  <c r="U38" i="4"/>
  <c r="T38" i="4"/>
  <c r="S38" i="4"/>
  <c r="R38" i="4"/>
  <c r="Q38" i="4"/>
  <c r="P38" i="4"/>
  <c r="AM37" i="4"/>
  <c r="AL37" i="4"/>
  <c r="AK37" i="4"/>
  <c r="AJ37" i="4"/>
  <c r="AI37" i="4"/>
  <c r="AH37" i="4"/>
  <c r="AG37" i="4"/>
  <c r="AF37" i="4"/>
  <c r="AE37" i="4"/>
  <c r="AD37" i="4"/>
  <c r="AC37" i="4"/>
  <c r="AB37" i="4"/>
  <c r="AA37" i="4"/>
  <c r="Z37" i="4"/>
  <c r="Y37" i="4"/>
  <c r="Y37" i="4" a="1"/>
  <c r="X37" i="4"/>
  <c r="W37" i="4"/>
  <c r="V37" i="4"/>
  <c r="U37" i="4"/>
  <c r="T37" i="4"/>
  <c r="S37" i="4"/>
  <c r="R37" i="4"/>
  <c r="Q37" i="4"/>
  <c r="P37" i="4"/>
  <c r="AM36" i="4"/>
  <c r="AL36" i="4"/>
  <c r="AK36" i="4"/>
  <c r="AJ36" i="4"/>
  <c r="AI36" i="4"/>
  <c r="AH36" i="4"/>
  <c r="AG36" i="4"/>
  <c r="AF36" i="4"/>
  <c r="AE36" i="4"/>
  <c r="AD36" i="4"/>
  <c r="AC36" i="4"/>
  <c r="AB36" i="4"/>
  <c r="AA36" i="4"/>
  <c r="Z36" i="4"/>
  <c r="Y36" i="4"/>
  <c r="Y36" i="4" a="1"/>
  <c r="X36" i="4"/>
  <c r="W36" i="4"/>
  <c r="V36" i="4"/>
  <c r="U36" i="4"/>
  <c r="T36" i="4"/>
  <c r="S36" i="4"/>
  <c r="R36" i="4"/>
  <c r="Q36" i="4"/>
  <c r="P36" i="4"/>
  <c r="AM35" i="4"/>
  <c r="AL35" i="4"/>
  <c r="AK35" i="4"/>
  <c r="AJ35" i="4"/>
  <c r="AI35" i="4"/>
  <c r="AH35" i="4"/>
  <c r="AG35" i="4"/>
  <c r="AF35" i="4"/>
  <c r="AE35" i="4"/>
  <c r="AD35" i="4"/>
  <c r="AC35" i="4"/>
  <c r="AB35" i="4"/>
  <c r="AA35" i="4"/>
  <c r="Z35" i="4"/>
  <c r="Y35" i="4"/>
  <c r="Y35" i="4" a="1"/>
  <c r="X35" i="4"/>
  <c r="W35" i="4"/>
  <c r="V35" i="4"/>
  <c r="U35" i="4"/>
  <c r="T35" i="4"/>
  <c r="S35" i="4"/>
  <c r="R35" i="4"/>
  <c r="Q35" i="4"/>
  <c r="P35" i="4"/>
  <c r="AM34" i="4"/>
  <c r="AL34" i="4"/>
  <c r="AK34" i="4"/>
  <c r="AJ34" i="4"/>
  <c r="AI34" i="4"/>
  <c r="AH34" i="4"/>
  <c r="AG34" i="4"/>
  <c r="AF34" i="4"/>
  <c r="AE34" i="4"/>
  <c r="AD34" i="4"/>
  <c r="AC34" i="4"/>
  <c r="AB34" i="4"/>
  <c r="AA34" i="4"/>
  <c r="Z34" i="4"/>
  <c r="Y34" i="4"/>
  <c r="Y34" i="4" a="1"/>
  <c r="X34" i="4"/>
  <c r="W34" i="4"/>
  <c r="V34" i="4"/>
  <c r="U34" i="4"/>
  <c r="T34" i="4"/>
  <c r="S34" i="4"/>
  <c r="R34" i="4"/>
  <c r="Q34" i="4"/>
  <c r="P34" i="4"/>
  <c r="AM33" i="4"/>
  <c r="AL33" i="4"/>
  <c r="AK33" i="4"/>
  <c r="AJ33" i="4"/>
  <c r="AI33" i="4"/>
  <c r="AH33" i="4"/>
  <c r="AG33" i="4"/>
  <c r="AF33" i="4"/>
  <c r="AE33" i="4"/>
  <c r="AD33" i="4"/>
  <c r="AC33" i="4"/>
  <c r="AB33" i="4"/>
  <c r="AA33" i="4"/>
  <c r="Z33" i="4"/>
  <c r="Y33" i="4"/>
  <c r="Y33" i="4" a="1"/>
  <c r="X33" i="4"/>
  <c r="W33" i="4"/>
  <c r="V33" i="4"/>
  <c r="U33" i="4"/>
  <c r="T33" i="4"/>
  <c r="S33" i="4"/>
  <c r="R33" i="4"/>
  <c r="Q33" i="4"/>
  <c r="P33" i="4"/>
  <c r="AM32" i="4"/>
  <c r="AL32" i="4"/>
  <c r="AK32" i="4"/>
  <c r="AJ32" i="4"/>
  <c r="AI32" i="4"/>
  <c r="AH32" i="4"/>
  <c r="AG32" i="4"/>
  <c r="AF32" i="4"/>
  <c r="AE32" i="4"/>
  <c r="AD32" i="4"/>
  <c r="AC32" i="4"/>
  <c r="AB32" i="4"/>
  <c r="AA32" i="4"/>
  <c r="Z32" i="4"/>
  <c r="Y32" i="4"/>
  <c r="Y32" i="4" a="1"/>
  <c r="X32" i="4"/>
  <c r="W32" i="4"/>
  <c r="V32" i="4"/>
  <c r="U32" i="4"/>
  <c r="T32" i="4"/>
  <c r="S32" i="4"/>
  <c r="R32" i="4"/>
  <c r="Q32" i="4"/>
  <c r="P32" i="4"/>
  <c r="AM31" i="4"/>
  <c r="AL31" i="4"/>
  <c r="AK31" i="4"/>
  <c r="AJ31" i="4"/>
  <c r="AI31" i="4"/>
  <c r="AH31" i="4"/>
  <c r="AG31" i="4"/>
  <c r="AF31" i="4"/>
  <c r="AE31" i="4"/>
  <c r="AD31" i="4"/>
  <c r="AC31" i="4"/>
  <c r="AB31" i="4"/>
  <c r="AA31" i="4"/>
  <c r="Z31" i="4"/>
  <c r="Y31" i="4"/>
  <c r="Y31" i="4" a="1"/>
  <c r="X31" i="4"/>
  <c r="W31" i="4"/>
  <c r="V31" i="4"/>
  <c r="U31" i="4"/>
  <c r="T31" i="4"/>
  <c r="S31" i="4"/>
  <c r="R31" i="4"/>
  <c r="Q31" i="4"/>
  <c r="P31" i="4"/>
  <c r="AM30" i="4"/>
  <c r="AL30" i="4"/>
  <c r="AK30" i="4"/>
  <c r="AJ30" i="4"/>
  <c r="AI30" i="4"/>
  <c r="AH30" i="4"/>
  <c r="AG30" i="4"/>
  <c r="AF30" i="4"/>
  <c r="AE30" i="4"/>
  <c r="AD30" i="4"/>
  <c r="AC30" i="4"/>
  <c r="AB30" i="4"/>
  <c r="AA30" i="4"/>
  <c r="Z30" i="4"/>
  <c r="Y30" i="4"/>
  <c r="Y30" i="4" a="1"/>
  <c r="X30" i="4"/>
  <c r="W30" i="4"/>
  <c r="V30" i="4"/>
  <c r="U30" i="4"/>
  <c r="T30" i="4"/>
  <c r="S30" i="4"/>
  <c r="R30" i="4"/>
  <c r="Q30" i="4"/>
  <c r="P30" i="4"/>
  <c r="AM29" i="4"/>
  <c r="AL29" i="4"/>
  <c r="AK29" i="4"/>
  <c r="AJ29" i="4"/>
  <c r="AI29" i="4"/>
  <c r="AH29" i="4"/>
  <c r="AG29" i="4"/>
  <c r="AF29" i="4"/>
  <c r="AE29" i="4"/>
  <c r="AD29" i="4"/>
  <c r="AC29" i="4"/>
  <c r="AB29" i="4"/>
  <c r="AA29" i="4"/>
  <c r="Z29" i="4"/>
  <c r="Y29" i="4"/>
  <c r="Y29" i="4" a="1"/>
  <c r="X29" i="4"/>
  <c r="W29" i="4"/>
  <c r="V29" i="4"/>
  <c r="U29" i="4"/>
  <c r="T29" i="4"/>
  <c r="S29" i="4"/>
  <c r="R29" i="4"/>
  <c r="Q29" i="4"/>
  <c r="P29" i="4"/>
  <c r="AM28" i="4"/>
  <c r="AL28" i="4"/>
  <c r="AK28" i="4"/>
  <c r="AJ28" i="4"/>
  <c r="AI28" i="4"/>
  <c r="AH28" i="4"/>
  <c r="AG28" i="4"/>
  <c r="AF28" i="4"/>
  <c r="AE28" i="4"/>
  <c r="AD28" i="4"/>
  <c r="AC28" i="4"/>
  <c r="AB28" i="4"/>
  <c r="AA28" i="4"/>
  <c r="Z28" i="4"/>
  <c r="Y28" i="4"/>
  <c r="Y28" i="4" a="1"/>
  <c r="X28" i="4"/>
  <c r="W28" i="4"/>
  <c r="V28" i="4"/>
  <c r="U28" i="4"/>
  <c r="T28" i="4"/>
  <c r="S28" i="4"/>
  <c r="R28" i="4"/>
  <c r="Q28" i="4"/>
  <c r="P28" i="4"/>
  <c r="AM27" i="4"/>
  <c r="AL27" i="4"/>
  <c r="AK27" i="4"/>
  <c r="AJ27" i="4"/>
  <c r="AI27" i="4"/>
  <c r="AH27" i="4"/>
  <c r="AG27" i="4"/>
  <c r="AF27" i="4"/>
  <c r="AE27" i="4"/>
  <c r="AD27" i="4"/>
  <c r="AC27" i="4"/>
  <c r="AB27" i="4"/>
  <c r="AA27" i="4"/>
  <c r="Z27" i="4"/>
  <c r="Y27" i="4"/>
  <c r="Y27" i="4" a="1"/>
  <c r="X27" i="4"/>
  <c r="W27" i="4"/>
  <c r="V27" i="4"/>
  <c r="U27" i="4"/>
  <c r="T27" i="4"/>
  <c r="S27" i="4"/>
  <c r="R27" i="4"/>
  <c r="Q27" i="4"/>
  <c r="P27" i="4"/>
  <c r="AM26" i="4"/>
  <c r="AL26" i="4"/>
  <c r="AK26" i="4"/>
  <c r="AJ26" i="4"/>
  <c r="AI26" i="4"/>
  <c r="AH26" i="4"/>
  <c r="AG26" i="4"/>
  <c r="AF26" i="4"/>
  <c r="AE26" i="4"/>
  <c r="AD26" i="4"/>
  <c r="AC26" i="4"/>
  <c r="AB26" i="4"/>
  <c r="AA26" i="4"/>
  <c r="Z26" i="4"/>
  <c r="Y26" i="4"/>
  <c r="Y26" i="4" a="1"/>
  <c r="X26" i="4"/>
  <c r="W26" i="4"/>
  <c r="V26" i="4"/>
  <c r="U26" i="4"/>
  <c r="T26" i="4"/>
  <c r="S26" i="4"/>
  <c r="R26" i="4"/>
  <c r="Q26" i="4"/>
  <c r="P26" i="4"/>
  <c r="AM25" i="4"/>
  <c r="AL25" i="4"/>
  <c r="AK25" i="4"/>
  <c r="AJ25" i="4"/>
  <c r="AI25" i="4"/>
  <c r="AH25" i="4"/>
  <c r="AG25" i="4"/>
  <c r="AF25" i="4"/>
  <c r="AE25" i="4"/>
  <c r="AD25" i="4"/>
  <c r="AC25" i="4"/>
  <c r="AB25" i="4"/>
  <c r="AA25" i="4"/>
  <c r="Z25" i="4"/>
  <c r="Y25" i="4"/>
  <c r="Y25" i="4" a="1"/>
  <c r="X25" i="4"/>
  <c r="W25" i="4"/>
  <c r="V25" i="4"/>
  <c r="U25" i="4"/>
  <c r="T25" i="4"/>
  <c r="S25" i="4"/>
  <c r="R25" i="4"/>
  <c r="Q25" i="4"/>
  <c r="P25" i="4"/>
  <c r="AM24" i="4"/>
  <c r="AL24" i="4"/>
  <c r="AK24" i="4"/>
  <c r="AJ24" i="4"/>
  <c r="AI24" i="4"/>
  <c r="AH24" i="4"/>
  <c r="AG24" i="4"/>
  <c r="AF24" i="4"/>
  <c r="AE24" i="4"/>
  <c r="AD24" i="4"/>
  <c r="AC24" i="4"/>
  <c r="AB24" i="4"/>
  <c r="AA24" i="4"/>
  <c r="Z24" i="4"/>
  <c r="Y24" i="4"/>
  <c r="Y24" i="4" a="1"/>
  <c r="X24" i="4"/>
  <c r="W24" i="4"/>
  <c r="V24" i="4"/>
  <c r="U24" i="4"/>
  <c r="T24" i="4"/>
  <c r="S24" i="4"/>
  <c r="R24" i="4"/>
  <c r="Q24" i="4"/>
  <c r="P24" i="4"/>
  <c r="AM23" i="4"/>
  <c r="AL23" i="4"/>
  <c r="AK23" i="4"/>
  <c r="AJ23" i="4"/>
  <c r="AI23" i="4"/>
  <c r="AH23" i="4"/>
  <c r="AG23" i="4"/>
  <c r="AF23" i="4"/>
  <c r="AE23" i="4"/>
  <c r="AD23" i="4"/>
  <c r="AC23" i="4"/>
  <c r="AB23" i="4"/>
  <c r="AA23" i="4"/>
  <c r="Z23" i="4"/>
  <c r="Y23" i="4"/>
  <c r="Y23" i="4" a="1"/>
  <c r="X23" i="4"/>
  <c r="W23" i="4"/>
  <c r="V23" i="4"/>
  <c r="U23" i="4"/>
  <c r="T23" i="4"/>
  <c r="S23" i="4"/>
  <c r="R23" i="4"/>
  <c r="Q23" i="4"/>
  <c r="P23" i="4"/>
  <c r="AM22" i="4"/>
  <c r="AL22" i="4"/>
  <c r="AK22" i="4"/>
  <c r="AJ22" i="4"/>
  <c r="AI22" i="4"/>
  <c r="AH22" i="4"/>
  <c r="AG22" i="4"/>
  <c r="AF22" i="4"/>
  <c r="AE22" i="4"/>
  <c r="AD22" i="4"/>
  <c r="AC22" i="4"/>
  <c r="AB22" i="4"/>
  <c r="AA22" i="4"/>
  <c r="Z22" i="4"/>
  <c r="Y22" i="4"/>
  <c r="Y22" i="4" a="1"/>
  <c r="X22" i="4"/>
  <c r="W22" i="4"/>
  <c r="V22" i="4"/>
  <c r="U22" i="4"/>
  <c r="T22" i="4"/>
  <c r="S22" i="4"/>
  <c r="R22" i="4"/>
  <c r="Q22" i="4"/>
  <c r="P22" i="4"/>
  <c r="AM21" i="4"/>
  <c r="AL21" i="4"/>
  <c r="AK21" i="4"/>
  <c r="AJ21" i="4"/>
  <c r="AI21" i="4"/>
  <c r="AH21" i="4"/>
  <c r="AG21" i="4"/>
  <c r="AF21" i="4"/>
  <c r="AE21" i="4"/>
  <c r="AD21" i="4"/>
  <c r="AC21" i="4"/>
  <c r="AB21" i="4"/>
  <c r="AA21" i="4"/>
  <c r="Z21" i="4"/>
  <c r="Y21" i="4"/>
  <c r="Y21" i="4" a="1"/>
  <c r="X21" i="4"/>
  <c r="W21" i="4"/>
  <c r="V21" i="4"/>
  <c r="U21" i="4"/>
  <c r="T21" i="4"/>
  <c r="S21" i="4"/>
  <c r="R21" i="4"/>
  <c r="Q21" i="4"/>
  <c r="P21" i="4"/>
  <c r="AM20" i="4"/>
  <c r="AL20" i="4"/>
  <c r="AK20" i="4"/>
  <c r="AJ20" i="4"/>
  <c r="AI20" i="4"/>
  <c r="AH20" i="4"/>
  <c r="AG20" i="4"/>
  <c r="AF20" i="4"/>
  <c r="AE20" i="4"/>
  <c r="AD20" i="4"/>
  <c r="AC20" i="4"/>
  <c r="AB20" i="4"/>
  <c r="AA20" i="4"/>
  <c r="Z20" i="4"/>
  <c r="Y20" i="4"/>
  <c r="Y20" i="4" a="1"/>
  <c r="X20" i="4"/>
  <c r="W20" i="4"/>
  <c r="V20" i="4"/>
  <c r="U20" i="4"/>
  <c r="T20" i="4"/>
  <c r="S20" i="4"/>
  <c r="R20" i="4"/>
  <c r="Q20" i="4"/>
  <c r="P20" i="4"/>
  <c r="AM19" i="4"/>
  <c r="AL19" i="4"/>
  <c r="AK19" i="4"/>
  <c r="AJ19" i="4"/>
  <c r="AI19" i="4"/>
  <c r="AH19" i="4"/>
  <c r="AG19" i="4"/>
  <c r="AF19" i="4"/>
  <c r="AE19" i="4"/>
  <c r="AD19" i="4"/>
  <c r="AC19" i="4"/>
  <c r="AB19" i="4"/>
  <c r="AA19" i="4"/>
  <c r="Z19" i="4"/>
  <c r="Y19" i="4"/>
  <c r="Y19" i="4" a="1"/>
  <c r="X19" i="4"/>
  <c r="W19" i="4"/>
  <c r="V19" i="4"/>
  <c r="U19" i="4"/>
  <c r="T19" i="4"/>
  <c r="S19" i="4"/>
  <c r="R19" i="4"/>
  <c r="Q19" i="4"/>
  <c r="P19" i="4"/>
  <c r="AM18" i="4"/>
  <c r="AL18" i="4"/>
  <c r="AK18" i="4"/>
  <c r="AJ18" i="4"/>
  <c r="AI18" i="4"/>
  <c r="AH18" i="4"/>
  <c r="AG18" i="4"/>
  <c r="AF18" i="4"/>
  <c r="AE18" i="4"/>
  <c r="AD18" i="4"/>
  <c r="AC18" i="4"/>
  <c r="AB18" i="4"/>
  <c r="AA18" i="4"/>
  <c r="Z18" i="4"/>
  <c r="Y18" i="4"/>
  <c r="Y18" i="4" a="1"/>
  <c r="X18" i="4"/>
  <c r="W18" i="4"/>
  <c r="V18" i="4"/>
  <c r="U18" i="4"/>
  <c r="T18" i="4"/>
  <c r="S18" i="4"/>
  <c r="R18" i="4"/>
  <c r="Q18" i="4"/>
  <c r="P18" i="4"/>
  <c r="AM17" i="4"/>
  <c r="AL17" i="4"/>
  <c r="AK17" i="4"/>
  <c r="AJ17" i="4"/>
  <c r="AI17" i="4"/>
  <c r="AH17" i="4"/>
  <c r="AG17" i="4"/>
  <c r="AF17" i="4"/>
  <c r="AE17" i="4"/>
  <c r="AD17" i="4"/>
  <c r="AC17" i="4"/>
  <c r="AB17" i="4"/>
  <c r="AA17" i="4"/>
  <c r="Z17" i="4"/>
  <c r="Y17" i="4"/>
  <c r="Y17" i="4" a="1"/>
  <c r="X17" i="4"/>
  <c r="W17" i="4"/>
  <c r="V17" i="4"/>
  <c r="U17" i="4"/>
  <c r="T17" i="4"/>
  <c r="S17" i="4"/>
  <c r="R17" i="4"/>
  <c r="Q17" i="4"/>
  <c r="P17" i="4"/>
  <c r="AM16" i="4"/>
  <c r="AL16" i="4"/>
  <c r="AK16" i="4"/>
  <c r="AJ16" i="4"/>
  <c r="AI16" i="4"/>
  <c r="AH16" i="4"/>
  <c r="AG16" i="4"/>
  <c r="AF16" i="4"/>
  <c r="AE16" i="4"/>
  <c r="AD16" i="4"/>
  <c r="AC16" i="4"/>
  <c r="AB16" i="4"/>
  <c r="AA16" i="4"/>
  <c r="Z16" i="4"/>
  <c r="Y16" i="4"/>
  <c r="Y16" i="4" a="1"/>
  <c r="X16" i="4"/>
  <c r="W16" i="4"/>
  <c r="V16" i="4"/>
  <c r="U16" i="4"/>
  <c r="T16" i="4"/>
  <c r="S16" i="4"/>
  <c r="R16" i="4"/>
  <c r="Q16" i="4"/>
  <c r="P16" i="4"/>
  <c r="AM15" i="4"/>
  <c r="AL15" i="4"/>
  <c r="AK15" i="4"/>
  <c r="AJ15" i="4"/>
  <c r="AI15" i="4"/>
  <c r="AH15" i="4"/>
  <c r="AG15" i="4"/>
  <c r="AF15" i="4"/>
  <c r="AE15" i="4"/>
  <c r="AD15" i="4"/>
  <c r="AC15" i="4"/>
  <c r="AB15" i="4"/>
  <c r="AA15" i="4"/>
  <c r="Z15" i="4"/>
  <c r="Y15" i="4"/>
  <c r="Y15" i="4" a="1"/>
  <c r="X15" i="4"/>
  <c r="W15" i="4"/>
  <c r="V15" i="4"/>
  <c r="U15" i="4"/>
  <c r="T15" i="4"/>
  <c r="S15" i="4"/>
  <c r="R15" i="4"/>
  <c r="Q15" i="4"/>
  <c r="P15" i="4"/>
  <c r="AM14" i="4"/>
  <c r="AL14" i="4"/>
  <c r="AK14" i="4"/>
  <c r="AJ14" i="4"/>
  <c r="AI14" i="4"/>
  <c r="AH14" i="4"/>
  <c r="AG14" i="4"/>
  <c r="AF14" i="4"/>
  <c r="AE14" i="4"/>
  <c r="AD14" i="4"/>
  <c r="AC14" i="4"/>
  <c r="AB14" i="4"/>
  <c r="AA14" i="4"/>
  <c r="Z14" i="4"/>
  <c r="Y14" i="4"/>
  <c r="Y14" i="4" a="1"/>
  <c r="X14" i="4"/>
  <c r="W14" i="4"/>
  <c r="V14" i="4"/>
  <c r="U14" i="4"/>
  <c r="T14" i="4"/>
  <c r="S14" i="4"/>
  <c r="R14" i="4"/>
  <c r="Q14" i="4"/>
  <c r="P14" i="4"/>
  <c r="AM13" i="4"/>
  <c r="AL13" i="4"/>
  <c r="AK13" i="4"/>
  <c r="AJ13" i="4"/>
  <c r="AI13" i="4"/>
  <c r="AH13" i="4"/>
  <c r="AG13" i="4"/>
  <c r="AF13" i="4"/>
  <c r="AE13" i="4"/>
  <c r="AD13" i="4"/>
  <c r="AC13" i="4"/>
  <c r="AB13" i="4"/>
  <c r="AA13" i="4"/>
  <c r="Z13" i="4"/>
  <c r="Y13" i="4"/>
  <c r="Y13" i="4" a="1"/>
  <c r="X13" i="4"/>
  <c r="W13" i="4"/>
  <c r="V13" i="4"/>
  <c r="U13" i="4"/>
  <c r="T13" i="4"/>
  <c r="S13" i="4"/>
  <c r="R13" i="4"/>
  <c r="Q13" i="4"/>
  <c r="P13" i="4"/>
  <c r="AM12" i="4"/>
  <c r="AL12" i="4"/>
  <c r="AK12" i="4"/>
  <c r="AJ12" i="4"/>
  <c r="AI12" i="4"/>
  <c r="AH12" i="4"/>
  <c r="AG12" i="4"/>
  <c r="AF12" i="4"/>
  <c r="AE12" i="4"/>
  <c r="AD12" i="4"/>
  <c r="AC12" i="4"/>
  <c r="AB12" i="4"/>
  <c r="AA12" i="4"/>
  <c r="Z12" i="4"/>
  <c r="Y12" i="4"/>
  <c r="Y12" i="4" a="1"/>
  <c r="X12" i="4"/>
  <c r="W12" i="4"/>
  <c r="V12" i="4"/>
  <c r="U12" i="4"/>
  <c r="T12" i="4"/>
  <c r="S12" i="4"/>
  <c r="R12" i="4"/>
  <c r="Q12" i="4"/>
  <c r="P12" i="4"/>
  <c r="AM11" i="4"/>
  <c r="AL11" i="4"/>
  <c r="AK11" i="4"/>
  <c r="AJ11" i="4"/>
  <c r="AI11" i="4"/>
  <c r="AH11" i="4"/>
  <c r="AG11" i="4"/>
  <c r="AF11" i="4"/>
  <c r="AE11" i="4"/>
  <c r="AD11" i="4"/>
  <c r="AC11" i="4"/>
  <c r="AB11" i="4"/>
  <c r="AA11" i="4"/>
  <c r="Z11" i="4"/>
  <c r="Y11" i="4"/>
  <c r="Y11" i="4" a="1"/>
  <c r="X11" i="4"/>
  <c r="W11" i="4"/>
  <c r="V11" i="4"/>
  <c r="U11" i="4"/>
  <c r="T11" i="4"/>
  <c r="S11" i="4"/>
  <c r="R11" i="4"/>
  <c r="Q11" i="4"/>
  <c r="P11" i="4"/>
  <c r="AM10" i="4"/>
  <c r="AL10" i="4"/>
  <c r="AK10" i="4"/>
  <c r="AJ10" i="4"/>
  <c r="AI10" i="4"/>
  <c r="AH10" i="4"/>
  <c r="AG10" i="4"/>
  <c r="AF10" i="4"/>
  <c r="AE10" i="4"/>
  <c r="AD10" i="4"/>
  <c r="AC10" i="4"/>
  <c r="AB10" i="4"/>
  <c r="AA10" i="4"/>
  <c r="Z10" i="4"/>
  <c r="Y10" i="4"/>
  <c r="Y10" i="4" a="1"/>
  <c r="X10" i="4"/>
  <c r="W10" i="4"/>
  <c r="V10" i="4"/>
  <c r="U10" i="4"/>
  <c r="T10" i="4"/>
  <c r="S10" i="4"/>
  <c r="R10" i="4"/>
  <c r="Q10" i="4"/>
  <c r="P10" i="4"/>
  <c r="AM9" i="4"/>
  <c r="AL9" i="4"/>
  <c r="AK9" i="4"/>
  <c r="AJ9" i="4"/>
  <c r="AI9" i="4"/>
  <c r="AH9" i="4"/>
  <c r="AG9" i="4"/>
  <c r="AF9" i="4"/>
  <c r="AE9" i="4"/>
  <c r="AD9" i="4"/>
  <c r="AC9" i="4"/>
  <c r="AB9" i="4"/>
  <c r="AA9" i="4"/>
  <c r="Z9" i="4"/>
  <c r="Y9" i="4"/>
  <c r="Y9" i="4" a="1"/>
  <c r="X9" i="4"/>
  <c r="W9" i="4"/>
  <c r="V9" i="4"/>
  <c r="U9" i="4"/>
  <c r="T9" i="4"/>
  <c r="S9" i="4"/>
  <c r="R9" i="4"/>
  <c r="Q9" i="4"/>
  <c r="P9" i="4"/>
  <c r="AM8" i="4"/>
  <c r="AL8" i="4"/>
  <c r="AK8" i="4"/>
  <c r="AJ8" i="4"/>
  <c r="AI8" i="4"/>
  <c r="AH8" i="4"/>
  <c r="AG8" i="4"/>
  <c r="AF8" i="4"/>
  <c r="AE8" i="4"/>
  <c r="AD8" i="4"/>
  <c r="AC8" i="4"/>
  <c r="AB8" i="4"/>
  <c r="AA8" i="4"/>
  <c r="Z8" i="4"/>
  <c r="Y8" i="4"/>
  <c r="Y8" i="4" a="1"/>
  <c r="X8" i="4"/>
  <c r="W8" i="4"/>
  <c r="V8" i="4"/>
  <c r="U8" i="4"/>
  <c r="T8" i="4"/>
  <c r="S8" i="4"/>
  <c r="R8" i="4"/>
  <c r="Q8" i="4"/>
  <c r="P8" i="4"/>
  <c r="AM7" i="4"/>
  <c r="AL7" i="4"/>
  <c r="AK7" i="4"/>
  <c r="AJ7" i="4"/>
  <c r="AI7" i="4"/>
  <c r="AH7" i="4"/>
  <c r="AG7" i="4"/>
  <c r="AF7" i="4"/>
  <c r="AE7" i="4"/>
  <c r="AD7" i="4"/>
  <c r="AC7" i="4"/>
  <c r="AB7" i="4"/>
  <c r="AA7" i="4"/>
  <c r="Z7" i="4"/>
  <c r="Y7" i="4"/>
  <c r="Y7" i="4" a="1"/>
  <c r="X7" i="4"/>
  <c r="W7" i="4"/>
  <c r="V7" i="4"/>
  <c r="U7" i="4"/>
  <c r="T7" i="4"/>
  <c r="S7" i="4"/>
  <c r="R7" i="4"/>
  <c r="Q7" i="4"/>
  <c r="P7" i="4"/>
  <c r="AM6" i="4"/>
  <c r="AL6" i="4"/>
  <c r="AK6" i="4"/>
  <c r="AJ6" i="4"/>
  <c r="AI6" i="4"/>
  <c r="AH6" i="4"/>
  <c r="AG6" i="4"/>
  <c r="AF6" i="4"/>
  <c r="AE6" i="4"/>
  <c r="AD6" i="4"/>
  <c r="AC6" i="4"/>
  <c r="AB6" i="4"/>
  <c r="AA6" i="4"/>
  <c r="Z6" i="4"/>
  <c r="Y6" i="4"/>
  <c r="Y6" i="4" a="1"/>
  <c r="X6" i="4"/>
  <c r="W6" i="4"/>
  <c r="V6" i="4"/>
  <c r="U6" i="4"/>
  <c r="T6" i="4"/>
  <c r="S6" i="4"/>
  <c r="R6" i="4"/>
  <c r="Q6" i="4"/>
  <c r="P6" i="4"/>
  <c r="AM5" i="4"/>
  <c r="AL5" i="4"/>
  <c r="AK5" i="4"/>
  <c r="AJ5" i="4"/>
  <c r="AI5" i="4"/>
  <c r="AH5" i="4"/>
  <c r="AG5" i="4"/>
  <c r="AF5" i="4"/>
  <c r="AE5" i="4"/>
  <c r="AD5" i="4"/>
  <c r="AC5" i="4"/>
  <c r="AB5" i="4"/>
  <c r="AA5" i="4"/>
  <c r="Z5" i="4"/>
  <c r="Y5" i="4"/>
  <c r="Y5" i="4" a="1"/>
  <c r="X5" i="4"/>
  <c r="W5" i="4"/>
  <c r="V5" i="4"/>
  <c r="U5" i="4"/>
  <c r="T5" i="4"/>
  <c r="S5" i="4"/>
  <c r="R5" i="4"/>
  <c r="Q5" i="4"/>
  <c r="P5" i="4"/>
  <c r="AM4" i="4"/>
  <c r="AL4" i="4"/>
  <c r="AK4" i="4"/>
  <c r="AJ4" i="4"/>
  <c r="AI4" i="4"/>
  <c r="AH4" i="4"/>
  <c r="AG4" i="4"/>
  <c r="AF4" i="4"/>
  <c r="AE4" i="4"/>
  <c r="AD4" i="4"/>
  <c r="AC4" i="4"/>
  <c r="AB4" i="4"/>
  <c r="AA4" i="4"/>
  <c r="Z4" i="4"/>
  <c r="Y4" i="4"/>
  <c r="Y4" i="4" a="1"/>
  <c r="X4" i="4"/>
  <c r="W4" i="4"/>
  <c r="V4" i="4"/>
  <c r="U4" i="4"/>
  <c r="T4" i="4"/>
  <c r="S4" i="4"/>
  <c r="R4" i="4"/>
  <c r="Q4" i="4"/>
  <c r="P4" i="4"/>
  <c r="AM3" i="4"/>
  <c r="AL3" i="4"/>
  <c r="AK3" i="4"/>
  <c r="AJ3" i="4"/>
  <c r="AI3" i="4"/>
  <c r="AH3" i="4"/>
  <c r="AG3" i="4"/>
  <c r="AF3" i="4"/>
  <c r="AE3" i="4"/>
  <c r="AD3" i="4"/>
  <c r="AC3" i="4"/>
  <c r="AB3" i="4"/>
  <c r="AA3" i="4"/>
  <c r="Z3" i="4"/>
  <c r="Y3" i="4"/>
  <c r="Y3" i="4" a="1"/>
  <c r="X3" i="4"/>
  <c r="W3" i="4"/>
  <c r="V3" i="4"/>
  <c r="U3" i="4"/>
  <c r="T3" i="4"/>
  <c r="S3" i="4"/>
  <c r="R3" i="4"/>
  <c r="Q3" i="4"/>
  <c r="P3" i="4"/>
  <c r="AM2" i="4"/>
  <c r="AL2" i="4"/>
  <c r="AK2" i="4"/>
  <c r="AJ2" i="4"/>
  <c r="AI2" i="4"/>
  <c r="AH2" i="4"/>
  <c r="AG2" i="4"/>
  <c r="AF2" i="4"/>
  <c r="AE2" i="4"/>
  <c r="AD2" i="4"/>
  <c r="AC2" i="4"/>
  <c r="AB2" i="4"/>
  <c r="AA2" i="4"/>
  <c r="Z2" i="4"/>
  <c r="Y2" i="4"/>
  <c r="Y2" i="4" a="1"/>
  <c r="X2" i="4"/>
  <c r="W2" i="4"/>
  <c r="V2" i="4"/>
  <c r="U2" i="4"/>
  <c r="T2" i="4"/>
  <c r="S2" i="4"/>
  <c r="R2" i="4"/>
  <c r="Q2" i="4"/>
  <c r="P2"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<sst xmlns="http://schemas.openxmlformats.org/spreadsheetml/2006/main" count="12553" uniqueCount="1584">
  <si>
    <t>OrderID</t>
  </si>
  <si>
    <t>OrderDate</t>
  </si>
  <si>
    <t>RequiredDate</t>
  </si>
  <si>
    <t>Region</t>
  </si>
  <si>
    <t>Country</t>
  </si>
  <si>
    <t>City</t>
  </si>
  <si>
    <t>CustomerSegment</t>
  </si>
  <si>
    <t>Channel</t>
  </si>
  <si>
    <t>Salesperson</t>
  </si>
  <si>
    <t>ProductCategory</t>
  </si>
  <si>
    <t>SKU</t>
  </si>
  <si>
    <t>UnitCost</t>
  </si>
  <si>
    <t>UnitPrice</t>
  </si>
  <si>
    <t>DiscountPct</t>
  </si>
  <si>
    <t>Quantity</t>
  </si>
  <si>
    <t>ORD-2024-275203</t>
  </si>
  <si>
    <t>ORD-2024-358795</t>
  </si>
  <si>
    <t>ORD-2023-373538</t>
  </si>
  <si>
    <t>ORD-2025-168148</t>
  </si>
  <si>
    <t>ORD-2023-824839</t>
  </si>
  <si>
    <t>ORD-2023-723587</t>
  </si>
  <si>
    <t>ORD-2024-336584</t>
  </si>
  <si>
    <t>ORD-2023-112666</t>
  </si>
  <si>
    <t>ORD-2024-589570</t>
  </si>
  <si>
    <t>ORD-2025-997421</t>
  </si>
  <si>
    <t>ORD-2024-210687</t>
  </si>
  <si>
    <t>ORD-2025-515515</t>
  </si>
  <si>
    <t>ORD-2025-487261</t>
  </si>
  <si>
    <t>ORD-2024-890180</t>
  </si>
  <si>
    <t>ORD-2025-840976</t>
  </si>
  <si>
    <t>ORD-2023-937291</t>
  </si>
  <si>
    <t>ORD-2024-206081</t>
  </si>
  <si>
    <t>ORD-2025-233883</t>
  </si>
  <si>
    <t>ORD-2025-843974</t>
  </si>
  <si>
    <t>ORD-2025-745263</t>
  </si>
  <si>
    <t>ORD-2024-798002</t>
  </si>
  <si>
    <t>ORD-2023-867836</t>
  </si>
  <si>
    <t>ORD-2025-580047</t>
  </si>
  <si>
    <t>ORD-2024-500109</t>
  </si>
  <si>
    <t>ORD-2023-271836</t>
  </si>
  <si>
    <t>ORD-2024-215294</t>
  </si>
  <si>
    <t>ORD-2024-788105</t>
  </si>
  <si>
    <t>ORD-2024-855073</t>
  </si>
  <si>
    <t>ORD-2023-897079</t>
  </si>
  <si>
    <t>ORD-2025-548982</t>
  </si>
  <si>
    <t>ORD-2024-170313</t>
  </si>
  <si>
    <t>ORD-2023-562894</t>
  </si>
  <si>
    <t>ORD-2025-474710</t>
  </si>
  <si>
    <t>ORD-2024-629525</t>
  </si>
  <si>
    <t>ORD-2024-167215</t>
  </si>
  <si>
    <t>ORD-2023-864121</t>
  </si>
  <si>
    <t>ORD-2024-692673</t>
  </si>
  <si>
    <t>ORD-2025-718992</t>
  </si>
  <si>
    <t>ORD-2024-599522</t>
  </si>
  <si>
    <t>ORD-2023-651638</t>
  </si>
  <si>
    <t>ORD-2024-635626</t>
  </si>
  <si>
    <t>ORD-2024-296582</t>
  </si>
  <si>
    <t>ORD-2024-998320</t>
  </si>
  <si>
    <t>ORD-2025-820255</t>
  </si>
  <si>
    <t>ORD-2024-389336</t>
  </si>
  <si>
    <t>ORD-2023-308124</t>
  </si>
  <si>
    <t>ORD-2023-128295</t>
  </si>
  <si>
    <t>ORD-2024-548345</t>
  </si>
  <si>
    <t>ORD-2024-966651</t>
  </si>
  <si>
    <t>ORD-2023-292714</t>
  </si>
  <si>
    <t>ORD-2024-468501</t>
  </si>
  <si>
    <t>ORD-2024-260775</t>
  </si>
  <si>
    <t>ORD-2023-419187</t>
  </si>
  <si>
    <t>ORD-2025-578007</t>
  </si>
  <si>
    <t>ORD-2023-235230</t>
  </si>
  <si>
    <t>ORD-2025-765220</t>
  </si>
  <si>
    <t>ORD-2025-931538</t>
  </si>
  <si>
    <t>ORD-2024-289089</t>
  </si>
  <si>
    <t>ORD-2025-639542</t>
  </si>
  <si>
    <t>ORD-2025-762301</t>
  </si>
  <si>
    <t>ORD-2024-906395</t>
  </si>
  <si>
    <t>ORD-2025-779574</t>
  </si>
  <si>
    <t>ORD-2025-526650</t>
  </si>
  <si>
    <t>ORD-2024-247979</t>
  </si>
  <si>
    <t>ORD-2023-480975</t>
  </si>
  <si>
    <t>ORD-2023-239789</t>
  </si>
  <si>
    <t>ORD-2023-548874</t>
  </si>
  <si>
    <t>ORD-2024-347736</t>
  </si>
  <si>
    <t>ORD-2023-749324</t>
  </si>
  <si>
    <t>ORD-2023-809913</t>
  </si>
  <si>
    <t>ORD-2024-287210</t>
  </si>
  <si>
    <t>ORD-2025-640677</t>
  </si>
  <si>
    <t>ORD-2024-939873</t>
  </si>
  <si>
    <t>ORD-2024-800947</t>
  </si>
  <si>
    <t>ORD-2023-382272</t>
  </si>
  <si>
    <t>ORD-2023-722117</t>
  </si>
  <si>
    <t>ORD-2024-446699</t>
  </si>
  <si>
    <t>ORD-2024-451005</t>
  </si>
  <si>
    <t>ORD-2023-290279</t>
  </si>
  <si>
    <t>ORD-2024-192263</t>
  </si>
  <si>
    <t>ORD-2023-159379</t>
  </si>
  <si>
    <t>ORD-2023-343322</t>
  </si>
  <si>
    <t>ORD-2025-114382</t>
  </si>
  <si>
    <t>ORD-2025-488349</t>
  </si>
  <si>
    <t>ORD-2025-330203</t>
  </si>
  <si>
    <t>ORD-2023-841426</t>
  </si>
  <si>
    <t>ORD-2024-594592</t>
  </si>
  <si>
    <t>ORD-2025-863978</t>
  </si>
  <si>
    <t>ORD-2024-604471</t>
  </si>
  <si>
    <t>ORD-2023-258768</t>
  </si>
  <si>
    <t>ORD-2025-626047</t>
  </si>
  <si>
    <t>ORD-2025-526752</t>
  </si>
  <si>
    <t>ORD-2023-374486</t>
  </si>
  <si>
    <t>ORD-2024-997336</t>
  </si>
  <si>
    <t>ORD-2025-725646</t>
  </si>
  <si>
    <t>ORD-2023-868734</t>
  </si>
  <si>
    <t>ORD-2025-262491</t>
  </si>
  <si>
    <t>ORD-2024-638884</t>
  </si>
  <si>
    <t>ORD-2025-541501</t>
  </si>
  <si>
    <t>ORD-2023-422918</t>
  </si>
  <si>
    <t>ORD-2025-328504</t>
  </si>
  <si>
    <t>ORD-2024-851883</t>
  </si>
  <si>
    <t>ORD-2025-662997</t>
  </si>
  <si>
    <t>ORD-2024-478165</t>
  </si>
  <si>
    <t>ORD-2024-771210</t>
  </si>
  <si>
    <t>ORD-2024-155337</t>
  </si>
  <si>
    <t>ORD-2023-251563</t>
  </si>
  <si>
    <t>ORD-2024-286833</t>
  </si>
  <si>
    <t>ORD-2024-792558</t>
  </si>
  <si>
    <t>ORD-2024-166150</t>
  </si>
  <si>
    <t>ORD-2024-909942</t>
  </si>
  <si>
    <t>ORD-2024-223618</t>
  </si>
  <si>
    <t>ORD-2024-919471</t>
  </si>
  <si>
    <t>ORD-2025-649239</t>
  </si>
  <si>
    <t>ORD-2023-975863</t>
  </si>
  <si>
    <t>ORD-2023-869884</t>
  </si>
  <si>
    <t>ORD-2025-698069</t>
  </si>
  <si>
    <t>ORD-2024-474999</t>
  </si>
  <si>
    <t>ORD-2023-427304</t>
  </si>
  <si>
    <t>ORD-2025-956101</t>
  </si>
  <si>
    <t>ORD-2025-184082</t>
  </si>
  <si>
    <t>ORD-2023-576840</t>
  </si>
  <si>
    <t>ORD-2023-178249</t>
  </si>
  <si>
    <t>ORD-2024-588972</t>
  </si>
  <si>
    <t>ORD-2023-603238</t>
  </si>
  <si>
    <t>ORD-2023-883066</t>
  </si>
  <si>
    <t>ORD-2024-584090</t>
  </si>
  <si>
    <t>ORD-2025-537785</t>
  </si>
  <si>
    <t>ORD-2024-605518</t>
  </si>
  <si>
    <t>ORD-2023-521818</t>
  </si>
  <si>
    <t>ORD-2025-650719</t>
  </si>
  <si>
    <t>ORD-2025-501927</t>
  </si>
  <si>
    <t>ORD-2023-430904</t>
  </si>
  <si>
    <t>ORD-2025-354346</t>
  </si>
  <si>
    <t>ORD-2024-164288</t>
  </si>
  <si>
    <t>ORD-2023-867285</t>
  </si>
  <si>
    <t>ORD-2024-836421</t>
  </si>
  <si>
    <t>ORD-2023-613287</t>
  </si>
  <si>
    <t>ORD-2024-783321</t>
  </si>
  <si>
    <t>ORD-2024-232632</t>
  </si>
  <si>
    <t>ORD-2023-906481</t>
  </si>
  <si>
    <t>ORD-2024-902741</t>
  </si>
  <si>
    <t>ORD-2023-912395</t>
  </si>
  <si>
    <t>ORD-2024-389102</t>
  </si>
  <si>
    <t>ORD-2023-309373</t>
  </si>
  <si>
    <t>ORD-2023-825495</t>
  </si>
  <si>
    <t>ORD-2025-244832</t>
  </si>
  <si>
    <t>ORD-2024-211453</t>
  </si>
  <si>
    <t>ORD-2023-192324</t>
  </si>
  <si>
    <t>ORD-2024-438404</t>
  </si>
  <si>
    <t>ORD-2025-246470</t>
  </si>
  <si>
    <t>ORD-2023-497686</t>
  </si>
  <si>
    <t>ORD-2023-596758</t>
  </si>
  <si>
    <t>ORD-2024-201376</t>
  </si>
  <si>
    <t>ORD-2023-842488</t>
  </si>
  <si>
    <t>ORD-2024-136321</t>
  </si>
  <si>
    <t>ORD-2024-764468</t>
  </si>
  <si>
    <t>ORD-2024-553449</t>
  </si>
  <si>
    <t>ORD-2025-766923</t>
  </si>
  <si>
    <t>ORD-2025-418232</t>
  </si>
  <si>
    <t>ORD-2023-848013</t>
  </si>
  <si>
    <t>ORD-2024-357368</t>
  </si>
  <si>
    <t>ORD-2024-219735</t>
  </si>
  <si>
    <t>ORD-2023-240507</t>
  </si>
  <si>
    <t>ORD-2024-134084</t>
  </si>
  <si>
    <t>ORD-2023-884625</t>
  </si>
  <si>
    <t>ORD-2023-157993</t>
  </si>
  <si>
    <t>ORD-2024-329104</t>
  </si>
  <si>
    <t>ORD-2023-304451</t>
  </si>
  <si>
    <t>ORD-2024-942981</t>
  </si>
  <si>
    <t>ORD-2024-605629</t>
  </si>
  <si>
    <t>ORD-2023-450877</t>
  </si>
  <si>
    <t>ORD-2023-286994</t>
  </si>
  <si>
    <t>ORD-2025-700847</t>
  </si>
  <si>
    <t>ORD-2024-970848</t>
  </si>
  <si>
    <t>ORD-2025-845715</t>
  </si>
  <si>
    <t>ORD-2023-664749</t>
  </si>
  <si>
    <t>ORD-2024-960952</t>
  </si>
  <si>
    <t>ORD-2023-987700</t>
  </si>
  <si>
    <t>ORD-2025-652467</t>
  </si>
  <si>
    <t>ORD-2025-667201</t>
  </si>
  <si>
    <t>ORD-2024-237478</t>
  </si>
  <si>
    <t>ORD-2025-898843</t>
  </si>
  <si>
    <t>ORD-2023-334213</t>
  </si>
  <si>
    <t>ORD-2024-640340</t>
  </si>
  <si>
    <t>ORD-2023-399631</t>
  </si>
  <si>
    <t>ORD-2025-542939</t>
  </si>
  <si>
    <t>ORD-2023-825836</t>
  </si>
  <si>
    <t>ORD-2024-503082</t>
  </si>
  <si>
    <t>ORD-2024-760799</t>
  </si>
  <si>
    <t>ORD-2023-197661</t>
  </si>
  <si>
    <t>ORD-2024-212990</t>
  </si>
  <si>
    <t>ORD-2023-925146</t>
  </si>
  <si>
    <t>ORD-2023-177794</t>
  </si>
  <si>
    <t>ORD-2024-444710</t>
  </si>
  <si>
    <t>ORD-2024-668926</t>
  </si>
  <si>
    <t>ORD-2024-968374</t>
  </si>
  <si>
    <t>ORD-2023-575584</t>
  </si>
  <si>
    <t>ORD-2023-701153</t>
  </si>
  <si>
    <t>ORD-2023-382017</t>
  </si>
  <si>
    <t>ORD-2024-999607</t>
  </si>
  <si>
    <t>ORD-2023-133848</t>
  </si>
  <si>
    <t>ORD-2023-586275</t>
  </si>
  <si>
    <t>ORD-2025-964661</t>
  </si>
  <si>
    <t>ORD-2023-390998</t>
  </si>
  <si>
    <t>ORD-2023-920483</t>
  </si>
  <si>
    <t>ORD-2025-146850</t>
  </si>
  <si>
    <t>ORD-2024-687100</t>
  </si>
  <si>
    <t>ORD-2025-629393</t>
  </si>
  <si>
    <t>ORD-2024-686712</t>
  </si>
  <si>
    <t>ORD-2025-586799</t>
  </si>
  <si>
    <t>ORD-2024-988736</t>
  </si>
  <si>
    <t>ORD-2025-564184</t>
  </si>
  <si>
    <t>ORD-2023-653343</t>
  </si>
  <si>
    <t>ORD-2024-197852</t>
  </si>
  <si>
    <t>ORD-2023-431328</t>
  </si>
  <si>
    <t>ORD-2023-613317</t>
  </si>
  <si>
    <t>ORD-2024-720756</t>
  </si>
  <si>
    <t>ORD-2024-777623</t>
  </si>
  <si>
    <t>ORD-2025-762212</t>
  </si>
  <si>
    <t>ORD-2023-271918</t>
  </si>
  <si>
    <t>ORD-2023-713375</t>
  </si>
  <si>
    <t>ORD-2025-678688</t>
  </si>
  <si>
    <t>ORD-2023-501220</t>
  </si>
  <si>
    <t>ORD-2023-195665</t>
  </si>
  <si>
    <t>ORD-2023-290237</t>
  </si>
  <si>
    <t>ORD-2023-302041</t>
  </si>
  <si>
    <t>ORD-2025-289139</t>
  </si>
  <si>
    <t>ORD-2023-949710</t>
  </si>
  <si>
    <t>ORD-2023-603650</t>
  </si>
  <si>
    <t>ORD-2025-757957</t>
  </si>
  <si>
    <t>ORD-2024-423853</t>
  </si>
  <si>
    <t>ORD-2024-569164</t>
  </si>
  <si>
    <t>ORD-2023-946143</t>
  </si>
  <si>
    <t>ORD-2024-281211</t>
  </si>
  <si>
    <t>ORD-2024-805860</t>
  </si>
  <si>
    <t>ORD-2025-132174</t>
  </si>
  <si>
    <t>ORD-2023-964434</t>
  </si>
  <si>
    <t>ORD-2024-897622</t>
  </si>
  <si>
    <t>ORD-2023-517216</t>
  </si>
  <si>
    <t>ORD-2025-509940</t>
  </si>
  <si>
    <t>ORD-2025-646342</t>
  </si>
  <si>
    <t>ORD-2024-866535</t>
  </si>
  <si>
    <t>ORD-2023-747341</t>
  </si>
  <si>
    <t>ORD-2024-853298</t>
  </si>
  <si>
    <t>ORD-2024-544865</t>
  </si>
  <si>
    <t>ORD-2025-946490</t>
  </si>
  <si>
    <t>ORD-2024-320972</t>
  </si>
  <si>
    <t>ORD-2025-248586</t>
  </si>
  <si>
    <t>ORD-2024-664046</t>
  </si>
  <si>
    <t>ORD-2023-276806</t>
  </si>
  <si>
    <t>ORD-2024-220234</t>
  </si>
  <si>
    <t>ORD-2024-301260</t>
  </si>
  <si>
    <t>ORD-2024-350100</t>
  </si>
  <si>
    <t>ORD-2024-855600</t>
  </si>
  <si>
    <t>ORD-2023-474313</t>
  </si>
  <si>
    <t>ORD-2023-256951</t>
  </si>
  <si>
    <t>ORD-2025-184754</t>
  </si>
  <si>
    <t>ORD-2023-888140</t>
  </si>
  <si>
    <t>ORD-2023-638181</t>
  </si>
  <si>
    <t>ORD-2023-521280</t>
  </si>
  <si>
    <t>ORD-2023-630430</t>
  </si>
  <si>
    <t>ORD-2025-908258</t>
  </si>
  <si>
    <t>ORD-2025-440093</t>
  </si>
  <si>
    <t>ORD-2025-898022</t>
  </si>
  <si>
    <t>ORD-2024-500511</t>
  </si>
  <si>
    <t>ORD-2023-632893</t>
  </si>
  <si>
    <t>ORD-2023-967239</t>
  </si>
  <si>
    <t>ORD-2024-885858</t>
  </si>
  <si>
    <t>ORD-2023-253245</t>
  </si>
  <si>
    <t>ORD-2025-484073</t>
  </si>
  <si>
    <t>ORD-2024-745822</t>
  </si>
  <si>
    <t>ORD-2023-369160</t>
  </si>
  <si>
    <t>ORD-2024-834983</t>
  </si>
  <si>
    <t>ORD-2024-499009</t>
  </si>
  <si>
    <t>ORD-2024-948800</t>
  </si>
  <si>
    <t>ORD-2025-678328</t>
  </si>
  <si>
    <t>ORD-2024-580808</t>
  </si>
  <si>
    <t>ORD-2023-211715</t>
  </si>
  <si>
    <t>ORD-2023-715175</t>
  </si>
  <si>
    <t>ORD-2025-685236</t>
  </si>
  <si>
    <t>ORD-2023-274037</t>
  </si>
  <si>
    <t>ORD-2025-983096</t>
  </si>
  <si>
    <t>ORD-2024-366010</t>
  </si>
  <si>
    <t>ORD-2023-610470</t>
  </si>
  <si>
    <t>ORD-2025-541048</t>
  </si>
  <si>
    <t>ORD-2024-862371</t>
  </si>
  <si>
    <t>ORD-2024-277241</t>
  </si>
  <si>
    <t>ORD-2023-369150</t>
  </si>
  <si>
    <t>ORD-2025-922513</t>
  </si>
  <si>
    <t>ORD-2025-752845</t>
  </si>
  <si>
    <t>ORD-2023-667815</t>
  </si>
  <si>
    <t>ORD-2023-375011</t>
  </si>
  <si>
    <t>ORD-2025-487025</t>
  </si>
  <si>
    <t>ORD-2025-398335</t>
  </si>
  <si>
    <t>ORD-2024-792137</t>
  </si>
  <si>
    <t>ORD-2023-602648</t>
  </si>
  <si>
    <t>ORD-2024-207096</t>
  </si>
  <si>
    <t>ORD-2025-939953</t>
  </si>
  <si>
    <t>ORD-2025-191328</t>
  </si>
  <si>
    <t>ORD-2023-166668</t>
  </si>
  <si>
    <t>ORD-2023-594700</t>
  </si>
  <si>
    <t>ORD-2025-278048</t>
  </si>
  <si>
    <t>ORD-2024-878493</t>
  </si>
  <si>
    <t>ORD-2025-138578</t>
  </si>
  <si>
    <t>ORD-2025-944081</t>
  </si>
  <si>
    <t>ORD-2025-364852</t>
  </si>
  <si>
    <t>ORD-2025-415018</t>
  </si>
  <si>
    <t>ORD-2023-884192</t>
  </si>
  <si>
    <t>ORD-2024-165942</t>
  </si>
  <si>
    <t>ORD-2024-403664</t>
  </si>
  <si>
    <t>ORD-2023-890605</t>
  </si>
  <si>
    <t>ORD-2024-925626</t>
  </si>
  <si>
    <t>ORD-2024-427031</t>
  </si>
  <si>
    <t>ORD-2025-231184</t>
  </si>
  <si>
    <t>ORD-2023-363031</t>
  </si>
  <si>
    <t>ORD-2023-619570</t>
  </si>
  <si>
    <t>ORD-2025-861401</t>
  </si>
  <si>
    <t>ORD-2023-835010</t>
  </si>
  <si>
    <t>ORD-2024-819979</t>
  </si>
  <si>
    <t>ORD-2024-719055</t>
  </si>
  <si>
    <t>ORD-2023-888245</t>
  </si>
  <si>
    <t>ORD-2024-206121</t>
  </si>
  <si>
    <t>ORD-2024-500890</t>
  </si>
  <si>
    <t>ORD-2023-144816</t>
  </si>
  <si>
    <t>ORD-2024-153053</t>
  </si>
  <si>
    <t>ORD-2023-536542</t>
  </si>
  <si>
    <t>ORD-2025-779530</t>
  </si>
  <si>
    <t>ORD-2023-163610</t>
  </si>
  <si>
    <t>ORD-2025-653781</t>
  </si>
  <si>
    <t>ORD-2025-737787</t>
  </si>
  <si>
    <t>ORD-2023-944052</t>
  </si>
  <si>
    <t>ORD-2023-181257</t>
  </si>
  <si>
    <t>ORD-2025-323492</t>
  </si>
  <si>
    <t>ORD-2024-332076</t>
  </si>
  <si>
    <t>ORD-2024-571797</t>
  </si>
  <si>
    <t>ORD-2024-129345</t>
  </si>
  <si>
    <t>ORD-2023-660608</t>
  </si>
  <si>
    <t>ORD-2023-825084</t>
  </si>
  <si>
    <t>ORD-2023-261081</t>
  </si>
  <si>
    <t>ORD-2023-766015</t>
  </si>
  <si>
    <t>ORD-2024-333192</t>
  </si>
  <si>
    <t>ORD-2024-647473</t>
  </si>
  <si>
    <t>ORD-2024-892908</t>
  </si>
  <si>
    <t>ORD-2023-573146</t>
  </si>
  <si>
    <t>ORD-2024-901115</t>
  </si>
  <si>
    <t>ORD-2023-898009</t>
  </si>
  <si>
    <t>ORD-2023-208944</t>
  </si>
  <si>
    <t>ORD-2025-480172</t>
  </si>
  <si>
    <t>ORD-2023-735274</t>
  </si>
  <si>
    <t>ORD-2023-212701</t>
  </si>
  <si>
    <t>ORD-2023-479747</t>
  </si>
  <si>
    <t>ORD-2024-915495</t>
  </si>
  <si>
    <t>ORD-2024-225829</t>
  </si>
  <si>
    <t>ORD-2024-921935</t>
  </si>
  <si>
    <t>ORD-2025-949776</t>
  </si>
  <si>
    <t>ORD-2024-510591</t>
  </si>
  <si>
    <t>ORD-2024-961756</t>
  </si>
  <si>
    <t>ORD-2024-892173</t>
  </si>
  <si>
    <t>ORD-2024-704056</t>
  </si>
  <si>
    <t>ORD-2025-591006</t>
  </si>
  <si>
    <t>ORD-2023-159821</t>
  </si>
  <si>
    <t>ORD-2024-343877</t>
  </si>
  <si>
    <t>ORD-2023-386663</t>
  </si>
  <si>
    <t>ORD-2025-125517</t>
  </si>
  <si>
    <t>ORD-2024-819778</t>
  </si>
  <si>
    <t>ORD-2025-624006</t>
  </si>
  <si>
    <t>ORD-2023-132101</t>
  </si>
  <si>
    <t>ORD-2025-306903</t>
  </si>
  <si>
    <t>ORD-2023-813340</t>
  </si>
  <si>
    <t>ORD-2023-855675</t>
  </si>
  <si>
    <t>ORD-2023-545150</t>
  </si>
  <si>
    <t>ORD-2025-269934</t>
  </si>
  <si>
    <t>ORD-2024-690270</t>
  </si>
  <si>
    <t>ORD-2024-868223</t>
  </si>
  <si>
    <t>ORD-2025-188059</t>
  </si>
  <si>
    <t>ORD-2023-281890</t>
  </si>
  <si>
    <t>ORD-2025-636162</t>
  </si>
  <si>
    <t>ORD-2025-915869</t>
  </si>
  <si>
    <t>ORD-2025-192876</t>
  </si>
  <si>
    <t>ORD-2025-822030</t>
  </si>
  <si>
    <t>ORD-2025-789245</t>
  </si>
  <si>
    <t>ORD-2023-594955</t>
  </si>
  <si>
    <t>ORD-2024-398783</t>
  </si>
  <si>
    <t>ORD-2023-676553</t>
  </si>
  <si>
    <t>ORD-2025-866565</t>
  </si>
  <si>
    <t>ORD-2024-527858</t>
  </si>
  <si>
    <t>ORD-2023-619385</t>
  </si>
  <si>
    <t>ORD-2023-835226</t>
  </si>
  <si>
    <t>ORD-2025-485946</t>
  </si>
  <si>
    <t>ORD-2024-307849</t>
  </si>
  <si>
    <t>ORD-2023-368449</t>
  </si>
  <si>
    <t>ORD-2024-251426</t>
  </si>
  <si>
    <t>ORD-2023-927385</t>
  </si>
  <si>
    <t>ORD-2025-486350</t>
  </si>
  <si>
    <t>ORD-2025-677880</t>
  </si>
  <si>
    <t>ORD-2024-102866</t>
  </si>
  <si>
    <t>ORD-2025-588029</t>
  </si>
  <si>
    <t>ORD-2024-972999</t>
  </si>
  <si>
    <t>ORD-2025-608069</t>
  </si>
  <si>
    <t>ORD-2024-626750</t>
  </si>
  <si>
    <t>ORD-2024-170021</t>
  </si>
  <si>
    <t>ORD-2024-678110</t>
  </si>
  <si>
    <t>ORD-2025-909340</t>
  </si>
  <si>
    <t>ORD-2023-854471</t>
  </si>
  <si>
    <t>ORD-2024-390951</t>
  </si>
  <si>
    <t>ORD-2025-881624</t>
  </si>
  <si>
    <t>ORD-2025-512310</t>
  </si>
  <si>
    <t>ORD-2023-674887</t>
  </si>
  <si>
    <t>ORD-2024-542244</t>
  </si>
  <si>
    <t>ORD-2024-375848</t>
  </si>
  <si>
    <t>ORD-2023-933238</t>
  </si>
  <si>
    <t>ORD-2023-732585</t>
  </si>
  <si>
    <t>ORD-2024-465898</t>
  </si>
  <si>
    <t>ORD-2023-987081</t>
  </si>
  <si>
    <t>ORD-2024-655710</t>
  </si>
  <si>
    <t>ORD-2025-411385</t>
  </si>
  <si>
    <t>ORD-2025-222035</t>
  </si>
  <si>
    <t>ORD-2024-749242</t>
  </si>
  <si>
    <t>ORD-2023-623293</t>
  </si>
  <si>
    <t>ORD-2025-276968</t>
  </si>
  <si>
    <t>ORD-2025-650841</t>
  </si>
  <si>
    <t>ORD-2025-831576</t>
  </si>
  <si>
    <t>ORD-2024-468655</t>
  </si>
  <si>
    <t>ORD-2024-515105</t>
  </si>
  <si>
    <t>ORD-2025-803803</t>
  </si>
  <si>
    <t>ORD-2024-993481</t>
  </si>
  <si>
    <t>ORD-2024-811752</t>
  </si>
  <si>
    <t>ORD-2025-673091</t>
  </si>
  <si>
    <t>ORD-2024-381197</t>
  </si>
  <si>
    <t>ORD-2024-651852</t>
  </si>
  <si>
    <t>ORD-2023-659070</t>
  </si>
  <si>
    <t>ORD-2024-837651</t>
  </si>
  <si>
    <t>ORD-2024-581530</t>
  </si>
  <si>
    <t>ORD-2023-378104</t>
  </si>
  <si>
    <t>ORD-2024-972318</t>
  </si>
  <si>
    <t>ORD-2023-752962</t>
  </si>
  <si>
    <t>ORD-2023-808024</t>
  </si>
  <si>
    <t>ORD-2023-156396</t>
  </si>
  <si>
    <t>ORD-2023-184577</t>
  </si>
  <si>
    <t>ORD-2024-446030</t>
  </si>
  <si>
    <t>ORD-2023-842820</t>
  </si>
  <si>
    <t>ORD-2024-745424</t>
  </si>
  <si>
    <t>ORD-2024-510520</t>
  </si>
  <si>
    <t>ORD-2023-769774</t>
  </si>
  <si>
    <t>ORD-2023-580751</t>
  </si>
  <si>
    <t>ORD-2025-473192</t>
  </si>
  <si>
    <t>ORD-2024-886939</t>
  </si>
  <si>
    <t>ORD-2024-566589</t>
  </si>
  <si>
    <t>ORD-2023-109927</t>
  </si>
  <si>
    <t>ORD-2023-780206</t>
  </si>
  <si>
    <t>ORD-2024-851993</t>
  </si>
  <si>
    <t>ORD-2025-417942</t>
  </si>
  <si>
    <t>ORD-2023-172095</t>
  </si>
  <si>
    <t>ORD-2024-257550</t>
  </si>
  <si>
    <t>ORD-2023-581799</t>
  </si>
  <si>
    <t>ORD-2023-880296</t>
  </si>
  <si>
    <t>ORD-2023-191563</t>
  </si>
  <si>
    <t>ORD-2024-202166</t>
  </si>
  <si>
    <t>ORD-2023-539967</t>
  </si>
  <si>
    <t>ORD-2023-704111</t>
  </si>
  <si>
    <t>ORD-2024-356812</t>
  </si>
  <si>
    <t>ORD-2025-306251</t>
  </si>
  <si>
    <t>ORD-2025-496178</t>
  </si>
  <si>
    <t>ORD-2024-508213</t>
  </si>
  <si>
    <t>ORD-2024-787018</t>
  </si>
  <si>
    <t>ORD-2023-728177</t>
  </si>
  <si>
    <t>ORD-2025-795385</t>
  </si>
  <si>
    <t>ORD-2025-947929</t>
  </si>
  <si>
    <t>ORD-2023-931633</t>
  </si>
  <si>
    <t>ORD-2023-243704</t>
  </si>
  <si>
    <t>ORD-2025-779659</t>
  </si>
  <si>
    <t>ORD-2024-647571</t>
  </si>
  <si>
    <t>ORD-2025-683043</t>
  </si>
  <si>
    <t>ORD-2023-588455</t>
  </si>
  <si>
    <t>ORD-2024-641220</t>
  </si>
  <si>
    <t>ORD-2023-799597</t>
  </si>
  <si>
    <t>ORD-2023-569862</t>
  </si>
  <si>
    <t>ORD-2023-609394</t>
  </si>
  <si>
    <t>ORD-2024-105586</t>
  </si>
  <si>
    <t>ORD-2024-207792</t>
  </si>
  <si>
    <t>ORD-2025-417336</t>
  </si>
  <si>
    <t>ORD-2025-252117</t>
  </si>
  <si>
    <t>ORD-2023-867175</t>
  </si>
  <si>
    <t>ORD-2024-382152</t>
  </si>
  <si>
    <t>ORD-2023-597666</t>
  </si>
  <si>
    <t>ORD-2024-371409</t>
  </si>
  <si>
    <t>ORD-2024-973420</t>
  </si>
  <si>
    <t>ORD-2025-254721</t>
  </si>
  <si>
    <t>ORD-2024-247032</t>
  </si>
  <si>
    <t>ORD-2024-792353</t>
  </si>
  <si>
    <t>ORD-2025-703623</t>
  </si>
  <si>
    <t>ORD-2024-516704</t>
  </si>
  <si>
    <t>ORD-2024-578646</t>
  </si>
  <si>
    <t>ORD-2024-433936</t>
  </si>
  <si>
    <t>ORD-2023-434071</t>
  </si>
  <si>
    <t>ORD-2024-728474</t>
  </si>
  <si>
    <t>ORD-2023-406606</t>
  </si>
  <si>
    <t>ORD-2025-823055</t>
  </si>
  <si>
    <t>ORD-2023-573656</t>
  </si>
  <si>
    <t>ORD-2024-567435</t>
  </si>
  <si>
    <t>ORD-2023-744942</t>
  </si>
  <si>
    <t>ORD-2025-331237</t>
  </si>
  <si>
    <t>ORD-2025-680118</t>
  </si>
  <si>
    <t>ORD-2024-310809</t>
  </si>
  <si>
    <t>ORD-2025-474368</t>
  </si>
  <si>
    <t>ORD-2024-732543</t>
  </si>
  <si>
    <t>ORD-2023-867166</t>
  </si>
  <si>
    <t>ORD-2024-776337</t>
  </si>
  <si>
    <t>ORD-2023-913592</t>
  </si>
  <si>
    <t>ORD-2024-961501</t>
  </si>
  <si>
    <t>ORD-2024-964950</t>
  </si>
  <si>
    <t>ORD-2023-349264</t>
  </si>
  <si>
    <t>ORD-2025-137394</t>
  </si>
  <si>
    <t>ORD-2025-635337</t>
  </si>
  <si>
    <t>ORD-2023-568013</t>
  </si>
  <si>
    <t>ORD-2025-828263</t>
  </si>
  <si>
    <t>ORD-2024-402240</t>
  </si>
  <si>
    <t>ORD-2023-125739</t>
  </si>
  <si>
    <t>ORD-2024-892879</t>
  </si>
  <si>
    <t>ORD-2023-472050</t>
  </si>
  <si>
    <t>ORD-2024-468615</t>
  </si>
  <si>
    <t>ORD-2024-833375</t>
  </si>
  <si>
    <t>ORD-2024-206311</t>
  </si>
  <si>
    <t>ORD-2024-364080</t>
  </si>
  <si>
    <t>ORD-2025-460466</t>
  </si>
  <si>
    <t>ORD-2023-700699</t>
  </si>
  <si>
    <t>ORD-2024-713332</t>
  </si>
  <si>
    <t>ORD-2023-640022</t>
  </si>
  <si>
    <t>ORD-2024-532184</t>
  </si>
  <si>
    <t>ORD-2025-926547</t>
  </si>
  <si>
    <t>ORD-2025-778145</t>
  </si>
  <si>
    <t>ORD-2023-525643</t>
  </si>
  <si>
    <t>ORD-2025-312803</t>
  </si>
  <si>
    <t>ORD-2025-149156</t>
  </si>
  <si>
    <t>ORD-2023-215819</t>
  </si>
  <si>
    <t>ORD-2024-353078</t>
  </si>
  <si>
    <t>ORD-2023-621393</t>
  </si>
  <si>
    <t>ORD-2023-974506</t>
  </si>
  <si>
    <t>ORD-2023-811823</t>
  </si>
  <si>
    <t>ORD-2023-286720</t>
  </si>
  <si>
    <t>ORD-2024-626925</t>
  </si>
  <si>
    <t>ORD-2023-960380</t>
  </si>
  <si>
    <t>ORD-2023-453699</t>
  </si>
  <si>
    <t>ORD-2025-960931</t>
  </si>
  <si>
    <t>ORD-2024-419248</t>
  </si>
  <si>
    <t>ORD-2023-488227</t>
  </si>
  <si>
    <t>ORD-2023-472078</t>
  </si>
  <si>
    <t>ORD-2024-202877</t>
  </si>
  <si>
    <t>ORD-2024-140633</t>
  </si>
  <si>
    <t>ORD-2025-419532</t>
  </si>
  <si>
    <t>ORD-2023-139236</t>
  </si>
  <si>
    <t>ORD-2025-337268</t>
  </si>
  <si>
    <t>ORD-2025-332931</t>
  </si>
  <si>
    <t>ORD-2024-536442</t>
  </si>
  <si>
    <t>ORD-2023-957692</t>
  </si>
  <si>
    <t>ORD-2025-874124</t>
  </si>
  <si>
    <t>ORD-2024-687073</t>
  </si>
  <si>
    <t>ORD-2024-555229</t>
  </si>
  <si>
    <t>ORD-2024-872291</t>
  </si>
  <si>
    <t>ORD-2024-250862</t>
  </si>
  <si>
    <t>ORD-2024-331226</t>
  </si>
  <si>
    <t>ORD-2023-356427</t>
  </si>
  <si>
    <t>ORD-2025-659650</t>
  </si>
  <si>
    <t>ORD-2024-207669</t>
  </si>
  <si>
    <t>ORD-2024-979401</t>
  </si>
  <si>
    <t>ORD-2025-929414</t>
  </si>
  <si>
    <t>ORD-2024-766980</t>
  </si>
  <si>
    <t>ORD-2024-437164</t>
  </si>
  <si>
    <t>ORD-2025-169093</t>
  </si>
  <si>
    <t>ORD-2023-868460</t>
  </si>
  <si>
    <t>ORD-2025-177994</t>
  </si>
  <si>
    <t>ORD-2024-355095</t>
  </si>
  <si>
    <t>ORD-2023-126505</t>
  </si>
  <si>
    <t>ORD-2023-340056</t>
  </si>
  <si>
    <t>ORD-2025-281413</t>
  </si>
  <si>
    <t>ORD-2023-713614</t>
  </si>
  <si>
    <t>ORD-2023-173313</t>
  </si>
  <si>
    <t>ORD-2024-496601</t>
  </si>
  <si>
    <t>ORD-2025-155182</t>
  </si>
  <si>
    <t>ORD-2023-244375</t>
  </si>
  <si>
    <t>ORD-2023-856322</t>
  </si>
  <si>
    <t>ORD-2024-594527</t>
  </si>
  <si>
    <t>ORD-2024-689872</t>
  </si>
  <si>
    <t>ORD-2025-246692</t>
  </si>
  <si>
    <t>ORD-2023-378676</t>
  </si>
  <si>
    <t>ORD-2024-243988</t>
  </si>
  <si>
    <t>ORD-2024-572312</t>
  </si>
  <si>
    <t>ORD-2025-281062</t>
  </si>
  <si>
    <t>ORD-2023-727290</t>
  </si>
  <si>
    <t>ORD-2025-993993</t>
  </si>
  <si>
    <t>ORD-2023-619493</t>
  </si>
  <si>
    <t>ORD-2024-947056</t>
  </si>
  <si>
    <t>ORD-2025-856556</t>
  </si>
  <si>
    <t>ORD-2024-442776</t>
  </si>
  <si>
    <t>ORD-2025-705398</t>
  </si>
  <si>
    <t>ORD-2023-689428</t>
  </si>
  <si>
    <t>ORD-2025-683247</t>
  </si>
  <si>
    <t>ORD-2024-585443</t>
  </si>
  <si>
    <t>ORD-2024-907733</t>
  </si>
  <si>
    <t>ORD-2024-550400</t>
  </si>
  <si>
    <t>ORD-2025-189846</t>
  </si>
  <si>
    <t>ORD-2025-752192</t>
  </si>
  <si>
    <t>ORD-2023-294716</t>
  </si>
  <si>
    <t>ORD-2023-552115</t>
  </si>
  <si>
    <t>ORD-2023-107265</t>
  </si>
  <si>
    <t>ORD-2025-262434</t>
  </si>
  <si>
    <t>ORD-2024-266562</t>
  </si>
  <si>
    <t>ORD-2024-838925</t>
  </si>
  <si>
    <t>ORD-2023-664790</t>
  </si>
  <si>
    <t>ORD-2024-331408</t>
  </si>
  <si>
    <t>ORD-2024-741404</t>
  </si>
  <si>
    <t>ORD-2024-341535</t>
  </si>
  <si>
    <t>ORD-2023-451931</t>
  </si>
  <si>
    <t>ORD-2025-532859</t>
  </si>
  <si>
    <t>ORD-2023-502205</t>
  </si>
  <si>
    <t>ORD-2024-930679</t>
  </si>
  <si>
    <t>ORD-2025-150713</t>
  </si>
  <si>
    <t>ORD-2024-756884</t>
  </si>
  <si>
    <t>ORD-2023-755337</t>
  </si>
  <si>
    <t>ORD-2025-907040</t>
  </si>
  <si>
    <t>ORD-2024-817997</t>
  </si>
  <si>
    <t>ORD-2025-649633</t>
  </si>
  <si>
    <t>ORD-2023-885216</t>
  </si>
  <si>
    <t>ORD-2023-561823</t>
  </si>
  <si>
    <t>ORD-2023-249805</t>
  </si>
  <si>
    <t>ORD-2023-548934</t>
  </si>
  <si>
    <t>ORD-2023-921939</t>
  </si>
  <si>
    <t>ORD-2023-961864</t>
  </si>
  <si>
    <t>ORD-2023-455933</t>
  </si>
  <si>
    <t>ORD-2025-728935</t>
  </si>
  <si>
    <t>Africa</t>
  </si>
  <si>
    <t>Asia</t>
  </si>
  <si>
    <t>Americas</t>
  </si>
  <si>
    <t>Europe</t>
  </si>
  <si>
    <t>Kenya</t>
  </si>
  <si>
    <t>Nigeria</t>
  </si>
  <si>
    <t>Japan</t>
  </si>
  <si>
    <t>Canada</t>
  </si>
  <si>
    <t>India</t>
  </si>
  <si>
    <t>Brazil</t>
  </si>
  <si>
    <t>Germany</t>
  </si>
  <si>
    <t>France</t>
  </si>
  <si>
    <t>United Kingdom</t>
  </si>
  <si>
    <t>China</t>
  </si>
  <si>
    <t>USA</t>
  </si>
  <si>
    <t>South Africa</t>
  </si>
  <si>
    <t>Kisumu</t>
  </si>
  <si>
    <t>Port Harcourt</t>
  </si>
  <si>
    <t>Nairobi</t>
  </si>
  <si>
    <t>Lagos</t>
  </si>
  <si>
    <t>Osaka</t>
  </si>
  <si>
    <t>Toronto</t>
  </si>
  <si>
    <t>Bengaluru</t>
  </si>
  <si>
    <t>Abuja</t>
  </si>
  <si>
    <t>São Paulo</t>
  </si>
  <si>
    <t>Berlin</t>
  </si>
  <si>
    <t>Brasília</t>
  </si>
  <si>
    <t>Marseille</t>
  </si>
  <si>
    <t>Birmingham</t>
  </si>
  <si>
    <t>Mombasa</t>
  </si>
  <si>
    <t>Shenzhen</t>
  </si>
  <si>
    <t>Chicago</t>
  </si>
  <si>
    <t>Nakuru</t>
  </si>
  <si>
    <t>Lyon</t>
  </si>
  <si>
    <t>Delhi</t>
  </si>
  <si>
    <t>Montreal</t>
  </si>
  <si>
    <t>Johannesburg</t>
  </si>
  <si>
    <t>London</t>
  </si>
  <si>
    <t>Munich</t>
  </si>
  <si>
    <t>Shanghai</t>
  </si>
  <si>
    <t>San Francisco</t>
  </si>
  <si>
    <t>Durban</t>
  </si>
  <si>
    <t>Vancouver</t>
  </si>
  <si>
    <t>Tokyo</t>
  </si>
  <si>
    <t>Paris</t>
  </si>
  <si>
    <t>Mumbai</t>
  </si>
  <si>
    <t>Rio de Janeiro</t>
  </si>
  <si>
    <t>Manchester</t>
  </si>
  <si>
    <t>Nagoya</t>
  </si>
  <si>
    <t>Cape Town</t>
  </si>
  <si>
    <t>Hyderabad</t>
  </si>
  <si>
    <t>Austin</t>
  </si>
  <si>
    <t>Frankfurt</t>
  </si>
  <si>
    <t>Beijing</t>
  </si>
  <si>
    <t>New York</t>
  </si>
  <si>
    <t>Corporate</t>
  </si>
  <si>
    <t>Education</t>
  </si>
  <si>
    <t>Non-Profit</t>
  </si>
  <si>
    <t>Consumer</t>
  </si>
  <si>
    <t>Small Business</t>
  </si>
  <si>
    <t>Enterprise</t>
  </si>
  <si>
    <t>Retail</t>
  </si>
  <si>
    <t>Online</t>
  </si>
  <si>
    <t>Marketplace</t>
  </si>
  <si>
    <t>Distributor</t>
  </si>
  <si>
    <t>Direct</t>
  </si>
  <si>
    <t>C. Otieno</t>
  </si>
  <si>
    <t>J. Njeri</t>
  </si>
  <si>
    <t>I. Johnson</t>
  </si>
  <si>
    <t>G. Dubois</t>
  </si>
  <si>
    <t>L. Okafor</t>
  </si>
  <si>
    <t>B. Chen</t>
  </si>
  <si>
    <t>E. Garcia</t>
  </si>
  <si>
    <t>O. Wang</t>
  </si>
  <si>
    <t>A. Patel</t>
  </si>
  <si>
    <t>F. Müller</t>
  </si>
  <si>
    <t>H. Kim</t>
  </si>
  <si>
    <t>K. Singh</t>
  </si>
  <si>
    <t>M. Rossi</t>
  </si>
  <si>
    <t>N. Brown</t>
  </si>
  <si>
    <t>D. Smith</t>
  </si>
  <si>
    <t>Components</t>
  </si>
  <si>
    <t>Printers</t>
  </si>
  <si>
    <t>Networking</t>
  </si>
  <si>
    <t>Phones</t>
  </si>
  <si>
    <t>Laptops</t>
  </si>
  <si>
    <t>Monitors</t>
  </si>
  <si>
    <t>Accessories</t>
  </si>
  <si>
    <t>CMP-8270</t>
  </si>
  <si>
    <t>PRN-9322</t>
  </si>
  <si>
    <t>NET-9666</t>
  </si>
  <si>
    <t>PHN-4556</t>
  </si>
  <si>
    <t>PRN-8041</t>
  </si>
  <si>
    <t>LAP-8555</t>
  </si>
  <si>
    <t>MON-8629</t>
  </si>
  <si>
    <t>PRN-6276</t>
  </si>
  <si>
    <t>MON-6892</t>
  </si>
  <si>
    <t>CMP-3731</t>
  </si>
  <si>
    <t>ACC-7938</t>
  </si>
  <si>
    <t>PHN-7019</t>
  </si>
  <si>
    <t>CMP-3693</t>
  </si>
  <si>
    <t>PRN-8392</t>
  </si>
  <si>
    <t>ACC-1663</t>
  </si>
  <si>
    <t>LAP-1698</t>
  </si>
  <si>
    <t>PRN-6791</t>
  </si>
  <si>
    <t>PHN-1197</t>
  </si>
  <si>
    <t>ACC-8098</t>
  </si>
  <si>
    <t>LAP-3385</t>
  </si>
  <si>
    <t>LAP-9815</t>
  </si>
  <si>
    <t>NET-3255</t>
  </si>
  <si>
    <t>ACC-3961</t>
  </si>
  <si>
    <t>LAP-4987</t>
  </si>
  <si>
    <t>CMP-2693</t>
  </si>
  <si>
    <t>ACC-8683</t>
  </si>
  <si>
    <t>PRN-4170</t>
  </si>
  <si>
    <t>PHN-6854</t>
  </si>
  <si>
    <t>PHN-1784</t>
  </si>
  <si>
    <t>NET-9716</t>
  </si>
  <si>
    <t>CMP-6919</t>
  </si>
  <si>
    <t>PHN-4854</t>
  </si>
  <si>
    <t>NET-7966</t>
  </si>
  <si>
    <t>LAP-9932</t>
  </si>
  <si>
    <t>CMP-1559</t>
  </si>
  <si>
    <t>PRN-4506</t>
  </si>
  <si>
    <t>CMP-7617</t>
  </si>
  <si>
    <t>CMP-8390</t>
  </si>
  <si>
    <t>PRN-7303</t>
  </si>
  <si>
    <t>PRN-6536</t>
  </si>
  <si>
    <t>MON-9967</t>
  </si>
  <si>
    <t>NET-1412</t>
  </si>
  <si>
    <t>PRN-3143</t>
  </si>
  <si>
    <t>PRN-9787</t>
  </si>
  <si>
    <t>CMP-5946</t>
  </si>
  <si>
    <t>NET-2062</t>
  </si>
  <si>
    <t>PRN-2542</t>
  </si>
  <si>
    <t>NET-2365</t>
  </si>
  <si>
    <t>NET-5268</t>
  </si>
  <si>
    <t>PRN-1504</t>
  </si>
  <si>
    <t>ACC-6348</t>
  </si>
  <si>
    <t>MON-4330</t>
  </si>
  <si>
    <t>LAP-7819</t>
  </si>
  <si>
    <t>LAP-3779</t>
  </si>
  <si>
    <t>NET-9989</t>
  </si>
  <si>
    <t>MON-4925</t>
  </si>
  <si>
    <t>LAP-6989</t>
  </si>
  <si>
    <t>ACC-5780</t>
  </si>
  <si>
    <t>ACC-1770</t>
  </si>
  <si>
    <t>ACC-2252</t>
  </si>
  <si>
    <t>CMP-8002</t>
  </si>
  <si>
    <t>CMP-6971</t>
  </si>
  <si>
    <t>PHN-8350</t>
  </si>
  <si>
    <t>MON-5188</t>
  </si>
  <si>
    <t>LAP-3393</t>
  </si>
  <si>
    <t>PHN-4644</t>
  </si>
  <si>
    <t>ACC-9150</t>
  </si>
  <si>
    <t>MON-6870</t>
  </si>
  <si>
    <t>MON-2296</t>
  </si>
  <si>
    <t>CMP-7371</t>
  </si>
  <si>
    <t>ACC-2761</t>
  </si>
  <si>
    <t>LAP-4517</t>
  </si>
  <si>
    <t>LAP-8489</t>
  </si>
  <si>
    <t>NET-1846</t>
  </si>
  <si>
    <t>CMP-5208</t>
  </si>
  <si>
    <t>CMP-1009</t>
  </si>
  <si>
    <t>ACC-4490</t>
  </si>
  <si>
    <t>ACC-9162</t>
  </si>
  <si>
    <t>CMP-5820</t>
  </si>
  <si>
    <t>MON-7943</t>
  </si>
  <si>
    <t>NET-5018</t>
  </si>
  <si>
    <t>PRN-9669</t>
  </si>
  <si>
    <t>CMP-2865</t>
  </si>
  <si>
    <t>MON-3371</t>
  </si>
  <si>
    <t>NET-7166</t>
  </si>
  <si>
    <t>CMP-4531</t>
  </si>
  <si>
    <t>CMP-8196</t>
  </si>
  <si>
    <t>CMP-2854</t>
  </si>
  <si>
    <t>MON-8973</t>
  </si>
  <si>
    <t>MON-2990</t>
  </si>
  <si>
    <t>NET-1966</t>
  </si>
  <si>
    <t>PHN-3482</t>
  </si>
  <si>
    <t>PRN-6490</t>
  </si>
  <si>
    <t>ACC-9038</t>
  </si>
  <si>
    <t>PHN-6954</t>
  </si>
  <si>
    <t>PRN-8970</t>
  </si>
  <si>
    <t>MON-1822</t>
  </si>
  <si>
    <t>ACC-5177</t>
  </si>
  <si>
    <t>NET-1804</t>
  </si>
  <si>
    <t>LAP-3679</t>
  </si>
  <si>
    <t>PHN-8368</t>
  </si>
  <si>
    <t>CMP-8141</t>
  </si>
  <si>
    <t>LAP-7136</t>
  </si>
  <si>
    <t>ACC-2386</t>
  </si>
  <si>
    <t>LAP-5150</t>
  </si>
  <si>
    <t>CMP-8101</t>
  </si>
  <si>
    <t>PHN-8970</t>
  </si>
  <si>
    <t>PHN-2341</t>
  </si>
  <si>
    <t>NET-6387</t>
  </si>
  <si>
    <t>ACC-9820</t>
  </si>
  <si>
    <t>CMP-6392</t>
  </si>
  <si>
    <t>LAP-9230</t>
  </si>
  <si>
    <t>NET-4241</t>
  </si>
  <si>
    <t>ACC-4511</t>
  </si>
  <si>
    <t>NET-3033</t>
  </si>
  <si>
    <t>MON-2828</t>
  </si>
  <si>
    <t>PRN-6429</t>
  </si>
  <si>
    <t>LAP-8214</t>
  </si>
  <si>
    <t>MON-9194</t>
  </si>
  <si>
    <t>LAP-2218</t>
  </si>
  <si>
    <t>NET-6370</t>
  </si>
  <si>
    <t>MON-3745</t>
  </si>
  <si>
    <t>PHN-7924</t>
  </si>
  <si>
    <t>NET-8561</t>
  </si>
  <si>
    <t>CMP-2136</t>
  </si>
  <si>
    <t>CMP-6352</t>
  </si>
  <si>
    <t>CMP-2040</t>
  </si>
  <si>
    <t>CMP-6346</t>
  </si>
  <si>
    <t>PHN-4356</t>
  </si>
  <si>
    <t>NET-4155</t>
  </si>
  <si>
    <t>MON-5179</t>
  </si>
  <si>
    <t>ACC-4056</t>
  </si>
  <si>
    <t>LAP-9782</t>
  </si>
  <si>
    <t>PHN-2875</t>
  </si>
  <si>
    <t>PRN-4788</t>
  </si>
  <si>
    <t>MON-3043</t>
  </si>
  <si>
    <t>CMP-3720</t>
  </si>
  <si>
    <t>PHN-8014</t>
  </si>
  <si>
    <t>PRN-4911</t>
  </si>
  <si>
    <t>ACC-1021</t>
  </si>
  <si>
    <t>MON-2266</t>
  </si>
  <si>
    <t>PHN-8057</t>
  </si>
  <si>
    <t>ACC-7078</t>
  </si>
  <si>
    <t>PRN-4453</t>
  </si>
  <si>
    <t>NET-2394</t>
  </si>
  <si>
    <t>LAP-1525</t>
  </si>
  <si>
    <t>LAP-3278</t>
  </si>
  <si>
    <t>ACC-6543</t>
  </si>
  <si>
    <t>PRN-4432</t>
  </si>
  <si>
    <t>PHN-4568</t>
  </si>
  <si>
    <t>PRN-6178</t>
  </si>
  <si>
    <t>LAP-6342</t>
  </si>
  <si>
    <t>PRN-8175</t>
  </si>
  <si>
    <t>PRN-7089</t>
  </si>
  <si>
    <t>ACC-4124</t>
  </si>
  <si>
    <t>NET-7924</t>
  </si>
  <si>
    <t>NET-8761</t>
  </si>
  <si>
    <t>CMP-3875</t>
  </si>
  <si>
    <t>ACC-3989</t>
  </si>
  <si>
    <t>PHN-9234</t>
  </si>
  <si>
    <t>MON-9906</t>
  </si>
  <si>
    <t>CMP-4610</t>
  </si>
  <si>
    <t>PHN-5445</t>
  </si>
  <si>
    <t>MON-9227</t>
  </si>
  <si>
    <t>PRN-4097</t>
  </si>
  <si>
    <t>MON-6699</t>
  </si>
  <si>
    <t>LAP-1482</t>
  </si>
  <si>
    <t>MON-2100</t>
  </si>
  <si>
    <t>MON-7602</t>
  </si>
  <si>
    <t>CMP-1072</t>
  </si>
  <si>
    <t>ACC-2735</t>
  </si>
  <si>
    <t>CMP-5211</t>
  </si>
  <si>
    <t>CMP-1632</t>
  </si>
  <si>
    <t>LAP-7099</t>
  </si>
  <si>
    <t>PRN-3785</t>
  </si>
  <si>
    <t>MON-6962</t>
  </si>
  <si>
    <t>PRN-5107</t>
  </si>
  <si>
    <t>CMP-9264</t>
  </si>
  <si>
    <t>MON-5259</t>
  </si>
  <si>
    <t>PRN-8137</t>
  </si>
  <si>
    <t>ACC-6777</t>
  </si>
  <si>
    <t>PHN-7488</t>
  </si>
  <si>
    <t>ACC-9591</t>
  </si>
  <si>
    <t>MON-5517</t>
  </si>
  <si>
    <t>MON-8758</t>
  </si>
  <si>
    <t>ACC-3385</t>
  </si>
  <si>
    <t>MON-1593</t>
  </si>
  <si>
    <t>ACC-4631</t>
  </si>
  <si>
    <t>MON-7869</t>
  </si>
  <si>
    <t>MON-4271</t>
  </si>
  <si>
    <t>LAP-5531</t>
  </si>
  <si>
    <t>MON-7511</t>
  </si>
  <si>
    <t>LAP-7979</t>
  </si>
  <si>
    <t>PRN-4983</t>
  </si>
  <si>
    <t>NET-5941</t>
  </si>
  <si>
    <t>MON-6341</t>
  </si>
  <si>
    <t>PHN-9789</t>
  </si>
  <si>
    <t>PHN-5082</t>
  </si>
  <si>
    <t>NET-3460</t>
  </si>
  <si>
    <t>PRN-7019</t>
  </si>
  <si>
    <t>PHN-3159</t>
  </si>
  <si>
    <t>PRN-8604</t>
  </si>
  <si>
    <t>PHN-2013</t>
  </si>
  <si>
    <t>NET-6036</t>
  </si>
  <si>
    <t>MON-4959</t>
  </si>
  <si>
    <t>MON-1663</t>
  </si>
  <si>
    <t>CMP-7256</t>
  </si>
  <si>
    <t>ACC-1659</t>
  </si>
  <si>
    <t>PRN-6068</t>
  </si>
  <si>
    <t>ACC-8999</t>
  </si>
  <si>
    <t>CMP-3978</t>
  </si>
  <si>
    <t>MON-7868</t>
  </si>
  <si>
    <t>PRN-3014</t>
  </si>
  <si>
    <t>PHN-1671</t>
  </si>
  <si>
    <t>ACC-5260</t>
  </si>
  <si>
    <t>NET-7588</t>
  </si>
  <si>
    <t>MON-1572</t>
  </si>
  <si>
    <t>MON-2537</t>
  </si>
  <si>
    <t>PRN-5666</t>
  </si>
  <si>
    <t>PRN-2749</t>
  </si>
  <si>
    <t>CMP-4970</t>
  </si>
  <si>
    <t>ACC-3551</t>
  </si>
  <si>
    <t>CMP-7063</t>
  </si>
  <si>
    <t>NET-1612</t>
  </si>
  <si>
    <t>LAP-9766</t>
  </si>
  <si>
    <t>PHN-7274</t>
  </si>
  <si>
    <t>NET-1645</t>
  </si>
  <si>
    <t>ACC-5079</t>
  </si>
  <si>
    <t>PRN-2098</t>
  </si>
  <si>
    <t>PRN-7049</t>
  </si>
  <si>
    <t>CMP-6925</t>
  </si>
  <si>
    <t>PHN-2787</t>
  </si>
  <si>
    <t>PRN-1141</t>
  </si>
  <si>
    <t>MON-5249</t>
  </si>
  <si>
    <t>CMP-8230</t>
  </si>
  <si>
    <t>PRN-7816</t>
  </si>
  <si>
    <t>PHN-8804</t>
  </si>
  <si>
    <t>CMP-8851</t>
  </si>
  <si>
    <t>PHN-2447</t>
  </si>
  <si>
    <t>LAP-2846</t>
  </si>
  <si>
    <t>PRN-5005</t>
  </si>
  <si>
    <t>PHN-3800</t>
  </si>
  <si>
    <t>LAP-4828</t>
  </si>
  <si>
    <t>PRN-5492</t>
  </si>
  <si>
    <t>PHN-7132</t>
  </si>
  <si>
    <t>PHN-4741</t>
  </si>
  <si>
    <t>LAP-2774</t>
  </si>
  <si>
    <t>MON-2842</t>
  </si>
  <si>
    <t>NET-2628</t>
  </si>
  <si>
    <t>MON-2998</t>
  </si>
  <si>
    <t>CMP-7563</t>
  </si>
  <si>
    <t>LAP-6160</t>
  </si>
  <si>
    <t>MON-4361</t>
  </si>
  <si>
    <t>PRN-2829</t>
  </si>
  <si>
    <t>MON-8939</t>
  </si>
  <si>
    <t>LAP-5009</t>
  </si>
  <si>
    <t>CMP-4807</t>
  </si>
  <si>
    <t>NET-2439</t>
  </si>
  <si>
    <t>MON-7626</t>
  </si>
  <si>
    <t>ACC-3567</t>
  </si>
  <si>
    <t>CMP-4630</t>
  </si>
  <si>
    <t>ACC-1882</t>
  </si>
  <si>
    <t>NET-9125</t>
  </si>
  <si>
    <t>PHN-3819</t>
  </si>
  <si>
    <t>LAP-3490</t>
  </si>
  <si>
    <t>PRN-1276</t>
  </si>
  <si>
    <t>MON-9733</t>
  </si>
  <si>
    <t>CMP-9392</t>
  </si>
  <si>
    <t>PHN-3014</t>
  </si>
  <si>
    <t>PRN-6776</t>
  </si>
  <si>
    <t>ACC-3951</t>
  </si>
  <si>
    <t>MON-1436</t>
  </si>
  <si>
    <t>MON-8651</t>
  </si>
  <si>
    <t>MON-3307</t>
  </si>
  <si>
    <t>PRN-8758</t>
  </si>
  <si>
    <t>LAP-7056</t>
  </si>
  <si>
    <t>NET-5523</t>
  </si>
  <si>
    <t>ACC-8094</t>
  </si>
  <si>
    <t>PHN-6832</t>
  </si>
  <si>
    <t>LAP-2378</t>
  </si>
  <si>
    <t>MON-5424</t>
  </si>
  <si>
    <t>NET-8430</t>
  </si>
  <si>
    <t>PHN-1234</t>
  </si>
  <si>
    <t>LAP-9016</t>
  </si>
  <si>
    <t>LAP-9931</t>
  </si>
  <si>
    <t>PHN-6818</t>
  </si>
  <si>
    <t>PHN-3803</t>
  </si>
  <si>
    <t>NET-9835</t>
  </si>
  <si>
    <t>ACC-6223</t>
  </si>
  <si>
    <t>CMP-8659</t>
  </si>
  <si>
    <t>ACC-4483</t>
  </si>
  <si>
    <t>PRN-8763</t>
  </si>
  <si>
    <t>ACC-8557</t>
  </si>
  <si>
    <t>ACC-1492</t>
  </si>
  <si>
    <t>CMP-3743</t>
  </si>
  <si>
    <t>LAP-1619</t>
  </si>
  <si>
    <t>PRN-7976</t>
  </si>
  <si>
    <t>MON-4326</t>
  </si>
  <si>
    <t>MON-5444</t>
  </si>
  <si>
    <t>ACC-5422</t>
  </si>
  <si>
    <t>CMP-9307</t>
  </si>
  <si>
    <t>PRN-6520</t>
  </si>
  <si>
    <t>NET-1699</t>
  </si>
  <si>
    <t>PHN-5316</t>
  </si>
  <si>
    <t>LAP-4607</t>
  </si>
  <si>
    <t>MON-5276</t>
  </si>
  <si>
    <t>ACC-9533</t>
  </si>
  <si>
    <t>NET-3749</t>
  </si>
  <si>
    <t>PRN-2991</t>
  </si>
  <si>
    <t>LAP-4551</t>
  </si>
  <si>
    <t>MON-6310</t>
  </si>
  <si>
    <t>NET-1166</t>
  </si>
  <si>
    <t>ACC-2903</t>
  </si>
  <si>
    <t>PRN-2293</t>
  </si>
  <si>
    <t>MON-1389</t>
  </si>
  <si>
    <t>CMP-4093</t>
  </si>
  <si>
    <t>PHN-6131</t>
  </si>
  <si>
    <t>NET-4104</t>
  </si>
  <si>
    <t>MON-9319</t>
  </si>
  <si>
    <t>ACC-2988</t>
  </si>
  <si>
    <t>PHN-9399</t>
  </si>
  <si>
    <t>NET-4554</t>
  </si>
  <si>
    <t>NET-5195</t>
  </si>
  <si>
    <t>CMP-9801</t>
  </si>
  <si>
    <t>CMP-3093</t>
  </si>
  <si>
    <t>ACC-2364</t>
  </si>
  <si>
    <t>CMP-5138</t>
  </si>
  <si>
    <t>PHN-2337</t>
  </si>
  <si>
    <t>MON-2993</t>
  </si>
  <si>
    <t>LAP-9024</t>
  </si>
  <si>
    <t>PHN-6307</t>
  </si>
  <si>
    <t>NET-9003</t>
  </si>
  <si>
    <t>ACC-3068</t>
  </si>
  <si>
    <t>ACC-1060</t>
  </si>
  <si>
    <t>PHN-3854</t>
  </si>
  <si>
    <t>PRN-1086</t>
  </si>
  <si>
    <t>PHN-7815</t>
  </si>
  <si>
    <t>PRN-5384</t>
  </si>
  <si>
    <t>ACC-8178</t>
  </si>
  <si>
    <t>MON-1018</t>
  </si>
  <si>
    <t>ACC-1238</t>
  </si>
  <si>
    <t>NET-1816</t>
  </si>
  <si>
    <t>PRN-4893</t>
  </si>
  <si>
    <t>PHN-1717</t>
  </si>
  <si>
    <t>NET-9575</t>
  </si>
  <si>
    <t>LAP-3604</t>
  </si>
  <si>
    <t>ACC-6626</t>
  </si>
  <si>
    <t>PHN-1670</t>
  </si>
  <si>
    <t>CMP-4792</t>
  </si>
  <si>
    <t>LAP-1990</t>
  </si>
  <si>
    <t>PRN-7410</t>
  </si>
  <si>
    <t>MON-4278</t>
  </si>
  <si>
    <t>ACC-5334</t>
  </si>
  <si>
    <t>NET-8957</t>
  </si>
  <si>
    <t>PRN-9960</t>
  </si>
  <si>
    <t>ACC-3103</t>
  </si>
  <si>
    <t>PRN-9490</t>
  </si>
  <si>
    <t>NET-3850</t>
  </si>
  <si>
    <t>ACC-7047</t>
  </si>
  <si>
    <t>PRN-6660</t>
  </si>
  <si>
    <t>ACC-7838</t>
  </si>
  <si>
    <t>PHN-5383</t>
  </si>
  <si>
    <t>LAP-3904</t>
  </si>
  <si>
    <t>MON-5749</t>
  </si>
  <si>
    <t>PRN-3690</t>
  </si>
  <si>
    <t>CMP-7055</t>
  </si>
  <si>
    <t>PHN-6866</t>
  </si>
  <si>
    <t>CMP-3259</t>
  </si>
  <si>
    <t>LAP-6750</t>
  </si>
  <si>
    <t>PRN-3775</t>
  </si>
  <si>
    <t>LAP-2942</t>
  </si>
  <si>
    <t>PHN-2036</t>
  </si>
  <si>
    <t>MON-4373</t>
  </si>
  <si>
    <t>PRN-8657</t>
  </si>
  <si>
    <t>PHN-7974</t>
  </si>
  <si>
    <t>PHN-4915</t>
  </si>
  <si>
    <t>NET-3535</t>
  </si>
  <si>
    <t>CMP-2574</t>
  </si>
  <si>
    <t>NET-7901</t>
  </si>
  <si>
    <t>NET-5482</t>
  </si>
  <si>
    <t>NET-1336</t>
  </si>
  <si>
    <t>PRN-5876</t>
  </si>
  <si>
    <t>NET-3828</t>
  </si>
  <si>
    <t>MON-7622</t>
  </si>
  <si>
    <t>LAP-2806</t>
  </si>
  <si>
    <t>PRN-8850</t>
  </si>
  <si>
    <t>LAP-9100</t>
  </si>
  <si>
    <t>LAP-5763</t>
  </si>
  <si>
    <t>LAP-7320</t>
  </si>
  <si>
    <t>MON-5891</t>
  </si>
  <si>
    <t>PRN-1183</t>
  </si>
  <si>
    <t>CMP-2096</t>
  </si>
  <si>
    <t>PHN-3398</t>
  </si>
  <si>
    <t>CMP-8545</t>
  </si>
  <si>
    <t>ACC-1249</t>
  </si>
  <si>
    <t>MON-9662</t>
  </si>
  <si>
    <t>LAP-8347</t>
  </si>
  <si>
    <t>CMP-6898</t>
  </si>
  <si>
    <t>MON-3504</t>
  </si>
  <si>
    <t>NET-3432</t>
  </si>
  <si>
    <t>PRN-5591</t>
  </si>
  <si>
    <t>CMP-2015</t>
  </si>
  <si>
    <t>LAP-9901</t>
  </si>
  <si>
    <t>CMP-8658</t>
  </si>
  <si>
    <t>MON-2073</t>
  </si>
  <si>
    <t>PRN-9378</t>
  </si>
  <si>
    <t>PHN-5887</t>
  </si>
  <si>
    <t>LAP-8119</t>
  </si>
  <si>
    <t>ACC-9644</t>
  </si>
  <si>
    <t>LAP-7009</t>
  </si>
  <si>
    <t>PRN-1725</t>
  </si>
  <si>
    <t>PHN-8483</t>
  </si>
  <si>
    <t>PHN-3971</t>
  </si>
  <si>
    <t>NET-6578</t>
  </si>
  <si>
    <t>PRN-9975</t>
  </si>
  <si>
    <t>ACC-1075</t>
  </si>
  <si>
    <t>ACC-2902</t>
  </si>
  <si>
    <t>PRN-5815</t>
  </si>
  <si>
    <t>MON-4195</t>
  </si>
  <si>
    <t>PHN-8478</t>
  </si>
  <si>
    <t>PHN-1044</t>
  </si>
  <si>
    <t>LAP-8910</t>
  </si>
  <si>
    <t>PHN-2859</t>
  </si>
  <si>
    <t>PRN-6308</t>
  </si>
  <si>
    <t>LAP-8469</t>
  </si>
  <si>
    <t>LAP-7553</t>
  </si>
  <si>
    <t>PHN-3077</t>
  </si>
  <si>
    <t>MON-3350</t>
  </si>
  <si>
    <t>PHN-5683</t>
  </si>
  <si>
    <t>PRN-2409</t>
  </si>
  <si>
    <t>LAP-8825</t>
  </si>
  <si>
    <t>MON-8697</t>
  </si>
  <si>
    <t>MON-4789</t>
  </si>
  <si>
    <t>NET-7998</t>
  </si>
  <si>
    <t>PHN-8891</t>
  </si>
  <si>
    <t>NET-9832</t>
  </si>
  <si>
    <t>CMP-8604</t>
  </si>
  <si>
    <t>ACC-6594</t>
  </si>
  <si>
    <t>NET-2499</t>
  </si>
  <si>
    <t>PRN-1923</t>
  </si>
  <si>
    <t>PHN-4346</t>
  </si>
  <si>
    <t>ACC-1375</t>
  </si>
  <si>
    <t>PRN-4892</t>
  </si>
  <si>
    <t>PRN-9557</t>
  </si>
  <si>
    <t>PRN-8008</t>
  </si>
  <si>
    <t>LAP-1946</t>
  </si>
  <si>
    <t>MON-7106</t>
  </si>
  <si>
    <t>MON-5386</t>
  </si>
  <si>
    <t>PHN-2436</t>
  </si>
  <si>
    <t>PRN-2301</t>
  </si>
  <si>
    <t>ACC-3645</t>
  </si>
  <si>
    <t>CMP-6811</t>
  </si>
  <si>
    <t>PHN-5675</t>
  </si>
  <si>
    <t>MON-6882</t>
  </si>
  <si>
    <t>ACC-8620</t>
  </si>
  <si>
    <t>PHN-6506</t>
  </si>
  <si>
    <t>MON-5086</t>
  </si>
  <si>
    <t>LAP-4899</t>
  </si>
  <si>
    <t>CMP-3313</t>
  </si>
  <si>
    <t>CMP-6649</t>
  </si>
  <si>
    <t>ACC-5206</t>
  </si>
  <si>
    <t>PRN-6911</t>
  </si>
  <si>
    <t>NET-5270</t>
  </si>
  <si>
    <t>CMP-5658</t>
  </si>
  <si>
    <t>CMP-3938</t>
  </si>
  <si>
    <t>ACC-7671</t>
  </si>
  <si>
    <t>NET-6014</t>
  </si>
  <si>
    <t>CMP-4159</t>
  </si>
  <si>
    <t>PRN-3159</t>
  </si>
  <si>
    <t>PRN-9488</t>
  </si>
  <si>
    <t>PRN-7079</t>
  </si>
  <si>
    <t>CMP-1220</t>
  </si>
  <si>
    <t>MON-2462</t>
  </si>
  <si>
    <t>PHN-9465</t>
  </si>
  <si>
    <t>PRN-1271</t>
  </si>
  <si>
    <t>LAP-1066</t>
  </si>
  <si>
    <t>CMP-8675</t>
  </si>
  <si>
    <t>LAP-1178</t>
  </si>
  <si>
    <t>ACC-1731</t>
  </si>
  <si>
    <t>NET-1893</t>
  </si>
  <si>
    <t>PRN-3917</t>
  </si>
  <si>
    <t>LAP-3220</t>
  </si>
  <si>
    <t>PHN-2462</t>
  </si>
  <si>
    <t>NET-2894</t>
  </si>
  <si>
    <t>CMP-2335</t>
  </si>
  <si>
    <t>PHN-5938</t>
  </si>
  <si>
    <t>PRN-1371</t>
  </si>
  <si>
    <t>PRN-5813</t>
  </si>
  <si>
    <t>PHN-6480</t>
  </si>
  <si>
    <t>ACC-2990</t>
  </si>
  <si>
    <t>CMP-5435</t>
  </si>
  <si>
    <t>ACC-1596</t>
  </si>
  <si>
    <t>PHN-7852</t>
  </si>
  <si>
    <t>ACC-7240</t>
  </si>
  <si>
    <t>MON-8867</t>
  </si>
  <si>
    <t>NET-1228</t>
  </si>
  <si>
    <t>NET-1145</t>
  </si>
  <si>
    <t>ACC-2867</t>
  </si>
  <si>
    <t>MON-9274</t>
  </si>
  <si>
    <t>MON-4830</t>
  </si>
  <si>
    <t>PHN-9107</t>
  </si>
  <si>
    <t>PRN-1060</t>
  </si>
  <si>
    <t>NET-8329</t>
  </si>
  <si>
    <t>NET-6269</t>
  </si>
  <si>
    <t>CMP-6529</t>
  </si>
  <si>
    <t>PHN-8776</t>
  </si>
  <si>
    <t>NET-3728</t>
  </si>
  <si>
    <t>LAP-3565</t>
  </si>
  <si>
    <t>LAP-5078</t>
  </si>
  <si>
    <t>MON-2465</t>
  </si>
  <si>
    <t>CMP-3223</t>
  </si>
  <si>
    <t>CMP-8127</t>
  </si>
  <si>
    <t>PHN-1924</t>
  </si>
  <si>
    <t>CMP-1156</t>
  </si>
  <si>
    <t>LAP-3905</t>
  </si>
  <si>
    <t>PRN-1786</t>
  </si>
  <si>
    <t>ACC-3349</t>
  </si>
  <si>
    <t>NET-4228</t>
  </si>
  <si>
    <t>CMP-5633</t>
  </si>
  <si>
    <t>CMP-5825</t>
  </si>
  <si>
    <t>LAP-6499</t>
  </si>
  <si>
    <t>ACC-3721</t>
  </si>
  <si>
    <t>MON-6190</t>
  </si>
  <si>
    <t>CMP-2410</t>
  </si>
  <si>
    <t>PRN-2641</t>
  </si>
  <si>
    <t>PRN-1882</t>
  </si>
  <si>
    <t>PRN-1641</t>
  </si>
  <si>
    <t>LAP-1739</t>
  </si>
  <si>
    <t>PRN-4732</t>
  </si>
  <si>
    <t>NET-9569</t>
  </si>
  <si>
    <t>PHN-3007</t>
  </si>
  <si>
    <t>MON-9216</t>
  </si>
  <si>
    <t>PHN-8072</t>
  </si>
  <si>
    <t>LAP-1308</t>
  </si>
  <si>
    <t>LAP-7353</t>
  </si>
  <si>
    <t>NET-6533</t>
  </si>
  <si>
    <t>ACC-9445</t>
  </si>
  <si>
    <t>PRN-1654</t>
  </si>
  <si>
    <t>NET-8787</t>
  </si>
  <si>
    <t>LAP-1989</t>
  </si>
  <si>
    <t>MON-8688</t>
  </si>
  <si>
    <t>ACC-8242</t>
  </si>
  <si>
    <t>LAP-4666</t>
  </si>
  <si>
    <t>NET-5196</t>
  </si>
  <si>
    <t>MON-8422</t>
  </si>
  <si>
    <t>ACC-3415</t>
  </si>
  <si>
    <t>PRN-9624</t>
  </si>
  <si>
    <t>MON-6287</t>
  </si>
  <si>
    <t>NET-4491</t>
  </si>
  <si>
    <t>MON-4317</t>
  </si>
  <si>
    <t>NET-7349</t>
  </si>
  <si>
    <t>ACC-5150</t>
  </si>
  <si>
    <t>ACC-5144</t>
  </si>
  <si>
    <t>PHN-6111</t>
  </si>
  <si>
    <t>ACC-9283</t>
  </si>
  <si>
    <t>PRN-2407</t>
  </si>
  <si>
    <t>MON-7099</t>
  </si>
  <si>
    <t>ACC-7354</t>
  </si>
  <si>
    <t>PRN-6585</t>
  </si>
  <si>
    <t>CMP-9498</t>
  </si>
  <si>
    <t>PHN-1919</t>
  </si>
  <si>
    <t>MON-6053</t>
  </si>
  <si>
    <t>NET-2502</t>
  </si>
  <si>
    <t>LAP-5689</t>
  </si>
  <si>
    <t>CMP-5911</t>
  </si>
  <si>
    <t>LAP-7523</t>
  </si>
  <si>
    <t>MON-1118</t>
  </si>
  <si>
    <t>NET-9177</t>
  </si>
  <si>
    <t>CMP-6495</t>
  </si>
  <si>
    <t>ACC-4587</t>
  </si>
  <si>
    <t>PHN-4395</t>
  </si>
  <si>
    <t>LAP-3581</t>
  </si>
  <si>
    <t>MON-6065</t>
  </si>
  <si>
    <t>CMP-4945</t>
  </si>
  <si>
    <t>NET-3785</t>
  </si>
  <si>
    <t>NET-3689</t>
  </si>
  <si>
    <t>ACC-3833</t>
  </si>
  <si>
    <t>NET-2932</t>
  </si>
  <si>
    <t>PHN-7636</t>
  </si>
  <si>
    <t>CMP-1223</t>
  </si>
  <si>
    <t>MON-7207</t>
  </si>
  <si>
    <t>LAP-4483</t>
  </si>
  <si>
    <t>LAP-1969</t>
  </si>
  <si>
    <t>PHN-4566</t>
  </si>
  <si>
    <t>PHN-5366</t>
  </si>
  <si>
    <t>CMP-9001</t>
  </si>
  <si>
    <t>PHN-9677</t>
  </si>
  <si>
    <t>ACC-1604</t>
  </si>
  <si>
    <t>ACC-4815</t>
  </si>
  <si>
    <t>CMP-5311</t>
  </si>
  <si>
    <t>NET-1282</t>
  </si>
  <si>
    <t>MON-1564</t>
  </si>
  <si>
    <t>ACC-7906</t>
  </si>
  <si>
    <t>LAP-6577</t>
  </si>
  <si>
    <t>CMP-5065</t>
  </si>
  <si>
    <t>PRN-4787</t>
  </si>
  <si>
    <t>PRN-9867</t>
  </si>
  <si>
    <t>MON-2849</t>
  </si>
  <si>
    <t>LAP-8633</t>
  </si>
  <si>
    <t>PRN-9793</t>
  </si>
  <si>
    <t>NET-6218</t>
  </si>
  <si>
    <t>PRN-6131</t>
  </si>
  <si>
    <t>PRN-5067</t>
  </si>
  <si>
    <t>LAP-4932</t>
  </si>
  <si>
    <t>ACC-7713</t>
  </si>
  <si>
    <t>PHN-7379</t>
  </si>
  <si>
    <t>PRN-5569</t>
  </si>
  <si>
    <t>CMP-1470</t>
  </si>
  <si>
    <t>PRN-9249</t>
  </si>
  <si>
    <t>PRN-4906</t>
  </si>
  <si>
    <t>MON-8129</t>
  </si>
  <si>
    <t>NET-5987</t>
  </si>
  <si>
    <t>NET-5423</t>
  </si>
  <si>
    <t>PRN-5264</t>
  </si>
  <si>
    <t>NET-8856</t>
  </si>
  <si>
    <t>MON-4215</t>
  </si>
  <si>
    <t>PRN-5753</t>
  </si>
  <si>
    <t>CMP-5006</t>
  </si>
  <si>
    <t>ACC-4766</t>
  </si>
  <si>
    <t>NET-8610</t>
  </si>
  <si>
    <t>NET-4675</t>
  </si>
  <si>
    <t>ACC-1028</t>
  </si>
  <si>
    <t>NET-4735</t>
  </si>
  <si>
    <t>NET-2460</t>
  </si>
  <si>
    <t>CMP-1555</t>
  </si>
  <si>
    <t>MON-3773</t>
  </si>
  <si>
    <t>PHN-4677</t>
  </si>
  <si>
    <t>CMP-1940</t>
  </si>
  <si>
    <t>PHN-9184</t>
  </si>
  <si>
    <t>LAP-3017</t>
  </si>
  <si>
    <t>Assignment</t>
  </si>
  <si>
    <t>Excel Mastery Assignment: Sales Operations &amp; Analytics</t>
  </si>
  <si>
    <t>Overview:</t>
  </si>
  <si>
    <t>You are an analyst for a multi-regional electronics distributor. The 'Data' sheet contains 632 rows and 15 columns of transactional data with intentional data-quality issues.</t>
  </si>
  <si>
    <t>Your job is to clean, enrich, analyze, and present insights via a dynamic dashboard.</t>
  </si>
  <si>
    <t>Part A — Data Cleaning &amp; Preparation:</t>
  </si>
  <si>
    <t>1) Create a staging table where you:</t>
  </si>
  <si>
    <t xml:space="preserve">   • Remove exact duplicate rows (define and document your duplicate criteria).</t>
  </si>
  <si>
    <t xml:space="preserve">   • Fix data types (dates as Dates, numeric fields as numbers).</t>
  </si>
  <si>
    <t xml:space="preserve">   • Handle missing values for City, Salesperson, and Channel using reasonable business logic (document your approach).</t>
  </si>
  <si>
    <t xml:space="preserve">   • Flag and correct suspicious UnitPrice values (e.g., negative prices) and discounts (e.g., &gt; 30%).</t>
  </si>
  <si>
    <t xml:space="preserve">   • Ensure RequiredDate is not earlier than OrderDate; where it is, impute a corrected RequiredDate (explain your rule).</t>
  </si>
  <si>
    <t xml:space="preserve">   • Add a derived 'LeadTimeDays' = RequiredDate − OrderDate (in days).</t>
  </si>
  <si>
    <t>2) Create calculated columns (do these in Excel, not by formula in the data source):</t>
  </si>
  <si>
    <t xml:space="preserve">   • GrossRevenue = UnitPrice × Quantity × (1 − DiscountPct).</t>
  </si>
  <si>
    <t xml:space="preserve">   • CostOfGoods = UnitCost × Quantity.</t>
  </si>
  <si>
    <t xml:space="preserve">   • GrossProfit = GrossRevenue − CostOfGoods.</t>
  </si>
  <si>
    <t xml:space="preserve">   • MarginPct = IF(GrossRevenue=0, 0, GrossProfit / GrossRevenue).</t>
  </si>
  <si>
    <t>3) Create standardized dimensions:</t>
  </si>
  <si>
    <t xml:space="preserve">   • Month (MMM-YYYY) from OrderDate.</t>
  </si>
  <si>
    <t xml:space="preserve">   • Quarter (e.g., Q1-2024).</t>
  </si>
  <si>
    <t xml:space="preserve">   • Region hierarchy: Region → Country → City.</t>
  </si>
  <si>
    <t xml:space="preserve">   • ProductCategory and a derived 'PriceBand' (e.g., Low/Medium/High using quantiles).</t>
  </si>
  <si>
    <t>Part B — Analysis Tasks (show workings with PivotTables / formulas):</t>
  </si>
  <si>
    <t>4) Build a cohort of first-time sales by Country and Month:</t>
  </si>
  <si>
    <t xml:space="preserve">   • Identify the first month each Country appears and calculate monthly revenue tracked from that start (cohort analysis).</t>
  </si>
  <si>
    <t>5) ABC analysis by SKU within each ProductCategory using GrossRevenue:</t>
  </si>
  <si>
    <t xml:space="preserve">   • Classify SKUs into A (top 80%), B (next 15%), C (last 5%) of revenue per category.</t>
  </si>
  <si>
    <t>6) Salesperson productivity:</t>
  </si>
  <si>
    <t xml:space="preserve">   • Compute Revenue/Order, Orders/Month, and GrossProfit/Order by Salesperson; highlight the top and bottom 3.</t>
  </si>
  <si>
    <t>7) Channel mix &amp; cannibalization:</t>
  </si>
  <si>
    <t xml:space="preserve">   • Compare revenue shares by Channel across Regions; identify where online cannibalizes retail (justify with data).</t>
  </si>
  <si>
    <t>8) Service level proxy:</t>
  </si>
  <si>
    <t xml:space="preserve">   • Using LeadTimeDays, determine % of orders meeting a 7-day target by Country and Category.</t>
  </si>
  <si>
    <t>9) Price compliance:</t>
  </si>
  <si>
    <t xml:space="preserve">   • Share of orders with DiscountPct &gt; 20% by Region and Salesperson; list outliers.</t>
  </si>
  <si>
    <t>Part C — Scenario Modeling (What-If):</t>
  </si>
  <si>
    <t>10) Build a What-If control panel (slider/cell inputs):</t>
  </si>
  <si>
    <t xml:space="preserve">   • Global Discount Cap (e.g., 0%–25%).</t>
  </si>
  <si>
    <t xml:space="preserve">   • UnitCost inflation factor (e.g., 0%–15%).</t>
  </si>
  <si>
    <t xml:space="preserve">   • Quantity uplift (e.g., 0%–20%).</t>
  </si>
  <si>
    <t xml:space="preserve">   Recalculate Revenue and Profit metrics under these scenarios and compare to the baseline.</t>
  </si>
  <si>
    <t>Part D — Interactive Dashboard:</t>
  </si>
  <si>
    <t>11) Create a single-page dashboard with:</t>
  </si>
  <si>
    <t xml:space="preserve">   • Slicers for Region, Country, Channel, ProductCategory, Month, and Salesperson.</t>
  </si>
  <si>
    <t xml:space="preserve">   • KPIs: Total Revenue, Gross Profit, Margin %, Avg Order Value, On-Time % (LeadTimeDays ≤ 7).</t>
  </si>
  <si>
    <t xml:space="preserve">   • Visuals:</t>
  </si>
  <si>
    <t xml:space="preserve">       – Revenue by Month (line chart).</t>
  </si>
  <si>
    <t xml:space="preserve">       – Profit by Region and Channel (stacked column).</t>
  </si>
  <si>
    <t xml:space="preserve">       – Top 10 SKUs by Revenue (bar).</t>
  </si>
  <si>
    <t xml:space="preserve">   • Dynamic titles reflecting applied filters.</t>
  </si>
  <si>
    <t>12) Tell a story:</t>
  </si>
  <si>
    <t xml:space="preserve">   • Write 5–8 bullet insights derived from the dashboard; include at least one insight per Region.</t>
  </si>
  <si>
    <t>Part E — Submission Checklist:</t>
  </si>
  <si>
    <t>13) Include a 'ReadMe' sheet summarizing: data issues found, cleaning rules, and assumptions.</t>
  </si>
  <si>
    <t>14) Ensure all measures are built with Excel formulas or Power Pivot (no hard-coded totals).</t>
  </si>
  <si>
    <t>15) Ensure your dashboard responds to slicers without broken references.</t>
  </si>
  <si>
    <r>
      <t>Article:</t>
    </r>
    <r>
      <rPr>
        <sz val="11"/>
        <color theme="1"/>
        <rFont val="Calibri"/>
        <family val="2"/>
        <scheme val="minor"/>
      </rPr>
      <t xml:space="preserve"> Is Excel Still Relevant in the Era of Power BI and Python( publish on your preferred blog site) and submit link to your article.</t>
    </r>
  </si>
  <si>
    <t>Submission</t>
  </si>
  <si>
    <t>Fill this form with links to your github repositories and blogsites containing your articles: https://forms.gle/roW5Khh4E2siZtPT7</t>
  </si>
  <si>
    <t>16) Upload your assignment on your github</t>
  </si>
  <si>
    <t>Submission Deadline: Saturday 04/10/2025 by 4PM</t>
  </si>
  <si>
    <t>Not Provided</t>
  </si>
  <si>
    <t>Unknown</t>
  </si>
  <si>
    <t>LeadTimeDays</t>
  </si>
  <si>
    <t>GrossRevenue</t>
  </si>
  <si>
    <t>CostOfGoods</t>
  </si>
  <si>
    <t>GrossProfit</t>
  </si>
  <si>
    <t>MarginPct</t>
  </si>
  <si>
    <t>Month</t>
  </si>
  <si>
    <t>Quarter</t>
  </si>
  <si>
    <t>Unknown - India</t>
  </si>
  <si>
    <t>Unknown - United Kingdom</t>
  </si>
  <si>
    <t>Unknown - Brazil</t>
  </si>
  <si>
    <t>Unknown - Nigeria</t>
  </si>
  <si>
    <t>Unknown - China</t>
  </si>
  <si>
    <t>Unknown - Canada</t>
  </si>
  <si>
    <t>GeoPath</t>
  </si>
  <si>
    <t>PriceBand</t>
  </si>
  <si>
    <t>FirstMonthSale</t>
  </si>
  <si>
    <t>Row Labels</t>
  </si>
  <si>
    <t>Grand Total</t>
  </si>
  <si>
    <t>Min of OrderDate</t>
  </si>
  <si>
    <t>CohortAge</t>
  </si>
  <si>
    <t>CohortOffsetMonth</t>
  </si>
  <si>
    <t>(blank)</t>
  </si>
  <si>
    <t>Sum of GrossRevenue</t>
  </si>
  <si>
    <t>CategoryTotalRevenue</t>
  </si>
  <si>
    <t>CumulativeRevenue</t>
  </si>
  <si>
    <t>CumulativePct</t>
  </si>
  <si>
    <t>ABC_Class</t>
  </si>
  <si>
    <t>A</t>
  </si>
  <si>
    <t>B</t>
  </si>
  <si>
    <t>C</t>
  </si>
  <si>
    <t>Product Category</t>
  </si>
  <si>
    <t>Apr-2023</t>
  </si>
  <si>
    <t>Apr-2024</t>
  </si>
  <si>
    <t>Apr-2025</t>
  </si>
  <si>
    <t>Aug-2023</t>
  </si>
  <si>
    <t>Aug-2024</t>
  </si>
  <si>
    <t>Aug-2025</t>
  </si>
  <si>
    <t>Dec-2023</t>
  </si>
  <si>
    <t>Dec-2024</t>
  </si>
  <si>
    <t>Feb-2023</t>
  </si>
  <si>
    <t>Feb-2024</t>
  </si>
  <si>
    <t>Feb-2025</t>
  </si>
  <si>
    <t>Jan-2023</t>
  </si>
  <si>
    <t>Jan-2024</t>
  </si>
  <si>
    <t>Jan-2025</t>
  </si>
  <si>
    <t>Jul-2023</t>
  </si>
  <si>
    <t>Jul-2024</t>
  </si>
  <si>
    <t>Jul-2025</t>
  </si>
  <si>
    <t>Jun-2023</t>
  </si>
  <si>
    <t>Jun-2024</t>
  </si>
  <si>
    <t>Jun-2025</t>
  </si>
  <si>
    <t>Mar-2023</t>
  </si>
  <si>
    <t>Mar-2024</t>
  </si>
  <si>
    <t>Mar-2025</t>
  </si>
  <si>
    <t>May-2023</t>
  </si>
  <si>
    <t>May-2024</t>
  </si>
  <si>
    <t>May-2025</t>
  </si>
  <si>
    <t>Nov-2023</t>
  </si>
  <si>
    <t>Nov-2024</t>
  </si>
  <si>
    <t>Oct-2023</t>
  </si>
  <si>
    <t>Oct-2024</t>
  </si>
  <si>
    <t>Sep-2023</t>
  </si>
  <si>
    <t>Sep-2024</t>
  </si>
  <si>
    <t>Sep-2025</t>
  </si>
  <si>
    <t>Count of OrderID</t>
  </si>
  <si>
    <t>Total Orders</t>
  </si>
  <si>
    <t>Active Months</t>
  </si>
  <si>
    <t>Orders Per Month</t>
  </si>
  <si>
    <t>Sum of GrossProfit</t>
  </si>
  <si>
    <t>GrossProfitPerOrder</t>
  </si>
  <si>
    <t>MetTarget7Days</t>
  </si>
  <si>
    <t>Sum of MetTarget7Days</t>
  </si>
  <si>
    <t>HighDiscountFlag</t>
  </si>
  <si>
    <t>Sum of HighDiscountFlag</t>
  </si>
  <si>
    <t>AdjustedDiscountPct</t>
  </si>
  <si>
    <t>InflatedUnitCost</t>
  </si>
  <si>
    <t>UpliftedQuantity</t>
  </si>
  <si>
    <t>ScenarioRevenue</t>
  </si>
  <si>
    <t>ScenarioCost</t>
  </si>
  <si>
    <t>ScenarioProfit</t>
  </si>
  <si>
    <t>Parameter</t>
  </si>
  <si>
    <t>Value</t>
  </si>
  <si>
    <t>Notes</t>
  </si>
  <si>
    <t>Enter as whole number (e.g., 25 for 25%</t>
  </si>
  <si>
    <t>UnitCost Inflation (%)</t>
  </si>
  <si>
    <t>Global Discount Cap (%)</t>
  </si>
  <si>
    <t>Models supplier cost increases</t>
  </si>
  <si>
    <t>Quantity Uplift (%)</t>
  </si>
  <si>
    <t>Models increased demand</t>
  </si>
  <si>
    <t>Total Sum of GrossRevenue</t>
  </si>
  <si>
    <t>Total Sum of GrossProfit</t>
  </si>
  <si>
    <t>Column Labels</t>
  </si>
  <si>
    <t>(All)</t>
  </si>
  <si>
    <t>Data Cleaning &amp; Preparation</t>
  </si>
  <si>
    <t>Staging Table Setup</t>
  </si>
  <si>
    <t>Duplicate Removal: Removed exact duplicates based on all columns.</t>
  </si>
  <si>
    <t>Data Types Fixed: Converted dates to proper date format; ensured numeric fields (e.g., UnitPrice, Quantity) are numbers.</t>
  </si>
  <si>
    <t>Missing Values:</t>
  </si>
  <si>
    <t>City: Imputed using “Unknown”.</t>
  </si>
  <si>
    <t>Salesperson: Filled using “Unknown”.</t>
  </si>
  <si>
    <t>Channel: Defaulted to “Unknown” if missing.</t>
  </si>
  <si>
    <t>Suspicious Values:</t>
  </si>
  <si>
    <t>UnitPrice: Corrected negative prices using median per SKU.</t>
  </si>
  <si>
    <r>
      <t>DiscountPct</t>
    </r>
    <r>
      <rPr>
        <sz val="12"/>
        <color theme="1"/>
        <rFont val="Aptos"/>
        <family val="2"/>
      </rPr>
      <t>: Capped at 30%; flagged values above for review.</t>
    </r>
  </si>
  <si>
    <r>
      <t>Date Logic</t>
    </r>
    <r>
      <rPr>
        <sz val="12"/>
        <color theme="1"/>
        <rFont val="Aptos"/>
        <family val="2"/>
      </rPr>
      <t>:</t>
    </r>
  </si>
  <si>
    <r>
      <t>RequiredDate &lt; OrderDate</t>
    </r>
    <r>
      <rPr>
        <sz val="12"/>
        <color theme="1"/>
        <rFont val="Aptos"/>
        <family val="2"/>
      </rPr>
      <t>: Imputed RequiredDate as OrderDate + 7 days.</t>
    </r>
  </si>
  <si>
    <r>
      <t>LeadTimeDays</t>
    </r>
    <r>
      <rPr>
        <sz val="12"/>
        <color theme="1"/>
        <rFont val="Aptos"/>
        <family val="2"/>
      </rPr>
      <t>: Calculated as RequiredDate − OrderDate</t>
    </r>
  </si>
  <si>
    <t>Calculated Columns</t>
  </si>
  <si>
    <t>GrossRevenue = UnitPrice × Quantity × (1 − DiscountPct)</t>
  </si>
  <si>
    <t>CostOfGoods = UnitCost × Quantity</t>
  </si>
  <si>
    <t>GrossProfit = GrossRevenue − CostOfGoods</t>
  </si>
  <si>
    <t>MarginPct = IF(GrossRevenue=0, 0, GrossProfit / GrossRevenue)</t>
  </si>
  <si>
    <t>Standardized Dimensions</t>
  </si>
  <si>
    <t>Month: Extracted as MMM-YYYY from OrderDate</t>
  </si>
  <si>
    <t>Quarter: Derived as Qn-YYYY</t>
  </si>
  <si>
    <t>Region Hierarchy: Region → Country → City</t>
  </si>
  <si>
    <t>PriceBand: Classified SKUs into Low/Medium/High using revenue quantiles</t>
  </si>
  <si>
    <t>Analysis Tasks</t>
  </si>
  <si>
    <t>Cohort Analysis</t>
  </si>
  <si>
    <t>Identified first sale month per Country</t>
  </si>
  <si>
    <t>Tracked monthly revenue from cohort start</t>
  </si>
  <si>
    <t>ABC Analysis</t>
  </si>
  <si>
    <t>Classified SKUs into A (top 80%), B (next 15%), C (last 5%) by GrossRevenue within each ProductCategory</t>
  </si>
  <si>
    <t>Salesperson Productivity</t>
  </si>
  <si>
    <t>Calculated Revenue/Order, Orders/Month, and GrossProfit/Order</t>
  </si>
  <si>
    <t>Highlighted top and bottom 3 performers</t>
  </si>
  <si>
    <t>Channel Mix &amp; Cannibalization</t>
  </si>
  <si>
    <t>Compared revenue share by Channel across Regions</t>
  </si>
  <si>
    <t>Identified Online cannibalizing Retail in East and Southern Africa</t>
  </si>
  <si>
    <t>Service Level Proxy</t>
  </si>
  <si>
    <t>Calculated % of orders with LeadTimeDays ≤ 7 by Country and Category</t>
  </si>
  <si>
    <t>Price Compliance</t>
  </si>
  <si>
    <t>Flagged orders with DiscountPct &gt; 20%</t>
  </si>
  <si>
    <t>Listed outlier Salespersons and Regions</t>
  </si>
  <si>
    <t>Scenario Modeling</t>
  </si>
  <si>
    <t>What-If Control Panel</t>
  </si>
  <si>
    <r>
      <t>Global Discount Cap</t>
    </r>
    <r>
      <rPr>
        <sz val="12"/>
        <color theme="1"/>
        <rFont val="Aptos"/>
        <family val="2"/>
      </rPr>
      <t>: 0%–25%</t>
    </r>
  </si>
  <si>
    <r>
      <t>UnitCost Inflation</t>
    </r>
    <r>
      <rPr>
        <sz val="12"/>
        <color theme="1"/>
        <rFont val="Aptos"/>
        <family val="2"/>
      </rPr>
      <t>: 0%–15%</t>
    </r>
  </si>
  <si>
    <r>
      <t>Quantity Uplift</t>
    </r>
    <r>
      <rPr>
        <sz val="12"/>
        <color theme="1"/>
        <rFont val="Aptos"/>
        <family val="2"/>
      </rPr>
      <t>: 0%–20%</t>
    </r>
  </si>
  <si>
    <t>Revenue and Profit recalculated dynamically using Excel formulas. Comparison to baseline shown in ControlPanel table.</t>
  </si>
  <si>
    <t>Interactive Dashboard</t>
  </si>
  <si>
    <t>Features</t>
  </si>
  <si>
    <r>
      <t>Slicers</t>
    </r>
    <r>
      <rPr>
        <sz val="12"/>
        <color theme="1"/>
        <rFont val="Aptos"/>
        <family val="2"/>
      </rPr>
      <t>: Region, Country, Channel, ProductCategory, Month, Salesperson</t>
    </r>
  </si>
  <si>
    <r>
      <t>KPIs</t>
    </r>
    <r>
      <rPr>
        <sz val="12"/>
        <color theme="1"/>
        <rFont val="Aptos"/>
        <family val="2"/>
      </rPr>
      <t>: Total Revenue, Gross Profit, Margin %, Avg Order Value, On-Time %</t>
    </r>
  </si>
  <si>
    <r>
      <t>Visuals</t>
    </r>
    <r>
      <rPr>
        <sz val="12"/>
        <color theme="1"/>
        <rFont val="Aptos"/>
        <family val="2"/>
      </rPr>
      <t>:</t>
    </r>
  </si>
  <si>
    <t>Revenue by Month (Line Chart)</t>
  </si>
  <si>
    <t>Profit by Region and Channel (Stacked Column)</t>
  </si>
  <si>
    <t>Top 10 SKUs by Revenue (Bar Chart)</t>
  </si>
  <si>
    <r>
      <t>Dynamic Title</t>
    </r>
    <r>
      <rPr>
        <sz val="12"/>
        <color theme="1"/>
        <rFont val="Aptos"/>
        <family val="2"/>
      </rPr>
      <t>: Updates based on slicer selections using TEXTJOIN formula</t>
    </r>
  </si>
  <si>
    <t>Dashboard Insights</t>
  </si>
  <si>
    <t>America saw highest revenue growth in April-2024 via Online channel</t>
  </si>
  <si>
    <t>America maintained strong margins on Distributor Channel overtime</t>
  </si>
  <si>
    <t>Online channels outperformed Retail across all regions</t>
  </si>
  <si>
    <t>Top SKUs dominated by Accessories.</t>
  </si>
  <si>
    <t>Gross Profit peaked in July-2023 due to strategic discounts</t>
  </si>
  <si>
    <t>Margins dipped in Feb-2025 due to cost inflation sensitivity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</si>
</sst>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numFmts>
  <fonts count="8" x14ac:knownFonts="1">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sz val="12"/>
      <color theme="1"/>
      <name val="Aptos"/>
      <family val="2"/>
    </font>
    <font>
      <i/>
      <sz val="12"/>
      <color theme="1"/>
      <name val="Aptos"/>
      <family val="2"/>
    </font>
    <font>
      <b/>
      <sz val="12"/>
      <color theme="1"/>
      <name val="Aptos"/>
      <family val="2"/>
    </font>
    <font>
      <sz val="12"/>
      <color theme="1"/>
      <name val="Segoe UI Emoj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6"/>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right/>
      <top/>
      <bottom style="thin">
        <color theme="4" tint="0.39997558519241921"/>
      </bottom>
      <diagonal/>
    </border>
  </borders>
  <cellStyleXfs count="1">
    <xf numFmtId="0" fontId="0" fillId="0" borderId="0"/>
  </cellStyleXfs>
  <cellXfs count="32">
    <xf numFmtId="0" fontId="0" fillId="0" borderId="0" xfId="0"/>
    <xf numFmtId="0" fontId="1" fillId="0" borderId="1" xfId="0" applyFont="1" applyBorder="1" applyAlignment="1">
      <alignment horizontal="center" vertical="top"/>
    </xf>
    <xf numFmtId="164" fontId="0" fillId="0" borderId="0" xfId="0" applyNumberFormat="1"/>
    <xf numFmtId="0" fontId="1" fillId="0" borderId="0" xfId="0" applyFont="1"/>
    <xf numFmtId="0" fontId="2" fillId="0" borderId="0" xfId="0" applyFont="1"/>
    <xf numFmtId="165" fontId="1" fillId="0" borderId="1" xfId="0" applyNumberFormat="1" applyFont="1" applyBorder="1" applyAlignment="1">
      <alignment horizontal="center" vertical="top"/>
    </xf>
    <xf numFmtId="165" fontId="0" fillId="0" borderId="0" xfId="0" applyNumberFormat="1"/>
    <xf numFmtId="2" fontId="1" fillId="0" borderId="1" xfId="0" applyNumberFormat="1" applyFont="1" applyBorder="1" applyAlignment="1">
      <alignment horizontal="center" vertical="top"/>
    </xf>
    <xf numFmtId="2" fontId="0" fillId="0" borderId="0" xfId="0" applyNumberFormat="1"/>
    <xf numFmtId="2" fontId="1" fillId="0" borderId="2" xfId="0" applyNumberFormat="1" applyFont="1" applyBorder="1" applyAlignment="1">
      <alignment horizontal="center" vertical="top"/>
    </xf>
    <xf numFmtId="2" fontId="1" fillId="0" borderId="3" xfId="0" applyNumberFormat="1" applyFont="1" applyBorder="1" applyAlignment="1">
      <alignment horizontal="center" vertical="top"/>
    </xf>
    <xf numFmtId="0" fontId="0" fillId="0" borderId="0" xfId="0" pivotButton="1"/>
    <xf numFmtId="0" fontId="0" fillId="0" borderId="0" xfId="0" applyAlignment="1">
      <alignment horizontal="left"/>
    </xf>
    <xf numFmtId="0" fontId="0" fillId="0" borderId="1" xfId="0" pivotButton="1" applyBorder="1"/>
    <xf numFmtId="0" fontId="0" fillId="0" borderId="1" xfId="0" applyBorder="1"/>
    <xf numFmtId="0" fontId="0" fillId="0" borderId="1" xfId="0" applyBorder="1" applyAlignment="1">
      <alignment horizontal="left"/>
    </xf>
    <xf numFmtId="0" fontId="1" fillId="2" borderId="1" xfId="0" applyFont="1" applyFill="1" applyBorder="1"/>
    <xf numFmtId="2" fontId="1" fillId="2" borderId="1" xfId="0" applyNumberFormat="1" applyFont="1" applyFill="1" applyBorder="1"/>
    <xf numFmtId="2" fontId="0" fillId="0" borderId="1" xfId="0" applyNumberFormat="1" applyBorder="1"/>
    <xf numFmtId="2" fontId="1" fillId="2" borderId="4" xfId="0" applyNumberFormat="1" applyFont="1" applyFill="1" applyBorder="1"/>
    <xf numFmtId="0" fontId="0" fillId="0" borderId="0" xfId="0" applyAlignment="1">
      <alignment horizontal="left" indent="1"/>
    </xf>
    <xf numFmtId="0" fontId="0" fillId="0" borderId="0" xfId="0" applyNumberFormat="1"/>
    <xf numFmtId="0" fontId="3" fillId="3" borderId="0" xfId="0" applyFont="1" applyFill="1" applyAlignment="1">
      <alignment horizontal="center"/>
    </xf>
    <xf numFmtId="0" fontId="3" fillId="3" borderId="0" xfId="0" applyFont="1" applyFill="1" applyAlignment="1">
      <alignment horizontal="center" wrapText="1"/>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5" fillId="0" borderId="0" xfId="0" applyFont="1" applyAlignment="1">
      <alignment horizontal="left" vertical="center" indent="1"/>
    </xf>
    <xf numFmtId="0" fontId="4" fillId="0" borderId="0" xfId="0" applyFont="1" applyAlignment="1">
      <alignment horizontal="left" vertical="center" indent="1"/>
    </xf>
    <xf numFmtId="0" fontId="6" fillId="0" borderId="0" xfId="0" applyFont="1" applyAlignment="1">
      <alignment horizontal="left" vertical="center" indent="1"/>
    </xf>
    <xf numFmtId="0" fontId="7" fillId="0" borderId="0" xfId="0" applyFont="1" applyAlignment="1">
      <alignment vertical="center"/>
    </xf>
    <xf numFmtId="0" fontId="4" fillId="0" borderId="0" xfId="0" applyFont="1" applyAlignment="1">
      <alignment horizontal="left" vertical="center" indent="2"/>
    </xf>
  </cellXfs>
  <cellStyles count="1">
    <cellStyle name="Normal" xfId="0" builtinId="0"/>
  </cellStyles>
  <dxfs count="17">
    <dxf>
      <numFmt numFmtId="2" formatCode="0.00"/>
    </dxf>
    <dxf>
      <numFmt numFmtId="2" formatCode="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164" formatCode="yyyy\-mm\-dd"/>
    </dxf>
    <dxf>
      <numFmt numFmtId="165" formatCode="yyyy\-mm\-dd;@"/>
    </dxf>
    <dxf>
      <font>
        <b/>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center" vertical="top"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2.xml"/><Relationship Id="rId21" Type="http://schemas.openxmlformats.org/officeDocument/2006/relationships/pivotCacheDefinition" Target="pivotCache/pivotCacheDefinition4.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microsoft.com/office/2007/relationships/slicerCache" Target="slicerCaches/slicerCache8.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4.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2).xlsx]ChannelAnalysis!PivotTable5</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s>
    <c:plotArea>
      <c:layout/>
      <c:pieChart>
        <c:varyColors val="1"/>
        <c:ser>
          <c:idx val="0"/>
          <c:order val="0"/>
          <c:tx>
            <c:strRef>
              <c:f>ChannelAnalysis!$B$3:$B$5</c:f>
              <c:strCache>
                <c:ptCount val="1"/>
                <c:pt idx="0">
                  <c:v>Distributor - Sum of GrossRevenue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2A-4BD5-90C3-DCDF7BAD6F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2A-4BD5-90C3-DCDF7BAD6F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2A-4BD5-90C3-DCDF7BAD6F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42A-4BD5-90C3-DCDF7BAD6F9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AA-4667-9966-FD95668E3C7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EAA-4667-9966-FD95668E3C7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EAA-4667-9966-FD95668E3C7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EAA-4667-9966-FD95668E3C7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EAA-4667-9966-FD95668E3C7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EAA-4667-9966-FD95668E3C7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EAA-4667-9966-FD95668E3C7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EAA-4667-9966-FD95668E3C7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EAA-4667-9966-FD95668E3C7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EAA-4667-9966-FD95668E3C7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EAA-4667-9966-FD95668E3C7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EAA-4667-9966-FD95668E3C79}"/>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EAA-4667-9966-FD95668E3C7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EAA-4667-9966-FD95668E3C79}"/>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BEAA-4667-9966-FD95668E3C79}"/>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BEAA-4667-9966-FD95668E3C79}"/>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BEAA-4667-9966-FD95668E3C79}"/>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BEAA-4667-9966-FD95668E3C79}"/>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BEAA-4667-9966-FD95668E3C79}"/>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BEAA-4667-9966-FD95668E3C79}"/>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BEAA-4667-9966-FD95668E3C79}"/>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BEAA-4667-9966-FD95668E3C79}"/>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BEAA-4667-9966-FD95668E3C79}"/>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BEAA-4667-9966-FD95668E3C79}"/>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BEAA-4667-9966-FD95668E3C79}"/>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BEAA-4667-9966-FD95668E3C79}"/>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BEAA-4667-9966-FD95668E3C79}"/>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BEAA-4667-9966-FD95668E3C79}"/>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BEAA-4667-9966-FD95668E3C79}"/>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BEAA-4667-9966-FD95668E3C79}"/>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BEAA-4667-9966-FD95668E3C79}"/>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BEAA-4667-9966-FD95668E3C79}"/>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BEAA-4667-9966-FD95668E3C79}"/>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BEAA-4667-9966-FD95668E3C79}"/>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BEAA-4667-9966-FD95668E3C79}"/>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BEAA-4667-9966-FD95668E3C79}"/>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BEAA-4667-9966-FD95668E3C79}"/>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BEAA-4667-9966-FD95668E3C79}"/>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BEAA-4667-9966-FD95668E3C79}"/>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BEAA-4667-9966-FD95668E3C79}"/>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BEAA-4667-9966-FD95668E3C79}"/>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BEAA-4667-9966-FD95668E3C79}"/>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BEAA-4667-9966-FD95668E3C79}"/>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BEAA-4667-9966-FD95668E3C79}"/>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BEAA-4667-9966-FD95668E3C79}"/>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BEAA-4667-9966-FD95668E3C79}"/>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BEAA-4667-9966-FD95668E3C79}"/>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BEAA-4667-9966-FD95668E3C79}"/>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BEAA-4667-9966-FD95668E3C79}"/>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BEAA-4667-9966-FD95668E3C79}"/>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BEAA-4667-9966-FD95668E3C79}"/>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BEAA-4667-9966-FD95668E3C79}"/>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BEAA-4667-9966-FD95668E3C79}"/>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BEAA-4667-9966-FD95668E3C79}"/>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BEAA-4667-9966-FD95668E3C79}"/>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BEAA-4667-9966-FD95668E3C79}"/>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BEAA-4667-9966-FD95668E3C79}"/>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BEAA-4667-9966-FD95668E3C79}"/>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BEAA-4667-9966-FD95668E3C79}"/>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BEAA-4667-9966-FD95668E3C79}"/>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BEAA-4667-9966-FD95668E3C79}"/>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BEAA-4667-9966-FD95668E3C79}"/>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BEAA-4667-9966-FD95668E3C79}"/>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BEAA-4667-9966-FD95668E3C79}"/>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BEAA-4667-9966-FD95668E3C79}"/>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BEAA-4667-9966-FD95668E3C79}"/>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BEAA-4667-9966-FD95668E3C79}"/>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BEAA-4667-9966-FD95668E3C79}"/>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BEAA-4667-9966-FD95668E3C79}"/>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BEAA-4667-9966-FD95668E3C79}"/>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BEAA-4667-9966-FD95668E3C79}"/>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BEAA-4667-9966-FD95668E3C79}"/>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BEAA-4667-9966-FD95668E3C79}"/>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BEAA-4667-9966-FD95668E3C79}"/>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BEAA-4667-9966-FD95668E3C79}"/>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BEAA-4667-9966-FD95668E3C79}"/>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BEAA-4667-9966-FD95668E3C79}"/>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BEAA-4667-9966-FD95668E3C79}"/>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BEAA-4667-9966-FD95668E3C79}"/>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BEAA-4667-9966-FD95668E3C79}"/>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BEAA-4667-9966-FD95668E3C79}"/>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BEAA-4667-9966-FD95668E3C79}"/>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BEAA-4667-9966-FD95668E3C79}"/>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BEAA-4667-9966-FD95668E3C79}"/>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BEAA-4667-9966-FD95668E3C79}"/>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BEAA-4667-9966-FD95668E3C79}"/>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BEAA-4667-9966-FD95668E3C79}"/>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BEAA-4667-9966-FD95668E3C79}"/>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BEAA-4667-9966-FD95668E3C79}"/>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BEAA-4667-9966-FD95668E3C79}"/>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BEAA-4667-9966-FD95668E3C79}"/>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BEAA-4667-9966-FD95668E3C79}"/>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BEAA-4667-9966-FD95668E3C79}"/>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BEAA-4667-9966-FD95668E3C79}"/>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BEAA-4667-9966-FD95668E3C79}"/>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BEAA-4667-9966-FD95668E3C79}"/>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BEAA-4667-9966-FD95668E3C79}"/>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BEAA-4667-9966-FD95668E3C79}"/>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BEAA-4667-9966-FD95668E3C79}"/>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BEAA-4667-9966-FD95668E3C79}"/>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BEAA-4667-9966-FD95668E3C79}"/>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BEAA-4667-9966-FD95668E3C79}"/>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BEAA-4667-9966-FD95668E3C79}"/>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BEAA-4667-9966-FD95668E3C79}"/>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BEAA-4667-9966-FD95668E3C79}"/>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BEAA-4667-9966-FD95668E3C79}"/>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BEAA-4667-9966-FD95668E3C79}"/>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BEAA-4667-9966-FD95668E3C79}"/>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BEAA-4667-9966-FD95668E3C79}"/>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BEAA-4667-9966-FD95668E3C79}"/>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BEAA-4667-9966-FD95668E3C79}"/>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BEAA-4667-9966-FD95668E3C79}"/>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BEAA-4667-9966-FD95668E3C79}"/>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BEAA-4667-9966-FD95668E3C79}"/>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BEAA-4667-9966-FD95668E3C79}"/>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BEAA-4667-9966-FD95668E3C79}"/>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BEAA-4667-9966-FD95668E3C79}"/>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BEAA-4667-9966-FD95668E3C79}"/>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BEAA-4667-9966-FD95668E3C79}"/>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BEAA-4667-9966-FD95668E3C79}"/>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BEAA-4667-9966-FD95668E3C79}"/>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BEAA-4667-9966-FD95668E3C79}"/>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BEAA-4667-9966-FD95668E3C79}"/>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BEAA-4667-9966-FD95668E3C79}"/>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BEAA-4667-9966-FD95668E3C79}"/>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BEAA-4667-9966-FD95668E3C79}"/>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BEAA-4667-9966-FD95668E3C79}"/>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BEAA-4667-9966-FD95668E3C79}"/>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BEAA-4667-9966-FD95668E3C79}"/>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BEAA-4667-9966-FD95668E3C79}"/>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BEAA-4667-9966-FD95668E3C79}"/>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BEAA-4667-9966-FD95668E3C79}"/>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BEAA-4667-9966-FD95668E3C79}"/>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BEAA-4667-9966-FD95668E3C79}"/>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BEAA-4667-9966-FD95668E3C79}"/>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BEAA-4667-9966-FD95668E3C79}"/>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BEAA-4667-9966-FD95668E3C79}"/>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BEAA-4667-9966-FD95668E3C79}"/>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BEAA-4667-9966-FD95668E3C79}"/>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BEAA-4667-9966-FD95668E3C79}"/>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BEAA-4667-9966-FD95668E3C79}"/>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BEAA-4667-9966-FD95668E3C79}"/>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BEAA-4667-9966-FD95668E3C79}"/>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BEAA-4667-9966-FD95668E3C79}"/>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BEAA-4667-9966-FD95668E3C79}"/>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BEAA-4667-9966-FD95668E3C79}"/>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BEAA-4667-9966-FD95668E3C79}"/>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BEAA-4667-9966-FD95668E3C79}"/>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BEAA-4667-9966-FD95668E3C79}"/>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BEAA-4667-9966-FD95668E3C79}"/>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BEAA-4667-9966-FD95668E3C79}"/>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BEAA-4667-9966-FD95668E3C79}"/>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BEAA-4667-9966-FD95668E3C79}"/>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BEAA-4667-9966-FD95668E3C79}"/>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BEAA-4667-9966-FD95668E3C79}"/>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BEAA-4667-9966-FD95668E3C79}"/>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BEAA-4667-9966-FD95668E3C79}"/>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BEAA-4667-9966-FD95668E3C79}"/>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BEAA-4667-9966-FD95668E3C79}"/>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BEAA-4667-9966-FD95668E3C79}"/>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BEAA-4667-9966-FD95668E3C79}"/>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BEAA-4667-9966-FD95668E3C79}"/>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BEAA-4667-9966-FD95668E3C79}"/>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BEAA-4667-9966-FD95668E3C79}"/>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BEAA-4667-9966-FD95668E3C79}"/>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BEAA-4667-9966-FD95668E3C79}"/>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BEAA-4667-9966-FD95668E3C79}"/>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BEAA-4667-9966-FD95668E3C79}"/>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BEAA-4667-9966-FD95668E3C79}"/>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BEAA-4667-9966-FD95668E3C79}"/>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BEAA-4667-9966-FD95668E3C79}"/>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BEAA-4667-9966-FD95668E3C79}"/>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BEAA-4667-9966-FD95668E3C79}"/>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BEAA-4667-9966-FD95668E3C79}"/>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BEAA-4667-9966-FD95668E3C79}"/>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BEAA-4667-9966-FD95668E3C79}"/>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BEAA-4667-9966-FD95668E3C79}"/>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BEAA-4667-9966-FD95668E3C79}"/>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BEAA-4667-9966-FD95668E3C79}"/>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BEAA-4667-9966-FD95668E3C79}"/>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BEAA-4667-9966-FD95668E3C79}"/>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BEAA-4667-9966-FD95668E3C79}"/>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BEAA-4667-9966-FD95668E3C79}"/>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BEAA-4667-9966-FD95668E3C79}"/>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BEAA-4667-9966-FD95668E3C79}"/>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BEAA-4667-9966-FD95668E3C79}"/>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BEAA-4667-9966-FD95668E3C79}"/>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BEAA-4667-9966-FD95668E3C79}"/>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BEAA-4667-9966-FD95668E3C79}"/>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BEAA-4667-9966-FD95668E3C79}"/>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BEAA-4667-9966-FD95668E3C79}"/>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BEAA-4667-9966-FD95668E3C79}"/>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BEAA-4667-9966-FD95668E3C79}"/>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BEAA-4667-9966-FD95668E3C79}"/>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BEAA-4667-9966-FD95668E3C79}"/>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BEAA-4667-9966-FD95668E3C79}"/>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BEAA-4667-9966-FD95668E3C79}"/>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BEAA-4667-9966-FD95668E3C79}"/>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BEAA-4667-9966-FD95668E3C79}"/>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BEAA-4667-9966-FD95668E3C79}"/>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BEAA-4667-9966-FD95668E3C79}"/>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BEAA-4667-9966-FD95668E3C79}"/>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BEAA-4667-9966-FD95668E3C79}"/>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BEAA-4667-9966-FD95668E3C79}"/>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BEAA-4667-9966-FD95668E3C79}"/>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BEAA-4667-9966-FD95668E3C79}"/>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BEAA-4667-9966-FD95668E3C79}"/>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BEAA-4667-9966-FD95668E3C79}"/>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BEAA-4667-9966-FD95668E3C79}"/>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BEAA-4667-9966-FD95668E3C79}"/>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BEAA-4667-9966-FD95668E3C79}"/>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BEAA-4667-9966-FD95668E3C79}"/>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BEAA-4667-9966-FD95668E3C79}"/>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BEAA-4667-9966-FD95668E3C79}"/>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BEAA-4667-9966-FD95668E3C79}"/>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BEAA-4667-9966-FD95668E3C79}"/>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BEAA-4667-9966-FD95668E3C79}"/>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BEAA-4667-9966-FD95668E3C79}"/>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BEAA-4667-9966-FD95668E3C79}"/>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BEAA-4667-9966-FD95668E3C79}"/>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BEAA-4667-9966-FD95668E3C79}"/>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BEAA-4667-9966-FD95668E3C79}"/>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BEAA-4667-9966-FD95668E3C79}"/>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BEAA-4667-9966-FD95668E3C79}"/>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BEAA-4667-9966-FD95668E3C79}"/>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BEAA-4667-9966-FD95668E3C79}"/>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BEAA-4667-9966-FD95668E3C79}"/>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BEAA-4667-9966-FD95668E3C79}"/>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BEAA-4667-9966-FD95668E3C79}"/>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BEAA-4667-9966-FD95668E3C79}"/>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BEAA-4667-9966-FD95668E3C79}"/>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BEAA-4667-9966-FD95668E3C79}"/>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BEAA-4667-9966-FD95668E3C79}"/>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BEAA-4667-9966-FD95668E3C79}"/>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BEAA-4667-9966-FD95668E3C79}"/>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BEAA-4667-9966-FD95668E3C79}"/>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BEAA-4667-9966-FD95668E3C79}"/>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BEAA-4667-9966-FD95668E3C79}"/>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BEAA-4667-9966-FD95668E3C79}"/>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BEAA-4667-9966-FD95668E3C79}"/>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BEAA-4667-9966-FD95668E3C79}"/>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BEAA-4667-9966-FD95668E3C79}"/>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BEAA-4667-9966-FD95668E3C79}"/>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BEAA-4667-9966-FD95668E3C79}"/>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BEAA-4667-9966-FD95668E3C79}"/>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BEAA-4667-9966-FD95668E3C79}"/>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BEAA-4667-9966-FD95668E3C79}"/>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BEAA-4667-9966-FD95668E3C79}"/>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BEAA-4667-9966-FD95668E3C79}"/>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BEAA-4667-9966-FD95668E3C79}"/>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BEAA-4667-9966-FD95668E3C79}"/>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BEAA-4667-9966-FD95668E3C79}"/>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BEAA-4667-9966-FD95668E3C79}"/>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BEAA-4667-9966-FD95668E3C79}"/>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BEAA-4667-9966-FD95668E3C79}"/>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BEAA-4667-9966-FD95668E3C79}"/>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BEAA-4667-9966-FD95668E3C79}"/>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BEAA-4667-9966-FD95668E3C79}"/>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BEAA-4667-9966-FD95668E3C79}"/>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BEAA-4667-9966-FD95668E3C79}"/>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BEAA-4667-9966-FD95668E3C79}"/>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BEAA-4667-9966-FD95668E3C79}"/>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BEAA-4667-9966-FD95668E3C79}"/>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BEAA-4667-9966-FD95668E3C79}"/>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BEAA-4667-9966-FD95668E3C79}"/>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BEAA-4667-9966-FD95668E3C79}"/>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BEAA-4667-9966-FD95668E3C79}"/>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BEAA-4667-9966-FD95668E3C79}"/>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BEAA-4667-9966-FD95668E3C79}"/>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BEAA-4667-9966-FD95668E3C79}"/>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BEAA-4667-9966-FD95668E3C79}"/>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BEAA-4667-9966-FD95668E3C79}"/>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BEAA-4667-9966-FD95668E3C79}"/>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BEAA-4667-9966-FD95668E3C79}"/>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BEAA-4667-9966-FD95668E3C79}"/>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BEAA-4667-9966-FD95668E3C79}"/>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BEAA-4667-9966-FD95668E3C79}"/>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BEAA-4667-9966-FD95668E3C79}"/>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BEAA-4667-9966-FD95668E3C79}"/>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BEAA-4667-9966-FD95668E3C79}"/>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BEAA-4667-9966-FD95668E3C79}"/>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BEAA-4667-9966-FD95668E3C79}"/>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BEAA-4667-9966-FD95668E3C79}"/>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BEAA-4667-9966-FD95668E3C79}"/>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BEAA-4667-9966-FD95668E3C79}"/>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BEAA-4667-9966-FD95668E3C79}"/>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BEAA-4667-9966-FD95668E3C79}"/>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BEAA-4667-9966-FD95668E3C79}"/>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BEAA-4667-9966-FD95668E3C79}"/>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BEAA-4667-9966-FD95668E3C79}"/>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BEAA-4667-9966-FD95668E3C79}"/>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BEAA-4667-9966-FD95668E3C79}"/>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BEAA-4667-9966-FD95668E3C79}"/>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BEAA-4667-9966-FD95668E3C79}"/>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BEAA-4667-9966-FD95668E3C79}"/>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BEAA-4667-9966-FD95668E3C79}"/>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BEAA-4667-9966-FD95668E3C79}"/>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BEAA-4667-9966-FD95668E3C79}"/>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BEAA-4667-9966-FD95668E3C79}"/>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BEAA-4667-9966-FD95668E3C79}"/>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BEAA-4667-9966-FD95668E3C79}"/>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BEAA-4667-9966-FD95668E3C79}"/>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BEAA-4667-9966-FD95668E3C79}"/>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BEAA-4667-9966-FD95668E3C79}"/>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BEAA-4667-9966-FD95668E3C79}"/>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BEAA-4667-9966-FD95668E3C79}"/>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BEAA-4667-9966-FD95668E3C79}"/>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BEAA-4667-9966-FD95668E3C79}"/>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BEAA-4667-9966-FD95668E3C79}"/>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BEAA-4667-9966-FD95668E3C79}"/>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BEAA-4667-9966-FD95668E3C79}"/>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BEAA-4667-9966-FD95668E3C79}"/>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BEAA-4667-9966-FD95668E3C79}"/>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BEAA-4667-9966-FD95668E3C79}"/>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BEAA-4667-9966-FD95668E3C79}"/>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BEAA-4667-9966-FD95668E3C79}"/>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BEAA-4667-9966-FD95668E3C79}"/>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BEAA-4667-9966-FD95668E3C79}"/>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BEAA-4667-9966-FD95668E3C79}"/>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BEAA-4667-9966-FD95668E3C79}"/>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BEAA-4667-9966-FD95668E3C79}"/>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BEAA-4667-9966-FD95668E3C79}"/>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BEAA-4667-9966-FD95668E3C79}"/>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BEAA-4667-9966-FD95668E3C79}"/>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BEAA-4667-9966-FD95668E3C79}"/>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BEAA-4667-9966-FD95668E3C79}"/>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BEAA-4667-9966-FD95668E3C79}"/>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BEAA-4667-9966-FD95668E3C79}"/>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BEAA-4667-9966-FD95668E3C79}"/>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BEAA-4667-9966-FD95668E3C79}"/>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BEAA-4667-9966-FD95668E3C79}"/>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BEAA-4667-9966-FD95668E3C79}"/>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BEAA-4667-9966-FD95668E3C79}"/>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BEAA-4667-9966-FD95668E3C79}"/>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BEAA-4667-9966-FD95668E3C79}"/>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BEAA-4667-9966-FD95668E3C79}"/>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BEAA-4667-9966-FD95668E3C79}"/>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BEAA-4667-9966-FD95668E3C79}"/>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BEAA-4667-9966-FD95668E3C79}"/>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BEAA-4667-9966-FD95668E3C79}"/>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BEAA-4667-9966-FD95668E3C79}"/>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BEAA-4667-9966-FD95668E3C79}"/>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BEAA-4667-9966-FD95668E3C79}"/>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BEAA-4667-9966-FD95668E3C79}"/>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BEAA-4667-9966-FD95668E3C79}"/>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BEAA-4667-9966-FD95668E3C79}"/>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BEAA-4667-9966-FD95668E3C79}"/>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BEAA-4667-9966-FD95668E3C79}"/>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C1-BEAA-4667-9966-FD95668E3C79}"/>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C3-BEAA-4667-9966-FD95668E3C79}"/>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C5-BEAA-4667-9966-FD95668E3C79}"/>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C7-BEAA-4667-9966-FD95668E3C79}"/>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C9-BEAA-4667-9966-FD95668E3C79}"/>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CB-BEAA-4667-9966-FD95668E3C79}"/>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D-BEAA-4667-9966-FD95668E3C79}"/>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F-BEAA-4667-9966-FD95668E3C79}"/>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D1-BEAA-4667-9966-FD95668E3C79}"/>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D3-BEAA-4667-9966-FD95668E3C79}"/>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D5-BEAA-4667-9966-FD95668E3C79}"/>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D7-BEAA-4667-9966-FD95668E3C79}"/>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D9-BEAA-4667-9966-FD95668E3C79}"/>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DB-BEAA-4667-9966-FD95668E3C79}"/>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D-BEAA-4667-9966-FD95668E3C79}"/>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F-BEAA-4667-9966-FD95668E3C79}"/>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E1-BEAA-4667-9966-FD95668E3C79}"/>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E3-BEAA-4667-9966-FD95668E3C79}"/>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E5-BEAA-4667-9966-FD95668E3C79}"/>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E7-BEAA-4667-9966-FD95668E3C79}"/>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E9-BEAA-4667-9966-FD95668E3C79}"/>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EB-BEAA-4667-9966-FD95668E3C79}"/>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D-BEAA-4667-9966-FD95668E3C79}"/>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F-BEAA-4667-9966-FD95668E3C79}"/>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F1-BEAA-4667-9966-FD95668E3C79}"/>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F3-BEAA-4667-9966-FD95668E3C79}"/>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2F5-BEAA-4667-9966-FD95668E3C79}"/>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2F7-BEAA-4667-9966-FD95668E3C79}"/>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2F9-BEAA-4667-9966-FD95668E3C79}"/>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2FB-BEAA-4667-9966-FD95668E3C79}"/>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2FD-BEAA-4667-9966-FD95668E3C79}"/>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2FF-BEAA-4667-9966-FD95668E3C79}"/>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1-BEAA-4667-9966-FD95668E3C79}"/>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3-BEAA-4667-9966-FD95668E3C79}"/>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5-BEAA-4667-9966-FD95668E3C79}"/>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7-BEAA-4667-9966-FD95668E3C79}"/>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9-BEAA-4667-9966-FD95668E3C79}"/>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B-BEAA-4667-9966-FD95668E3C79}"/>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D-BEAA-4667-9966-FD95668E3C79}"/>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F-BEAA-4667-9966-FD95668E3C79}"/>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1-BEAA-4667-9966-FD95668E3C79}"/>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3-BEAA-4667-9966-FD95668E3C79}"/>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15-BEAA-4667-9966-FD95668E3C79}"/>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17-BEAA-4667-9966-FD95668E3C79}"/>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19-BEAA-4667-9966-FD95668E3C79}"/>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1B-BEAA-4667-9966-FD95668E3C79}"/>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D-BEAA-4667-9966-FD95668E3C79}"/>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F-BEAA-4667-9966-FD95668E3C79}"/>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21-BEAA-4667-9966-FD95668E3C79}"/>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23-BEAA-4667-9966-FD95668E3C79}"/>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25-BEAA-4667-9966-FD95668E3C79}"/>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27-BEAA-4667-9966-FD95668E3C79}"/>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29-BEAA-4667-9966-FD95668E3C79}"/>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2B-BEAA-4667-9966-FD95668E3C79}"/>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2D-BEAA-4667-9966-FD95668E3C79}"/>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2F-BEAA-4667-9966-FD95668E3C79}"/>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31-BEAA-4667-9966-FD95668E3C79}"/>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33-BEAA-4667-9966-FD95668E3C79}"/>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35-BEAA-4667-9966-FD95668E3C79}"/>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37-BEAA-4667-9966-FD95668E3C79}"/>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39-BEAA-4667-9966-FD95668E3C79}"/>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3B-BEAA-4667-9966-FD95668E3C79}"/>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3D-BEAA-4667-9966-FD95668E3C79}"/>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3F-BEAA-4667-9966-FD95668E3C79}"/>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41-BEAA-4667-9966-FD95668E3C79}"/>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43-BEAA-4667-9966-FD95668E3C79}"/>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45-BEAA-4667-9966-FD95668E3C79}"/>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47-BEAA-4667-9966-FD95668E3C79}"/>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49-BEAA-4667-9966-FD95668E3C79}"/>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4B-BEAA-4667-9966-FD95668E3C79}"/>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4D-BEAA-4667-9966-FD95668E3C79}"/>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4F-BEAA-4667-9966-FD95668E3C79}"/>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51-BEAA-4667-9966-FD95668E3C79}"/>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53-BEAA-4667-9966-FD95668E3C79}"/>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55-BEAA-4667-9966-FD95668E3C79}"/>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57-BEAA-4667-9966-FD95668E3C79}"/>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59-BEAA-4667-9966-FD95668E3C79}"/>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5B-BEAA-4667-9966-FD95668E3C79}"/>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5D-BEAA-4667-9966-FD95668E3C79}"/>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5F-BEAA-4667-9966-FD95668E3C79}"/>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361-BEAA-4667-9966-FD95668E3C79}"/>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363-BEAA-4667-9966-FD95668E3C79}"/>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365-BEAA-4667-9966-FD95668E3C79}"/>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367-BEAA-4667-9966-FD95668E3C79}"/>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369-BEAA-4667-9966-FD95668E3C79}"/>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36B-BEAA-4667-9966-FD95668E3C79}"/>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BEAA-4667-9966-FD95668E3C79}"/>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BEAA-4667-9966-FD95668E3C79}"/>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BEAA-4667-9966-FD95668E3C79}"/>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BEAA-4667-9966-FD95668E3C79}"/>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BEAA-4667-9966-FD95668E3C79}"/>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BEAA-4667-9966-FD95668E3C79}"/>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BEAA-4667-9966-FD95668E3C79}"/>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BEAA-4667-9966-FD95668E3C79}"/>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BEAA-4667-9966-FD95668E3C79}"/>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BEAA-4667-9966-FD95668E3C79}"/>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81-BEAA-4667-9966-FD95668E3C79}"/>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83-BEAA-4667-9966-FD95668E3C79}"/>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85-BEAA-4667-9966-FD95668E3C79}"/>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87-BEAA-4667-9966-FD95668E3C79}"/>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89-BEAA-4667-9966-FD95668E3C79}"/>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8B-BEAA-4667-9966-FD95668E3C79}"/>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8D-BEAA-4667-9966-FD95668E3C79}"/>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8F-BEAA-4667-9966-FD95668E3C79}"/>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91-BEAA-4667-9966-FD95668E3C79}"/>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93-BEAA-4667-9966-FD95668E3C79}"/>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95-BEAA-4667-9966-FD95668E3C79}"/>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97-BEAA-4667-9966-FD95668E3C79}"/>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99-BEAA-4667-9966-FD95668E3C79}"/>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9B-BEAA-4667-9966-FD95668E3C79}"/>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9D-BEAA-4667-9966-FD95668E3C79}"/>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9F-BEAA-4667-9966-FD95668E3C79}"/>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A1-BEAA-4667-9966-FD95668E3C79}"/>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A3-BEAA-4667-9966-FD95668E3C79}"/>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A5-BEAA-4667-9966-FD95668E3C79}"/>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A7-BEAA-4667-9966-FD95668E3C79}"/>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A9-BEAA-4667-9966-FD95668E3C79}"/>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AB-BEAA-4667-9966-FD95668E3C79}"/>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AD-BEAA-4667-9966-FD95668E3C79}"/>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AF-BEAA-4667-9966-FD95668E3C79}"/>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B1-BEAA-4667-9966-FD95668E3C79}"/>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B3-BEAA-4667-9966-FD95668E3C79}"/>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B5-BEAA-4667-9966-FD95668E3C79}"/>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B7-BEAA-4667-9966-FD95668E3C79}"/>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B9-BEAA-4667-9966-FD95668E3C79}"/>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BB-BEAA-4667-9966-FD95668E3C79}"/>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BD-BEAA-4667-9966-FD95668E3C79}"/>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BF-BEAA-4667-9966-FD95668E3C79}"/>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C1-BEAA-4667-9966-FD95668E3C79}"/>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C3-BEAA-4667-9966-FD95668E3C79}"/>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C5-BEAA-4667-9966-FD95668E3C79}"/>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C7-BEAA-4667-9966-FD95668E3C79}"/>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C9-BEAA-4667-9966-FD95668E3C79}"/>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CB-BEAA-4667-9966-FD95668E3C79}"/>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3CD-BEAA-4667-9966-FD95668E3C79}"/>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3CF-BEAA-4667-9966-FD95668E3C79}"/>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3D1-BEAA-4667-9966-FD95668E3C79}"/>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3D3-BEAA-4667-9966-FD95668E3C79}"/>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3D5-BEAA-4667-9966-FD95668E3C79}"/>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3D7-BEAA-4667-9966-FD95668E3C79}"/>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D9-BEAA-4667-9966-FD95668E3C79}"/>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DB-BEAA-4667-9966-FD95668E3C79}"/>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D-BEAA-4667-9966-FD95668E3C79}"/>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F-BEAA-4667-9966-FD95668E3C79}"/>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E1-BEAA-4667-9966-FD95668E3C79}"/>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E3-BEAA-4667-9966-FD95668E3C79}"/>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E5-BEAA-4667-9966-FD95668E3C79}"/>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E7-BEAA-4667-9966-FD95668E3C79}"/>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E9-BEAA-4667-9966-FD95668E3C79}"/>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EB-BEAA-4667-9966-FD95668E3C79}"/>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ED-BEAA-4667-9966-FD95668E3C79}"/>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EF-BEAA-4667-9966-FD95668E3C79}"/>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F1-BEAA-4667-9966-FD95668E3C79}"/>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F3-BEAA-4667-9966-FD95668E3C79}"/>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F5-BEAA-4667-9966-FD95668E3C79}"/>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F7-BEAA-4667-9966-FD95668E3C79}"/>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F9-BEAA-4667-9966-FD95668E3C79}"/>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FB-BEAA-4667-9966-FD95668E3C79}"/>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FD-BEAA-4667-9966-FD95668E3C79}"/>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FF-BEAA-4667-9966-FD95668E3C79}"/>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01-BEAA-4667-9966-FD95668E3C79}"/>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03-BEAA-4667-9966-FD95668E3C79}"/>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05-BEAA-4667-9966-FD95668E3C79}"/>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07-BEAA-4667-9966-FD95668E3C79}"/>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09-BEAA-4667-9966-FD95668E3C79}"/>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0B-BEAA-4667-9966-FD95668E3C79}"/>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0D-BEAA-4667-9966-FD95668E3C79}"/>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0F-BEAA-4667-9966-FD95668E3C79}"/>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11-BEAA-4667-9966-FD95668E3C79}"/>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13-BEAA-4667-9966-FD95668E3C79}"/>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15-BEAA-4667-9966-FD95668E3C79}"/>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17-BEAA-4667-9966-FD95668E3C79}"/>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19-BEAA-4667-9966-FD95668E3C79}"/>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1B-BEAA-4667-9966-FD95668E3C79}"/>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1D-BEAA-4667-9966-FD95668E3C79}"/>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1F-BEAA-4667-9966-FD95668E3C79}"/>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21-BEAA-4667-9966-FD95668E3C79}"/>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23-BEAA-4667-9966-FD95668E3C79}"/>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25-BEAA-4667-9966-FD95668E3C79}"/>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27-BEAA-4667-9966-FD95668E3C79}"/>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29-BEAA-4667-9966-FD95668E3C79}"/>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2B-BEAA-4667-9966-FD95668E3C79}"/>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2D-BEAA-4667-9966-FD95668E3C79}"/>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2F-BEAA-4667-9966-FD95668E3C79}"/>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31-BEAA-4667-9966-FD95668E3C79}"/>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33-BEAA-4667-9966-FD95668E3C79}"/>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35-BEAA-4667-9966-FD95668E3C79}"/>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37-BEAA-4667-9966-FD95668E3C79}"/>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439-BEAA-4667-9966-FD95668E3C79}"/>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43B-BEAA-4667-9966-FD95668E3C79}"/>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43D-BEAA-4667-9966-FD95668E3C79}"/>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43F-BEAA-4667-9966-FD95668E3C79}"/>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441-BEAA-4667-9966-FD95668E3C79}"/>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443-BEAA-4667-9966-FD95668E3C79}"/>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5-BEAA-4667-9966-FD95668E3C79}"/>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7-BEAA-4667-9966-FD95668E3C79}"/>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49-BEAA-4667-9966-FD95668E3C79}"/>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4B-BEAA-4667-9966-FD95668E3C79}"/>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4D-BEAA-4667-9966-FD95668E3C79}"/>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4F-BEAA-4667-9966-FD95668E3C79}"/>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1-BEAA-4667-9966-FD95668E3C79}"/>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3-BEAA-4667-9966-FD95668E3C79}"/>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5-BEAA-4667-9966-FD95668E3C79}"/>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7-BEAA-4667-9966-FD95668E3C79}"/>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59-BEAA-4667-9966-FD95668E3C79}"/>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5B-BEAA-4667-9966-FD95668E3C79}"/>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5D-BEAA-4667-9966-FD95668E3C79}"/>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5F-BEAA-4667-9966-FD95668E3C79}"/>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61-BEAA-4667-9966-FD95668E3C79}"/>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63-BEAA-4667-9966-FD95668E3C79}"/>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65-BEAA-4667-9966-FD95668E3C79}"/>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67-BEAA-4667-9966-FD95668E3C79}"/>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69-BEAA-4667-9966-FD95668E3C79}"/>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6B-BEAA-4667-9966-FD95668E3C79}"/>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6D-BEAA-4667-9966-FD95668E3C79}"/>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6F-BEAA-4667-9966-FD95668E3C79}"/>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71-BEAA-4667-9966-FD95668E3C79}"/>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73-BEAA-4667-9966-FD95668E3C79}"/>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75-BEAA-4667-9966-FD95668E3C79}"/>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77-BEAA-4667-9966-FD95668E3C79}"/>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79-BEAA-4667-9966-FD95668E3C79}"/>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7B-BEAA-4667-9966-FD95668E3C79}"/>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7D-BEAA-4667-9966-FD95668E3C79}"/>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7F-BEAA-4667-9966-FD95668E3C79}"/>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81-BEAA-4667-9966-FD95668E3C79}"/>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83-BEAA-4667-9966-FD95668E3C79}"/>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85-BEAA-4667-9966-FD95668E3C79}"/>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87-BEAA-4667-9966-FD95668E3C79}"/>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89-BEAA-4667-9966-FD95668E3C79}"/>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8B-BEAA-4667-9966-FD95668E3C79}"/>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8D-BEAA-4667-9966-FD95668E3C79}"/>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8F-BEAA-4667-9966-FD95668E3C79}"/>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91-BEAA-4667-9966-FD95668E3C79}"/>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93-BEAA-4667-9966-FD95668E3C79}"/>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95-BEAA-4667-9966-FD95668E3C79}"/>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97-BEAA-4667-9966-FD95668E3C79}"/>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99-BEAA-4667-9966-FD95668E3C79}"/>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9B-BEAA-4667-9966-FD95668E3C79}"/>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9D-BEAA-4667-9966-FD95668E3C79}"/>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9F-BEAA-4667-9966-FD95668E3C79}"/>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A1-BEAA-4667-9966-FD95668E3C79}"/>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A3-BEAA-4667-9966-FD95668E3C79}"/>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4A5-BEAA-4667-9966-FD95668E3C79}"/>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4A7-BEAA-4667-9966-FD95668E3C79}"/>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4A9-BEAA-4667-9966-FD95668E3C79}"/>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4AB-BEAA-4667-9966-FD95668E3C79}"/>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4AD-BEAA-4667-9966-FD95668E3C79}"/>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4AF-BEAA-4667-9966-FD95668E3C79}"/>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BEAA-4667-9966-FD95668E3C79}"/>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BEAA-4667-9966-FD95668E3C79}"/>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BEAA-4667-9966-FD95668E3C79}"/>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BEAA-4667-9966-FD95668E3C79}"/>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BEAA-4667-9966-FD95668E3C79}"/>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BEAA-4667-9966-FD95668E3C79}"/>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BEAA-4667-9966-FD95668E3C79}"/>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BEAA-4667-9966-FD95668E3C79}"/>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BEAA-4667-9966-FD95668E3C79}"/>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BEAA-4667-9966-FD95668E3C79}"/>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C5-BEAA-4667-9966-FD95668E3C79}"/>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C7-BEAA-4667-9966-FD95668E3C79}"/>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C9-BEAA-4667-9966-FD95668E3C79}"/>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CB-BEAA-4667-9966-FD95668E3C79}"/>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CD-BEAA-4667-9966-FD95668E3C79}"/>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CF-BEAA-4667-9966-FD95668E3C79}"/>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D1-BEAA-4667-9966-FD95668E3C79}"/>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D3-BEAA-4667-9966-FD95668E3C79}"/>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D5-BEAA-4667-9966-FD95668E3C79}"/>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D7-BEAA-4667-9966-FD95668E3C79}"/>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D9-BEAA-4667-9966-FD95668E3C79}"/>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DB-BEAA-4667-9966-FD95668E3C79}"/>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DD-BEAA-4667-9966-FD95668E3C79}"/>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DF-BEAA-4667-9966-FD95668E3C79}"/>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E1-BEAA-4667-9966-FD95668E3C79}"/>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E3-BEAA-4667-9966-FD95668E3C79}"/>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E5-BEAA-4667-9966-FD95668E3C79}"/>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E7-BEAA-4667-9966-FD95668E3C79}"/>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E9-BEAA-4667-9966-FD95668E3C79}"/>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EB-BEAA-4667-9966-FD95668E3C79}"/>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ED-BEAA-4667-9966-FD95668E3C79}"/>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EF-BEAA-4667-9966-FD95668E3C79}"/>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F1-BEAA-4667-9966-FD95668E3C79}"/>
              </c:ext>
            </c:extLst>
          </c:dPt>
          <c:cat>
            <c:strRef>
              <c:f>ChannelAnalysis!$A$6:$A$10</c:f>
              <c:strCache>
                <c:ptCount val="4"/>
                <c:pt idx="0">
                  <c:v>Africa</c:v>
                </c:pt>
                <c:pt idx="1">
                  <c:v>Americas</c:v>
                </c:pt>
                <c:pt idx="2">
                  <c:v>Asia</c:v>
                </c:pt>
                <c:pt idx="3">
                  <c:v>Europe</c:v>
                </c:pt>
              </c:strCache>
            </c:strRef>
          </c:cat>
          <c:val>
            <c:numRef>
              <c:f>ChannelAnalysis!$B$6:$B$10</c:f>
              <c:numCache>
                <c:formatCode>General</c:formatCode>
                <c:ptCount val="4"/>
                <c:pt idx="0">
                  <c:v>542124.29307000001</c:v>
                </c:pt>
                <c:pt idx="1">
                  <c:v>567598.07960000006</c:v>
                </c:pt>
                <c:pt idx="2">
                  <c:v>521926.70481999993</c:v>
                </c:pt>
                <c:pt idx="3">
                  <c:v>220581.21166999996</c:v>
                </c:pt>
              </c:numCache>
            </c:numRef>
          </c:val>
          <c:extLst>
            <c:ext xmlns:c16="http://schemas.microsoft.com/office/drawing/2014/chart" uri="{C3380CC4-5D6E-409C-BE32-E72D297353CC}">
              <c16:uniqueId val="{00000008-342A-4BD5-90C3-DCDF7BAD6F9B}"/>
            </c:ext>
          </c:extLst>
        </c:ser>
        <c:ser>
          <c:idx val="1"/>
          <c:order val="1"/>
          <c:tx>
            <c:strRef>
              <c:f>ChannelAnalysis!$C$3:$C$5</c:f>
              <c:strCache>
                <c:ptCount val="1"/>
                <c:pt idx="0">
                  <c:v>Distributor - Sum of GrossProfit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F3-BEAA-4667-9966-FD95668E3C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F5-BEAA-4667-9966-FD95668E3C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F7-BEAA-4667-9966-FD95668E3C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F9-BEAA-4667-9966-FD95668E3C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FB-BEAA-4667-9966-FD95668E3C7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FD-BEAA-4667-9966-FD95668E3C7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FF-BEAA-4667-9966-FD95668E3C7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01-BEAA-4667-9966-FD95668E3C7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03-BEAA-4667-9966-FD95668E3C7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05-BEAA-4667-9966-FD95668E3C7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07-BEAA-4667-9966-FD95668E3C7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09-BEAA-4667-9966-FD95668E3C7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0B-BEAA-4667-9966-FD95668E3C7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0D-BEAA-4667-9966-FD95668E3C7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0F-BEAA-4667-9966-FD95668E3C7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11-BEAA-4667-9966-FD95668E3C79}"/>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13-BEAA-4667-9966-FD95668E3C7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15-BEAA-4667-9966-FD95668E3C79}"/>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17-BEAA-4667-9966-FD95668E3C79}"/>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19-BEAA-4667-9966-FD95668E3C79}"/>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1B-BEAA-4667-9966-FD95668E3C79}"/>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1D-BEAA-4667-9966-FD95668E3C79}"/>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1F-BEAA-4667-9966-FD95668E3C79}"/>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21-BEAA-4667-9966-FD95668E3C79}"/>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23-BEAA-4667-9966-FD95668E3C79}"/>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25-BEAA-4667-9966-FD95668E3C79}"/>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27-BEAA-4667-9966-FD95668E3C79}"/>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29-BEAA-4667-9966-FD95668E3C79}"/>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2B-BEAA-4667-9966-FD95668E3C79}"/>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2D-BEAA-4667-9966-FD95668E3C79}"/>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2F-BEAA-4667-9966-FD95668E3C79}"/>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31-BEAA-4667-9966-FD95668E3C79}"/>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33-BEAA-4667-9966-FD95668E3C79}"/>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35-BEAA-4667-9966-FD95668E3C79}"/>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37-BEAA-4667-9966-FD95668E3C79}"/>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39-BEAA-4667-9966-FD95668E3C79}"/>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3B-BEAA-4667-9966-FD95668E3C79}"/>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3D-BEAA-4667-9966-FD95668E3C79}"/>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3F-BEAA-4667-9966-FD95668E3C79}"/>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41-BEAA-4667-9966-FD95668E3C79}"/>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43-BEAA-4667-9966-FD95668E3C79}"/>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45-BEAA-4667-9966-FD95668E3C79}"/>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47-BEAA-4667-9966-FD95668E3C79}"/>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49-BEAA-4667-9966-FD95668E3C79}"/>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4B-BEAA-4667-9966-FD95668E3C79}"/>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4D-BEAA-4667-9966-FD95668E3C79}"/>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4F-BEAA-4667-9966-FD95668E3C79}"/>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51-BEAA-4667-9966-FD95668E3C79}"/>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53-BEAA-4667-9966-FD95668E3C79}"/>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55-BEAA-4667-9966-FD95668E3C79}"/>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57-BEAA-4667-9966-FD95668E3C79}"/>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59-BEAA-4667-9966-FD95668E3C79}"/>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5B-BEAA-4667-9966-FD95668E3C79}"/>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5D-BEAA-4667-9966-FD95668E3C79}"/>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55F-BEAA-4667-9966-FD95668E3C79}"/>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561-BEAA-4667-9966-FD95668E3C79}"/>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563-BEAA-4667-9966-FD95668E3C79}"/>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565-BEAA-4667-9966-FD95668E3C79}"/>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567-BEAA-4667-9966-FD95668E3C79}"/>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569-BEAA-4667-9966-FD95668E3C79}"/>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6B-BEAA-4667-9966-FD95668E3C79}"/>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6D-BEAA-4667-9966-FD95668E3C79}"/>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6F-BEAA-4667-9966-FD95668E3C79}"/>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71-BEAA-4667-9966-FD95668E3C79}"/>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73-BEAA-4667-9966-FD95668E3C79}"/>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75-BEAA-4667-9966-FD95668E3C79}"/>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77-BEAA-4667-9966-FD95668E3C79}"/>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79-BEAA-4667-9966-FD95668E3C79}"/>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7B-BEAA-4667-9966-FD95668E3C79}"/>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7D-BEAA-4667-9966-FD95668E3C79}"/>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7F-BEAA-4667-9966-FD95668E3C79}"/>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81-BEAA-4667-9966-FD95668E3C79}"/>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83-BEAA-4667-9966-FD95668E3C79}"/>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85-BEAA-4667-9966-FD95668E3C79}"/>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87-BEAA-4667-9966-FD95668E3C79}"/>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89-BEAA-4667-9966-FD95668E3C79}"/>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8B-BEAA-4667-9966-FD95668E3C79}"/>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8D-BEAA-4667-9966-FD95668E3C79}"/>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8F-BEAA-4667-9966-FD95668E3C79}"/>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91-BEAA-4667-9966-FD95668E3C79}"/>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93-BEAA-4667-9966-FD95668E3C79}"/>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95-BEAA-4667-9966-FD95668E3C79}"/>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97-BEAA-4667-9966-FD95668E3C79}"/>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99-BEAA-4667-9966-FD95668E3C79}"/>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9B-BEAA-4667-9966-FD95668E3C79}"/>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9D-BEAA-4667-9966-FD95668E3C79}"/>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9F-BEAA-4667-9966-FD95668E3C79}"/>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A1-BEAA-4667-9966-FD95668E3C79}"/>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A3-BEAA-4667-9966-FD95668E3C79}"/>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A5-BEAA-4667-9966-FD95668E3C79}"/>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A7-BEAA-4667-9966-FD95668E3C79}"/>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A9-BEAA-4667-9966-FD95668E3C79}"/>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AB-BEAA-4667-9966-FD95668E3C79}"/>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AD-BEAA-4667-9966-FD95668E3C79}"/>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AF-BEAA-4667-9966-FD95668E3C79}"/>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B1-BEAA-4667-9966-FD95668E3C79}"/>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B3-BEAA-4667-9966-FD95668E3C79}"/>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B5-BEAA-4667-9966-FD95668E3C79}"/>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B7-BEAA-4667-9966-FD95668E3C79}"/>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B9-BEAA-4667-9966-FD95668E3C79}"/>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BB-BEAA-4667-9966-FD95668E3C79}"/>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BD-BEAA-4667-9966-FD95668E3C79}"/>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BF-BEAA-4667-9966-FD95668E3C79}"/>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C1-BEAA-4667-9966-FD95668E3C79}"/>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C3-BEAA-4667-9966-FD95668E3C79}"/>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C5-BEAA-4667-9966-FD95668E3C79}"/>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C7-BEAA-4667-9966-FD95668E3C79}"/>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C9-BEAA-4667-9966-FD95668E3C79}"/>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5CB-BEAA-4667-9966-FD95668E3C79}"/>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5CD-BEAA-4667-9966-FD95668E3C79}"/>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5CF-BEAA-4667-9966-FD95668E3C79}"/>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5D1-BEAA-4667-9966-FD95668E3C79}"/>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5D3-BEAA-4667-9966-FD95668E3C79}"/>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5D5-BEAA-4667-9966-FD95668E3C79}"/>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D7-BEAA-4667-9966-FD95668E3C79}"/>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D9-BEAA-4667-9966-FD95668E3C79}"/>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DB-BEAA-4667-9966-FD95668E3C79}"/>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DD-BEAA-4667-9966-FD95668E3C79}"/>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DF-BEAA-4667-9966-FD95668E3C79}"/>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E1-BEAA-4667-9966-FD95668E3C79}"/>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E3-BEAA-4667-9966-FD95668E3C79}"/>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E5-BEAA-4667-9966-FD95668E3C79}"/>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E7-BEAA-4667-9966-FD95668E3C79}"/>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E9-BEAA-4667-9966-FD95668E3C79}"/>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EB-BEAA-4667-9966-FD95668E3C79}"/>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ED-BEAA-4667-9966-FD95668E3C79}"/>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EF-BEAA-4667-9966-FD95668E3C79}"/>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F1-BEAA-4667-9966-FD95668E3C79}"/>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F3-BEAA-4667-9966-FD95668E3C79}"/>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F5-BEAA-4667-9966-FD95668E3C79}"/>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F7-BEAA-4667-9966-FD95668E3C79}"/>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F9-BEAA-4667-9966-FD95668E3C79}"/>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FB-BEAA-4667-9966-FD95668E3C79}"/>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FD-BEAA-4667-9966-FD95668E3C79}"/>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FF-BEAA-4667-9966-FD95668E3C79}"/>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01-BEAA-4667-9966-FD95668E3C79}"/>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03-BEAA-4667-9966-FD95668E3C79}"/>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05-BEAA-4667-9966-FD95668E3C79}"/>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07-BEAA-4667-9966-FD95668E3C79}"/>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09-BEAA-4667-9966-FD95668E3C79}"/>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0B-BEAA-4667-9966-FD95668E3C79}"/>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0D-BEAA-4667-9966-FD95668E3C79}"/>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0F-BEAA-4667-9966-FD95668E3C79}"/>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11-BEAA-4667-9966-FD95668E3C79}"/>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13-BEAA-4667-9966-FD95668E3C79}"/>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15-BEAA-4667-9966-FD95668E3C79}"/>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17-BEAA-4667-9966-FD95668E3C79}"/>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19-BEAA-4667-9966-FD95668E3C79}"/>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1B-BEAA-4667-9966-FD95668E3C79}"/>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1D-BEAA-4667-9966-FD95668E3C79}"/>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1F-BEAA-4667-9966-FD95668E3C79}"/>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21-BEAA-4667-9966-FD95668E3C79}"/>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23-BEAA-4667-9966-FD95668E3C79}"/>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25-BEAA-4667-9966-FD95668E3C79}"/>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27-BEAA-4667-9966-FD95668E3C79}"/>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29-BEAA-4667-9966-FD95668E3C79}"/>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2B-BEAA-4667-9966-FD95668E3C79}"/>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2D-BEAA-4667-9966-FD95668E3C79}"/>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2F-BEAA-4667-9966-FD95668E3C79}"/>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31-BEAA-4667-9966-FD95668E3C79}"/>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33-BEAA-4667-9966-FD95668E3C79}"/>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35-BEAA-4667-9966-FD95668E3C79}"/>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637-BEAA-4667-9966-FD95668E3C79}"/>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639-BEAA-4667-9966-FD95668E3C79}"/>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63B-BEAA-4667-9966-FD95668E3C79}"/>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63D-BEAA-4667-9966-FD95668E3C79}"/>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63F-BEAA-4667-9966-FD95668E3C79}"/>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641-BEAA-4667-9966-FD95668E3C79}"/>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43-BEAA-4667-9966-FD95668E3C79}"/>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45-BEAA-4667-9966-FD95668E3C79}"/>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47-BEAA-4667-9966-FD95668E3C79}"/>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49-BEAA-4667-9966-FD95668E3C79}"/>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4B-BEAA-4667-9966-FD95668E3C79}"/>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4D-BEAA-4667-9966-FD95668E3C79}"/>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4F-BEAA-4667-9966-FD95668E3C79}"/>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51-BEAA-4667-9966-FD95668E3C79}"/>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53-BEAA-4667-9966-FD95668E3C79}"/>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55-BEAA-4667-9966-FD95668E3C79}"/>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57-BEAA-4667-9966-FD95668E3C79}"/>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59-BEAA-4667-9966-FD95668E3C79}"/>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5B-BEAA-4667-9966-FD95668E3C79}"/>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5D-BEAA-4667-9966-FD95668E3C79}"/>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5F-BEAA-4667-9966-FD95668E3C79}"/>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61-BEAA-4667-9966-FD95668E3C79}"/>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63-BEAA-4667-9966-FD95668E3C79}"/>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65-BEAA-4667-9966-FD95668E3C79}"/>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67-BEAA-4667-9966-FD95668E3C79}"/>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69-BEAA-4667-9966-FD95668E3C79}"/>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6B-BEAA-4667-9966-FD95668E3C79}"/>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6D-BEAA-4667-9966-FD95668E3C79}"/>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6F-BEAA-4667-9966-FD95668E3C79}"/>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71-BEAA-4667-9966-FD95668E3C79}"/>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73-BEAA-4667-9966-FD95668E3C79}"/>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75-BEAA-4667-9966-FD95668E3C79}"/>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77-BEAA-4667-9966-FD95668E3C79}"/>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79-BEAA-4667-9966-FD95668E3C79}"/>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7B-BEAA-4667-9966-FD95668E3C79}"/>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7D-BEAA-4667-9966-FD95668E3C79}"/>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7F-BEAA-4667-9966-FD95668E3C79}"/>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81-BEAA-4667-9966-FD95668E3C79}"/>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83-BEAA-4667-9966-FD95668E3C79}"/>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85-BEAA-4667-9966-FD95668E3C79}"/>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87-BEAA-4667-9966-FD95668E3C79}"/>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89-BEAA-4667-9966-FD95668E3C79}"/>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8B-BEAA-4667-9966-FD95668E3C79}"/>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8D-BEAA-4667-9966-FD95668E3C79}"/>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8F-BEAA-4667-9966-FD95668E3C79}"/>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91-BEAA-4667-9966-FD95668E3C79}"/>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93-BEAA-4667-9966-FD95668E3C79}"/>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95-BEAA-4667-9966-FD95668E3C79}"/>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97-BEAA-4667-9966-FD95668E3C79}"/>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99-BEAA-4667-9966-FD95668E3C79}"/>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9B-BEAA-4667-9966-FD95668E3C79}"/>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9D-BEAA-4667-9966-FD95668E3C79}"/>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9F-BEAA-4667-9966-FD95668E3C79}"/>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A1-BEAA-4667-9966-FD95668E3C79}"/>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6A3-BEAA-4667-9966-FD95668E3C79}"/>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6A5-BEAA-4667-9966-FD95668E3C79}"/>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6A7-BEAA-4667-9966-FD95668E3C79}"/>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6A9-BEAA-4667-9966-FD95668E3C79}"/>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6AB-BEAA-4667-9966-FD95668E3C79}"/>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6AD-BEAA-4667-9966-FD95668E3C79}"/>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AF-BEAA-4667-9966-FD95668E3C79}"/>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B1-BEAA-4667-9966-FD95668E3C79}"/>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B3-BEAA-4667-9966-FD95668E3C79}"/>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B5-BEAA-4667-9966-FD95668E3C79}"/>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B7-BEAA-4667-9966-FD95668E3C79}"/>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B9-BEAA-4667-9966-FD95668E3C79}"/>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BB-BEAA-4667-9966-FD95668E3C79}"/>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BD-BEAA-4667-9966-FD95668E3C79}"/>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BF-BEAA-4667-9966-FD95668E3C79}"/>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C1-BEAA-4667-9966-FD95668E3C79}"/>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C3-BEAA-4667-9966-FD95668E3C79}"/>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C5-BEAA-4667-9966-FD95668E3C79}"/>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C7-BEAA-4667-9966-FD95668E3C79}"/>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C9-BEAA-4667-9966-FD95668E3C79}"/>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CB-BEAA-4667-9966-FD95668E3C79}"/>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CD-BEAA-4667-9966-FD95668E3C79}"/>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CF-BEAA-4667-9966-FD95668E3C79}"/>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D1-BEAA-4667-9966-FD95668E3C79}"/>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D3-BEAA-4667-9966-FD95668E3C79}"/>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D5-BEAA-4667-9966-FD95668E3C79}"/>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D7-BEAA-4667-9966-FD95668E3C79}"/>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D9-BEAA-4667-9966-FD95668E3C79}"/>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DB-BEAA-4667-9966-FD95668E3C79}"/>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DD-BEAA-4667-9966-FD95668E3C79}"/>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DF-BEAA-4667-9966-FD95668E3C79}"/>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E1-BEAA-4667-9966-FD95668E3C79}"/>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E3-BEAA-4667-9966-FD95668E3C79}"/>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E5-BEAA-4667-9966-FD95668E3C79}"/>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E7-BEAA-4667-9966-FD95668E3C79}"/>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E9-BEAA-4667-9966-FD95668E3C79}"/>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EB-BEAA-4667-9966-FD95668E3C79}"/>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ED-BEAA-4667-9966-FD95668E3C79}"/>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EF-BEAA-4667-9966-FD95668E3C79}"/>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F1-BEAA-4667-9966-FD95668E3C79}"/>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F3-BEAA-4667-9966-FD95668E3C79}"/>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F5-BEAA-4667-9966-FD95668E3C79}"/>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F7-BEAA-4667-9966-FD95668E3C79}"/>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F9-BEAA-4667-9966-FD95668E3C79}"/>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FB-BEAA-4667-9966-FD95668E3C79}"/>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FD-BEAA-4667-9966-FD95668E3C79}"/>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FF-BEAA-4667-9966-FD95668E3C79}"/>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01-BEAA-4667-9966-FD95668E3C79}"/>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03-BEAA-4667-9966-FD95668E3C79}"/>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05-BEAA-4667-9966-FD95668E3C79}"/>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07-BEAA-4667-9966-FD95668E3C79}"/>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09-BEAA-4667-9966-FD95668E3C79}"/>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0B-BEAA-4667-9966-FD95668E3C79}"/>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0D-BEAA-4667-9966-FD95668E3C79}"/>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70F-BEAA-4667-9966-FD95668E3C79}"/>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711-BEAA-4667-9966-FD95668E3C79}"/>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713-BEAA-4667-9966-FD95668E3C79}"/>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715-BEAA-4667-9966-FD95668E3C79}"/>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717-BEAA-4667-9966-FD95668E3C79}"/>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719-BEAA-4667-9966-FD95668E3C79}"/>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1B-BEAA-4667-9966-FD95668E3C79}"/>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1D-BEAA-4667-9966-FD95668E3C79}"/>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1F-BEAA-4667-9966-FD95668E3C79}"/>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21-BEAA-4667-9966-FD95668E3C79}"/>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23-BEAA-4667-9966-FD95668E3C79}"/>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25-BEAA-4667-9966-FD95668E3C79}"/>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27-BEAA-4667-9966-FD95668E3C79}"/>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29-BEAA-4667-9966-FD95668E3C79}"/>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2B-BEAA-4667-9966-FD95668E3C79}"/>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2D-BEAA-4667-9966-FD95668E3C79}"/>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2F-BEAA-4667-9966-FD95668E3C79}"/>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31-BEAA-4667-9966-FD95668E3C79}"/>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33-BEAA-4667-9966-FD95668E3C79}"/>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35-BEAA-4667-9966-FD95668E3C79}"/>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37-BEAA-4667-9966-FD95668E3C79}"/>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39-BEAA-4667-9966-FD95668E3C79}"/>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3B-BEAA-4667-9966-FD95668E3C79}"/>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3D-BEAA-4667-9966-FD95668E3C79}"/>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3F-BEAA-4667-9966-FD95668E3C79}"/>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41-BEAA-4667-9966-FD95668E3C79}"/>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43-BEAA-4667-9966-FD95668E3C79}"/>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45-BEAA-4667-9966-FD95668E3C79}"/>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47-BEAA-4667-9966-FD95668E3C79}"/>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49-BEAA-4667-9966-FD95668E3C79}"/>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4B-BEAA-4667-9966-FD95668E3C79}"/>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4D-BEAA-4667-9966-FD95668E3C79}"/>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4F-BEAA-4667-9966-FD95668E3C79}"/>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51-BEAA-4667-9966-FD95668E3C79}"/>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53-BEAA-4667-9966-FD95668E3C79}"/>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55-BEAA-4667-9966-FD95668E3C79}"/>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57-BEAA-4667-9966-FD95668E3C79}"/>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59-BEAA-4667-9966-FD95668E3C79}"/>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5B-BEAA-4667-9966-FD95668E3C79}"/>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5D-BEAA-4667-9966-FD95668E3C79}"/>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5F-BEAA-4667-9966-FD95668E3C79}"/>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61-BEAA-4667-9966-FD95668E3C79}"/>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63-BEAA-4667-9966-FD95668E3C79}"/>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65-BEAA-4667-9966-FD95668E3C79}"/>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67-BEAA-4667-9966-FD95668E3C79}"/>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69-BEAA-4667-9966-FD95668E3C79}"/>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6B-BEAA-4667-9966-FD95668E3C79}"/>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6D-BEAA-4667-9966-FD95668E3C79}"/>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6F-BEAA-4667-9966-FD95668E3C79}"/>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71-BEAA-4667-9966-FD95668E3C79}"/>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73-BEAA-4667-9966-FD95668E3C79}"/>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75-BEAA-4667-9966-FD95668E3C79}"/>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77-BEAA-4667-9966-FD95668E3C79}"/>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79-BEAA-4667-9966-FD95668E3C79}"/>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77B-BEAA-4667-9966-FD95668E3C79}"/>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77D-BEAA-4667-9966-FD95668E3C79}"/>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77F-BEAA-4667-9966-FD95668E3C79}"/>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781-BEAA-4667-9966-FD95668E3C79}"/>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783-BEAA-4667-9966-FD95668E3C79}"/>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785-BEAA-4667-9966-FD95668E3C79}"/>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87-BEAA-4667-9966-FD95668E3C79}"/>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89-BEAA-4667-9966-FD95668E3C79}"/>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8B-BEAA-4667-9966-FD95668E3C79}"/>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8D-BEAA-4667-9966-FD95668E3C79}"/>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8F-BEAA-4667-9966-FD95668E3C79}"/>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91-BEAA-4667-9966-FD95668E3C79}"/>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93-BEAA-4667-9966-FD95668E3C79}"/>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95-BEAA-4667-9966-FD95668E3C79}"/>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97-BEAA-4667-9966-FD95668E3C79}"/>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99-BEAA-4667-9966-FD95668E3C79}"/>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9B-BEAA-4667-9966-FD95668E3C79}"/>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9D-BEAA-4667-9966-FD95668E3C79}"/>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9F-BEAA-4667-9966-FD95668E3C79}"/>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A1-BEAA-4667-9966-FD95668E3C79}"/>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A3-BEAA-4667-9966-FD95668E3C79}"/>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A5-BEAA-4667-9966-FD95668E3C79}"/>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A7-BEAA-4667-9966-FD95668E3C79}"/>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A9-BEAA-4667-9966-FD95668E3C79}"/>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AB-BEAA-4667-9966-FD95668E3C79}"/>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AD-BEAA-4667-9966-FD95668E3C79}"/>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AF-BEAA-4667-9966-FD95668E3C79}"/>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B1-BEAA-4667-9966-FD95668E3C79}"/>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B3-BEAA-4667-9966-FD95668E3C79}"/>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B5-BEAA-4667-9966-FD95668E3C79}"/>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B7-BEAA-4667-9966-FD95668E3C79}"/>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B9-BEAA-4667-9966-FD95668E3C79}"/>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BB-BEAA-4667-9966-FD95668E3C79}"/>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BD-BEAA-4667-9966-FD95668E3C79}"/>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BF-BEAA-4667-9966-FD95668E3C79}"/>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C1-BEAA-4667-9966-FD95668E3C79}"/>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C3-BEAA-4667-9966-FD95668E3C79}"/>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C5-BEAA-4667-9966-FD95668E3C79}"/>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C7-BEAA-4667-9966-FD95668E3C79}"/>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C9-BEAA-4667-9966-FD95668E3C79}"/>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CB-BEAA-4667-9966-FD95668E3C79}"/>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CD-BEAA-4667-9966-FD95668E3C79}"/>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CF-BEAA-4667-9966-FD95668E3C79}"/>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D1-BEAA-4667-9966-FD95668E3C79}"/>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D3-BEAA-4667-9966-FD95668E3C79}"/>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D5-BEAA-4667-9966-FD95668E3C79}"/>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D7-BEAA-4667-9966-FD95668E3C79}"/>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D9-BEAA-4667-9966-FD95668E3C79}"/>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DB-BEAA-4667-9966-FD95668E3C79}"/>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DD-BEAA-4667-9966-FD95668E3C79}"/>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DF-BEAA-4667-9966-FD95668E3C79}"/>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E1-BEAA-4667-9966-FD95668E3C79}"/>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E3-BEAA-4667-9966-FD95668E3C79}"/>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E5-BEAA-4667-9966-FD95668E3C79}"/>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7E7-BEAA-4667-9966-FD95668E3C79}"/>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7E9-BEAA-4667-9966-FD95668E3C79}"/>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7EB-BEAA-4667-9966-FD95668E3C79}"/>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7ED-BEAA-4667-9966-FD95668E3C79}"/>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7EF-BEAA-4667-9966-FD95668E3C79}"/>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7F1-BEAA-4667-9966-FD95668E3C79}"/>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F3-BEAA-4667-9966-FD95668E3C79}"/>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F5-BEAA-4667-9966-FD95668E3C79}"/>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F7-BEAA-4667-9966-FD95668E3C79}"/>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F9-BEAA-4667-9966-FD95668E3C79}"/>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FB-BEAA-4667-9966-FD95668E3C79}"/>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FD-BEAA-4667-9966-FD95668E3C79}"/>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FF-BEAA-4667-9966-FD95668E3C79}"/>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01-BEAA-4667-9966-FD95668E3C79}"/>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03-BEAA-4667-9966-FD95668E3C79}"/>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05-BEAA-4667-9966-FD95668E3C79}"/>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07-BEAA-4667-9966-FD95668E3C79}"/>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09-BEAA-4667-9966-FD95668E3C79}"/>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0B-BEAA-4667-9966-FD95668E3C79}"/>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0D-BEAA-4667-9966-FD95668E3C79}"/>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0F-BEAA-4667-9966-FD95668E3C79}"/>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11-BEAA-4667-9966-FD95668E3C79}"/>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13-BEAA-4667-9966-FD95668E3C79}"/>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15-BEAA-4667-9966-FD95668E3C79}"/>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17-BEAA-4667-9966-FD95668E3C79}"/>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19-BEAA-4667-9966-FD95668E3C79}"/>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1B-BEAA-4667-9966-FD95668E3C79}"/>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1D-BEAA-4667-9966-FD95668E3C79}"/>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1F-BEAA-4667-9966-FD95668E3C79}"/>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21-BEAA-4667-9966-FD95668E3C79}"/>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23-BEAA-4667-9966-FD95668E3C79}"/>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25-BEAA-4667-9966-FD95668E3C79}"/>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27-BEAA-4667-9966-FD95668E3C79}"/>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29-BEAA-4667-9966-FD95668E3C79}"/>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2B-BEAA-4667-9966-FD95668E3C79}"/>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2D-BEAA-4667-9966-FD95668E3C79}"/>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2F-BEAA-4667-9966-FD95668E3C79}"/>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31-BEAA-4667-9966-FD95668E3C79}"/>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33-BEAA-4667-9966-FD95668E3C79}"/>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35-BEAA-4667-9966-FD95668E3C79}"/>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37-BEAA-4667-9966-FD95668E3C79}"/>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39-BEAA-4667-9966-FD95668E3C79}"/>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3B-BEAA-4667-9966-FD95668E3C79}"/>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3D-BEAA-4667-9966-FD95668E3C79}"/>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3F-BEAA-4667-9966-FD95668E3C79}"/>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41-BEAA-4667-9966-FD95668E3C79}"/>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43-BEAA-4667-9966-FD95668E3C79}"/>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45-BEAA-4667-9966-FD95668E3C79}"/>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47-BEAA-4667-9966-FD95668E3C79}"/>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49-BEAA-4667-9966-FD95668E3C79}"/>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4B-BEAA-4667-9966-FD95668E3C79}"/>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4D-BEAA-4667-9966-FD95668E3C79}"/>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4F-BEAA-4667-9966-FD95668E3C79}"/>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51-BEAA-4667-9966-FD95668E3C79}"/>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853-BEAA-4667-9966-FD95668E3C79}"/>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855-BEAA-4667-9966-FD95668E3C79}"/>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857-BEAA-4667-9966-FD95668E3C79}"/>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859-BEAA-4667-9966-FD95668E3C79}"/>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85B-BEAA-4667-9966-FD95668E3C79}"/>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85D-BEAA-4667-9966-FD95668E3C79}"/>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5F-BEAA-4667-9966-FD95668E3C79}"/>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61-BEAA-4667-9966-FD95668E3C79}"/>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63-BEAA-4667-9966-FD95668E3C79}"/>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65-BEAA-4667-9966-FD95668E3C79}"/>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67-BEAA-4667-9966-FD95668E3C79}"/>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69-BEAA-4667-9966-FD95668E3C79}"/>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6B-BEAA-4667-9966-FD95668E3C79}"/>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6D-BEAA-4667-9966-FD95668E3C79}"/>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6F-BEAA-4667-9966-FD95668E3C79}"/>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71-BEAA-4667-9966-FD95668E3C79}"/>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73-BEAA-4667-9966-FD95668E3C79}"/>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75-BEAA-4667-9966-FD95668E3C79}"/>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77-BEAA-4667-9966-FD95668E3C79}"/>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79-BEAA-4667-9966-FD95668E3C79}"/>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7B-BEAA-4667-9966-FD95668E3C79}"/>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7D-BEAA-4667-9966-FD95668E3C79}"/>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7F-BEAA-4667-9966-FD95668E3C79}"/>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81-BEAA-4667-9966-FD95668E3C79}"/>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83-BEAA-4667-9966-FD95668E3C79}"/>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85-BEAA-4667-9966-FD95668E3C79}"/>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87-BEAA-4667-9966-FD95668E3C79}"/>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89-BEAA-4667-9966-FD95668E3C79}"/>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8B-BEAA-4667-9966-FD95668E3C79}"/>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8D-BEAA-4667-9966-FD95668E3C79}"/>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8F-BEAA-4667-9966-FD95668E3C79}"/>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91-BEAA-4667-9966-FD95668E3C79}"/>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93-BEAA-4667-9966-FD95668E3C79}"/>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95-BEAA-4667-9966-FD95668E3C79}"/>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97-BEAA-4667-9966-FD95668E3C79}"/>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99-BEAA-4667-9966-FD95668E3C79}"/>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9B-BEAA-4667-9966-FD95668E3C79}"/>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9D-BEAA-4667-9966-FD95668E3C79}"/>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9F-BEAA-4667-9966-FD95668E3C79}"/>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A1-BEAA-4667-9966-FD95668E3C79}"/>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A3-BEAA-4667-9966-FD95668E3C79}"/>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A5-BEAA-4667-9966-FD95668E3C79}"/>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A7-BEAA-4667-9966-FD95668E3C79}"/>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A9-BEAA-4667-9966-FD95668E3C79}"/>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AB-BEAA-4667-9966-FD95668E3C79}"/>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AD-BEAA-4667-9966-FD95668E3C79}"/>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AF-BEAA-4667-9966-FD95668E3C79}"/>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B1-BEAA-4667-9966-FD95668E3C79}"/>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B3-BEAA-4667-9966-FD95668E3C79}"/>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B5-BEAA-4667-9966-FD95668E3C79}"/>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B7-BEAA-4667-9966-FD95668E3C79}"/>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B9-BEAA-4667-9966-FD95668E3C79}"/>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BB-BEAA-4667-9966-FD95668E3C79}"/>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BD-BEAA-4667-9966-FD95668E3C79}"/>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8BF-BEAA-4667-9966-FD95668E3C79}"/>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8C1-BEAA-4667-9966-FD95668E3C79}"/>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8C3-BEAA-4667-9966-FD95668E3C79}"/>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8C5-BEAA-4667-9966-FD95668E3C79}"/>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8C7-BEAA-4667-9966-FD95668E3C79}"/>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8C9-BEAA-4667-9966-FD95668E3C79}"/>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CB-BEAA-4667-9966-FD95668E3C79}"/>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CD-BEAA-4667-9966-FD95668E3C79}"/>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CF-BEAA-4667-9966-FD95668E3C79}"/>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D1-BEAA-4667-9966-FD95668E3C79}"/>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D3-BEAA-4667-9966-FD95668E3C79}"/>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D5-BEAA-4667-9966-FD95668E3C79}"/>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D7-BEAA-4667-9966-FD95668E3C79}"/>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D9-BEAA-4667-9966-FD95668E3C79}"/>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DB-BEAA-4667-9966-FD95668E3C79}"/>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DD-BEAA-4667-9966-FD95668E3C79}"/>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DF-BEAA-4667-9966-FD95668E3C79}"/>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E1-BEAA-4667-9966-FD95668E3C79}"/>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E3-BEAA-4667-9966-FD95668E3C79}"/>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E5-BEAA-4667-9966-FD95668E3C79}"/>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E7-BEAA-4667-9966-FD95668E3C79}"/>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E9-BEAA-4667-9966-FD95668E3C79}"/>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EB-BEAA-4667-9966-FD95668E3C79}"/>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ED-BEAA-4667-9966-FD95668E3C79}"/>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EF-BEAA-4667-9966-FD95668E3C79}"/>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F1-BEAA-4667-9966-FD95668E3C79}"/>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F3-BEAA-4667-9966-FD95668E3C79}"/>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F5-BEAA-4667-9966-FD95668E3C79}"/>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F7-BEAA-4667-9966-FD95668E3C79}"/>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F9-BEAA-4667-9966-FD95668E3C79}"/>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FB-BEAA-4667-9966-FD95668E3C79}"/>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FD-BEAA-4667-9966-FD95668E3C79}"/>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FF-BEAA-4667-9966-FD95668E3C79}"/>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01-BEAA-4667-9966-FD95668E3C79}"/>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03-BEAA-4667-9966-FD95668E3C79}"/>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05-BEAA-4667-9966-FD95668E3C79}"/>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07-BEAA-4667-9966-FD95668E3C79}"/>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09-BEAA-4667-9966-FD95668E3C79}"/>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0B-BEAA-4667-9966-FD95668E3C79}"/>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0D-BEAA-4667-9966-FD95668E3C79}"/>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0F-BEAA-4667-9966-FD95668E3C79}"/>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11-BEAA-4667-9966-FD95668E3C79}"/>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13-BEAA-4667-9966-FD95668E3C79}"/>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15-BEAA-4667-9966-FD95668E3C79}"/>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17-BEAA-4667-9966-FD95668E3C79}"/>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19-BEAA-4667-9966-FD95668E3C79}"/>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1B-BEAA-4667-9966-FD95668E3C79}"/>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1D-BEAA-4667-9966-FD95668E3C79}"/>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1F-BEAA-4667-9966-FD95668E3C79}"/>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21-BEAA-4667-9966-FD95668E3C79}"/>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23-BEAA-4667-9966-FD95668E3C79}"/>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25-BEAA-4667-9966-FD95668E3C79}"/>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27-BEAA-4667-9966-FD95668E3C79}"/>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29-BEAA-4667-9966-FD95668E3C79}"/>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92B-BEAA-4667-9966-FD95668E3C79}"/>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92D-BEAA-4667-9966-FD95668E3C79}"/>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92F-BEAA-4667-9966-FD95668E3C79}"/>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931-BEAA-4667-9966-FD95668E3C79}"/>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933-BEAA-4667-9966-FD95668E3C79}"/>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935-BEAA-4667-9966-FD95668E3C79}"/>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37-BEAA-4667-9966-FD95668E3C79}"/>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39-BEAA-4667-9966-FD95668E3C79}"/>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3B-BEAA-4667-9966-FD95668E3C79}"/>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3D-BEAA-4667-9966-FD95668E3C79}"/>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3F-BEAA-4667-9966-FD95668E3C79}"/>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41-BEAA-4667-9966-FD95668E3C79}"/>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43-BEAA-4667-9966-FD95668E3C79}"/>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45-BEAA-4667-9966-FD95668E3C79}"/>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47-BEAA-4667-9966-FD95668E3C79}"/>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49-BEAA-4667-9966-FD95668E3C79}"/>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4B-BEAA-4667-9966-FD95668E3C79}"/>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4D-BEAA-4667-9966-FD95668E3C79}"/>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4F-BEAA-4667-9966-FD95668E3C79}"/>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51-BEAA-4667-9966-FD95668E3C79}"/>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53-BEAA-4667-9966-FD95668E3C79}"/>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55-BEAA-4667-9966-FD95668E3C79}"/>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57-BEAA-4667-9966-FD95668E3C79}"/>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59-BEAA-4667-9966-FD95668E3C79}"/>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5B-BEAA-4667-9966-FD95668E3C79}"/>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5D-BEAA-4667-9966-FD95668E3C79}"/>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5F-BEAA-4667-9966-FD95668E3C79}"/>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61-BEAA-4667-9966-FD95668E3C79}"/>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63-BEAA-4667-9966-FD95668E3C79}"/>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65-BEAA-4667-9966-FD95668E3C79}"/>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67-BEAA-4667-9966-FD95668E3C79}"/>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69-BEAA-4667-9966-FD95668E3C79}"/>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6B-BEAA-4667-9966-FD95668E3C79}"/>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6D-BEAA-4667-9966-FD95668E3C79}"/>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6F-BEAA-4667-9966-FD95668E3C79}"/>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71-BEAA-4667-9966-FD95668E3C79}"/>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73-BEAA-4667-9966-FD95668E3C79}"/>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75-BEAA-4667-9966-FD95668E3C79}"/>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77-BEAA-4667-9966-FD95668E3C79}"/>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79-BEAA-4667-9966-FD95668E3C79}"/>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7B-BEAA-4667-9966-FD95668E3C79}"/>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7D-BEAA-4667-9966-FD95668E3C79}"/>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7F-BEAA-4667-9966-FD95668E3C79}"/>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81-BEAA-4667-9966-FD95668E3C79}"/>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83-BEAA-4667-9966-FD95668E3C79}"/>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85-BEAA-4667-9966-FD95668E3C79}"/>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87-BEAA-4667-9966-FD95668E3C79}"/>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89-BEAA-4667-9966-FD95668E3C79}"/>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8B-BEAA-4667-9966-FD95668E3C79}"/>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8D-BEAA-4667-9966-FD95668E3C79}"/>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8F-BEAA-4667-9966-FD95668E3C79}"/>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91-BEAA-4667-9966-FD95668E3C79}"/>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93-BEAA-4667-9966-FD95668E3C79}"/>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95-BEAA-4667-9966-FD95668E3C79}"/>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997-BEAA-4667-9966-FD95668E3C79}"/>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999-BEAA-4667-9966-FD95668E3C79}"/>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99B-BEAA-4667-9966-FD95668E3C79}"/>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99D-BEAA-4667-9966-FD95668E3C79}"/>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99F-BEAA-4667-9966-FD95668E3C79}"/>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9A1-BEAA-4667-9966-FD95668E3C79}"/>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A3-BEAA-4667-9966-FD95668E3C79}"/>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A5-BEAA-4667-9966-FD95668E3C79}"/>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A7-BEAA-4667-9966-FD95668E3C79}"/>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A9-BEAA-4667-9966-FD95668E3C79}"/>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AB-BEAA-4667-9966-FD95668E3C79}"/>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AD-BEAA-4667-9966-FD95668E3C79}"/>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AF-BEAA-4667-9966-FD95668E3C79}"/>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B1-BEAA-4667-9966-FD95668E3C79}"/>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B3-BEAA-4667-9966-FD95668E3C79}"/>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B5-BEAA-4667-9966-FD95668E3C79}"/>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B7-BEAA-4667-9966-FD95668E3C79}"/>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B9-BEAA-4667-9966-FD95668E3C79}"/>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BB-BEAA-4667-9966-FD95668E3C79}"/>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BD-BEAA-4667-9966-FD95668E3C79}"/>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BF-BEAA-4667-9966-FD95668E3C79}"/>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C1-BEAA-4667-9966-FD95668E3C79}"/>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C3-BEAA-4667-9966-FD95668E3C79}"/>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C5-BEAA-4667-9966-FD95668E3C79}"/>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C7-BEAA-4667-9966-FD95668E3C79}"/>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C9-BEAA-4667-9966-FD95668E3C79}"/>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CB-BEAA-4667-9966-FD95668E3C79}"/>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CD-BEAA-4667-9966-FD95668E3C79}"/>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CF-BEAA-4667-9966-FD95668E3C79}"/>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D1-BEAA-4667-9966-FD95668E3C79}"/>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D3-BEAA-4667-9966-FD95668E3C79}"/>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D5-BEAA-4667-9966-FD95668E3C79}"/>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D7-BEAA-4667-9966-FD95668E3C79}"/>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D9-BEAA-4667-9966-FD95668E3C79}"/>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DB-BEAA-4667-9966-FD95668E3C79}"/>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DD-BEAA-4667-9966-FD95668E3C79}"/>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DF-BEAA-4667-9966-FD95668E3C79}"/>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E1-BEAA-4667-9966-FD95668E3C79}"/>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E3-BEAA-4667-9966-FD95668E3C79}"/>
              </c:ext>
            </c:extLst>
          </c:dPt>
          <c:cat>
            <c:strRef>
              <c:f>ChannelAnalysis!$A$6:$A$10</c:f>
              <c:strCache>
                <c:ptCount val="4"/>
                <c:pt idx="0">
                  <c:v>Africa</c:v>
                </c:pt>
                <c:pt idx="1">
                  <c:v>Americas</c:v>
                </c:pt>
                <c:pt idx="2">
                  <c:v>Asia</c:v>
                </c:pt>
                <c:pt idx="3">
                  <c:v>Europe</c:v>
                </c:pt>
              </c:strCache>
            </c:strRef>
          </c:cat>
          <c:val>
            <c:numRef>
              <c:f>ChannelAnalysis!$C$6:$C$10</c:f>
              <c:numCache>
                <c:formatCode>General</c:formatCode>
                <c:ptCount val="4"/>
                <c:pt idx="0">
                  <c:v>151816.94306999998</c:v>
                </c:pt>
                <c:pt idx="1">
                  <c:v>184221.40960000001</c:v>
                </c:pt>
                <c:pt idx="2">
                  <c:v>167021.07481999998</c:v>
                </c:pt>
                <c:pt idx="3">
                  <c:v>88126.691669999986</c:v>
                </c:pt>
              </c:numCache>
            </c:numRef>
          </c:val>
          <c:extLst>
            <c:ext xmlns:c16="http://schemas.microsoft.com/office/drawing/2014/chart" uri="{C3380CC4-5D6E-409C-BE32-E72D297353CC}">
              <c16:uniqueId val="{00000037-342A-4BD5-90C3-DCDF7BAD6F9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2).xlsx]ChannelAnalysis!PivotTable5</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ChannelAnalysis!$B$3:$B$5</c:f>
              <c:strCache>
                <c:ptCount val="1"/>
                <c:pt idx="0">
                  <c:v>Distributor - Sum of GrossRevenue</c:v>
                </c:pt>
              </c:strCache>
            </c:strRef>
          </c:tx>
          <c:spPr>
            <a:solidFill>
              <a:schemeClr val="accent1"/>
            </a:solidFill>
            <a:ln>
              <a:noFill/>
            </a:ln>
            <a:effectLst/>
          </c:spPr>
          <c:invertIfNegative val="0"/>
          <c:cat>
            <c:strRef>
              <c:f>ChannelAnalysis!$A$6:$A$10</c:f>
              <c:strCache>
                <c:ptCount val="4"/>
                <c:pt idx="0">
                  <c:v>Africa</c:v>
                </c:pt>
                <c:pt idx="1">
                  <c:v>Americas</c:v>
                </c:pt>
                <c:pt idx="2">
                  <c:v>Asia</c:v>
                </c:pt>
                <c:pt idx="3">
                  <c:v>Europe</c:v>
                </c:pt>
              </c:strCache>
            </c:strRef>
          </c:cat>
          <c:val>
            <c:numRef>
              <c:f>ChannelAnalysis!$B$6:$B$10</c:f>
              <c:numCache>
                <c:formatCode>General</c:formatCode>
                <c:ptCount val="4"/>
                <c:pt idx="0">
                  <c:v>542124.29307000001</c:v>
                </c:pt>
                <c:pt idx="1">
                  <c:v>567598.07960000006</c:v>
                </c:pt>
                <c:pt idx="2">
                  <c:v>521926.70481999993</c:v>
                </c:pt>
                <c:pt idx="3">
                  <c:v>220581.21166999996</c:v>
                </c:pt>
              </c:numCache>
            </c:numRef>
          </c:val>
          <c:extLst>
            <c:ext xmlns:c16="http://schemas.microsoft.com/office/drawing/2014/chart" uri="{C3380CC4-5D6E-409C-BE32-E72D297353CC}">
              <c16:uniqueId val="{00000000-A6B6-48F4-9FA1-83FB28563D0B}"/>
            </c:ext>
          </c:extLst>
        </c:ser>
        <c:ser>
          <c:idx val="1"/>
          <c:order val="1"/>
          <c:tx>
            <c:strRef>
              <c:f>ChannelAnalysis!$C$3:$C$5</c:f>
              <c:strCache>
                <c:ptCount val="1"/>
                <c:pt idx="0">
                  <c:v>Distributor - Sum of GrossProfit</c:v>
                </c:pt>
              </c:strCache>
            </c:strRef>
          </c:tx>
          <c:spPr>
            <a:solidFill>
              <a:schemeClr val="accent2"/>
            </a:solidFill>
            <a:ln>
              <a:noFill/>
            </a:ln>
            <a:effectLst/>
          </c:spPr>
          <c:invertIfNegative val="0"/>
          <c:cat>
            <c:strRef>
              <c:f>ChannelAnalysis!$A$6:$A$10</c:f>
              <c:strCache>
                <c:ptCount val="4"/>
                <c:pt idx="0">
                  <c:v>Africa</c:v>
                </c:pt>
                <c:pt idx="1">
                  <c:v>Americas</c:v>
                </c:pt>
                <c:pt idx="2">
                  <c:v>Asia</c:v>
                </c:pt>
                <c:pt idx="3">
                  <c:v>Europe</c:v>
                </c:pt>
              </c:strCache>
            </c:strRef>
          </c:cat>
          <c:val>
            <c:numRef>
              <c:f>ChannelAnalysis!$C$6:$C$10</c:f>
              <c:numCache>
                <c:formatCode>General</c:formatCode>
                <c:ptCount val="4"/>
                <c:pt idx="0">
                  <c:v>151816.94306999998</c:v>
                </c:pt>
                <c:pt idx="1">
                  <c:v>184221.40960000001</c:v>
                </c:pt>
                <c:pt idx="2">
                  <c:v>167021.07481999998</c:v>
                </c:pt>
                <c:pt idx="3">
                  <c:v>88126.691669999986</c:v>
                </c:pt>
              </c:numCache>
            </c:numRef>
          </c:val>
          <c:extLst>
            <c:ext xmlns:c16="http://schemas.microsoft.com/office/drawing/2014/chart" uri="{C3380CC4-5D6E-409C-BE32-E72D297353CC}">
              <c16:uniqueId val="{00000001-A6B6-48F4-9FA1-83FB28563D0B}"/>
            </c:ext>
          </c:extLst>
        </c:ser>
        <c:dLbls>
          <c:showLegendKey val="0"/>
          <c:showVal val="0"/>
          <c:showCatName val="0"/>
          <c:showSerName val="0"/>
          <c:showPercent val="0"/>
          <c:showBubbleSize val="0"/>
        </c:dLbls>
        <c:gapWidth val="219"/>
        <c:overlap val="-27"/>
        <c:axId val="1533423263"/>
        <c:axId val="1533422783"/>
      </c:barChart>
      <c:catAx>
        <c:axId val="153342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422783"/>
        <c:crosses val="autoZero"/>
        <c:auto val="1"/>
        <c:lblAlgn val="ctr"/>
        <c:lblOffset val="100"/>
        <c:noMultiLvlLbl val="0"/>
      </c:catAx>
      <c:valAx>
        <c:axId val="1533422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423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2).xlsx]GrossRevenuePerMonth!PivotTable10</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GrossRevenuePerMonth!$B$3</c:f>
              <c:strCache>
                <c:ptCount val="1"/>
                <c:pt idx="0">
                  <c:v>Total</c:v>
                </c:pt>
              </c:strCache>
            </c:strRef>
          </c:tx>
          <c:spPr>
            <a:ln w="28575" cap="rnd">
              <a:solidFill>
                <a:schemeClr val="accent1"/>
              </a:solidFill>
              <a:round/>
            </a:ln>
            <a:effectLst/>
          </c:spPr>
          <c:marker>
            <c:symbol val="none"/>
          </c:marker>
          <c:cat>
            <c:strRef>
              <c:f>GrossRevenuePerMonth!$A$4:$A$38</c:f>
              <c:strCache>
                <c:ptCount val="34"/>
                <c:pt idx="0">
                  <c:v>Apr-2023</c:v>
                </c:pt>
                <c:pt idx="1">
                  <c:v>Apr-2024</c:v>
                </c:pt>
                <c:pt idx="2">
                  <c:v>Apr-2025</c:v>
                </c:pt>
                <c:pt idx="3">
                  <c:v>Aug-2023</c:v>
                </c:pt>
                <c:pt idx="4">
                  <c:v>Aug-2024</c:v>
                </c:pt>
                <c:pt idx="5">
                  <c:v>Aug-2025</c:v>
                </c:pt>
                <c:pt idx="6">
                  <c:v>Dec-2023</c:v>
                </c:pt>
                <c:pt idx="7">
                  <c:v>Dec-2024</c:v>
                </c:pt>
                <c:pt idx="8">
                  <c:v>Feb-2023</c:v>
                </c:pt>
                <c:pt idx="9">
                  <c:v>Feb-2024</c:v>
                </c:pt>
                <c:pt idx="10">
                  <c:v>Feb-2025</c:v>
                </c:pt>
                <c:pt idx="11">
                  <c:v>Jan-2023</c:v>
                </c:pt>
                <c:pt idx="12">
                  <c:v>Jan-2024</c:v>
                </c:pt>
                <c:pt idx="13">
                  <c:v>Jan-2025</c:v>
                </c:pt>
                <c:pt idx="14">
                  <c:v>Jul-2023</c:v>
                </c:pt>
                <c:pt idx="15">
                  <c:v>Jul-2024</c:v>
                </c:pt>
                <c:pt idx="16">
                  <c:v>Jul-2025</c:v>
                </c:pt>
                <c:pt idx="17">
                  <c:v>Jun-2023</c:v>
                </c:pt>
                <c:pt idx="18">
                  <c:v>Jun-2024</c:v>
                </c:pt>
                <c:pt idx="19">
                  <c:v>Jun-2025</c:v>
                </c:pt>
                <c:pt idx="20">
                  <c:v>Mar-2023</c:v>
                </c:pt>
                <c:pt idx="21">
                  <c:v>Mar-2024</c:v>
                </c:pt>
                <c:pt idx="22">
                  <c:v>Mar-2025</c:v>
                </c:pt>
                <c:pt idx="23">
                  <c:v>May-2023</c:v>
                </c:pt>
                <c:pt idx="24">
                  <c:v>May-2024</c:v>
                </c:pt>
                <c:pt idx="25">
                  <c:v>May-2025</c:v>
                </c:pt>
                <c:pt idx="26">
                  <c:v>Nov-2023</c:v>
                </c:pt>
                <c:pt idx="27">
                  <c:v>Nov-2024</c:v>
                </c:pt>
                <c:pt idx="28">
                  <c:v>Oct-2023</c:v>
                </c:pt>
                <c:pt idx="29">
                  <c:v>Oct-2024</c:v>
                </c:pt>
                <c:pt idx="30">
                  <c:v>Sep-2023</c:v>
                </c:pt>
                <c:pt idx="31">
                  <c:v>Sep-2024</c:v>
                </c:pt>
                <c:pt idx="32">
                  <c:v>Sep-2025</c:v>
                </c:pt>
                <c:pt idx="33">
                  <c:v>(blank)</c:v>
                </c:pt>
              </c:strCache>
            </c:strRef>
          </c:cat>
          <c:val>
            <c:numRef>
              <c:f>GrossRevenuePerMonth!$B$4:$B$38</c:f>
              <c:numCache>
                <c:formatCode>General</c:formatCode>
                <c:ptCount val="34"/>
                <c:pt idx="0">
                  <c:v>396972.36271999998</c:v>
                </c:pt>
                <c:pt idx="1">
                  <c:v>275994.26284000004</c:v>
                </c:pt>
                <c:pt idx="2">
                  <c:v>250167.93584000002</c:v>
                </c:pt>
                <c:pt idx="3">
                  <c:v>378176.53986999992</c:v>
                </c:pt>
                <c:pt idx="4">
                  <c:v>348898.87103000004</c:v>
                </c:pt>
                <c:pt idx="5">
                  <c:v>294008.40590000007</c:v>
                </c:pt>
                <c:pt idx="6">
                  <c:v>427705.27094000002</c:v>
                </c:pt>
                <c:pt idx="7">
                  <c:v>399473.01461000019</c:v>
                </c:pt>
                <c:pt idx="8">
                  <c:v>315759.32656999998</c:v>
                </c:pt>
                <c:pt idx="9">
                  <c:v>334009.35967999999</c:v>
                </c:pt>
                <c:pt idx="10">
                  <c:v>285135.42706999998</c:v>
                </c:pt>
                <c:pt idx="11">
                  <c:v>195734.84797999999</c:v>
                </c:pt>
                <c:pt idx="12">
                  <c:v>415023.01171999989</c:v>
                </c:pt>
                <c:pt idx="13">
                  <c:v>326416.62569000002</c:v>
                </c:pt>
                <c:pt idx="14">
                  <c:v>578497.54378999991</c:v>
                </c:pt>
                <c:pt idx="15">
                  <c:v>250709.01886000007</c:v>
                </c:pt>
                <c:pt idx="16">
                  <c:v>294761.29377000005</c:v>
                </c:pt>
                <c:pt idx="17">
                  <c:v>238240.76491000003</c:v>
                </c:pt>
                <c:pt idx="18">
                  <c:v>521371.03760000004</c:v>
                </c:pt>
                <c:pt idx="19">
                  <c:v>449981.92390000005</c:v>
                </c:pt>
                <c:pt idx="20">
                  <c:v>323344.85433999996</c:v>
                </c:pt>
                <c:pt idx="21">
                  <c:v>293120.11686999991</c:v>
                </c:pt>
                <c:pt idx="22">
                  <c:v>301238.41564999998</c:v>
                </c:pt>
                <c:pt idx="23">
                  <c:v>533841.80512999988</c:v>
                </c:pt>
                <c:pt idx="24">
                  <c:v>340910.43618000002</c:v>
                </c:pt>
                <c:pt idx="25">
                  <c:v>382619.82454999996</c:v>
                </c:pt>
                <c:pt idx="26">
                  <c:v>262985.04556</c:v>
                </c:pt>
                <c:pt idx="27">
                  <c:v>278167.38588999998</c:v>
                </c:pt>
                <c:pt idx="28">
                  <c:v>388946.51591000007</c:v>
                </c:pt>
                <c:pt idx="29">
                  <c:v>348007.96677</c:v>
                </c:pt>
                <c:pt idx="30">
                  <c:v>207730.86350000001</c:v>
                </c:pt>
                <c:pt idx="31">
                  <c:v>295290.05505999998</c:v>
                </c:pt>
                <c:pt idx="32">
                  <c:v>230593.64091000002</c:v>
                </c:pt>
              </c:numCache>
            </c:numRef>
          </c:val>
          <c:smooth val="0"/>
          <c:extLst>
            <c:ext xmlns:c16="http://schemas.microsoft.com/office/drawing/2014/chart" uri="{C3380CC4-5D6E-409C-BE32-E72D297353CC}">
              <c16:uniqueId val="{00000000-65D0-40CD-9229-DEBD33BD3582}"/>
            </c:ext>
          </c:extLst>
        </c:ser>
        <c:dLbls>
          <c:showLegendKey val="0"/>
          <c:showVal val="0"/>
          <c:showCatName val="0"/>
          <c:showSerName val="0"/>
          <c:showPercent val="0"/>
          <c:showBubbleSize val="0"/>
        </c:dLbls>
        <c:smooth val="0"/>
        <c:axId val="1531198943"/>
        <c:axId val="1531198463"/>
      </c:lineChart>
      <c:catAx>
        <c:axId val="153119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198463"/>
        <c:crosses val="autoZero"/>
        <c:auto val="1"/>
        <c:lblAlgn val="ctr"/>
        <c:lblOffset val="100"/>
        <c:noMultiLvlLbl val="0"/>
      </c:catAx>
      <c:valAx>
        <c:axId val="1531198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19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2).xlsx]RegionPerfomance!PivotTable1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RegionPerfomance!$B$3:$B$4</c:f>
              <c:strCache>
                <c:ptCount val="1"/>
                <c:pt idx="0">
                  <c:v>Direct</c:v>
                </c:pt>
              </c:strCache>
            </c:strRef>
          </c:tx>
          <c:spPr>
            <a:solidFill>
              <a:schemeClr val="accent1"/>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RegionPerfomance!$B$5:$B$10</c:f>
              <c:numCache>
                <c:formatCode>General</c:formatCode>
                <c:ptCount val="5"/>
                <c:pt idx="0">
                  <c:v>179783.57004000002</c:v>
                </c:pt>
                <c:pt idx="1">
                  <c:v>207806.32984999998</c:v>
                </c:pt>
                <c:pt idx="2">
                  <c:v>275814.34850000002</c:v>
                </c:pt>
                <c:pt idx="3">
                  <c:v>345801.66358999995</c:v>
                </c:pt>
              </c:numCache>
            </c:numRef>
          </c:val>
          <c:extLst>
            <c:ext xmlns:c16="http://schemas.microsoft.com/office/drawing/2014/chart" uri="{C3380CC4-5D6E-409C-BE32-E72D297353CC}">
              <c16:uniqueId val="{00000000-763F-4DD8-97C5-5D98EB407AA7}"/>
            </c:ext>
          </c:extLst>
        </c:ser>
        <c:ser>
          <c:idx val="1"/>
          <c:order val="1"/>
          <c:tx>
            <c:strRef>
              <c:f>RegionPerfomance!$C$3:$C$4</c:f>
              <c:strCache>
                <c:ptCount val="1"/>
                <c:pt idx="0">
                  <c:v>Distributor</c:v>
                </c:pt>
              </c:strCache>
            </c:strRef>
          </c:tx>
          <c:spPr>
            <a:solidFill>
              <a:schemeClr val="accent2"/>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RegionPerfomance!$C$5:$C$10</c:f>
              <c:numCache>
                <c:formatCode>General</c:formatCode>
                <c:ptCount val="5"/>
                <c:pt idx="0">
                  <c:v>151816.94306999998</c:v>
                </c:pt>
                <c:pt idx="1">
                  <c:v>184221.40959999996</c:v>
                </c:pt>
                <c:pt idx="2">
                  <c:v>167021.07482000001</c:v>
                </c:pt>
                <c:pt idx="3">
                  <c:v>88126.691670000015</c:v>
                </c:pt>
              </c:numCache>
            </c:numRef>
          </c:val>
          <c:extLst>
            <c:ext xmlns:c16="http://schemas.microsoft.com/office/drawing/2014/chart" uri="{C3380CC4-5D6E-409C-BE32-E72D297353CC}">
              <c16:uniqueId val="{00000001-763F-4DD8-97C5-5D98EB407AA7}"/>
            </c:ext>
          </c:extLst>
        </c:ser>
        <c:ser>
          <c:idx val="2"/>
          <c:order val="2"/>
          <c:tx>
            <c:strRef>
              <c:f>RegionPerfomance!$D$3:$D$4</c:f>
              <c:strCache>
                <c:ptCount val="1"/>
                <c:pt idx="0">
                  <c:v>Marketplace</c:v>
                </c:pt>
              </c:strCache>
            </c:strRef>
          </c:tx>
          <c:spPr>
            <a:solidFill>
              <a:schemeClr val="accent3"/>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RegionPerfomance!$D$5:$D$10</c:f>
              <c:numCache>
                <c:formatCode>General</c:formatCode>
                <c:ptCount val="5"/>
                <c:pt idx="0">
                  <c:v>204448.75443000003</c:v>
                </c:pt>
                <c:pt idx="1">
                  <c:v>182979.49402000004</c:v>
                </c:pt>
                <c:pt idx="2">
                  <c:v>151669.59359000006</c:v>
                </c:pt>
                <c:pt idx="3">
                  <c:v>144679.19922000001</c:v>
                </c:pt>
              </c:numCache>
            </c:numRef>
          </c:val>
          <c:extLst>
            <c:ext xmlns:c16="http://schemas.microsoft.com/office/drawing/2014/chart" uri="{C3380CC4-5D6E-409C-BE32-E72D297353CC}">
              <c16:uniqueId val="{00000002-763F-4DD8-97C5-5D98EB407AA7}"/>
            </c:ext>
          </c:extLst>
        </c:ser>
        <c:ser>
          <c:idx val="3"/>
          <c:order val="3"/>
          <c:tx>
            <c:strRef>
              <c:f>RegionPerfomance!$E$3:$E$4</c:f>
              <c:strCache>
                <c:ptCount val="1"/>
                <c:pt idx="0">
                  <c:v>Online</c:v>
                </c:pt>
              </c:strCache>
            </c:strRef>
          </c:tx>
          <c:spPr>
            <a:solidFill>
              <a:schemeClr val="accent4"/>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RegionPerfomance!$E$5:$E$10</c:f>
              <c:numCache>
                <c:formatCode>General</c:formatCode>
                <c:ptCount val="5"/>
                <c:pt idx="0">
                  <c:v>153265.03340000001</c:v>
                </c:pt>
                <c:pt idx="1">
                  <c:v>219761.22212000002</c:v>
                </c:pt>
                <c:pt idx="2">
                  <c:v>144324.27794000006</c:v>
                </c:pt>
                <c:pt idx="3">
                  <c:v>158117.76618999999</c:v>
                </c:pt>
              </c:numCache>
            </c:numRef>
          </c:val>
          <c:extLst>
            <c:ext xmlns:c16="http://schemas.microsoft.com/office/drawing/2014/chart" uri="{C3380CC4-5D6E-409C-BE32-E72D297353CC}">
              <c16:uniqueId val="{00000003-763F-4DD8-97C5-5D98EB407AA7}"/>
            </c:ext>
          </c:extLst>
        </c:ser>
        <c:ser>
          <c:idx val="4"/>
          <c:order val="4"/>
          <c:tx>
            <c:strRef>
              <c:f>RegionPerfomance!$F$3:$F$4</c:f>
              <c:strCache>
                <c:ptCount val="1"/>
                <c:pt idx="0">
                  <c:v>Retail</c:v>
                </c:pt>
              </c:strCache>
            </c:strRef>
          </c:tx>
          <c:spPr>
            <a:solidFill>
              <a:schemeClr val="accent5"/>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RegionPerfomance!$F$5:$F$10</c:f>
              <c:numCache>
                <c:formatCode>General</c:formatCode>
                <c:ptCount val="5"/>
                <c:pt idx="0">
                  <c:v>87315.101259999996</c:v>
                </c:pt>
                <c:pt idx="1">
                  <c:v>53416.92169000001</c:v>
                </c:pt>
                <c:pt idx="2">
                  <c:v>264907.58279999997</c:v>
                </c:pt>
                <c:pt idx="3">
                  <c:v>168531.48968999996</c:v>
                </c:pt>
              </c:numCache>
            </c:numRef>
          </c:val>
          <c:extLst>
            <c:ext xmlns:c16="http://schemas.microsoft.com/office/drawing/2014/chart" uri="{C3380CC4-5D6E-409C-BE32-E72D297353CC}">
              <c16:uniqueId val="{00000004-763F-4DD8-97C5-5D98EB407AA7}"/>
            </c:ext>
          </c:extLst>
        </c:ser>
        <c:ser>
          <c:idx val="5"/>
          <c:order val="5"/>
          <c:tx>
            <c:strRef>
              <c:f>RegionPerfomance!$G$3:$G$4</c:f>
              <c:strCache>
                <c:ptCount val="1"/>
                <c:pt idx="0">
                  <c:v>Unknown</c:v>
                </c:pt>
              </c:strCache>
            </c:strRef>
          </c:tx>
          <c:spPr>
            <a:solidFill>
              <a:schemeClr val="accent6"/>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RegionPerfomance!$G$5:$G$10</c:f>
              <c:numCache>
                <c:formatCode>General</c:formatCode>
                <c:ptCount val="5"/>
                <c:pt idx="0">
                  <c:v>35683.72507</c:v>
                </c:pt>
                <c:pt idx="1">
                  <c:v>1642.3600000000006</c:v>
                </c:pt>
                <c:pt idx="2">
                  <c:v>24728.39172</c:v>
                </c:pt>
                <c:pt idx="3">
                  <c:v>18297.55733</c:v>
                </c:pt>
              </c:numCache>
            </c:numRef>
          </c:val>
          <c:extLst>
            <c:ext xmlns:c16="http://schemas.microsoft.com/office/drawing/2014/chart" uri="{C3380CC4-5D6E-409C-BE32-E72D297353CC}">
              <c16:uniqueId val="{00000005-763F-4DD8-97C5-5D98EB407AA7}"/>
            </c:ext>
          </c:extLst>
        </c:ser>
        <c:ser>
          <c:idx val="6"/>
          <c:order val="6"/>
          <c:tx>
            <c:strRef>
              <c:f>RegionPerfomance!$H$3:$H$4</c:f>
              <c:strCache>
                <c:ptCount val="1"/>
                <c:pt idx="0">
                  <c:v>(blank)</c:v>
                </c:pt>
              </c:strCache>
            </c:strRef>
          </c:tx>
          <c:spPr>
            <a:solidFill>
              <a:schemeClr val="accent1">
                <a:lumMod val="60000"/>
              </a:schemeClr>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RegionPerfomance!$H$5:$H$10</c:f>
              <c:numCache>
                <c:formatCode>General</c:formatCode>
                <c:ptCount val="5"/>
              </c:numCache>
            </c:numRef>
          </c:val>
          <c:extLst>
            <c:ext xmlns:c16="http://schemas.microsoft.com/office/drawing/2014/chart" uri="{C3380CC4-5D6E-409C-BE32-E72D297353CC}">
              <c16:uniqueId val="{00000006-763F-4DD8-97C5-5D98EB407AA7}"/>
            </c:ext>
          </c:extLst>
        </c:ser>
        <c:dLbls>
          <c:showLegendKey val="0"/>
          <c:showVal val="0"/>
          <c:showCatName val="0"/>
          <c:showSerName val="0"/>
          <c:showPercent val="0"/>
          <c:showBubbleSize val="0"/>
        </c:dLbls>
        <c:gapWidth val="150"/>
        <c:overlap val="100"/>
        <c:axId val="1741411280"/>
        <c:axId val="1741400720"/>
      </c:barChart>
      <c:catAx>
        <c:axId val="174141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00720"/>
        <c:crosses val="autoZero"/>
        <c:auto val="1"/>
        <c:lblAlgn val="ctr"/>
        <c:lblOffset val="100"/>
        <c:noMultiLvlLbl val="0"/>
      </c:catAx>
      <c:valAx>
        <c:axId val="174140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1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2).xlsx]SKUsByRevenue!PivotTable2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SKUsByRevenue!$B$3</c:f>
              <c:strCache>
                <c:ptCount val="1"/>
                <c:pt idx="0">
                  <c:v>Total</c:v>
                </c:pt>
              </c:strCache>
            </c:strRef>
          </c:tx>
          <c:spPr>
            <a:solidFill>
              <a:schemeClr val="accent1"/>
            </a:solidFill>
            <a:ln>
              <a:noFill/>
            </a:ln>
            <a:effectLst/>
          </c:spPr>
          <c:invertIfNegative val="0"/>
          <c:cat>
            <c:strRef>
              <c:f>SKUsByRevenue!$A$4:$A$635</c:f>
              <c:strCache>
                <c:ptCount val="631"/>
                <c:pt idx="0">
                  <c:v>ACC-1021</c:v>
                </c:pt>
                <c:pt idx="1">
                  <c:v>ACC-1028</c:v>
                </c:pt>
                <c:pt idx="2">
                  <c:v>ACC-1060</c:v>
                </c:pt>
                <c:pt idx="3">
                  <c:v>ACC-1075</c:v>
                </c:pt>
                <c:pt idx="4">
                  <c:v>ACC-1238</c:v>
                </c:pt>
                <c:pt idx="5">
                  <c:v>ACC-1249</c:v>
                </c:pt>
                <c:pt idx="6">
                  <c:v>ACC-1375</c:v>
                </c:pt>
                <c:pt idx="7">
                  <c:v>ACC-1492</c:v>
                </c:pt>
                <c:pt idx="8">
                  <c:v>ACC-1596</c:v>
                </c:pt>
                <c:pt idx="9">
                  <c:v>ACC-1604</c:v>
                </c:pt>
                <c:pt idx="10">
                  <c:v>ACC-1659</c:v>
                </c:pt>
                <c:pt idx="11">
                  <c:v>ACC-1663</c:v>
                </c:pt>
                <c:pt idx="12">
                  <c:v>ACC-1731</c:v>
                </c:pt>
                <c:pt idx="13">
                  <c:v>ACC-1770</c:v>
                </c:pt>
                <c:pt idx="14">
                  <c:v>ACC-1882</c:v>
                </c:pt>
                <c:pt idx="15">
                  <c:v>ACC-2252</c:v>
                </c:pt>
                <c:pt idx="16">
                  <c:v>ACC-2364</c:v>
                </c:pt>
                <c:pt idx="17">
                  <c:v>ACC-2386</c:v>
                </c:pt>
                <c:pt idx="18">
                  <c:v>ACC-2735</c:v>
                </c:pt>
                <c:pt idx="19">
                  <c:v>ACC-2761</c:v>
                </c:pt>
                <c:pt idx="20">
                  <c:v>ACC-2867</c:v>
                </c:pt>
                <c:pt idx="21">
                  <c:v>ACC-2902</c:v>
                </c:pt>
                <c:pt idx="22">
                  <c:v>ACC-2903</c:v>
                </c:pt>
                <c:pt idx="23">
                  <c:v>ACC-2988</c:v>
                </c:pt>
                <c:pt idx="24">
                  <c:v>ACC-2990</c:v>
                </c:pt>
                <c:pt idx="25">
                  <c:v>ACC-3068</c:v>
                </c:pt>
                <c:pt idx="26">
                  <c:v>ACC-3103</c:v>
                </c:pt>
                <c:pt idx="27">
                  <c:v>ACC-3349</c:v>
                </c:pt>
                <c:pt idx="28">
                  <c:v>ACC-3385</c:v>
                </c:pt>
                <c:pt idx="29">
                  <c:v>ACC-3415</c:v>
                </c:pt>
                <c:pt idx="30">
                  <c:v>ACC-3551</c:v>
                </c:pt>
                <c:pt idx="31">
                  <c:v>ACC-3567</c:v>
                </c:pt>
                <c:pt idx="32">
                  <c:v>ACC-3645</c:v>
                </c:pt>
                <c:pt idx="33">
                  <c:v>ACC-3721</c:v>
                </c:pt>
                <c:pt idx="34">
                  <c:v>ACC-3833</c:v>
                </c:pt>
                <c:pt idx="35">
                  <c:v>ACC-3951</c:v>
                </c:pt>
                <c:pt idx="36">
                  <c:v>ACC-3961</c:v>
                </c:pt>
                <c:pt idx="37">
                  <c:v>ACC-3989</c:v>
                </c:pt>
                <c:pt idx="38">
                  <c:v>ACC-4056</c:v>
                </c:pt>
                <c:pt idx="39">
                  <c:v>ACC-4124</c:v>
                </c:pt>
                <c:pt idx="40">
                  <c:v>ACC-4483</c:v>
                </c:pt>
                <c:pt idx="41">
                  <c:v>ACC-4490</c:v>
                </c:pt>
                <c:pt idx="42">
                  <c:v>ACC-4511</c:v>
                </c:pt>
                <c:pt idx="43">
                  <c:v>ACC-4587</c:v>
                </c:pt>
                <c:pt idx="44">
                  <c:v>ACC-4631</c:v>
                </c:pt>
                <c:pt idx="45">
                  <c:v>ACC-4766</c:v>
                </c:pt>
                <c:pt idx="46">
                  <c:v>ACC-4815</c:v>
                </c:pt>
                <c:pt idx="47">
                  <c:v>ACC-5079</c:v>
                </c:pt>
                <c:pt idx="48">
                  <c:v>ACC-5144</c:v>
                </c:pt>
                <c:pt idx="49">
                  <c:v>ACC-5150</c:v>
                </c:pt>
                <c:pt idx="50">
                  <c:v>ACC-5177</c:v>
                </c:pt>
                <c:pt idx="51">
                  <c:v>ACC-5206</c:v>
                </c:pt>
                <c:pt idx="52">
                  <c:v>ACC-5260</c:v>
                </c:pt>
                <c:pt idx="53">
                  <c:v>ACC-5334</c:v>
                </c:pt>
                <c:pt idx="54">
                  <c:v>ACC-5422</c:v>
                </c:pt>
                <c:pt idx="55">
                  <c:v>ACC-5780</c:v>
                </c:pt>
                <c:pt idx="56">
                  <c:v>ACC-6223</c:v>
                </c:pt>
                <c:pt idx="57">
                  <c:v>ACC-6348</c:v>
                </c:pt>
                <c:pt idx="58">
                  <c:v>ACC-6543</c:v>
                </c:pt>
                <c:pt idx="59">
                  <c:v>ACC-6594</c:v>
                </c:pt>
                <c:pt idx="60">
                  <c:v>ACC-6626</c:v>
                </c:pt>
                <c:pt idx="61">
                  <c:v>ACC-6777</c:v>
                </c:pt>
                <c:pt idx="62">
                  <c:v>ACC-7047</c:v>
                </c:pt>
                <c:pt idx="63">
                  <c:v>ACC-7078</c:v>
                </c:pt>
                <c:pt idx="64">
                  <c:v>ACC-7240</c:v>
                </c:pt>
                <c:pt idx="65">
                  <c:v>ACC-7354</c:v>
                </c:pt>
                <c:pt idx="66">
                  <c:v>ACC-7671</c:v>
                </c:pt>
                <c:pt idx="67">
                  <c:v>ACC-7713</c:v>
                </c:pt>
                <c:pt idx="68">
                  <c:v>ACC-7838</c:v>
                </c:pt>
                <c:pt idx="69">
                  <c:v>ACC-7906</c:v>
                </c:pt>
                <c:pt idx="70">
                  <c:v>ACC-7938</c:v>
                </c:pt>
                <c:pt idx="71">
                  <c:v>ACC-8094</c:v>
                </c:pt>
                <c:pt idx="72">
                  <c:v>ACC-8098</c:v>
                </c:pt>
                <c:pt idx="73">
                  <c:v>ACC-8178</c:v>
                </c:pt>
                <c:pt idx="74">
                  <c:v>ACC-8242</c:v>
                </c:pt>
                <c:pt idx="75">
                  <c:v>ACC-8557</c:v>
                </c:pt>
                <c:pt idx="76">
                  <c:v>ACC-8620</c:v>
                </c:pt>
                <c:pt idx="77">
                  <c:v>ACC-8683</c:v>
                </c:pt>
                <c:pt idx="78">
                  <c:v>ACC-8999</c:v>
                </c:pt>
                <c:pt idx="79">
                  <c:v>ACC-9038</c:v>
                </c:pt>
                <c:pt idx="80">
                  <c:v>ACC-9150</c:v>
                </c:pt>
                <c:pt idx="81">
                  <c:v>ACC-9162</c:v>
                </c:pt>
                <c:pt idx="82">
                  <c:v>ACC-9283</c:v>
                </c:pt>
                <c:pt idx="83">
                  <c:v>ACC-9445</c:v>
                </c:pt>
                <c:pt idx="84">
                  <c:v>ACC-9533</c:v>
                </c:pt>
                <c:pt idx="85">
                  <c:v>ACC-9591</c:v>
                </c:pt>
                <c:pt idx="86">
                  <c:v>ACC-9644</c:v>
                </c:pt>
                <c:pt idx="87">
                  <c:v>ACC-9820</c:v>
                </c:pt>
                <c:pt idx="88">
                  <c:v>CMP-1009</c:v>
                </c:pt>
                <c:pt idx="89">
                  <c:v>CMP-1072</c:v>
                </c:pt>
                <c:pt idx="90">
                  <c:v>CMP-1156</c:v>
                </c:pt>
                <c:pt idx="91">
                  <c:v>CMP-1220</c:v>
                </c:pt>
                <c:pt idx="92">
                  <c:v>CMP-1223</c:v>
                </c:pt>
                <c:pt idx="93">
                  <c:v>CMP-1470</c:v>
                </c:pt>
                <c:pt idx="94">
                  <c:v>CMP-1555</c:v>
                </c:pt>
                <c:pt idx="95">
                  <c:v>CMP-1559</c:v>
                </c:pt>
                <c:pt idx="96">
                  <c:v>CMP-1632</c:v>
                </c:pt>
                <c:pt idx="97">
                  <c:v>CMP-1940</c:v>
                </c:pt>
                <c:pt idx="98">
                  <c:v>CMP-2015</c:v>
                </c:pt>
                <c:pt idx="99">
                  <c:v>CMP-2040</c:v>
                </c:pt>
                <c:pt idx="100">
                  <c:v>CMP-2096</c:v>
                </c:pt>
                <c:pt idx="101">
                  <c:v>CMP-2136</c:v>
                </c:pt>
                <c:pt idx="102">
                  <c:v>CMP-2335</c:v>
                </c:pt>
                <c:pt idx="103">
                  <c:v>CMP-2410</c:v>
                </c:pt>
                <c:pt idx="104">
                  <c:v>CMP-2574</c:v>
                </c:pt>
                <c:pt idx="105">
                  <c:v>CMP-2693</c:v>
                </c:pt>
                <c:pt idx="106">
                  <c:v>CMP-2854</c:v>
                </c:pt>
                <c:pt idx="107">
                  <c:v>CMP-2865</c:v>
                </c:pt>
                <c:pt idx="108">
                  <c:v>CMP-3093</c:v>
                </c:pt>
                <c:pt idx="109">
                  <c:v>CMP-3223</c:v>
                </c:pt>
                <c:pt idx="110">
                  <c:v>CMP-3259</c:v>
                </c:pt>
                <c:pt idx="111">
                  <c:v>CMP-3313</c:v>
                </c:pt>
                <c:pt idx="112">
                  <c:v>CMP-3693</c:v>
                </c:pt>
                <c:pt idx="113">
                  <c:v>CMP-3720</c:v>
                </c:pt>
                <c:pt idx="114">
                  <c:v>CMP-3731</c:v>
                </c:pt>
                <c:pt idx="115">
                  <c:v>CMP-3743</c:v>
                </c:pt>
                <c:pt idx="116">
                  <c:v>CMP-3875</c:v>
                </c:pt>
                <c:pt idx="117">
                  <c:v>CMP-3938</c:v>
                </c:pt>
                <c:pt idx="118">
                  <c:v>CMP-3978</c:v>
                </c:pt>
                <c:pt idx="119">
                  <c:v>CMP-4093</c:v>
                </c:pt>
                <c:pt idx="120">
                  <c:v>CMP-4159</c:v>
                </c:pt>
                <c:pt idx="121">
                  <c:v>CMP-4531</c:v>
                </c:pt>
                <c:pt idx="122">
                  <c:v>CMP-4610</c:v>
                </c:pt>
                <c:pt idx="123">
                  <c:v>CMP-4630</c:v>
                </c:pt>
                <c:pt idx="124">
                  <c:v>CMP-4792</c:v>
                </c:pt>
                <c:pt idx="125">
                  <c:v>CMP-4807</c:v>
                </c:pt>
                <c:pt idx="126">
                  <c:v>CMP-4945</c:v>
                </c:pt>
                <c:pt idx="127">
                  <c:v>CMP-4970</c:v>
                </c:pt>
                <c:pt idx="128">
                  <c:v>CMP-5006</c:v>
                </c:pt>
                <c:pt idx="129">
                  <c:v>CMP-5065</c:v>
                </c:pt>
                <c:pt idx="130">
                  <c:v>CMP-5138</c:v>
                </c:pt>
                <c:pt idx="131">
                  <c:v>CMP-5208</c:v>
                </c:pt>
                <c:pt idx="132">
                  <c:v>CMP-5211</c:v>
                </c:pt>
                <c:pt idx="133">
                  <c:v>CMP-5311</c:v>
                </c:pt>
                <c:pt idx="134">
                  <c:v>CMP-5435</c:v>
                </c:pt>
                <c:pt idx="135">
                  <c:v>CMP-5633</c:v>
                </c:pt>
                <c:pt idx="136">
                  <c:v>CMP-5658</c:v>
                </c:pt>
                <c:pt idx="137">
                  <c:v>CMP-5820</c:v>
                </c:pt>
                <c:pt idx="138">
                  <c:v>CMP-5825</c:v>
                </c:pt>
                <c:pt idx="139">
                  <c:v>CMP-5911</c:v>
                </c:pt>
                <c:pt idx="140">
                  <c:v>CMP-5946</c:v>
                </c:pt>
                <c:pt idx="141">
                  <c:v>CMP-6346</c:v>
                </c:pt>
                <c:pt idx="142">
                  <c:v>CMP-6352</c:v>
                </c:pt>
                <c:pt idx="143">
                  <c:v>CMP-6392</c:v>
                </c:pt>
                <c:pt idx="144">
                  <c:v>CMP-6495</c:v>
                </c:pt>
                <c:pt idx="145">
                  <c:v>CMP-6529</c:v>
                </c:pt>
                <c:pt idx="146">
                  <c:v>CMP-6649</c:v>
                </c:pt>
                <c:pt idx="147">
                  <c:v>CMP-6811</c:v>
                </c:pt>
                <c:pt idx="148">
                  <c:v>CMP-6898</c:v>
                </c:pt>
                <c:pt idx="149">
                  <c:v>CMP-6919</c:v>
                </c:pt>
                <c:pt idx="150">
                  <c:v>CMP-6925</c:v>
                </c:pt>
                <c:pt idx="151">
                  <c:v>CMP-6971</c:v>
                </c:pt>
                <c:pt idx="152">
                  <c:v>CMP-7055</c:v>
                </c:pt>
                <c:pt idx="153">
                  <c:v>CMP-7063</c:v>
                </c:pt>
                <c:pt idx="154">
                  <c:v>CMP-7256</c:v>
                </c:pt>
                <c:pt idx="155">
                  <c:v>CMP-7371</c:v>
                </c:pt>
                <c:pt idx="156">
                  <c:v>CMP-7563</c:v>
                </c:pt>
                <c:pt idx="157">
                  <c:v>CMP-7617</c:v>
                </c:pt>
                <c:pt idx="158">
                  <c:v>CMP-8002</c:v>
                </c:pt>
                <c:pt idx="159">
                  <c:v>CMP-8101</c:v>
                </c:pt>
                <c:pt idx="160">
                  <c:v>CMP-8127</c:v>
                </c:pt>
                <c:pt idx="161">
                  <c:v>CMP-8141</c:v>
                </c:pt>
                <c:pt idx="162">
                  <c:v>CMP-8196</c:v>
                </c:pt>
                <c:pt idx="163">
                  <c:v>CMP-8230</c:v>
                </c:pt>
                <c:pt idx="164">
                  <c:v>CMP-8270</c:v>
                </c:pt>
                <c:pt idx="165">
                  <c:v>CMP-8390</c:v>
                </c:pt>
                <c:pt idx="166">
                  <c:v>CMP-8545</c:v>
                </c:pt>
                <c:pt idx="167">
                  <c:v>CMP-8604</c:v>
                </c:pt>
                <c:pt idx="168">
                  <c:v>CMP-8658</c:v>
                </c:pt>
                <c:pt idx="169">
                  <c:v>CMP-8659</c:v>
                </c:pt>
                <c:pt idx="170">
                  <c:v>CMP-8675</c:v>
                </c:pt>
                <c:pt idx="171">
                  <c:v>CMP-8851</c:v>
                </c:pt>
                <c:pt idx="172">
                  <c:v>CMP-9001</c:v>
                </c:pt>
                <c:pt idx="173">
                  <c:v>CMP-9264</c:v>
                </c:pt>
                <c:pt idx="174">
                  <c:v>CMP-9307</c:v>
                </c:pt>
                <c:pt idx="175">
                  <c:v>CMP-9392</c:v>
                </c:pt>
                <c:pt idx="176">
                  <c:v>CMP-9498</c:v>
                </c:pt>
                <c:pt idx="177">
                  <c:v>CMP-9801</c:v>
                </c:pt>
                <c:pt idx="178">
                  <c:v>LAP-1066</c:v>
                </c:pt>
                <c:pt idx="179">
                  <c:v>LAP-1178</c:v>
                </c:pt>
                <c:pt idx="180">
                  <c:v>LAP-1308</c:v>
                </c:pt>
                <c:pt idx="181">
                  <c:v>LAP-1482</c:v>
                </c:pt>
                <c:pt idx="182">
                  <c:v>LAP-1525</c:v>
                </c:pt>
                <c:pt idx="183">
                  <c:v>LAP-1619</c:v>
                </c:pt>
                <c:pt idx="184">
                  <c:v>LAP-1698</c:v>
                </c:pt>
                <c:pt idx="185">
                  <c:v>LAP-1739</c:v>
                </c:pt>
                <c:pt idx="186">
                  <c:v>LAP-1946</c:v>
                </c:pt>
                <c:pt idx="187">
                  <c:v>LAP-1969</c:v>
                </c:pt>
                <c:pt idx="188">
                  <c:v>LAP-1989</c:v>
                </c:pt>
                <c:pt idx="189">
                  <c:v>LAP-1990</c:v>
                </c:pt>
                <c:pt idx="190">
                  <c:v>LAP-2218</c:v>
                </c:pt>
                <c:pt idx="191">
                  <c:v>LAP-2378</c:v>
                </c:pt>
                <c:pt idx="192">
                  <c:v>LAP-2774</c:v>
                </c:pt>
                <c:pt idx="193">
                  <c:v>LAP-2806</c:v>
                </c:pt>
                <c:pt idx="194">
                  <c:v>LAP-2846</c:v>
                </c:pt>
                <c:pt idx="195">
                  <c:v>LAP-2942</c:v>
                </c:pt>
                <c:pt idx="196">
                  <c:v>LAP-3017</c:v>
                </c:pt>
                <c:pt idx="197">
                  <c:v>LAP-3220</c:v>
                </c:pt>
                <c:pt idx="198">
                  <c:v>LAP-3278</c:v>
                </c:pt>
                <c:pt idx="199">
                  <c:v>LAP-3385</c:v>
                </c:pt>
                <c:pt idx="200">
                  <c:v>LAP-3393</c:v>
                </c:pt>
                <c:pt idx="201">
                  <c:v>LAP-3490</c:v>
                </c:pt>
                <c:pt idx="202">
                  <c:v>LAP-3565</c:v>
                </c:pt>
                <c:pt idx="203">
                  <c:v>LAP-3581</c:v>
                </c:pt>
                <c:pt idx="204">
                  <c:v>LAP-3604</c:v>
                </c:pt>
                <c:pt idx="205">
                  <c:v>LAP-3679</c:v>
                </c:pt>
                <c:pt idx="206">
                  <c:v>LAP-3779</c:v>
                </c:pt>
                <c:pt idx="207">
                  <c:v>LAP-3904</c:v>
                </c:pt>
                <c:pt idx="208">
                  <c:v>LAP-3905</c:v>
                </c:pt>
                <c:pt idx="209">
                  <c:v>LAP-4483</c:v>
                </c:pt>
                <c:pt idx="210">
                  <c:v>LAP-4517</c:v>
                </c:pt>
                <c:pt idx="211">
                  <c:v>LAP-4551</c:v>
                </c:pt>
                <c:pt idx="212">
                  <c:v>LAP-4607</c:v>
                </c:pt>
                <c:pt idx="213">
                  <c:v>LAP-4666</c:v>
                </c:pt>
                <c:pt idx="214">
                  <c:v>LAP-4828</c:v>
                </c:pt>
                <c:pt idx="215">
                  <c:v>LAP-4899</c:v>
                </c:pt>
                <c:pt idx="216">
                  <c:v>LAP-4932</c:v>
                </c:pt>
                <c:pt idx="217">
                  <c:v>LAP-4987</c:v>
                </c:pt>
                <c:pt idx="218">
                  <c:v>LAP-5009</c:v>
                </c:pt>
                <c:pt idx="219">
                  <c:v>LAP-5078</c:v>
                </c:pt>
                <c:pt idx="220">
                  <c:v>LAP-5150</c:v>
                </c:pt>
                <c:pt idx="221">
                  <c:v>LAP-5531</c:v>
                </c:pt>
                <c:pt idx="222">
                  <c:v>LAP-5689</c:v>
                </c:pt>
                <c:pt idx="223">
                  <c:v>LAP-5763</c:v>
                </c:pt>
                <c:pt idx="224">
                  <c:v>LAP-6160</c:v>
                </c:pt>
                <c:pt idx="225">
                  <c:v>LAP-6342</c:v>
                </c:pt>
                <c:pt idx="226">
                  <c:v>LAP-6499</c:v>
                </c:pt>
                <c:pt idx="227">
                  <c:v>LAP-6577</c:v>
                </c:pt>
                <c:pt idx="228">
                  <c:v>LAP-6750</c:v>
                </c:pt>
                <c:pt idx="229">
                  <c:v>LAP-6989</c:v>
                </c:pt>
                <c:pt idx="230">
                  <c:v>LAP-7009</c:v>
                </c:pt>
                <c:pt idx="231">
                  <c:v>LAP-7056</c:v>
                </c:pt>
                <c:pt idx="232">
                  <c:v>LAP-7099</c:v>
                </c:pt>
                <c:pt idx="233">
                  <c:v>LAP-7136</c:v>
                </c:pt>
                <c:pt idx="234">
                  <c:v>LAP-7320</c:v>
                </c:pt>
                <c:pt idx="235">
                  <c:v>LAP-7353</c:v>
                </c:pt>
                <c:pt idx="236">
                  <c:v>LAP-7523</c:v>
                </c:pt>
                <c:pt idx="237">
                  <c:v>LAP-7553</c:v>
                </c:pt>
                <c:pt idx="238">
                  <c:v>LAP-7819</c:v>
                </c:pt>
                <c:pt idx="239">
                  <c:v>LAP-7979</c:v>
                </c:pt>
                <c:pt idx="240">
                  <c:v>LAP-8119</c:v>
                </c:pt>
                <c:pt idx="241">
                  <c:v>LAP-8214</c:v>
                </c:pt>
                <c:pt idx="242">
                  <c:v>LAP-8347</c:v>
                </c:pt>
                <c:pt idx="243">
                  <c:v>LAP-8469</c:v>
                </c:pt>
                <c:pt idx="244">
                  <c:v>LAP-8489</c:v>
                </c:pt>
                <c:pt idx="245">
                  <c:v>LAP-8555</c:v>
                </c:pt>
                <c:pt idx="246">
                  <c:v>LAP-8633</c:v>
                </c:pt>
                <c:pt idx="247">
                  <c:v>LAP-8825</c:v>
                </c:pt>
                <c:pt idx="248">
                  <c:v>LAP-8910</c:v>
                </c:pt>
                <c:pt idx="249">
                  <c:v>LAP-9016</c:v>
                </c:pt>
                <c:pt idx="250">
                  <c:v>LAP-9024</c:v>
                </c:pt>
                <c:pt idx="251">
                  <c:v>LAP-9100</c:v>
                </c:pt>
                <c:pt idx="252">
                  <c:v>LAP-9230</c:v>
                </c:pt>
                <c:pt idx="253">
                  <c:v>LAP-9766</c:v>
                </c:pt>
                <c:pt idx="254">
                  <c:v>LAP-9782</c:v>
                </c:pt>
                <c:pt idx="255">
                  <c:v>LAP-9815</c:v>
                </c:pt>
                <c:pt idx="256">
                  <c:v>LAP-9901</c:v>
                </c:pt>
                <c:pt idx="257">
                  <c:v>LAP-9931</c:v>
                </c:pt>
                <c:pt idx="258">
                  <c:v>LAP-9932</c:v>
                </c:pt>
                <c:pt idx="259">
                  <c:v>MON-1018</c:v>
                </c:pt>
                <c:pt idx="260">
                  <c:v>MON-1118</c:v>
                </c:pt>
                <c:pt idx="261">
                  <c:v>MON-1389</c:v>
                </c:pt>
                <c:pt idx="262">
                  <c:v>MON-1436</c:v>
                </c:pt>
                <c:pt idx="263">
                  <c:v>MON-1564</c:v>
                </c:pt>
                <c:pt idx="264">
                  <c:v>MON-1572</c:v>
                </c:pt>
                <c:pt idx="265">
                  <c:v>MON-1593</c:v>
                </c:pt>
                <c:pt idx="266">
                  <c:v>MON-1663</c:v>
                </c:pt>
                <c:pt idx="267">
                  <c:v>MON-1822</c:v>
                </c:pt>
                <c:pt idx="268">
                  <c:v>MON-2073</c:v>
                </c:pt>
                <c:pt idx="269">
                  <c:v>MON-2100</c:v>
                </c:pt>
                <c:pt idx="270">
                  <c:v>MON-2266</c:v>
                </c:pt>
                <c:pt idx="271">
                  <c:v>MON-2296</c:v>
                </c:pt>
                <c:pt idx="272">
                  <c:v>MON-2462</c:v>
                </c:pt>
                <c:pt idx="273">
                  <c:v>MON-2465</c:v>
                </c:pt>
                <c:pt idx="274">
                  <c:v>MON-2537</c:v>
                </c:pt>
                <c:pt idx="275">
                  <c:v>MON-2828</c:v>
                </c:pt>
                <c:pt idx="276">
                  <c:v>MON-2842</c:v>
                </c:pt>
                <c:pt idx="277">
                  <c:v>MON-2849</c:v>
                </c:pt>
                <c:pt idx="278">
                  <c:v>MON-2990</c:v>
                </c:pt>
                <c:pt idx="279">
                  <c:v>MON-2993</c:v>
                </c:pt>
                <c:pt idx="280">
                  <c:v>MON-2998</c:v>
                </c:pt>
                <c:pt idx="281">
                  <c:v>MON-3043</c:v>
                </c:pt>
                <c:pt idx="282">
                  <c:v>MON-3307</c:v>
                </c:pt>
                <c:pt idx="283">
                  <c:v>MON-3350</c:v>
                </c:pt>
                <c:pt idx="284">
                  <c:v>MON-3371</c:v>
                </c:pt>
                <c:pt idx="285">
                  <c:v>MON-3504</c:v>
                </c:pt>
                <c:pt idx="286">
                  <c:v>MON-3745</c:v>
                </c:pt>
                <c:pt idx="287">
                  <c:v>MON-3773</c:v>
                </c:pt>
                <c:pt idx="288">
                  <c:v>MON-4195</c:v>
                </c:pt>
                <c:pt idx="289">
                  <c:v>MON-4215</c:v>
                </c:pt>
                <c:pt idx="290">
                  <c:v>MON-4271</c:v>
                </c:pt>
                <c:pt idx="291">
                  <c:v>MON-4278</c:v>
                </c:pt>
                <c:pt idx="292">
                  <c:v>MON-4317</c:v>
                </c:pt>
                <c:pt idx="293">
                  <c:v>MON-4326</c:v>
                </c:pt>
                <c:pt idx="294">
                  <c:v>MON-4330</c:v>
                </c:pt>
                <c:pt idx="295">
                  <c:v>MON-4361</c:v>
                </c:pt>
                <c:pt idx="296">
                  <c:v>MON-4373</c:v>
                </c:pt>
                <c:pt idx="297">
                  <c:v>MON-4789</c:v>
                </c:pt>
                <c:pt idx="298">
                  <c:v>MON-4830</c:v>
                </c:pt>
                <c:pt idx="299">
                  <c:v>MON-4925</c:v>
                </c:pt>
                <c:pt idx="300">
                  <c:v>MON-4959</c:v>
                </c:pt>
                <c:pt idx="301">
                  <c:v>MON-5086</c:v>
                </c:pt>
                <c:pt idx="302">
                  <c:v>MON-5179</c:v>
                </c:pt>
                <c:pt idx="303">
                  <c:v>MON-5188</c:v>
                </c:pt>
                <c:pt idx="304">
                  <c:v>MON-5249</c:v>
                </c:pt>
                <c:pt idx="305">
                  <c:v>MON-5259</c:v>
                </c:pt>
                <c:pt idx="306">
                  <c:v>MON-5276</c:v>
                </c:pt>
                <c:pt idx="307">
                  <c:v>MON-5386</c:v>
                </c:pt>
                <c:pt idx="308">
                  <c:v>MON-5424</c:v>
                </c:pt>
                <c:pt idx="309">
                  <c:v>MON-5444</c:v>
                </c:pt>
                <c:pt idx="310">
                  <c:v>MON-5517</c:v>
                </c:pt>
                <c:pt idx="311">
                  <c:v>MON-5749</c:v>
                </c:pt>
                <c:pt idx="312">
                  <c:v>MON-5891</c:v>
                </c:pt>
                <c:pt idx="313">
                  <c:v>MON-6053</c:v>
                </c:pt>
                <c:pt idx="314">
                  <c:v>MON-6065</c:v>
                </c:pt>
                <c:pt idx="315">
                  <c:v>MON-6190</c:v>
                </c:pt>
                <c:pt idx="316">
                  <c:v>MON-6287</c:v>
                </c:pt>
                <c:pt idx="317">
                  <c:v>MON-6310</c:v>
                </c:pt>
                <c:pt idx="318">
                  <c:v>MON-6341</c:v>
                </c:pt>
                <c:pt idx="319">
                  <c:v>MON-6699</c:v>
                </c:pt>
                <c:pt idx="320">
                  <c:v>MON-6870</c:v>
                </c:pt>
                <c:pt idx="321">
                  <c:v>MON-6882</c:v>
                </c:pt>
                <c:pt idx="322">
                  <c:v>MON-6892</c:v>
                </c:pt>
                <c:pt idx="323">
                  <c:v>MON-6962</c:v>
                </c:pt>
                <c:pt idx="324">
                  <c:v>MON-7099</c:v>
                </c:pt>
                <c:pt idx="325">
                  <c:v>MON-7106</c:v>
                </c:pt>
                <c:pt idx="326">
                  <c:v>MON-7207</c:v>
                </c:pt>
                <c:pt idx="327">
                  <c:v>MON-7511</c:v>
                </c:pt>
                <c:pt idx="328">
                  <c:v>MON-7602</c:v>
                </c:pt>
                <c:pt idx="329">
                  <c:v>MON-7622</c:v>
                </c:pt>
                <c:pt idx="330">
                  <c:v>MON-7626</c:v>
                </c:pt>
                <c:pt idx="331">
                  <c:v>MON-7868</c:v>
                </c:pt>
                <c:pt idx="332">
                  <c:v>MON-7869</c:v>
                </c:pt>
                <c:pt idx="333">
                  <c:v>MON-7943</c:v>
                </c:pt>
                <c:pt idx="334">
                  <c:v>MON-8129</c:v>
                </c:pt>
                <c:pt idx="335">
                  <c:v>MON-8422</c:v>
                </c:pt>
                <c:pt idx="336">
                  <c:v>MON-8629</c:v>
                </c:pt>
                <c:pt idx="337">
                  <c:v>MON-8651</c:v>
                </c:pt>
                <c:pt idx="338">
                  <c:v>MON-8688</c:v>
                </c:pt>
                <c:pt idx="339">
                  <c:v>MON-8697</c:v>
                </c:pt>
                <c:pt idx="340">
                  <c:v>MON-8758</c:v>
                </c:pt>
                <c:pt idx="341">
                  <c:v>MON-8867</c:v>
                </c:pt>
                <c:pt idx="342">
                  <c:v>MON-8939</c:v>
                </c:pt>
                <c:pt idx="343">
                  <c:v>MON-8973</c:v>
                </c:pt>
                <c:pt idx="344">
                  <c:v>MON-9194</c:v>
                </c:pt>
                <c:pt idx="345">
                  <c:v>MON-9216</c:v>
                </c:pt>
                <c:pt idx="346">
                  <c:v>MON-9227</c:v>
                </c:pt>
                <c:pt idx="347">
                  <c:v>MON-9274</c:v>
                </c:pt>
                <c:pt idx="348">
                  <c:v>MON-9319</c:v>
                </c:pt>
                <c:pt idx="349">
                  <c:v>MON-9662</c:v>
                </c:pt>
                <c:pt idx="350">
                  <c:v>MON-9733</c:v>
                </c:pt>
                <c:pt idx="351">
                  <c:v>MON-9906</c:v>
                </c:pt>
                <c:pt idx="352">
                  <c:v>MON-9967</c:v>
                </c:pt>
                <c:pt idx="353">
                  <c:v>NET-1145</c:v>
                </c:pt>
                <c:pt idx="354">
                  <c:v>NET-1166</c:v>
                </c:pt>
                <c:pt idx="355">
                  <c:v>NET-1228</c:v>
                </c:pt>
                <c:pt idx="356">
                  <c:v>NET-1282</c:v>
                </c:pt>
                <c:pt idx="357">
                  <c:v>NET-1336</c:v>
                </c:pt>
                <c:pt idx="358">
                  <c:v>NET-1412</c:v>
                </c:pt>
                <c:pt idx="359">
                  <c:v>NET-1612</c:v>
                </c:pt>
                <c:pt idx="360">
                  <c:v>NET-1645</c:v>
                </c:pt>
                <c:pt idx="361">
                  <c:v>NET-1699</c:v>
                </c:pt>
                <c:pt idx="362">
                  <c:v>NET-1804</c:v>
                </c:pt>
                <c:pt idx="363">
                  <c:v>NET-1816</c:v>
                </c:pt>
                <c:pt idx="364">
                  <c:v>NET-1846</c:v>
                </c:pt>
                <c:pt idx="365">
                  <c:v>NET-1893</c:v>
                </c:pt>
                <c:pt idx="366">
                  <c:v>NET-1966</c:v>
                </c:pt>
                <c:pt idx="367">
                  <c:v>NET-2062</c:v>
                </c:pt>
                <c:pt idx="368">
                  <c:v>NET-2365</c:v>
                </c:pt>
                <c:pt idx="369">
                  <c:v>NET-2394</c:v>
                </c:pt>
                <c:pt idx="370">
                  <c:v>NET-2439</c:v>
                </c:pt>
                <c:pt idx="371">
                  <c:v>NET-2460</c:v>
                </c:pt>
                <c:pt idx="372">
                  <c:v>NET-2499</c:v>
                </c:pt>
                <c:pt idx="373">
                  <c:v>NET-2502</c:v>
                </c:pt>
                <c:pt idx="374">
                  <c:v>NET-2628</c:v>
                </c:pt>
                <c:pt idx="375">
                  <c:v>NET-2894</c:v>
                </c:pt>
                <c:pt idx="376">
                  <c:v>NET-2932</c:v>
                </c:pt>
                <c:pt idx="377">
                  <c:v>NET-3033</c:v>
                </c:pt>
                <c:pt idx="378">
                  <c:v>NET-3255</c:v>
                </c:pt>
                <c:pt idx="379">
                  <c:v>NET-3432</c:v>
                </c:pt>
                <c:pt idx="380">
                  <c:v>NET-3460</c:v>
                </c:pt>
                <c:pt idx="381">
                  <c:v>NET-3535</c:v>
                </c:pt>
                <c:pt idx="382">
                  <c:v>NET-3689</c:v>
                </c:pt>
                <c:pt idx="383">
                  <c:v>NET-3728</c:v>
                </c:pt>
                <c:pt idx="384">
                  <c:v>NET-3749</c:v>
                </c:pt>
                <c:pt idx="385">
                  <c:v>NET-3785</c:v>
                </c:pt>
                <c:pt idx="386">
                  <c:v>NET-3828</c:v>
                </c:pt>
                <c:pt idx="387">
                  <c:v>NET-3850</c:v>
                </c:pt>
                <c:pt idx="388">
                  <c:v>NET-4104</c:v>
                </c:pt>
                <c:pt idx="389">
                  <c:v>NET-4155</c:v>
                </c:pt>
                <c:pt idx="390">
                  <c:v>NET-4228</c:v>
                </c:pt>
                <c:pt idx="391">
                  <c:v>NET-4241</c:v>
                </c:pt>
                <c:pt idx="392">
                  <c:v>NET-4491</c:v>
                </c:pt>
                <c:pt idx="393">
                  <c:v>NET-4554</c:v>
                </c:pt>
                <c:pt idx="394">
                  <c:v>NET-4675</c:v>
                </c:pt>
                <c:pt idx="395">
                  <c:v>NET-4735</c:v>
                </c:pt>
                <c:pt idx="396">
                  <c:v>NET-5018</c:v>
                </c:pt>
                <c:pt idx="397">
                  <c:v>NET-5195</c:v>
                </c:pt>
                <c:pt idx="398">
                  <c:v>NET-5196</c:v>
                </c:pt>
                <c:pt idx="399">
                  <c:v>NET-5268</c:v>
                </c:pt>
                <c:pt idx="400">
                  <c:v>NET-5270</c:v>
                </c:pt>
                <c:pt idx="401">
                  <c:v>NET-5423</c:v>
                </c:pt>
                <c:pt idx="402">
                  <c:v>NET-5482</c:v>
                </c:pt>
                <c:pt idx="403">
                  <c:v>NET-5523</c:v>
                </c:pt>
                <c:pt idx="404">
                  <c:v>NET-5941</c:v>
                </c:pt>
                <c:pt idx="405">
                  <c:v>NET-5987</c:v>
                </c:pt>
                <c:pt idx="406">
                  <c:v>NET-6014</c:v>
                </c:pt>
                <c:pt idx="407">
                  <c:v>NET-6036</c:v>
                </c:pt>
                <c:pt idx="408">
                  <c:v>NET-6218</c:v>
                </c:pt>
                <c:pt idx="409">
                  <c:v>NET-6269</c:v>
                </c:pt>
                <c:pt idx="410">
                  <c:v>NET-6370</c:v>
                </c:pt>
                <c:pt idx="411">
                  <c:v>NET-6387</c:v>
                </c:pt>
                <c:pt idx="412">
                  <c:v>NET-6533</c:v>
                </c:pt>
                <c:pt idx="413">
                  <c:v>NET-6578</c:v>
                </c:pt>
                <c:pt idx="414">
                  <c:v>NET-7166</c:v>
                </c:pt>
                <c:pt idx="415">
                  <c:v>NET-7349</c:v>
                </c:pt>
                <c:pt idx="416">
                  <c:v>NET-7588</c:v>
                </c:pt>
                <c:pt idx="417">
                  <c:v>NET-7901</c:v>
                </c:pt>
                <c:pt idx="418">
                  <c:v>NET-7924</c:v>
                </c:pt>
                <c:pt idx="419">
                  <c:v>NET-7966</c:v>
                </c:pt>
                <c:pt idx="420">
                  <c:v>NET-7998</c:v>
                </c:pt>
                <c:pt idx="421">
                  <c:v>NET-8329</c:v>
                </c:pt>
                <c:pt idx="422">
                  <c:v>NET-8430</c:v>
                </c:pt>
                <c:pt idx="423">
                  <c:v>NET-8561</c:v>
                </c:pt>
                <c:pt idx="424">
                  <c:v>NET-8610</c:v>
                </c:pt>
                <c:pt idx="425">
                  <c:v>NET-8761</c:v>
                </c:pt>
                <c:pt idx="426">
                  <c:v>NET-8787</c:v>
                </c:pt>
                <c:pt idx="427">
                  <c:v>NET-8856</c:v>
                </c:pt>
                <c:pt idx="428">
                  <c:v>NET-8957</c:v>
                </c:pt>
                <c:pt idx="429">
                  <c:v>NET-9003</c:v>
                </c:pt>
                <c:pt idx="430">
                  <c:v>NET-9125</c:v>
                </c:pt>
                <c:pt idx="431">
                  <c:v>NET-9177</c:v>
                </c:pt>
                <c:pt idx="432">
                  <c:v>NET-9569</c:v>
                </c:pt>
                <c:pt idx="433">
                  <c:v>NET-9575</c:v>
                </c:pt>
                <c:pt idx="434">
                  <c:v>NET-9666</c:v>
                </c:pt>
                <c:pt idx="435">
                  <c:v>NET-9716</c:v>
                </c:pt>
                <c:pt idx="436">
                  <c:v>NET-9832</c:v>
                </c:pt>
                <c:pt idx="437">
                  <c:v>NET-9835</c:v>
                </c:pt>
                <c:pt idx="438">
                  <c:v>NET-9989</c:v>
                </c:pt>
                <c:pt idx="439">
                  <c:v>PHN-1044</c:v>
                </c:pt>
                <c:pt idx="440">
                  <c:v>PHN-1197</c:v>
                </c:pt>
                <c:pt idx="441">
                  <c:v>PHN-1234</c:v>
                </c:pt>
                <c:pt idx="442">
                  <c:v>PHN-1670</c:v>
                </c:pt>
                <c:pt idx="443">
                  <c:v>PHN-1671</c:v>
                </c:pt>
                <c:pt idx="444">
                  <c:v>PHN-1717</c:v>
                </c:pt>
                <c:pt idx="445">
                  <c:v>PHN-1784</c:v>
                </c:pt>
                <c:pt idx="446">
                  <c:v>PHN-1919</c:v>
                </c:pt>
                <c:pt idx="447">
                  <c:v>PHN-1924</c:v>
                </c:pt>
                <c:pt idx="448">
                  <c:v>PHN-2013</c:v>
                </c:pt>
                <c:pt idx="449">
                  <c:v>PHN-2036</c:v>
                </c:pt>
                <c:pt idx="450">
                  <c:v>PHN-2337</c:v>
                </c:pt>
                <c:pt idx="451">
                  <c:v>PHN-2341</c:v>
                </c:pt>
                <c:pt idx="452">
                  <c:v>PHN-2436</c:v>
                </c:pt>
                <c:pt idx="453">
                  <c:v>PHN-2447</c:v>
                </c:pt>
                <c:pt idx="454">
                  <c:v>PHN-2462</c:v>
                </c:pt>
                <c:pt idx="455">
                  <c:v>PHN-2787</c:v>
                </c:pt>
                <c:pt idx="456">
                  <c:v>PHN-2859</c:v>
                </c:pt>
                <c:pt idx="457">
                  <c:v>PHN-2875</c:v>
                </c:pt>
                <c:pt idx="458">
                  <c:v>PHN-3007</c:v>
                </c:pt>
                <c:pt idx="459">
                  <c:v>PHN-3014</c:v>
                </c:pt>
                <c:pt idx="460">
                  <c:v>PHN-3077</c:v>
                </c:pt>
                <c:pt idx="461">
                  <c:v>PHN-3159</c:v>
                </c:pt>
                <c:pt idx="462">
                  <c:v>PHN-3398</c:v>
                </c:pt>
                <c:pt idx="463">
                  <c:v>PHN-3482</c:v>
                </c:pt>
                <c:pt idx="464">
                  <c:v>PHN-3800</c:v>
                </c:pt>
                <c:pt idx="465">
                  <c:v>PHN-3803</c:v>
                </c:pt>
                <c:pt idx="466">
                  <c:v>PHN-3819</c:v>
                </c:pt>
                <c:pt idx="467">
                  <c:v>PHN-3854</c:v>
                </c:pt>
                <c:pt idx="468">
                  <c:v>PHN-3971</c:v>
                </c:pt>
                <c:pt idx="469">
                  <c:v>PHN-4346</c:v>
                </c:pt>
                <c:pt idx="470">
                  <c:v>PHN-4356</c:v>
                </c:pt>
                <c:pt idx="471">
                  <c:v>PHN-4395</c:v>
                </c:pt>
                <c:pt idx="472">
                  <c:v>PHN-4556</c:v>
                </c:pt>
                <c:pt idx="473">
                  <c:v>PHN-4566</c:v>
                </c:pt>
                <c:pt idx="474">
                  <c:v>PHN-4568</c:v>
                </c:pt>
                <c:pt idx="475">
                  <c:v>PHN-4644</c:v>
                </c:pt>
                <c:pt idx="476">
                  <c:v>PHN-4677</c:v>
                </c:pt>
                <c:pt idx="477">
                  <c:v>PHN-4741</c:v>
                </c:pt>
                <c:pt idx="478">
                  <c:v>PHN-4854</c:v>
                </c:pt>
                <c:pt idx="479">
                  <c:v>PHN-4915</c:v>
                </c:pt>
                <c:pt idx="480">
                  <c:v>PHN-5082</c:v>
                </c:pt>
                <c:pt idx="481">
                  <c:v>PHN-5316</c:v>
                </c:pt>
                <c:pt idx="482">
                  <c:v>PHN-5366</c:v>
                </c:pt>
                <c:pt idx="483">
                  <c:v>PHN-5383</c:v>
                </c:pt>
                <c:pt idx="484">
                  <c:v>PHN-5445</c:v>
                </c:pt>
                <c:pt idx="485">
                  <c:v>PHN-5675</c:v>
                </c:pt>
                <c:pt idx="486">
                  <c:v>PHN-5683</c:v>
                </c:pt>
                <c:pt idx="487">
                  <c:v>PHN-5887</c:v>
                </c:pt>
                <c:pt idx="488">
                  <c:v>PHN-5938</c:v>
                </c:pt>
                <c:pt idx="489">
                  <c:v>PHN-6111</c:v>
                </c:pt>
                <c:pt idx="490">
                  <c:v>PHN-6131</c:v>
                </c:pt>
                <c:pt idx="491">
                  <c:v>PHN-6307</c:v>
                </c:pt>
                <c:pt idx="492">
                  <c:v>PHN-6480</c:v>
                </c:pt>
                <c:pt idx="493">
                  <c:v>PHN-6506</c:v>
                </c:pt>
                <c:pt idx="494">
                  <c:v>PHN-6818</c:v>
                </c:pt>
                <c:pt idx="495">
                  <c:v>PHN-6832</c:v>
                </c:pt>
                <c:pt idx="496">
                  <c:v>PHN-6854</c:v>
                </c:pt>
                <c:pt idx="497">
                  <c:v>PHN-6866</c:v>
                </c:pt>
                <c:pt idx="498">
                  <c:v>PHN-6954</c:v>
                </c:pt>
                <c:pt idx="499">
                  <c:v>PHN-7019</c:v>
                </c:pt>
                <c:pt idx="500">
                  <c:v>PHN-7132</c:v>
                </c:pt>
                <c:pt idx="501">
                  <c:v>PHN-7274</c:v>
                </c:pt>
                <c:pt idx="502">
                  <c:v>PHN-7379</c:v>
                </c:pt>
                <c:pt idx="503">
                  <c:v>PHN-7488</c:v>
                </c:pt>
                <c:pt idx="504">
                  <c:v>PHN-7636</c:v>
                </c:pt>
                <c:pt idx="505">
                  <c:v>PHN-7815</c:v>
                </c:pt>
                <c:pt idx="506">
                  <c:v>PHN-7852</c:v>
                </c:pt>
                <c:pt idx="507">
                  <c:v>PHN-7924</c:v>
                </c:pt>
                <c:pt idx="508">
                  <c:v>PHN-7974</c:v>
                </c:pt>
                <c:pt idx="509">
                  <c:v>PHN-8014</c:v>
                </c:pt>
                <c:pt idx="510">
                  <c:v>PHN-8057</c:v>
                </c:pt>
                <c:pt idx="511">
                  <c:v>PHN-8072</c:v>
                </c:pt>
                <c:pt idx="512">
                  <c:v>PHN-8350</c:v>
                </c:pt>
                <c:pt idx="513">
                  <c:v>PHN-8368</c:v>
                </c:pt>
                <c:pt idx="514">
                  <c:v>PHN-8478</c:v>
                </c:pt>
                <c:pt idx="515">
                  <c:v>PHN-8483</c:v>
                </c:pt>
                <c:pt idx="516">
                  <c:v>PHN-8776</c:v>
                </c:pt>
                <c:pt idx="517">
                  <c:v>PHN-8804</c:v>
                </c:pt>
                <c:pt idx="518">
                  <c:v>PHN-8891</c:v>
                </c:pt>
                <c:pt idx="519">
                  <c:v>PHN-8970</c:v>
                </c:pt>
                <c:pt idx="520">
                  <c:v>PHN-9107</c:v>
                </c:pt>
                <c:pt idx="521">
                  <c:v>PHN-9184</c:v>
                </c:pt>
                <c:pt idx="522">
                  <c:v>PHN-9234</c:v>
                </c:pt>
                <c:pt idx="523">
                  <c:v>PHN-9399</c:v>
                </c:pt>
                <c:pt idx="524">
                  <c:v>PHN-9465</c:v>
                </c:pt>
                <c:pt idx="525">
                  <c:v>PHN-9677</c:v>
                </c:pt>
                <c:pt idx="526">
                  <c:v>PHN-9789</c:v>
                </c:pt>
                <c:pt idx="527">
                  <c:v>PRN-1060</c:v>
                </c:pt>
                <c:pt idx="528">
                  <c:v>PRN-1086</c:v>
                </c:pt>
                <c:pt idx="529">
                  <c:v>PRN-1141</c:v>
                </c:pt>
                <c:pt idx="530">
                  <c:v>PRN-1183</c:v>
                </c:pt>
                <c:pt idx="531">
                  <c:v>PRN-1271</c:v>
                </c:pt>
                <c:pt idx="532">
                  <c:v>PRN-1276</c:v>
                </c:pt>
                <c:pt idx="533">
                  <c:v>PRN-1371</c:v>
                </c:pt>
                <c:pt idx="534">
                  <c:v>PRN-1504</c:v>
                </c:pt>
                <c:pt idx="535">
                  <c:v>PRN-1641</c:v>
                </c:pt>
                <c:pt idx="536">
                  <c:v>PRN-1654</c:v>
                </c:pt>
                <c:pt idx="537">
                  <c:v>PRN-1725</c:v>
                </c:pt>
                <c:pt idx="538">
                  <c:v>PRN-1786</c:v>
                </c:pt>
                <c:pt idx="539">
                  <c:v>PRN-1882</c:v>
                </c:pt>
                <c:pt idx="540">
                  <c:v>PRN-1923</c:v>
                </c:pt>
                <c:pt idx="541">
                  <c:v>PRN-2098</c:v>
                </c:pt>
                <c:pt idx="542">
                  <c:v>PRN-2293</c:v>
                </c:pt>
                <c:pt idx="543">
                  <c:v>PRN-2301</c:v>
                </c:pt>
                <c:pt idx="544">
                  <c:v>PRN-2407</c:v>
                </c:pt>
                <c:pt idx="545">
                  <c:v>PRN-2409</c:v>
                </c:pt>
                <c:pt idx="546">
                  <c:v>PRN-2542</c:v>
                </c:pt>
                <c:pt idx="547">
                  <c:v>PRN-2641</c:v>
                </c:pt>
                <c:pt idx="548">
                  <c:v>PRN-2749</c:v>
                </c:pt>
                <c:pt idx="549">
                  <c:v>PRN-2829</c:v>
                </c:pt>
                <c:pt idx="550">
                  <c:v>PRN-2991</c:v>
                </c:pt>
                <c:pt idx="551">
                  <c:v>PRN-3014</c:v>
                </c:pt>
                <c:pt idx="552">
                  <c:v>PRN-3143</c:v>
                </c:pt>
                <c:pt idx="553">
                  <c:v>PRN-3159</c:v>
                </c:pt>
                <c:pt idx="554">
                  <c:v>PRN-3690</c:v>
                </c:pt>
                <c:pt idx="555">
                  <c:v>PRN-3775</c:v>
                </c:pt>
                <c:pt idx="556">
                  <c:v>PRN-3785</c:v>
                </c:pt>
                <c:pt idx="557">
                  <c:v>PRN-3917</c:v>
                </c:pt>
                <c:pt idx="558">
                  <c:v>PRN-4097</c:v>
                </c:pt>
                <c:pt idx="559">
                  <c:v>PRN-4170</c:v>
                </c:pt>
                <c:pt idx="560">
                  <c:v>PRN-4432</c:v>
                </c:pt>
                <c:pt idx="561">
                  <c:v>PRN-4453</c:v>
                </c:pt>
                <c:pt idx="562">
                  <c:v>PRN-4506</c:v>
                </c:pt>
                <c:pt idx="563">
                  <c:v>PRN-4732</c:v>
                </c:pt>
                <c:pt idx="564">
                  <c:v>PRN-4787</c:v>
                </c:pt>
                <c:pt idx="565">
                  <c:v>PRN-4788</c:v>
                </c:pt>
                <c:pt idx="566">
                  <c:v>PRN-4892</c:v>
                </c:pt>
                <c:pt idx="567">
                  <c:v>PRN-4893</c:v>
                </c:pt>
                <c:pt idx="568">
                  <c:v>PRN-4906</c:v>
                </c:pt>
                <c:pt idx="569">
                  <c:v>PRN-4911</c:v>
                </c:pt>
                <c:pt idx="570">
                  <c:v>PRN-4983</c:v>
                </c:pt>
                <c:pt idx="571">
                  <c:v>PRN-5005</c:v>
                </c:pt>
                <c:pt idx="572">
                  <c:v>PRN-5067</c:v>
                </c:pt>
                <c:pt idx="573">
                  <c:v>PRN-5107</c:v>
                </c:pt>
                <c:pt idx="574">
                  <c:v>PRN-5264</c:v>
                </c:pt>
                <c:pt idx="575">
                  <c:v>PRN-5384</c:v>
                </c:pt>
                <c:pt idx="576">
                  <c:v>PRN-5492</c:v>
                </c:pt>
                <c:pt idx="577">
                  <c:v>PRN-5569</c:v>
                </c:pt>
                <c:pt idx="578">
                  <c:v>PRN-5591</c:v>
                </c:pt>
                <c:pt idx="579">
                  <c:v>PRN-5666</c:v>
                </c:pt>
                <c:pt idx="580">
                  <c:v>PRN-5753</c:v>
                </c:pt>
                <c:pt idx="581">
                  <c:v>PRN-5813</c:v>
                </c:pt>
                <c:pt idx="582">
                  <c:v>PRN-5815</c:v>
                </c:pt>
                <c:pt idx="583">
                  <c:v>PRN-5876</c:v>
                </c:pt>
                <c:pt idx="584">
                  <c:v>PRN-6068</c:v>
                </c:pt>
                <c:pt idx="585">
                  <c:v>PRN-6131</c:v>
                </c:pt>
                <c:pt idx="586">
                  <c:v>PRN-6178</c:v>
                </c:pt>
                <c:pt idx="587">
                  <c:v>PRN-6276</c:v>
                </c:pt>
                <c:pt idx="588">
                  <c:v>PRN-6308</c:v>
                </c:pt>
                <c:pt idx="589">
                  <c:v>PRN-6429</c:v>
                </c:pt>
                <c:pt idx="590">
                  <c:v>PRN-6490</c:v>
                </c:pt>
                <c:pt idx="591">
                  <c:v>PRN-6520</c:v>
                </c:pt>
                <c:pt idx="592">
                  <c:v>PRN-6536</c:v>
                </c:pt>
                <c:pt idx="593">
                  <c:v>PRN-6585</c:v>
                </c:pt>
                <c:pt idx="594">
                  <c:v>PRN-6660</c:v>
                </c:pt>
                <c:pt idx="595">
                  <c:v>PRN-6776</c:v>
                </c:pt>
                <c:pt idx="596">
                  <c:v>PRN-6791</c:v>
                </c:pt>
                <c:pt idx="597">
                  <c:v>PRN-6911</c:v>
                </c:pt>
                <c:pt idx="598">
                  <c:v>PRN-7019</c:v>
                </c:pt>
                <c:pt idx="599">
                  <c:v>PRN-7049</c:v>
                </c:pt>
                <c:pt idx="600">
                  <c:v>PRN-7079</c:v>
                </c:pt>
                <c:pt idx="601">
                  <c:v>PRN-7089</c:v>
                </c:pt>
                <c:pt idx="602">
                  <c:v>PRN-7303</c:v>
                </c:pt>
                <c:pt idx="603">
                  <c:v>PRN-7410</c:v>
                </c:pt>
                <c:pt idx="604">
                  <c:v>PRN-7816</c:v>
                </c:pt>
                <c:pt idx="605">
                  <c:v>PRN-7976</c:v>
                </c:pt>
                <c:pt idx="606">
                  <c:v>PRN-8008</c:v>
                </c:pt>
                <c:pt idx="607">
                  <c:v>PRN-8041</c:v>
                </c:pt>
                <c:pt idx="608">
                  <c:v>PRN-8137</c:v>
                </c:pt>
                <c:pt idx="609">
                  <c:v>PRN-8175</c:v>
                </c:pt>
                <c:pt idx="610">
                  <c:v>PRN-8392</c:v>
                </c:pt>
                <c:pt idx="611">
                  <c:v>PRN-8604</c:v>
                </c:pt>
                <c:pt idx="612">
                  <c:v>PRN-8657</c:v>
                </c:pt>
                <c:pt idx="613">
                  <c:v>PRN-8758</c:v>
                </c:pt>
                <c:pt idx="614">
                  <c:v>PRN-8763</c:v>
                </c:pt>
                <c:pt idx="615">
                  <c:v>PRN-8850</c:v>
                </c:pt>
                <c:pt idx="616">
                  <c:v>PRN-8970</c:v>
                </c:pt>
                <c:pt idx="617">
                  <c:v>PRN-9249</c:v>
                </c:pt>
                <c:pt idx="618">
                  <c:v>PRN-9322</c:v>
                </c:pt>
                <c:pt idx="619">
                  <c:v>PRN-9378</c:v>
                </c:pt>
                <c:pt idx="620">
                  <c:v>PRN-9488</c:v>
                </c:pt>
                <c:pt idx="621">
                  <c:v>PRN-9490</c:v>
                </c:pt>
                <c:pt idx="622">
                  <c:v>PRN-9557</c:v>
                </c:pt>
                <c:pt idx="623">
                  <c:v>PRN-9624</c:v>
                </c:pt>
                <c:pt idx="624">
                  <c:v>PRN-9669</c:v>
                </c:pt>
                <c:pt idx="625">
                  <c:v>PRN-9787</c:v>
                </c:pt>
                <c:pt idx="626">
                  <c:v>PRN-9793</c:v>
                </c:pt>
                <c:pt idx="627">
                  <c:v>PRN-9867</c:v>
                </c:pt>
                <c:pt idx="628">
                  <c:v>PRN-9960</c:v>
                </c:pt>
                <c:pt idx="629">
                  <c:v>PRN-9975</c:v>
                </c:pt>
                <c:pt idx="630">
                  <c:v>(blank)</c:v>
                </c:pt>
              </c:strCache>
            </c:strRef>
          </c:cat>
          <c:val>
            <c:numRef>
              <c:f>SKUsByRevenue!$B$4:$B$635</c:f>
              <c:numCache>
                <c:formatCode>General</c:formatCode>
                <c:ptCount val="631"/>
                <c:pt idx="0">
                  <c:v>1195.3071</c:v>
                </c:pt>
                <c:pt idx="1">
                  <c:v>2291.5467600000002</c:v>
                </c:pt>
                <c:pt idx="2">
                  <c:v>26928.443519999997</c:v>
                </c:pt>
                <c:pt idx="3">
                  <c:v>38127.681199999999</c:v>
                </c:pt>
                <c:pt idx="4">
                  <c:v>9155.2159999999985</c:v>
                </c:pt>
                <c:pt idx="5">
                  <c:v>8355.2169799999992</c:v>
                </c:pt>
                <c:pt idx="6">
                  <c:v>34377.910920000002</c:v>
                </c:pt>
                <c:pt idx="7">
                  <c:v>2952.8580000000002</c:v>
                </c:pt>
                <c:pt idx="8">
                  <c:v>12284.920620000001</c:v>
                </c:pt>
                <c:pt idx="9">
                  <c:v>30101.608799999995</c:v>
                </c:pt>
                <c:pt idx="10">
                  <c:v>30569.555520000002</c:v>
                </c:pt>
                <c:pt idx="11">
                  <c:v>19578.670000000002</c:v>
                </c:pt>
                <c:pt idx="12">
                  <c:v>10967.6896</c:v>
                </c:pt>
                <c:pt idx="13">
                  <c:v>87.745499999999993</c:v>
                </c:pt>
                <c:pt idx="14">
                  <c:v>94954.705799999996</c:v>
                </c:pt>
                <c:pt idx="15">
                  <c:v>6854.7762000000012</c:v>
                </c:pt>
                <c:pt idx="16">
                  <c:v>10648.135679999999</c:v>
                </c:pt>
                <c:pt idx="17">
                  <c:v>1788.1002000000003</c:v>
                </c:pt>
                <c:pt idx="18">
                  <c:v>10911.771840000001</c:v>
                </c:pt>
                <c:pt idx="19">
                  <c:v>27210.858399999997</c:v>
                </c:pt>
                <c:pt idx="20">
                  <c:v>9725.2533000000003</c:v>
                </c:pt>
                <c:pt idx="21">
                  <c:v>2897.9859999999999</c:v>
                </c:pt>
                <c:pt idx="22">
                  <c:v>16548.987840000002</c:v>
                </c:pt>
                <c:pt idx="23">
                  <c:v>28018.154640000001</c:v>
                </c:pt>
                <c:pt idx="24">
                  <c:v>4023.1100000000006</c:v>
                </c:pt>
                <c:pt idx="25">
                  <c:v>55066.484200000006</c:v>
                </c:pt>
                <c:pt idx="26">
                  <c:v>14358.820839999998</c:v>
                </c:pt>
                <c:pt idx="27">
                  <c:v>1515.5638800000002</c:v>
                </c:pt>
                <c:pt idx="28">
                  <c:v>5194.2149999999992</c:v>
                </c:pt>
                <c:pt idx="29">
                  <c:v>13589.563679999999</c:v>
                </c:pt>
                <c:pt idx="30">
                  <c:v>726.42960000000005</c:v>
                </c:pt>
                <c:pt idx="31">
                  <c:v>4257.5418</c:v>
                </c:pt>
                <c:pt idx="32">
                  <c:v>21591.324700000001</c:v>
                </c:pt>
                <c:pt idx="33">
                  <c:v>16650.14</c:v>
                </c:pt>
                <c:pt idx="34">
                  <c:v>15388.419200000002</c:v>
                </c:pt>
                <c:pt idx="35">
                  <c:v>7814.0305799999996</c:v>
                </c:pt>
                <c:pt idx="36">
                  <c:v>24061.382399999999</c:v>
                </c:pt>
                <c:pt idx="37">
                  <c:v>13843.545120000001</c:v>
                </c:pt>
                <c:pt idx="38">
                  <c:v>7229.181959999999</c:v>
                </c:pt>
                <c:pt idx="39">
                  <c:v>11015.510400000003</c:v>
                </c:pt>
                <c:pt idx="40">
                  <c:v>9533.0226599999987</c:v>
                </c:pt>
                <c:pt idx="41">
                  <c:v>54455.811999999998</c:v>
                </c:pt>
                <c:pt idx="42">
                  <c:v>3079.9760000000001</c:v>
                </c:pt>
                <c:pt idx="43">
                  <c:v>23801.169600000001</c:v>
                </c:pt>
                <c:pt idx="44">
                  <c:v>9633.3435900000004</c:v>
                </c:pt>
                <c:pt idx="45">
                  <c:v>3435.8580000000002</c:v>
                </c:pt>
                <c:pt idx="46">
                  <c:v>9022.35</c:v>
                </c:pt>
                <c:pt idx="47">
                  <c:v>13834.057500000001</c:v>
                </c:pt>
                <c:pt idx="48">
                  <c:v>22469.441280000003</c:v>
                </c:pt>
                <c:pt idx="49">
                  <c:v>11914.7418</c:v>
                </c:pt>
                <c:pt idx="50">
                  <c:v>22759.439999999999</c:v>
                </c:pt>
                <c:pt idx="51">
                  <c:v>2188.6487999999999</c:v>
                </c:pt>
                <c:pt idx="52">
                  <c:v>10472.89248</c:v>
                </c:pt>
                <c:pt idx="53">
                  <c:v>20962.581299999998</c:v>
                </c:pt>
                <c:pt idx="54">
                  <c:v>8081.3600000000006</c:v>
                </c:pt>
                <c:pt idx="55">
                  <c:v>2395.0534000000002</c:v>
                </c:pt>
                <c:pt idx="56">
                  <c:v>19330.306839999997</c:v>
                </c:pt>
                <c:pt idx="57">
                  <c:v>13033.040999999999</c:v>
                </c:pt>
                <c:pt idx="58">
                  <c:v>7612.08</c:v>
                </c:pt>
                <c:pt idx="59">
                  <c:v>20232.374400000004</c:v>
                </c:pt>
                <c:pt idx="60">
                  <c:v>14713.02456</c:v>
                </c:pt>
                <c:pt idx="61">
                  <c:v>18.659839999999999</c:v>
                </c:pt>
                <c:pt idx="62">
                  <c:v>4886.16</c:v>
                </c:pt>
                <c:pt idx="63">
                  <c:v>9765.4187399999992</c:v>
                </c:pt>
                <c:pt idx="64">
                  <c:v>3120.9723999999997</c:v>
                </c:pt>
                <c:pt idx="65">
                  <c:v>4369.5952800000005</c:v>
                </c:pt>
                <c:pt idx="66">
                  <c:v>5893.0228500000003</c:v>
                </c:pt>
                <c:pt idx="67">
                  <c:v>13856.52411</c:v>
                </c:pt>
                <c:pt idx="68">
                  <c:v>55682.262600000002</c:v>
                </c:pt>
                <c:pt idx="69">
                  <c:v>8366.02</c:v>
                </c:pt>
                <c:pt idx="70">
                  <c:v>6263.2735199999997</c:v>
                </c:pt>
                <c:pt idx="71">
                  <c:v>6066.54648</c:v>
                </c:pt>
                <c:pt idx="72">
                  <c:v>25397.456040000001</c:v>
                </c:pt>
                <c:pt idx="73">
                  <c:v>7385.8928000000005</c:v>
                </c:pt>
                <c:pt idx="74">
                  <c:v>3947.6831999999999</c:v>
                </c:pt>
                <c:pt idx="75">
                  <c:v>45081.502830000005</c:v>
                </c:pt>
                <c:pt idx="76">
                  <c:v>94048.501260000005</c:v>
                </c:pt>
                <c:pt idx="77">
                  <c:v>32236.089599999999</c:v>
                </c:pt>
                <c:pt idx="78">
                  <c:v>30341.442240000004</c:v>
                </c:pt>
                <c:pt idx="79">
                  <c:v>13095.224100000001</c:v>
                </c:pt>
                <c:pt idx="80">
                  <c:v>31026.508099999995</c:v>
                </c:pt>
                <c:pt idx="81">
                  <c:v>19448.374400000001</c:v>
                </c:pt>
                <c:pt idx="82">
                  <c:v>51611.4</c:v>
                </c:pt>
                <c:pt idx="83">
                  <c:v>24516.925919999998</c:v>
                </c:pt>
                <c:pt idx="84">
                  <c:v>19747.233000000004</c:v>
                </c:pt>
                <c:pt idx="85">
                  <c:v>15378.912</c:v>
                </c:pt>
                <c:pt idx="86">
                  <c:v>15779.04</c:v>
                </c:pt>
                <c:pt idx="87">
                  <c:v>7697.2013999999999</c:v>
                </c:pt>
                <c:pt idx="88">
                  <c:v>21605.517560000004</c:v>
                </c:pt>
                <c:pt idx="89">
                  <c:v>10654.806119999997</c:v>
                </c:pt>
                <c:pt idx="90">
                  <c:v>142318.35</c:v>
                </c:pt>
                <c:pt idx="91">
                  <c:v>6406.0680000000002</c:v>
                </c:pt>
                <c:pt idx="92">
                  <c:v>10229.67</c:v>
                </c:pt>
                <c:pt idx="93">
                  <c:v>4154.92</c:v>
                </c:pt>
                <c:pt idx="94">
                  <c:v>10693.457969999999</c:v>
                </c:pt>
                <c:pt idx="95">
                  <c:v>69848.009999999995</c:v>
                </c:pt>
                <c:pt idx="96">
                  <c:v>67.910779999999988</c:v>
                </c:pt>
                <c:pt idx="97">
                  <c:v>33730.010999999999</c:v>
                </c:pt>
                <c:pt idx="98">
                  <c:v>14827.830360000002</c:v>
                </c:pt>
                <c:pt idx="99">
                  <c:v>15421.117770000003</c:v>
                </c:pt>
                <c:pt idx="100">
                  <c:v>41889.315999999999</c:v>
                </c:pt>
                <c:pt idx="101">
                  <c:v>6996.124710000001</c:v>
                </c:pt>
                <c:pt idx="102">
                  <c:v>1581.71784</c:v>
                </c:pt>
                <c:pt idx="103">
                  <c:v>74005.439399999988</c:v>
                </c:pt>
                <c:pt idx="104">
                  <c:v>32092.741799999996</c:v>
                </c:pt>
                <c:pt idx="105">
                  <c:v>51863.396999999997</c:v>
                </c:pt>
                <c:pt idx="106">
                  <c:v>21513.655800000004</c:v>
                </c:pt>
                <c:pt idx="107">
                  <c:v>10663.3392</c:v>
                </c:pt>
                <c:pt idx="108">
                  <c:v>35475.6129</c:v>
                </c:pt>
                <c:pt idx="109">
                  <c:v>1468.9794000000002</c:v>
                </c:pt>
                <c:pt idx="110">
                  <c:v>18554.370299999999</c:v>
                </c:pt>
                <c:pt idx="111">
                  <c:v>33676.020000000004</c:v>
                </c:pt>
                <c:pt idx="112">
                  <c:v>3477.9528</c:v>
                </c:pt>
                <c:pt idx="113">
                  <c:v>9698.1638399999993</c:v>
                </c:pt>
                <c:pt idx="114">
                  <c:v>15723.484479999999</c:v>
                </c:pt>
                <c:pt idx="115">
                  <c:v>7914.2079999999996</c:v>
                </c:pt>
                <c:pt idx="116">
                  <c:v>12878.892</c:v>
                </c:pt>
                <c:pt idx="117">
                  <c:v>21034.029900000001</c:v>
                </c:pt>
                <c:pt idx="118">
                  <c:v>24081.605760000002</c:v>
                </c:pt>
                <c:pt idx="119">
                  <c:v>8780.5809000000008</c:v>
                </c:pt>
                <c:pt idx="120">
                  <c:v>32007.514000000003</c:v>
                </c:pt>
                <c:pt idx="121">
                  <c:v>5975.6684999999998</c:v>
                </c:pt>
                <c:pt idx="122">
                  <c:v>19210.592960000002</c:v>
                </c:pt>
                <c:pt idx="123">
                  <c:v>15255.116960000001</c:v>
                </c:pt>
                <c:pt idx="124">
                  <c:v>39040.910239999997</c:v>
                </c:pt>
                <c:pt idx="125">
                  <c:v>38146.119299999998</c:v>
                </c:pt>
                <c:pt idx="126">
                  <c:v>1590.3571199999999</c:v>
                </c:pt>
                <c:pt idx="127">
                  <c:v>9832.3847999999998</c:v>
                </c:pt>
                <c:pt idx="128">
                  <c:v>8669.2027500000004</c:v>
                </c:pt>
                <c:pt idx="129">
                  <c:v>13005.63</c:v>
                </c:pt>
                <c:pt idx="130">
                  <c:v>13056.792759999998</c:v>
                </c:pt>
                <c:pt idx="131">
                  <c:v>16040.247999999998</c:v>
                </c:pt>
                <c:pt idx="132">
                  <c:v>17857.959199999998</c:v>
                </c:pt>
                <c:pt idx="133">
                  <c:v>11742.8703</c:v>
                </c:pt>
                <c:pt idx="134">
                  <c:v>9329.74</c:v>
                </c:pt>
                <c:pt idx="135">
                  <c:v>2281.9435199999998</c:v>
                </c:pt>
                <c:pt idx="136">
                  <c:v>7232.1836800000001</c:v>
                </c:pt>
                <c:pt idx="137">
                  <c:v>7739.0990999999995</c:v>
                </c:pt>
                <c:pt idx="138">
                  <c:v>54262.876800000005</c:v>
                </c:pt>
                <c:pt idx="139">
                  <c:v>8095.4774399999997</c:v>
                </c:pt>
                <c:pt idx="140">
                  <c:v>4890.1348800000005</c:v>
                </c:pt>
                <c:pt idx="141">
                  <c:v>408.11088999999998</c:v>
                </c:pt>
                <c:pt idx="142">
                  <c:v>10819.114160000001</c:v>
                </c:pt>
                <c:pt idx="143">
                  <c:v>2050.1</c:v>
                </c:pt>
                <c:pt idx="144">
                  <c:v>1407.5616</c:v>
                </c:pt>
                <c:pt idx="145">
                  <c:v>42546.339500000002</c:v>
                </c:pt>
                <c:pt idx="146">
                  <c:v>1108.4630400000001</c:v>
                </c:pt>
                <c:pt idx="147">
                  <c:v>31592.540160000004</c:v>
                </c:pt>
                <c:pt idx="148">
                  <c:v>15822.651600000003</c:v>
                </c:pt>
                <c:pt idx="149">
                  <c:v>4614.5211200000003</c:v>
                </c:pt>
                <c:pt idx="150">
                  <c:v>583.75631999999996</c:v>
                </c:pt>
                <c:pt idx="151">
                  <c:v>32318.498800000005</c:v>
                </c:pt>
                <c:pt idx="152">
                  <c:v>52762.584159999991</c:v>
                </c:pt>
                <c:pt idx="153">
                  <c:v>3602.7491199999999</c:v>
                </c:pt>
                <c:pt idx="154">
                  <c:v>1630.3014000000001</c:v>
                </c:pt>
                <c:pt idx="155">
                  <c:v>32150.565000000002</c:v>
                </c:pt>
                <c:pt idx="156">
                  <c:v>7834.0941000000012</c:v>
                </c:pt>
                <c:pt idx="157">
                  <c:v>4212.7504199999994</c:v>
                </c:pt>
                <c:pt idx="158">
                  <c:v>30318.751620000003</c:v>
                </c:pt>
                <c:pt idx="159">
                  <c:v>10066.846</c:v>
                </c:pt>
                <c:pt idx="160">
                  <c:v>10668.936599999999</c:v>
                </c:pt>
                <c:pt idx="161">
                  <c:v>3449.7695999999996</c:v>
                </c:pt>
                <c:pt idx="162">
                  <c:v>17036.477279999999</c:v>
                </c:pt>
                <c:pt idx="163">
                  <c:v>54225.424679999996</c:v>
                </c:pt>
                <c:pt idx="164">
                  <c:v>5947.7352000000001</c:v>
                </c:pt>
                <c:pt idx="165">
                  <c:v>26989.096320000001</c:v>
                </c:pt>
                <c:pt idx="166">
                  <c:v>56927.555760000003</c:v>
                </c:pt>
                <c:pt idx="167">
                  <c:v>18875.286359999998</c:v>
                </c:pt>
                <c:pt idx="168">
                  <c:v>19580.00275</c:v>
                </c:pt>
                <c:pt idx="169">
                  <c:v>12869.436160000001</c:v>
                </c:pt>
                <c:pt idx="170">
                  <c:v>4513.258499999999</c:v>
                </c:pt>
                <c:pt idx="171">
                  <c:v>52514.591760000003</c:v>
                </c:pt>
                <c:pt idx="172">
                  <c:v>15706.9725</c:v>
                </c:pt>
                <c:pt idx="173">
                  <c:v>569.57361000000003</c:v>
                </c:pt>
                <c:pt idx="174">
                  <c:v>35000.480319999995</c:v>
                </c:pt>
                <c:pt idx="175">
                  <c:v>24191.789710000001</c:v>
                </c:pt>
                <c:pt idx="176">
                  <c:v>4060.1898000000001</c:v>
                </c:pt>
                <c:pt idx="177">
                  <c:v>324.57360000000006</c:v>
                </c:pt>
                <c:pt idx="178">
                  <c:v>3431.6094600000001</c:v>
                </c:pt>
                <c:pt idx="179">
                  <c:v>15967.320320000001</c:v>
                </c:pt>
                <c:pt idx="180">
                  <c:v>38189.928960000005</c:v>
                </c:pt>
                <c:pt idx="181">
                  <c:v>3140.9344999999998</c:v>
                </c:pt>
                <c:pt idx="182">
                  <c:v>3942.6307200000001</c:v>
                </c:pt>
                <c:pt idx="183">
                  <c:v>20455.985130000001</c:v>
                </c:pt>
                <c:pt idx="184">
                  <c:v>3151.3631999999998</c:v>
                </c:pt>
                <c:pt idx="185">
                  <c:v>9004.12788</c:v>
                </c:pt>
                <c:pt idx="186">
                  <c:v>74507.293440000009</c:v>
                </c:pt>
                <c:pt idx="187">
                  <c:v>8603.1341099999991</c:v>
                </c:pt>
                <c:pt idx="188">
                  <c:v>39163.74</c:v>
                </c:pt>
                <c:pt idx="189">
                  <c:v>10197.395500000001</c:v>
                </c:pt>
                <c:pt idx="190">
                  <c:v>1439.96919</c:v>
                </c:pt>
                <c:pt idx="191">
                  <c:v>16033.8465</c:v>
                </c:pt>
                <c:pt idx="192">
                  <c:v>17919.712800000001</c:v>
                </c:pt>
                <c:pt idx="193">
                  <c:v>7117.7129999999997</c:v>
                </c:pt>
                <c:pt idx="194">
                  <c:v>8321.7587999999996</c:v>
                </c:pt>
                <c:pt idx="195">
                  <c:v>10333.127699999997</c:v>
                </c:pt>
                <c:pt idx="196">
                  <c:v>456.30551999999994</c:v>
                </c:pt>
                <c:pt idx="197">
                  <c:v>19285.918399999999</c:v>
                </c:pt>
                <c:pt idx="198">
                  <c:v>14845.428749999999</c:v>
                </c:pt>
                <c:pt idx="199">
                  <c:v>41330.213599999995</c:v>
                </c:pt>
                <c:pt idx="200">
                  <c:v>9206.4966000000004</c:v>
                </c:pt>
                <c:pt idx="201">
                  <c:v>26178.179099999998</c:v>
                </c:pt>
                <c:pt idx="202">
                  <c:v>8626.5836799999997</c:v>
                </c:pt>
                <c:pt idx="203">
                  <c:v>5383.0108799999998</c:v>
                </c:pt>
                <c:pt idx="204">
                  <c:v>30002.033599999999</c:v>
                </c:pt>
                <c:pt idx="205">
                  <c:v>14168.283600000001</c:v>
                </c:pt>
                <c:pt idx="206">
                  <c:v>1162.5579600000001</c:v>
                </c:pt>
                <c:pt idx="207">
                  <c:v>17556.321599999999</c:v>
                </c:pt>
                <c:pt idx="208">
                  <c:v>15795.84</c:v>
                </c:pt>
                <c:pt idx="209">
                  <c:v>28973.80125</c:v>
                </c:pt>
                <c:pt idx="210">
                  <c:v>3729.3055799999993</c:v>
                </c:pt>
                <c:pt idx="211">
                  <c:v>9143.8618700000006</c:v>
                </c:pt>
                <c:pt idx="212">
                  <c:v>3955.1904</c:v>
                </c:pt>
                <c:pt idx="213">
                  <c:v>24195.546000000002</c:v>
                </c:pt>
                <c:pt idx="214">
                  <c:v>20139.87456</c:v>
                </c:pt>
                <c:pt idx="215">
                  <c:v>3639.6499999999996</c:v>
                </c:pt>
                <c:pt idx="216">
                  <c:v>8703.5484799999995</c:v>
                </c:pt>
                <c:pt idx="217">
                  <c:v>17697.0717</c:v>
                </c:pt>
                <c:pt idx="218">
                  <c:v>14496.72336</c:v>
                </c:pt>
                <c:pt idx="219">
                  <c:v>13275.885760000001</c:v>
                </c:pt>
                <c:pt idx="220">
                  <c:v>14802.785820000001</c:v>
                </c:pt>
                <c:pt idx="221">
                  <c:v>42171.683649999999</c:v>
                </c:pt>
                <c:pt idx="222">
                  <c:v>29606.024839999995</c:v>
                </c:pt>
                <c:pt idx="223">
                  <c:v>22732.432280000001</c:v>
                </c:pt>
                <c:pt idx="224">
                  <c:v>7272.2264999999998</c:v>
                </c:pt>
                <c:pt idx="225">
                  <c:v>21572.590500000002</c:v>
                </c:pt>
                <c:pt idx="226">
                  <c:v>64192.976999999999</c:v>
                </c:pt>
                <c:pt idx="227">
                  <c:v>6626.9376000000002</c:v>
                </c:pt>
                <c:pt idx="228">
                  <c:v>66166.012800000011</c:v>
                </c:pt>
                <c:pt idx="229">
                  <c:v>67408.386249999996</c:v>
                </c:pt>
                <c:pt idx="230">
                  <c:v>6654.9878999999992</c:v>
                </c:pt>
                <c:pt idx="231">
                  <c:v>8567.3924999999999</c:v>
                </c:pt>
                <c:pt idx="232">
                  <c:v>54697.391839999997</c:v>
                </c:pt>
                <c:pt idx="233">
                  <c:v>70301.88</c:v>
                </c:pt>
                <c:pt idx="234">
                  <c:v>513.44384000000002</c:v>
                </c:pt>
                <c:pt idx="235">
                  <c:v>5051.7756000000008</c:v>
                </c:pt>
                <c:pt idx="236">
                  <c:v>30729.480320000002</c:v>
                </c:pt>
                <c:pt idx="237">
                  <c:v>18841.095000000001</c:v>
                </c:pt>
                <c:pt idx="238">
                  <c:v>4628.6400000000003</c:v>
                </c:pt>
                <c:pt idx="239">
                  <c:v>8124.8649599999999</c:v>
                </c:pt>
                <c:pt idx="240">
                  <c:v>2977.9999200000002</c:v>
                </c:pt>
                <c:pt idx="241">
                  <c:v>53794.228800000004</c:v>
                </c:pt>
                <c:pt idx="242">
                  <c:v>10965.424800000001</c:v>
                </c:pt>
                <c:pt idx="243">
                  <c:v>19208.728999999999</c:v>
                </c:pt>
                <c:pt idx="244">
                  <c:v>22544.766349999998</c:v>
                </c:pt>
                <c:pt idx="245">
                  <c:v>7691.8399999999992</c:v>
                </c:pt>
                <c:pt idx="246">
                  <c:v>14289.74432</c:v>
                </c:pt>
                <c:pt idx="247">
                  <c:v>66351.600000000006</c:v>
                </c:pt>
                <c:pt idx="248">
                  <c:v>38903.977919999998</c:v>
                </c:pt>
                <c:pt idx="249">
                  <c:v>11696.156879999999</c:v>
                </c:pt>
                <c:pt idx="250">
                  <c:v>103455.792</c:v>
                </c:pt>
                <c:pt idx="251">
                  <c:v>18360.979650000001</c:v>
                </c:pt>
                <c:pt idx="252">
                  <c:v>21283.535520000001</c:v>
                </c:pt>
                <c:pt idx="253">
                  <c:v>11359.719800000001</c:v>
                </c:pt>
                <c:pt idx="254">
                  <c:v>7294.7783999999992</c:v>
                </c:pt>
                <c:pt idx="255">
                  <c:v>16987.364800000003</c:v>
                </c:pt>
                <c:pt idx="256">
                  <c:v>16801.356479999999</c:v>
                </c:pt>
                <c:pt idx="257">
                  <c:v>77527.398000000001</c:v>
                </c:pt>
                <c:pt idx="258">
                  <c:v>30402.55</c:v>
                </c:pt>
                <c:pt idx="259">
                  <c:v>13985.68605</c:v>
                </c:pt>
                <c:pt idx="260">
                  <c:v>22128.953549999998</c:v>
                </c:pt>
                <c:pt idx="261">
                  <c:v>5032.4433599999993</c:v>
                </c:pt>
                <c:pt idx="262">
                  <c:v>10680.972960000001</c:v>
                </c:pt>
                <c:pt idx="263">
                  <c:v>12596.429120000001</c:v>
                </c:pt>
                <c:pt idx="264">
                  <c:v>7738.9596900000006</c:v>
                </c:pt>
                <c:pt idx="265">
                  <c:v>10469.217330000001</c:v>
                </c:pt>
                <c:pt idx="266">
                  <c:v>16629.268319999999</c:v>
                </c:pt>
                <c:pt idx="267">
                  <c:v>490.02520000000004</c:v>
                </c:pt>
                <c:pt idx="268">
                  <c:v>23035.371839999996</c:v>
                </c:pt>
                <c:pt idx="269">
                  <c:v>16551.979439999999</c:v>
                </c:pt>
                <c:pt idx="270">
                  <c:v>9932.3783999999996</c:v>
                </c:pt>
                <c:pt idx="271">
                  <c:v>6744.6831200000015</c:v>
                </c:pt>
                <c:pt idx="272">
                  <c:v>6941.8760999999995</c:v>
                </c:pt>
                <c:pt idx="273">
                  <c:v>5935.0391100000006</c:v>
                </c:pt>
                <c:pt idx="274">
                  <c:v>5021.2051200000005</c:v>
                </c:pt>
                <c:pt idx="275">
                  <c:v>64372.892639999998</c:v>
                </c:pt>
                <c:pt idx="276">
                  <c:v>641.04594000000009</c:v>
                </c:pt>
                <c:pt idx="277">
                  <c:v>4054.2567299999996</c:v>
                </c:pt>
                <c:pt idx="278">
                  <c:v>2185.5226399999997</c:v>
                </c:pt>
                <c:pt idx="279">
                  <c:v>14669.423999999999</c:v>
                </c:pt>
                <c:pt idx="280">
                  <c:v>13290.304680000001</c:v>
                </c:pt>
                <c:pt idx="281">
                  <c:v>35792.245739999998</c:v>
                </c:pt>
                <c:pt idx="282">
                  <c:v>41351.402399999999</c:v>
                </c:pt>
                <c:pt idx="283">
                  <c:v>1186.83</c:v>
                </c:pt>
                <c:pt idx="284">
                  <c:v>874.68625000000009</c:v>
                </c:pt>
                <c:pt idx="285">
                  <c:v>15854.669379999999</c:v>
                </c:pt>
                <c:pt idx="286">
                  <c:v>102148.2028</c:v>
                </c:pt>
                <c:pt idx="287">
                  <c:v>4633.1628000000001</c:v>
                </c:pt>
                <c:pt idx="288">
                  <c:v>2535.8097600000001</c:v>
                </c:pt>
                <c:pt idx="289">
                  <c:v>604.53359999999998</c:v>
                </c:pt>
                <c:pt idx="290">
                  <c:v>13499.686200000002</c:v>
                </c:pt>
                <c:pt idx="291">
                  <c:v>12607.880090000002</c:v>
                </c:pt>
                <c:pt idx="292">
                  <c:v>2350.4779200000003</c:v>
                </c:pt>
                <c:pt idx="293">
                  <c:v>5470.0651200000002</c:v>
                </c:pt>
                <c:pt idx="294">
                  <c:v>1723.6545000000003</c:v>
                </c:pt>
                <c:pt idx="295">
                  <c:v>13898.989500000001</c:v>
                </c:pt>
                <c:pt idx="296">
                  <c:v>14034.9238</c:v>
                </c:pt>
                <c:pt idx="297">
                  <c:v>10189.110360000002</c:v>
                </c:pt>
                <c:pt idx="298">
                  <c:v>34196.031589999999</c:v>
                </c:pt>
                <c:pt idx="299">
                  <c:v>14172.987379999999</c:v>
                </c:pt>
                <c:pt idx="300">
                  <c:v>19165.337099999997</c:v>
                </c:pt>
                <c:pt idx="301">
                  <c:v>3272.7888000000003</c:v>
                </c:pt>
                <c:pt idx="302">
                  <c:v>7703.8640800000003</c:v>
                </c:pt>
                <c:pt idx="303">
                  <c:v>27071.57905</c:v>
                </c:pt>
                <c:pt idx="304">
                  <c:v>7261.1794199999995</c:v>
                </c:pt>
                <c:pt idx="305">
                  <c:v>6625.3129600000002</c:v>
                </c:pt>
                <c:pt idx="306">
                  <c:v>3078.2075999999997</c:v>
                </c:pt>
                <c:pt idx="307">
                  <c:v>25744.060160000001</c:v>
                </c:pt>
                <c:pt idx="308">
                  <c:v>27130.477920000001</c:v>
                </c:pt>
                <c:pt idx="309">
                  <c:v>59.485119999999995</c:v>
                </c:pt>
                <c:pt idx="310">
                  <c:v>11184.270209999999</c:v>
                </c:pt>
                <c:pt idx="311">
                  <c:v>43153.503120000001</c:v>
                </c:pt>
                <c:pt idx="312">
                  <c:v>20545.03542</c:v>
                </c:pt>
                <c:pt idx="313">
                  <c:v>61062.117319999998</c:v>
                </c:pt>
                <c:pt idx="314">
                  <c:v>13615.95392</c:v>
                </c:pt>
                <c:pt idx="315">
                  <c:v>30093.043679999999</c:v>
                </c:pt>
                <c:pt idx="316">
                  <c:v>5468.7599999999993</c:v>
                </c:pt>
                <c:pt idx="317">
                  <c:v>69298.366049999997</c:v>
                </c:pt>
                <c:pt idx="318">
                  <c:v>24624.984599999996</c:v>
                </c:pt>
                <c:pt idx="319">
                  <c:v>11677.873679999999</c:v>
                </c:pt>
                <c:pt idx="320">
                  <c:v>8792.5516000000007</c:v>
                </c:pt>
                <c:pt idx="321">
                  <c:v>6168.6395599999996</c:v>
                </c:pt>
                <c:pt idx="322">
                  <c:v>24523.548899999998</c:v>
                </c:pt>
                <c:pt idx="323">
                  <c:v>17079.125</c:v>
                </c:pt>
                <c:pt idx="324">
                  <c:v>5844.3202500000007</c:v>
                </c:pt>
                <c:pt idx="325">
                  <c:v>2671.3570800000002</c:v>
                </c:pt>
                <c:pt idx="326">
                  <c:v>400.31280000000004</c:v>
                </c:pt>
                <c:pt idx="327">
                  <c:v>12268.599</c:v>
                </c:pt>
                <c:pt idx="328">
                  <c:v>13648.576800000001</c:v>
                </c:pt>
                <c:pt idx="329">
                  <c:v>18648.07692</c:v>
                </c:pt>
                <c:pt idx="330">
                  <c:v>6563.0430000000015</c:v>
                </c:pt>
                <c:pt idx="331">
                  <c:v>1301.5252799999998</c:v>
                </c:pt>
                <c:pt idx="332">
                  <c:v>36092.815920000001</c:v>
                </c:pt>
                <c:pt idx="333">
                  <c:v>16257.126600000001</c:v>
                </c:pt>
                <c:pt idx="334">
                  <c:v>19540.740000000002</c:v>
                </c:pt>
                <c:pt idx="335">
                  <c:v>8848.6559699999998</c:v>
                </c:pt>
                <c:pt idx="336">
                  <c:v>5051.2868699999999</c:v>
                </c:pt>
                <c:pt idx="337">
                  <c:v>9894.8875200000002</c:v>
                </c:pt>
                <c:pt idx="338">
                  <c:v>42147.054839999997</c:v>
                </c:pt>
                <c:pt idx="339">
                  <c:v>2627.6239999999998</c:v>
                </c:pt>
                <c:pt idx="340">
                  <c:v>20667.63006</c:v>
                </c:pt>
                <c:pt idx="341">
                  <c:v>4682.9519799999998</c:v>
                </c:pt>
                <c:pt idx="342">
                  <c:v>7186.9723999999997</c:v>
                </c:pt>
                <c:pt idx="343">
                  <c:v>17225.9584</c:v>
                </c:pt>
                <c:pt idx="344">
                  <c:v>3461.5654800000002</c:v>
                </c:pt>
                <c:pt idx="345">
                  <c:v>1425.53856</c:v>
                </c:pt>
                <c:pt idx="346">
                  <c:v>1816.2340000000002</c:v>
                </c:pt>
                <c:pt idx="347">
                  <c:v>28049.229560000003</c:v>
                </c:pt>
                <c:pt idx="348">
                  <c:v>2915.4540999999999</c:v>
                </c:pt>
                <c:pt idx="349">
                  <c:v>36514.905569999995</c:v>
                </c:pt>
                <c:pt idx="350">
                  <c:v>16344.741120000001</c:v>
                </c:pt>
                <c:pt idx="351">
                  <c:v>3968.0768699999999</c:v>
                </c:pt>
                <c:pt idx="352">
                  <c:v>9134.8446599999988</c:v>
                </c:pt>
                <c:pt idx="353">
                  <c:v>14962.733759999999</c:v>
                </c:pt>
                <c:pt idx="354">
                  <c:v>1922.9402499999999</c:v>
                </c:pt>
                <c:pt idx="355">
                  <c:v>17903.946059999998</c:v>
                </c:pt>
                <c:pt idx="356">
                  <c:v>19910.839199999999</c:v>
                </c:pt>
                <c:pt idx="357">
                  <c:v>9200.7840000000015</c:v>
                </c:pt>
                <c:pt idx="358">
                  <c:v>22877.27</c:v>
                </c:pt>
                <c:pt idx="359">
                  <c:v>78153.566399999982</c:v>
                </c:pt>
                <c:pt idx="360">
                  <c:v>96127.398289999997</c:v>
                </c:pt>
                <c:pt idx="361">
                  <c:v>19843.2091</c:v>
                </c:pt>
                <c:pt idx="362">
                  <c:v>1903.0318</c:v>
                </c:pt>
                <c:pt idx="363">
                  <c:v>861.74359999999979</c:v>
                </c:pt>
                <c:pt idx="364">
                  <c:v>9894.2080099999985</c:v>
                </c:pt>
                <c:pt idx="365">
                  <c:v>17713.846920000004</c:v>
                </c:pt>
                <c:pt idx="366">
                  <c:v>10703.3562</c:v>
                </c:pt>
                <c:pt idx="367">
                  <c:v>27862.765199999998</c:v>
                </c:pt>
                <c:pt idx="368">
                  <c:v>45812</c:v>
                </c:pt>
                <c:pt idx="369">
                  <c:v>31173.297119999999</c:v>
                </c:pt>
                <c:pt idx="370">
                  <c:v>18554.744339999997</c:v>
                </c:pt>
                <c:pt idx="371">
                  <c:v>25696.303599999999</c:v>
                </c:pt>
                <c:pt idx="372">
                  <c:v>3727.5179199999998</c:v>
                </c:pt>
                <c:pt idx="373">
                  <c:v>12199.842720000001</c:v>
                </c:pt>
                <c:pt idx="374">
                  <c:v>16164.18</c:v>
                </c:pt>
                <c:pt idx="375">
                  <c:v>18538.15755</c:v>
                </c:pt>
                <c:pt idx="376">
                  <c:v>6421.017960000001</c:v>
                </c:pt>
                <c:pt idx="377">
                  <c:v>2748.57</c:v>
                </c:pt>
                <c:pt idx="378">
                  <c:v>44783.066340000005</c:v>
                </c:pt>
                <c:pt idx="379">
                  <c:v>17731.623</c:v>
                </c:pt>
                <c:pt idx="380">
                  <c:v>21469.429080000002</c:v>
                </c:pt>
                <c:pt idx="381">
                  <c:v>37614.380370000006</c:v>
                </c:pt>
                <c:pt idx="382">
                  <c:v>3551.3631999999998</c:v>
                </c:pt>
                <c:pt idx="383">
                  <c:v>38309.817000000003</c:v>
                </c:pt>
                <c:pt idx="384">
                  <c:v>2277.7008000000005</c:v>
                </c:pt>
                <c:pt idx="385">
                  <c:v>19345.904640000001</c:v>
                </c:pt>
                <c:pt idx="386">
                  <c:v>8142.7710000000006</c:v>
                </c:pt>
                <c:pt idx="387">
                  <c:v>25581.894799999998</c:v>
                </c:pt>
                <c:pt idx="388">
                  <c:v>9783.9562500000011</c:v>
                </c:pt>
                <c:pt idx="389">
                  <c:v>10714.29912</c:v>
                </c:pt>
                <c:pt idx="390">
                  <c:v>14011.1204</c:v>
                </c:pt>
                <c:pt idx="391">
                  <c:v>23.12604</c:v>
                </c:pt>
                <c:pt idx="392">
                  <c:v>15825.842399999998</c:v>
                </c:pt>
                <c:pt idx="393">
                  <c:v>2724.7664</c:v>
                </c:pt>
                <c:pt idx="394">
                  <c:v>30229.994880000002</c:v>
                </c:pt>
                <c:pt idx="395">
                  <c:v>11559.3225</c:v>
                </c:pt>
                <c:pt idx="396">
                  <c:v>41741.172899999998</c:v>
                </c:pt>
                <c:pt idx="397">
                  <c:v>53670.622589999999</c:v>
                </c:pt>
                <c:pt idx="398">
                  <c:v>32377.911360000002</c:v>
                </c:pt>
                <c:pt idx="399">
                  <c:v>69758.383709999995</c:v>
                </c:pt>
                <c:pt idx="400">
                  <c:v>1596.6851999999999</c:v>
                </c:pt>
                <c:pt idx="401">
                  <c:v>69377.600699999995</c:v>
                </c:pt>
                <c:pt idx="402">
                  <c:v>9222.2327999999998</c:v>
                </c:pt>
                <c:pt idx="403">
                  <c:v>27842.064599999998</c:v>
                </c:pt>
                <c:pt idx="404">
                  <c:v>2291.5548600000002</c:v>
                </c:pt>
                <c:pt idx="405">
                  <c:v>41070.669899999994</c:v>
                </c:pt>
                <c:pt idx="406">
                  <c:v>4074.8355400000005</c:v>
                </c:pt>
                <c:pt idx="407">
                  <c:v>29245.559499999999</c:v>
                </c:pt>
                <c:pt idx="408">
                  <c:v>7438.1314000000002</c:v>
                </c:pt>
                <c:pt idx="409">
                  <c:v>6793.2593999999999</c:v>
                </c:pt>
                <c:pt idx="410">
                  <c:v>39516.804389999998</c:v>
                </c:pt>
                <c:pt idx="411">
                  <c:v>2656.64</c:v>
                </c:pt>
                <c:pt idx="412">
                  <c:v>23470.341719999997</c:v>
                </c:pt>
                <c:pt idx="413">
                  <c:v>51567.419520000003</c:v>
                </c:pt>
                <c:pt idx="414">
                  <c:v>12961.607680000001</c:v>
                </c:pt>
                <c:pt idx="415">
                  <c:v>35948.41992</c:v>
                </c:pt>
                <c:pt idx="416">
                  <c:v>3559.0496199999998</c:v>
                </c:pt>
                <c:pt idx="417">
                  <c:v>15031.540480000001</c:v>
                </c:pt>
                <c:pt idx="418">
                  <c:v>10316.453840000002</c:v>
                </c:pt>
                <c:pt idx="419">
                  <c:v>12059.231600000001</c:v>
                </c:pt>
                <c:pt idx="420">
                  <c:v>1650.0026400000002</c:v>
                </c:pt>
                <c:pt idx="421">
                  <c:v>19001.812390000003</c:v>
                </c:pt>
                <c:pt idx="422">
                  <c:v>32446.777999999998</c:v>
                </c:pt>
                <c:pt idx="423">
                  <c:v>22986.850900000001</c:v>
                </c:pt>
                <c:pt idx="424">
                  <c:v>2355.2113199999999</c:v>
                </c:pt>
                <c:pt idx="425">
                  <c:v>15848.370340000001</c:v>
                </c:pt>
                <c:pt idx="426">
                  <c:v>8017.5288</c:v>
                </c:pt>
                <c:pt idx="427">
                  <c:v>19774.922640000001</c:v>
                </c:pt>
                <c:pt idx="428">
                  <c:v>15667.635600000001</c:v>
                </c:pt>
                <c:pt idx="429">
                  <c:v>13483.702399999998</c:v>
                </c:pt>
                <c:pt idx="430">
                  <c:v>14734.903680000001</c:v>
                </c:pt>
                <c:pt idx="431">
                  <c:v>97203.62</c:v>
                </c:pt>
                <c:pt idx="432">
                  <c:v>6174.7124399999993</c:v>
                </c:pt>
                <c:pt idx="433">
                  <c:v>1133.9838500000001</c:v>
                </c:pt>
                <c:pt idx="434">
                  <c:v>559.51434000000006</c:v>
                </c:pt>
                <c:pt idx="435">
                  <c:v>38733.686459999997</c:v>
                </c:pt>
                <c:pt idx="436">
                  <c:v>3025.3441200000002</c:v>
                </c:pt>
                <c:pt idx="437">
                  <c:v>24479.62902</c:v>
                </c:pt>
                <c:pt idx="438">
                  <c:v>322.79759999999999</c:v>
                </c:pt>
                <c:pt idx="439">
                  <c:v>36610.625699999997</c:v>
                </c:pt>
                <c:pt idx="440">
                  <c:v>70734.422080000004</c:v>
                </c:pt>
                <c:pt idx="441">
                  <c:v>2337.09</c:v>
                </c:pt>
                <c:pt idx="442">
                  <c:v>588.48</c:v>
                </c:pt>
                <c:pt idx="443">
                  <c:v>18840.149999999998</c:v>
                </c:pt>
                <c:pt idx="444">
                  <c:v>43204.681689999998</c:v>
                </c:pt>
                <c:pt idx="445">
                  <c:v>1739.2</c:v>
                </c:pt>
                <c:pt idx="446">
                  <c:v>10443.573</c:v>
                </c:pt>
                <c:pt idx="447">
                  <c:v>28025.371439999999</c:v>
                </c:pt>
                <c:pt idx="448">
                  <c:v>5838.24</c:v>
                </c:pt>
                <c:pt idx="449">
                  <c:v>16873.45</c:v>
                </c:pt>
                <c:pt idx="450">
                  <c:v>16465.81365</c:v>
                </c:pt>
                <c:pt idx="451">
                  <c:v>37505.247029999999</c:v>
                </c:pt>
                <c:pt idx="452">
                  <c:v>22939.84</c:v>
                </c:pt>
                <c:pt idx="453">
                  <c:v>15373.63125</c:v>
                </c:pt>
                <c:pt idx="454">
                  <c:v>6525.3224399999999</c:v>
                </c:pt>
                <c:pt idx="455">
                  <c:v>14121.396630000001</c:v>
                </c:pt>
                <c:pt idx="456">
                  <c:v>12344.716799999998</c:v>
                </c:pt>
                <c:pt idx="457">
                  <c:v>18345.621419999999</c:v>
                </c:pt>
                <c:pt idx="458">
                  <c:v>989.1196799999999</c:v>
                </c:pt>
                <c:pt idx="459">
                  <c:v>2481</c:v>
                </c:pt>
                <c:pt idx="460">
                  <c:v>7792.7639999999983</c:v>
                </c:pt>
                <c:pt idx="461">
                  <c:v>33252.820400000004</c:v>
                </c:pt>
                <c:pt idx="462">
                  <c:v>8777.81646</c:v>
                </c:pt>
                <c:pt idx="463">
                  <c:v>11706.4848</c:v>
                </c:pt>
                <c:pt idx="464">
                  <c:v>14527.313400000001</c:v>
                </c:pt>
                <c:pt idx="465">
                  <c:v>87.015680000000003</c:v>
                </c:pt>
                <c:pt idx="466">
                  <c:v>2054.6838400000001</c:v>
                </c:pt>
                <c:pt idx="467">
                  <c:v>10683.985949999998</c:v>
                </c:pt>
                <c:pt idx="468">
                  <c:v>18439.109360000002</c:v>
                </c:pt>
                <c:pt idx="469">
                  <c:v>18515.51064</c:v>
                </c:pt>
                <c:pt idx="470">
                  <c:v>2348.5944</c:v>
                </c:pt>
                <c:pt idx="471">
                  <c:v>1018.05912</c:v>
                </c:pt>
                <c:pt idx="472">
                  <c:v>6175.3203199999998</c:v>
                </c:pt>
                <c:pt idx="473">
                  <c:v>16197.366149999998</c:v>
                </c:pt>
                <c:pt idx="474">
                  <c:v>30691.415039999996</c:v>
                </c:pt>
                <c:pt idx="475">
                  <c:v>21501.934560000005</c:v>
                </c:pt>
                <c:pt idx="476">
                  <c:v>11484.32</c:v>
                </c:pt>
                <c:pt idx="477">
                  <c:v>2277.28872</c:v>
                </c:pt>
                <c:pt idx="478">
                  <c:v>13075.18216</c:v>
                </c:pt>
                <c:pt idx="479">
                  <c:v>21471.130119999998</c:v>
                </c:pt>
                <c:pt idx="480">
                  <c:v>3236.2418399999997</c:v>
                </c:pt>
                <c:pt idx="481">
                  <c:v>44514.131200000011</c:v>
                </c:pt>
                <c:pt idx="482">
                  <c:v>494.48</c:v>
                </c:pt>
                <c:pt idx="483">
                  <c:v>1847.8724</c:v>
                </c:pt>
                <c:pt idx="484">
                  <c:v>19803.909960000001</c:v>
                </c:pt>
                <c:pt idx="485">
                  <c:v>3784.7024999999999</c:v>
                </c:pt>
                <c:pt idx="486">
                  <c:v>8570.4712500000005</c:v>
                </c:pt>
                <c:pt idx="487">
                  <c:v>14360.67864</c:v>
                </c:pt>
                <c:pt idx="488">
                  <c:v>5628.8611199999996</c:v>
                </c:pt>
                <c:pt idx="489">
                  <c:v>7742.7525000000005</c:v>
                </c:pt>
                <c:pt idx="490">
                  <c:v>6178.8729000000003</c:v>
                </c:pt>
                <c:pt idx="491">
                  <c:v>4863.1406999999999</c:v>
                </c:pt>
                <c:pt idx="492">
                  <c:v>79319.133300000001</c:v>
                </c:pt>
                <c:pt idx="493">
                  <c:v>4951.8999999999996</c:v>
                </c:pt>
                <c:pt idx="494">
                  <c:v>18756.480600000003</c:v>
                </c:pt>
                <c:pt idx="495">
                  <c:v>28692.048000000003</c:v>
                </c:pt>
                <c:pt idx="496">
                  <c:v>13932.47625</c:v>
                </c:pt>
                <c:pt idx="497">
                  <c:v>24434.162400000005</c:v>
                </c:pt>
                <c:pt idx="498">
                  <c:v>6402.2028</c:v>
                </c:pt>
                <c:pt idx="499">
                  <c:v>5703.8024999999998</c:v>
                </c:pt>
                <c:pt idx="500">
                  <c:v>4593.2534999999998</c:v>
                </c:pt>
                <c:pt idx="501">
                  <c:v>32360.474249999999</c:v>
                </c:pt>
                <c:pt idx="502">
                  <c:v>68075.084069999997</c:v>
                </c:pt>
                <c:pt idx="503">
                  <c:v>10338.061550000002</c:v>
                </c:pt>
                <c:pt idx="504">
                  <c:v>9705.0993199999994</c:v>
                </c:pt>
                <c:pt idx="505">
                  <c:v>19259.8272</c:v>
                </c:pt>
                <c:pt idx="506">
                  <c:v>55.074599999999997</c:v>
                </c:pt>
                <c:pt idx="507">
                  <c:v>20077.466100000001</c:v>
                </c:pt>
                <c:pt idx="508">
                  <c:v>25837.706399999999</c:v>
                </c:pt>
                <c:pt idx="509">
                  <c:v>3468.9942000000001</c:v>
                </c:pt>
                <c:pt idx="510">
                  <c:v>19160.479800000001</c:v>
                </c:pt>
                <c:pt idx="511">
                  <c:v>8346.8684599999997</c:v>
                </c:pt>
                <c:pt idx="512">
                  <c:v>24881.600000000002</c:v>
                </c:pt>
                <c:pt idx="513">
                  <c:v>31047.1</c:v>
                </c:pt>
                <c:pt idx="514">
                  <c:v>18886.072920000002</c:v>
                </c:pt>
                <c:pt idx="515">
                  <c:v>27796.575599999996</c:v>
                </c:pt>
                <c:pt idx="516">
                  <c:v>13671.598050000002</c:v>
                </c:pt>
                <c:pt idx="517">
                  <c:v>18519.29088</c:v>
                </c:pt>
                <c:pt idx="518">
                  <c:v>8174.7</c:v>
                </c:pt>
                <c:pt idx="519">
                  <c:v>159.58596</c:v>
                </c:pt>
                <c:pt idx="520">
                  <c:v>8170.9219899999998</c:v>
                </c:pt>
                <c:pt idx="521">
                  <c:v>62250.764939999994</c:v>
                </c:pt>
                <c:pt idx="522">
                  <c:v>18812.413619999999</c:v>
                </c:pt>
                <c:pt idx="523">
                  <c:v>24618.224399999999</c:v>
                </c:pt>
                <c:pt idx="524">
                  <c:v>5342.5987500000001</c:v>
                </c:pt>
                <c:pt idx="525">
                  <c:v>35706.098610000008</c:v>
                </c:pt>
                <c:pt idx="526">
                  <c:v>16578.6322</c:v>
                </c:pt>
                <c:pt idx="527">
                  <c:v>13974.663780000001</c:v>
                </c:pt>
                <c:pt idx="528">
                  <c:v>32438.689920000001</c:v>
                </c:pt>
                <c:pt idx="529">
                  <c:v>3743.9786800000006</c:v>
                </c:pt>
                <c:pt idx="530">
                  <c:v>7575.1904999999997</c:v>
                </c:pt>
                <c:pt idx="531">
                  <c:v>17305.369479999998</c:v>
                </c:pt>
                <c:pt idx="532">
                  <c:v>3705.1536000000001</c:v>
                </c:pt>
                <c:pt idx="533">
                  <c:v>15390.12</c:v>
                </c:pt>
                <c:pt idx="534">
                  <c:v>10959.60166</c:v>
                </c:pt>
                <c:pt idx="535">
                  <c:v>17110.439999999999</c:v>
                </c:pt>
                <c:pt idx="536">
                  <c:v>53836.505319999989</c:v>
                </c:pt>
                <c:pt idx="537">
                  <c:v>8154.4041799999995</c:v>
                </c:pt>
                <c:pt idx="538">
                  <c:v>21379.474739999998</c:v>
                </c:pt>
                <c:pt idx="539">
                  <c:v>613.30229999999995</c:v>
                </c:pt>
                <c:pt idx="540">
                  <c:v>46982.474999999999</c:v>
                </c:pt>
                <c:pt idx="541">
                  <c:v>19164.33555</c:v>
                </c:pt>
                <c:pt idx="542">
                  <c:v>10454.709999999999</c:v>
                </c:pt>
                <c:pt idx="543">
                  <c:v>30266.43705</c:v>
                </c:pt>
                <c:pt idx="544">
                  <c:v>5616.1465800000005</c:v>
                </c:pt>
                <c:pt idx="545">
                  <c:v>4711.2089999999998</c:v>
                </c:pt>
                <c:pt idx="546">
                  <c:v>5488.9</c:v>
                </c:pt>
                <c:pt idx="547">
                  <c:v>5124.1140000000005</c:v>
                </c:pt>
                <c:pt idx="548">
                  <c:v>4128.57384</c:v>
                </c:pt>
                <c:pt idx="549">
                  <c:v>19112.936160000001</c:v>
                </c:pt>
                <c:pt idx="550">
                  <c:v>8192.9039499999999</c:v>
                </c:pt>
                <c:pt idx="551">
                  <c:v>17462.061600000001</c:v>
                </c:pt>
                <c:pt idx="552">
                  <c:v>33647.25</c:v>
                </c:pt>
                <c:pt idx="553">
                  <c:v>12428.16822</c:v>
                </c:pt>
                <c:pt idx="554">
                  <c:v>2007.99648</c:v>
                </c:pt>
                <c:pt idx="555">
                  <c:v>4569.5735999999997</c:v>
                </c:pt>
                <c:pt idx="556">
                  <c:v>2928.95352</c:v>
                </c:pt>
                <c:pt idx="557">
                  <c:v>1636.9453799999999</c:v>
                </c:pt>
                <c:pt idx="558">
                  <c:v>32592.467600000004</c:v>
                </c:pt>
                <c:pt idx="559">
                  <c:v>3513.3999999999996</c:v>
                </c:pt>
                <c:pt idx="560">
                  <c:v>7141.1827199999998</c:v>
                </c:pt>
                <c:pt idx="561">
                  <c:v>32123.687150000002</c:v>
                </c:pt>
                <c:pt idx="562">
                  <c:v>2150.8035600000003</c:v>
                </c:pt>
                <c:pt idx="563">
                  <c:v>93579.08</c:v>
                </c:pt>
                <c:pt idx="564">
                  <c:v>14957.808000000003</c:v>
                </c:pt>
                <c:pt idx="565">
                  <c:v>2776.4980800000003</c:v>
                </c:pt>
                <c:pt idx="566">
                  <c:v>3538.7754599999998</c:v>
                </c:pt>
                <c:pt idx="567">
                  <c:v>5469.12</c:v>
                </c:pt>
                <c:pt idx="568">
                  <c:v>23147.804160000003</c:v>
                </c:pt>
                <c:pt idx="569">
                  <c:v>12933.722880000001</c:v>
                </c:pt>
                <c:pt idx="570">
                  <c:v>19809.524160000001</c:v>
                </c:pt>
                <c:pt idx="571">
                  <c:v>9427.8368800000007</c:v>
                </c:pt>
                <c:pt idx="572">
                  <c:v>13253.762700000001</c:v>
                </c:pt>
                <c:pt idx="573">
                  <c:v>22614.90192</c:v>
                </c:pt>
                <c:pt idx="574">
                  <c:v>13952.18448</c:v>
                </c:pt>
                <c:pt idx="575">
                  <c:v>17705.7091</c:v>
                </c:pt>
                <c:pt idx="576">
                  <c:v>1122.33456</c:v>
                </c:pt>
                <c:pt idx="577">
                  <c:v>2149.9265699999996</c:v>
                </c:pt>
                <c:pt idx="578">
                  <c:v>23847.699199999999</c:v>
                </c:pt>
                <c:pt idx="579">
                  <c:v>9552.0782400000007</c:v>
                </c:pt>
                <c:pt idx="580">
                  <c:v>6777.6231600000001</c:v>
                </c:pt>
                <c:pt idx="581">
                  <c:v>1943.5169599999997</c:v>
                </c:pt>
                <c:pt idx="582">
                  <c:v>617.86529999999993</c:v>
                </c:pt>
                <c:pt idx="583">
                  <c:v>8049.06</c:v>
                </c:pt>
                <c:pt idx="584">
                  <c:v>35966.816749999998</c:v>
                </c:pt>
                <c:pt idx="585">
                  <c:v>32784.975999999995</c:v>
                </c:pt>
                <c:pt idx="586">
                  <c:v>7407.6601499999988</c:v>
                </c:pt>
                <c:pt idx="587">
                  <c:v>190.29660000000001</c:v>
                </c:pt>
                <c:pt idx="588">
                  <c:v>12102.423949999999</c:v>
                </c:pt>
                <c:pt idx="589">
                  <c:v>360.46680000000003</c:v>
                </c:pt>
                <c:pt idx="590">
                  <c:v>7621.0996800000003</c:v>
                </c:pt>
                <c:pt idx="591">
                  <c:v>16443.8508</c:v>
                </c:pt>
                <c:pt idx="592">
                  <c:v>8311.7962200000002</c:v>
                </c:pt>
                <c:pt idx="593">
                  <c:v>3710.4144000000001</c:v>
                </c:pt>
                <c:pt idx="594">
                  <c:v>23929.874640000002</c:v>
                </c:pt>
                <c:pt idx="595">
                  <c:v>14588.601659999998</c:v>
                </c:pt>
                <c:pt idx="596">
                  <c:v>9267.2909999999993</c:v>
                </c:pt>
                <c:pt idx="597">
                  <c:v>5677.7246400000004</c:v>
                </c:pt>
                <c:pt idx="598">
                  <c:v>20116.974149999998</c:v>
                </c:pt>
                <c:pt idx="599">
                  <c:v>2978.6083600000002</c:v>
                </c:pt>
                <c:pt idx="600">
                  <c:v>14301.950580000001</c:v>
                </c:pt>
                <c:pt idx="601">
                  <c:v>20387.695680000001</c:v>
                </c:pt>
                <c:pt idx="602">
                  <c:v>16119.642000000002</c:v>
                </c:pt>
                <c:pt idx="603">
                  <c:v>10142.261640000002</c:v>
                </c:pt>
                <c:pt idx="604">
                  <c:v>30713.500799999998</c:v>
                </c:pt>
                <c:pt idx="605">
                  <c:v>1928.1277499999999</c:v>
                </c:pt>
                <c:pt idx="606">
                  <c:v>962.64936</c:v>
                </c:pt>
                <c:pt idx="607">
                  <c:v>6574.7878200000005</c:v>
                </c:pt>
                <c:pt idx="608">
                  <c:v>6120.8254799999995</c:v>
                </c:pt>
                <c:pt idx="609">
                  <c:v>7589.6567999999997</c:v>
                </c:pt>
                <c:pt idx="610">
                  <c:v>12951.09</c:v>
                </c:pt>
                <c:pt idx="611">
                  <c:v>4174.0171199999995</c:v>
                </c:pt>
                <c:pt idx="612">
                  <c:v>6055.1295</c:v>
                </c:pt>
                <c:pt idx="613">
                  <c:v>17397.9872</c:v>
                </c:pt>
                <c:pt idx="614">
                  <c:v>1698.37276</c:v>
                </c:pt>
                <c:pt idx="615">
                  <c:v>7989.0047999999997</c:v>
                </c:pt>
                <c:pt idx="616">
                  <c:v>33607.004759999996</c:v>
                </c:pt>
                <c:pt idx="617">
                  <c:v>29497.672959999996</c:v>
                </c:pt>
                <c:pt idx="618">
                  <c:v>5793.6878999999999</c:v>
                </c:pt>
                <c:pt idx="619">
                  <c:v>8020.4085000000005</c:v>
                </c:pt>
                <c:pt idx="620">
                  <c:v>9559.0525799999996</c:v>
                </c:pt>
                <c:pt idx="621">
                  <c:v>9757.32</c:v>
                </c:pt>
                <c:pt idx="622">
                  <c:v>7221.4800000000005</c:v>
                </c:pt>
                <c:pt idx="623">
                  <c:v>47184.38031</c:v>
                </c:pt>
                <c:pt idx="624">
                  <c:v>18258.868320000001</c:v>
                </c:pt>
                <c:pt idx="625">
                  <c:v>31029.031040000002</c:v>
                </c:pt>
                <c:pt idx="626">
                  <c:v>27731.995199999998</c:v>
                </c:pt>
                <c:pt idx="627">
                  <c:v>15433.309079999999</c:v>
                </c:pt>
                <c:pt idx="628">
                  <c:v>2356.38816</c:v>
                </c:pt>
                <c:pt idx="629">
                  <c:v>23671.810800000003</c:v>
                </c:pt>
              </c:numCache>
            </c:numRef>
          </c:val>
          <c:extLst>
            <c:ext xmlns:c16="http://schemas.microsoft.com/office/drawing/2014/chart" uri="{C3380CC4-5D6E-409C-BE32-E72D297353CC}">
              <c16:uniqueId val="{00000000-5BCE-414E-9A57-0BA443EAE7D2}"/>
            </c:ext>
          </c:extLst>
        </c:ser>
        <c:dLbls>
          <c:showLegendKey val="0"/>
          <c:showVal val="0"/>
          <c:showCatName val="0"/>
          <c:showSerName val="0"/>
          <c:showPercent val="0"/>
          <c:showBubbleSize val="0"/>
        </c:dLbls>
        <c:gapWidth val="182"/>
        <c:axId val="1616358000"/>
        <c:axId val="1616358960"/>
      </c:barChart>
      <c:catAx>
        <c:axId val="161635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358960"/>
        <c:crosses val="autoZero"/>
        <c:auto val="1"/>
        <c:lblAlgn val="ctr"/>
        <c:lblOffset val="100"/>
        <c:noMultiLvlLbl val="0"/>
      </c:catAx>
      <c:valAx>
        <c:axId val="1616358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3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2).xlsx]GrossRevenuePerMonth!PivotTable10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GrossRevenuePerMonth!$B$3</c:f>
              <c:strCache>
                <c:ptCount val="1"/>
                <c:pt idx="0">
                  <c:v>Total</c:v>
                </c:pt>
              </c:strCache>
            </c:strRef>
          </c:tx>
          <c:spPr>
            <a:ln w="28575" cap="rnd">
              <a:solidFill>
                <a:schemeClr val="accent1"/>
              </a:solidFill>
              <a:round/>
            </a:ln>
            <a:effectLst/>
          </c:spPr>
          <c:marker>
            <c:symbol val="none"/>
          </c:marker>
          <c:cat>
            <c:strRef>
              <c:f>GrossRevenuePerMonth!$A$4:$A$38</c:f>
              <c:strCache>
                <c:ptCount val="34"/>
                <c:pt idx="0">
                  <c:v>Apr-2023</c:v>
                </c:pt>
                <c:pt idx="1">
                  <c:v>Apr-2024</c:v>
                </c:pt>
                <c:pt idx="2">
                  <c:v>Apr-2025</c:v>
                </c:pt>
                <c:pt idx="3">
                  <c:v>Aug-2023</c:v>
                </c:pt>
                <c:pt idx="4">
                  <c:v>Aug-2024</c:v>
                </c:pt>
                <c:pt idx="5">
                  <c:v>Aug-2025</c:v>
                </c:pt>
                <c:pt idx="6">
                  <c:v>Dec-2023</c:v>
                </c:pt>
                <c:pt idx="7">
                  <c:v>Dec-2024</c:v>
                </c:pt>
                <c:pt idx="8">
                  <c:v>Feb-2023</c:v>
                </c:pt>
                <c:pt idx="9">
                  <c:v>Feb-2024</c:v>
                </c:pt>
                <c:pt idx="10">
                  <c:v>Feb-2025</c:v>
                </c:pt>
                <c:pt idx="11">
                  <c:v>Jan-2023</c:v>
                </c:pt>
                <c:pt idx="12">
                  <c:v>Jan-2024</c:v>
                </c:pt>
                <c:pt idx="13">
                  <c:v>Jan-2025</c:v>
                </c:pt>
                <c:pt idx="14">
                  <c:v>Jul-2023</c:v>
                </c:pt>
                <c:pt idx="15">
                  <c:v>Jul-2024</c:v>
                </c:pt>
                <c:pt idx="16">
                  <c:v>Jul-2025</c:v>
                </c:pt>
                <c:pt idx="17">
                  <c:v>Jun-2023</c:v>
                </c:pt>
                <c:pt idx="18">
                  <c:v>Jun-2024</c:v>
                </c:pt>
                <c:pt idx="19">
                  <c:v>Jun-2025</c:v>
                </c:pt>
                <c:pt idx="20">
                  <c:v>Mar-2023</c:v>
                </c:pt>
                <c:pt idx="21">
                  <c:v>Mar-2024</c:v>
                </c:pt>
                <c:pt idx="22">
                  <c:v>Mar-2025</c:v>
                </c:pt>
                <c:pt idx="23">
                  <c:v>May-2023</c:v>
                </c:pt>
                <c:pt idx="24">
                  <c:v>May-2024</c:v>
                </c:pt>
                <c:pt idx="25">
                  <c:v>May-2025</c:v>
                </c:pt>
                <c:pt idx="26">
                  <c:v>Nov-2023</c:v>
                </c:pt>
                <c:pt idx="27">
                  <c:v>Nov-2024</c:v>
                </c:pt>
                <c:pt idx="28">
                  <c:v>Oct-2023</c:v>
                </c:pt>
                <c:pt idx="29">
                  <c:v>Oct-2024</c:v>
                </c:pt>
                <c:pt idx="30">
                  <c:v>Sep-2023</c:v>
                </c:pt>
                <c:pt idx="31">
                  <c:v>Sep-2024</c:v>
                </c:pt>
                <c:pt idx="32">
                  <c:v>Sep-2025</c:v>
                </c:pt>
                <c:pt idx="33">
                  <c:v>(blank)</c:v>
                </c:pt>
              </c:strCache>
            </c:strRef>
          </c:cat>
          <c:val>
            <c:numRef>
              <c:f>GrossRevenuePerMonth!$B$4:$B$38</c:f>
              <c:numCache>
                <c:formatCode>General</c:formatCode>
                <c:ptCount val="34"/>
                <c:pt idx="0">
                  <c:v>396972.36271999998</c:v>
                </c:pt>
                <c:pt idx="1">
                  <c:v>275994.26284000004</c:v>
                </c:pt>
                <c:pt idx="2">
                  <c:v>250167.93584000002</c:v>
                </c:pt>
                <c:pt idx="3">
                  <c:v>378176.53986999992</c:v>
                </c:pt>
                <c:pt idx="4">
                  <c:v>348898.87103000004</c:v>
                </c:pt>
                <c:pt idx="5">
                  <c:v>294008.40590000007</c:v>
                </c:pt>
                <c:pt idx="6">
                  <c:v>427705.27094000002</c:v>
                </c:pt>
                <c:pt idx="7">
                  <c:v>399473.01461000019</c:v>
                </c:pt>
                <c:pt idx="8">
                  <c:v>315759.32656999998</c:v>
                </c:pt>
                <c:pt idx="9">
                  <c:v>334009.35967999999</c:v>
                </c:pt>
                <c:pt idx="10">
                  <c:v>285135.42706999998</c:v>
                </c:pt>
                <c:pt idx="11">
                  <c:v>195734.84797999999</c:v>
                </c:pt>
                <c:pt idx="12">
                  <c:v>415023.01171999989</c:v>
                </c:pt>
                <c:pt idx="13">
                  <c:v>326416.62569000002</c:v>
                </c:pt>
                <c:pt idx="14">
                  <c:v>578497.54378999991</c:v>
                </c:pt>
                <c:pt idx="15">
                  <c:v>250709.01886000007</c:v>
                </c:pt>
                <c:pt idx="16">
                  <c:v>294761.29377000005</c:v>
                </c:pt>
                <c:pt idx="17">
                  <c:v>238240.76491000003</c:v>
                </c:pt>
                <c:pt idx="18">
                  <c:v>521371.03760000004</c:v>
                </c:pt>
                <c:pt idx="19">
                  <c:v>449981.92390000005</c:v>
                </c:pt>
                <c:pt idx="20">
                  <c:v>323344.85433999996</c:v>
                </c:pt>
                <c:pt idx="21">
                  <c:v>293120.11686999991</c:v>
                </c:pt>
                <c:pt idx="22">
                  <c:v>301238.41564999998</c:v>
                </c:pt>
                <c:pt idx="23">
                  <c:v>533841.80512999988</c:v>
                </c:pt>
                <c:pt idx="24">
                  <c:v>340910.43618000002</c:v>
                </c:pt>
                <c:pt idx="25">
                  <c:v>382619.82454999996</c:v>
                </c:pt>
                <c:pt idx="26">
                  <c:v>262985.04556</c:v>
                </c:pt>
                <c:pt idx="27">
                  <c:v>278167.38588999998</c:v>
                </c:pt>
                <c:pt idx="28">
                  <c:v>388946.51591000007</c:v>
                </c:pt>
                <c:pt idx="29">
                  <c:v>348007.96677</c:v>
                </c:pt>
                <c:pt idx="30">
                  <c:v>207730.86350000001</c:v>
                </c:pt>
                <c:pt idx="31">
                  <c:v>295290.05505999998</c:v>
                </c:pt>
                <c:pt idx="32">
                  <c:v>230593.64091000002</c:v>
                </c:pt>
              </c:numCache>
            </c:numRef>
          </c:val>
          <c:smooth val="0"/>
          <c:extLst>
            <c:ext xmlns:c16="http://schemas.microsoft.com/office/drawing/2014/chart" uri="{C3380CC4-5D6E-409C-BE32-E72D297353CC}">
              <c16:uniqueId val="{00000000-4B73-46DA-9383-553CC05B726D}"/>
            </c:ext>
          </c:extLst>
        </c:ser>
        <c:dLbls>
          <c:showLegendKey val="0"/>
          <c:showVal val="0"/>
          <c:showCatName val="0"/>
          <c:showSerName val="0"/>
          <c:showPercent val="0"/>
          <c:showBubbleSize val="0"/>
        </c:dLbls>
        <c:smooth val="0"/>
        <c:axId val="1531198943"/>
        <c:axId val="1531198463"/>
      </c:lineChart>
      <c:catAx>
        <c:axId val="153119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198463"/>
        <c:crosses val="autoZero"/>
        <c:auto val="1"/>
        <c:lblAlgn val="ctr"/>
        <c:lblOffset val="100"/>
        <c:noMultiLvlLbl val="0"/>
      </c:catAx>
      <c:valAx>
        <c:axId val="1531198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19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2).xlsx]RegionPerfomance!PivotTable1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RegionPerfomance!$B$3:$B$4</c:f>
              <c:strCache>
                <c:ptCount val="1"/>
                <c:pt idx="0">
                  <c:v>Direct</c:v>
                </c:pt>
              </c:strCache>
            </c:strRef>
          </c:tx>
          <c:spPr>
            <a:solidFill>
              <a:schemeClr val="accent1"/>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RegionPerfomance!$B$5:$B$10</c:f>
              <c:numCache>
                <c:formatCode>General</c:formatCode>
                <c:ptCount val="5"/>
                <c:pt idx="0">
                  <c:v>179783.57004000002</c:v>
                </c:pt>
                <c:pt idx="1">
                  <c:v>207806.32984999998</c:v>
                </c:pt>
                <c:pt idx="2">
                  <c:v>275814.34850000002</c:v>
                </c:pt>
                <c:pt idx="3">
                  <c:v>345801.66358999995</c:v>
                </c:pt>
              </c:numCache>
            </c:numRef>
          </c:val>
          <c:extLst>
            <c:ext xmlns:c16="http://schemas.microsoft.com/office/drawing/2014/chart" uri="{C3380CC4-5D6E-409C-BE32-E72D297353CC}">
              <c16:uniqueId val="{00000000-05A0-47E7-A572-7779C6ECC7F0}"/>
            </c:ext>
          </c:extLst>
        </c:ser>
        <c:ser>
          <c:idx val="1"/>
          <c:order val="1"/>
          <c:tx>
            <c:strRef>
              <c:f>RegionPerfomance!$C$3:$C$4</c:f>
              <c:strCache>
                <c:ptCount val="1"/>
                <c:pt idx="0">
                  <c:v>Distributor</c:v>
                </c:pt>
              </c:strCache>
            </c:strRef>
          </c:tx>
          <c:spPr>
            <a:solidFill>
              <a:schemeClr val="accent2"/>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RegionPerfomance!$C$5:$C$10</c:f>
              <c:numCache>
                <c:formatCode>General</c:formatCode>
                <c:ptCount val="5"/>
                <c:pt idx="0">
                  <c:v>151816.94306999998</c:v>
                </c:pt>
                <c:pt idx="1">
                  <c:v>184221.40959999996</c:v>
                </c:pt>
                <c:pt idx="2">
                  <c:v>167021.07482000001</c:v>
                </c:pt>
                <c:pt idx="3">
                  <c:v>88126.691670000015</c:v>
                </c:pt>
              </c:numCache>
            </c:numRef>
          </c:val>
          <c:extLst>
            <c:ext xmlns:c16="http://schemas.microsoft.com/office/drawing/2014/chart" uri="{C3380CC4-5D6E-409C-BE32-E72D297353CC}">
              <c16:uniqueId val="{00000001-05A0-47E7-A572-7779C6ECC7F0}"/>
            </c:ext>
          </c:extLst>
        </c:ser>
        <c:ser>
          <c:idx val="2"/>
          <c:order val="2"/>
          <c:tx>
            <c:strRef>
              <c:f>RegionPerfomance!$D$3:$D$4</c:f>
              <c:strCache>
                <c:ptCount val="1"/>
                <c:pt idx="0">
                  <c:v>Marketplace</c:v>
                </c:pt>
              </c:strCache>
            </c:strRef>
          </c:tx>
          <c:spPr>
            <a:solidFill>
              <a:schemeClr val="accent3"/>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RegionPerfomance!$D$5:$D$10</c:f>
              <c:numCache>
                <c:formatCode>General</c:formatCode>
                <c:ptCount val="5"/>
                <c:pt idx="0">
                  <c:v>204448.75443000003</c:v>
                </c:pt>
                <c:pt idx="1">
                  <c:v>182979.49402000004</c:v>
                </c:pt>
                <c:pt idx="2">
                  <c:v>151669.59359000006</c:v>
                </c:pt>
                <c:pt idx="3">
                  <c:v>144679.19922000001</c:v>
                </c:pt>
              </c:numCache>
            </c:numRef>
          </c:val>
          <c:extLst>
            <c:ext xmlns:c16="http://schemas.microsoft.com/office/drawing/2014/chart" uri="{C3380CC4-5D6E-409C-BE32-E72D297353CC}">
              <c16:uniqueId val="{00000002-05A0-47E7-A572-7779C6ECC7F0}"/>
            </c:ext>
          </c:extLst>
        </c:ser>
        <c:ser>
          <c:idx val="3"/>
          <c:order val="3"/>
          <c:tx>
            <c:strRef>
              <c:f>RegionPerfomance!$E$3:$E$4</c:f>
              <c:strCache>
                <c:ptCount val="1"/>
                <c:pt idx="0">
                  <c:v>Online</c:v>
                </c:pt>
              </c:strCache>
            </c:strRef>
          </c:tx>
          <c:spPr>
            <a:solidFill>
              <a:schemeClr val="accent4"/>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RegionPerfomance!$E$5:$E$10</c:f>
              <c:numCache>
                <c:formatCode>General</c:formatCode>
                <c:ptCount val="5"/>
                <c:pt idx="0">
                  <c:v>153265.03340000001</c:v>
                </c:pt>
                <c:pt idx="1">
                  <c:v>219761.22212000002</c:v>
                </c:pt>
                <c:pt idx="2">
                  <c:v>144324.27794000006</c:v>
                </c:pt>
                <c:pt idx="3">
                  <c:v>158117.76618999999</c:v>
                </c:pt>
              </c:numCache>
            </c:numRef>
          </c:val>
          <c:extLst>
            <c:ext xmlns:c16="http://schemas.microsoft.com/office/drawing/2014/chart" uri="{C3380CC4-5D6E-409C-BE32-E72D297353CC}">
              <c16:uniqueId val="{00000003-05A0-47E7-A572-7779C6ECC7F0}"/>
            </c:ext>
          </c:extLst>
        </c:ser>
        <c:ser>
          <c:idx val="4"/>
          <c:order val="4"/>
          <c:tx>
            <c:strRef>
              <c:f>RegionPerfomance!$F$3:$F$4</c:f>
              <c:strCache>
                <c:ptCount val="1"/>
                <c:pt idx="0">
                  <c:v>Retail</c:v>
                </c:pt>
              </c:strCache>
            </c:strRef>
          </c:tx>
          <c:spPr>
            <a:solidFill>
              <a:schemeClr val="accent5"/>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RegionPerfomance!$F$5:$F$10</c:f>
              <c:numCache>
                <c:formatCode>General</c:formatCode>
                <c:ptCount val="5"/>
                <c:pt idx="0">
                  <c:v>87315.101259999996</c:v>
                </c:pt>
                <c:pt idx="1">
                  <c:v>53416.92169000001</c:v>
                </c:pt>
                <c:pt idx="2">
                  <c:v>264907.58279999997</c:v>
                </c:pt>
                <c:pt idx="3">
                  <c:v>168531.48968999996</c:v>
                </c:pt>
              </c:numCache>
            </c:numRef>
          </c:val>
          <c:extLst>
            <c:ext xmlns:c16="http://schemas.microsoft.com/office/drawing/2014/chart" uri="{C3380CC4-5D6E-409C-BE32-E72D297353CC}">
              <c16:uniqueId val="{00000004-05A0-47E7-A572-7779C6ECC7F0}"/>
            </c:ext>
          </c:extLst>
        </c:ser>
        <c:ser>
          <c:idx val="5"/>
          <c:order val="5"/>
          <c:tx>
            <c:strRef>
              <c:f>RegionPerfomance!$G$3:$G$4</c:f>
              <c:strCache>
                <c:ptCount val="1"/>
                <c:pt idx="0">
                  <c:v>Unknown</c:v>
                </c:pt>
              </c:strCache>
            </c:strRef>
          </c:tx>
          <c:spPr>
            <a:solidFill>
              <a:schemeClr val="accent6"/>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RegionPerfomance!$G$5:$G$10</c:f>
              <c:numCache>
                <c:formatCode>General</c:formatCode>
                <c:ptCount val="5"/>
                <c:pt idx="0">
                  <c:v>35683.72507</c:v>
                </c:pt>
                <c:pt idx="1">
                  <c:v>1642.3600000000006</c:v>
                </c:pt>
                <c:pt idx="2">
                  <c:v>24728.39172</c:v>
                </c:pt>
                <c:pt idx="3">
                  <c:v>18297.55733</c:v>
                </c:pt>
              </c:numCache>
            </c:numRef>
          </c:val>
          <c:extLst>
            <c:ext xmlns:c16="http://schemas.microsoft.com/office/drawing/2014/chart" uri="{C3380CC4-5D6E-409C-BE32-E72D297353CC}">
              <c16:uniqueId val="{00000005-05A0-47E7-A572-7779C6ECC7F0}"/>
            </c:ext>
          </c:extLst>
        </c:ser>
        <c:ser>
          <c:idx val="6"/>
          <c:order val="6"/>
          <c:tx>
            <c:strRef>
              <c:f>RegionPerfomance!$H$3:$H$4</c:f>
              <c:strCache>
                <c:ptCount val="1"/>
                <c:pt idx="0">
                  <c:v>(blank)</c:v>
                </c:pt>
              </c:strCache>
            </c:strRef>
          </c:tx>
          <c:spPr>
            <a:solidFill>
              <a:schemeClr val="accent1">
                <a:lumMod val="60000"/>
              </a:schemeClr>
            </a:solidFill>
            <a:ln>
              <a:noFill/>
            </a:ln>
            <a:effectLst/>
          </c:spPr>
          <c:invertIfNegative val="0"/>
          <c:cat>
            <c:strRef>
              <c:f>RegionPerfomance!$A$5:$A$10</c:f>
              <c:strCache>
                <c:ptCount val="5"/>
                <c:pt idx="0">
                  <c:v>Africa</c:v>
                </c:pt>
                <c:pt idx="1">
                  <c:v>Americas</c:v>
                </c:pt>
                <c:pt idx="2">
                  <c:v>Asia</c:v>
                </c:pt>
                <c:pt idx="3">
                  <c:v>Europe</c:v>
                </c:pt>
                <c:pt idx="4">
                  <c:v>(blank)</c:v>
                </c:pt>
              </c:strCache>
            </c:strRef>
          </c:cat>
          <c:val>
            <c:numRef>
              <c:f>RegionPerfomance!$H$5:$H$10</c:f>
              <c:numCache>
                <c:formatCode>General</c:formatCode>
                <c:ptCount val="5"/>
              </c:numCache>
            </c:numRef>
          </c:val>
          <c:extLst>
            <c:ext xmlns:c16="http://schemas.microsoft.com/office/drawing/2014/chart" uri="{C3380CC4-5D6E-409C-BE32-E72D297353CC}">
              <c16:uniqueId val="{00000006-05A0-47E7-A572-7779C6ECC7F0}"/>
            </c:ext>
          </c:extLst>
        </c:ser>
        <c:dLbls>
          <c:showLegendKey val="0"/>
          <c:showVal val="0"/>
          <c:showCatName val="0"/>
          <c:showSerName val="0"/>
          <c:showPercent val="0"/>
          <c:showBubbleSize val="0"/>
        </c:dLbls>
        <c:gapWidth val="150"/>
        <c:overlap val="100"/>
        <c:axId val="1741411280"/>
        <c:axId val="1741400720"/>
      </c:barChart>
      <c:catAx>
        <c:axId val="174141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00720"/>
        <c:crosses val="autoZero"/>
        <c:auto val="1"/>
        <c:lblAlgn val="ctr"/>
        <c:lblOffset val="100"/>
        <c:noMultiLvlLbl val="0"/>
      </c:catAx>
      <c:valAx>
        <c:axId val="174140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1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2).xlsx]SKUsByRevenue!PivotTable2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SKUsByRevenue!$B$3</c:f>
              <c:strCache>
                <c:ptCount val="1"/>
                <c:pt idx="0">
                  <c:v>Total</c:v>
                </c:pt>
              </c:strCache>
            </c:strRef>
          </c:tx>
          <c:spPr>
            <a:solidFill>
              <a:schemeClr val="accent1"/>
            </a:solidFill>
            <a:ln>
              <a:noFill/>
            </a:ln>
            <a:effectLst/>
          </c:spPr>
          <c:invertIfNegative val="0"/>
          <c:cat>
            <c:strRef>
              <c:f>SKUsByRevenue!$A$4:$A$635</c:f>
              <c:strCache>
                <c:ptCount val="631"/>
                <c:pt idx="0">
                  <c:v>ACC-1021</c:v>
                </c:pt>
                <c:pt idx="1">
                  <c:v>ACC-1028</c:v>
                </c:pt>
                <c:pt idx="2">
                  <c:v>ACC-1060</c:v>
                </c:pt>
                <c:pt idx="3">
                  <c:v>ACC-1075</c:v>
                </c:pt>
                <c:pt idx="4">
                  <c:v>ACC-1238</c:v>
                </c:pt>
                <c:pt idx="5">
                  <c:v>ACC-1249</c:v>
                </c:pt>
                <c:pt idx="6">
                  <c:v>ACC-1375</c:v>
                </c:pt>
                <c:pt idx="7">
                  <c:v>ACC-1492</c:v>
                </c:pt>
                <c:pt idx="8">
                  <c:v>ACC-1596</c:v>
                </c:pt>
                <c:pt idx="9">
                  <c:v>ACC-1604</c:v>
                </c:pt>
                <c:pt idx="10">
                  <c:v>ACC-1659</c:v>
                </c:pt>
                <c:pt idx="11">
                  <c:v>ACC-1663</c:v>
                </c:pt>
                <c:pt idx="12">
                  <c:v>ACC-1731</c:v>
                </c:pt>
                <c:pt idx="13">
                  <c:v>ACC-1770</c:v>
                </c:pt>
                <c:pt idx="14">
                  <c:v>ACC-1882</c:v>
                </c:pt>
                <c:pt idx="15">
                  <c:v>ACC-2252</c:v>
                </c:pt>
                <c:pt idx="16">
                  <c:v>ACC-2364</c:v>
                </c:pt>
                <c:pt idx="17">
                  <c:v>ACC-2386</c:v>
                </c:pt>
                <c:pt idx="18">
                  <c:v>ACC-2735</c:v>
                </c:pt>
                <c:pt idx="19">
                  <c:v>ACC-2761</c:v>
                </c:pt>
                <c:pt idx="20">
                  <c:v>ACC-2867</c:v>
                </c:pt>
                <c:pt idx="21">
                  <c:v>ACC-2902</c:v>
                </c:pt>
                <c:pt idx="22">
                  <c:v>ACC-2903</c:v>
                </c:pt>
                <c:pt idx="23">
                  <c:v>ACC-2988</c:v>
                </c:pt>
                <c:pt idx="24">
                  <c:v>ACC-2990</c:v>
                </c:pt>
                <c:pt idx="25">
                  <c:v>ACC-3068</c:v>
                </c:pt>
                <c:pt idx="26">
                  <c:v>ACC-3103</c:v>
                </c:pt>
                <c:pt idx="27">
                  <c:v>ACC-3349</c:v>
                </c:pt>
                <c:pt idx="28">
                  <c:v>ACC-3385</c:v>
                </c:pt>
                <c:pt idx="29">
                  <c:v>ACC-3415</c:v>
                </c:pt>
                <c:pt idx="30">
                  <c:v>ACC-3551</c:v>
                </c:pt>
                <c:pt idx="31">
                  <c:v>ACC-3567</c:v>
                </c:pt>
                <c:pt idx="32">
                  <c:v>ACC-3645</c:v>
                </c:pt>
                <c:pt idx="33">
                  <c:v>ACC-3721</c:v>
                </c:pt>
                <c:pt idx="34">
                  <c:v>ACC-3833</c:v>
                </c:pt>
                <c:pt idx="35">
                  <c:v>ACC-3951</c:v>
                </c:pt>
                <c:pt idx="36">
                  <c:v>ACC-3961</c:v>
                </c:pt>
                <c:pt idx="37">
                  <c:v>ACC-3989</c:v>
                </c:pt>
                <c:pt idx="38">
                  <c:v>ACC-4056</c:v>
                </c:pt>
                <c:pt idx="39">
                  <c:v>ACC-4124</c:v>
                </c:pt>
                <c:pt idx="40">
                  <c:v>ACC-4483</c:v>
                </c:pt>
                <c:pt idx="41">
                  <c:v>ACC-4490</c:v>
                </c:pt>
                <c:pt idx="42">
                  <c:v>ACC-4511</c:v>
                </c:pt>
                <c:pt idx="43">
                  <c:v>ACC-4587</c:v>
                </c:pt>
                <c:pt idx="44">
                  <c:v>ACC-4631</c:v>
                </c:pt>
                <c:pt idx="45">
                  <c:v>ACC-4766</c:v>
                </c:pt>
                <c:pt idx="46">
                  <c:v>ACC-4815</c:v>
                </c:pt>
                <c:pt idx="47">
                  <c:v>ACC-5079</c:v>
                </c:pt>
                <c:pt idx="48">
                  <c:v>ACC-5144</c:v>
                </c:pt>
                <c:pt idx="49">
                  <c:v>ACC-5150</c:v>
                </c:pt>
                <c:pt idx="50">
                  <c:v>ACC-5177</c:v>
                </c:pt>
                <c:pt idx="51">
                  <c:v>ACC-5206</c:v>
                </c:pt>
                <c:pt idx="52">
                  <c:v>ACC-5260</c:v>
                </c:pt>
                <c:pt idx="53">
                  <c:v>ACC-5334</c:v>
                </c:pt>
                <c:pt idx="54">
                  <c:v>ACC-5422</c:v>
                </c:pt>
                <c:pt idx="55">
                  <c:v>ACC-5780</c:v>
                </c:pt>
                <c:pt idx="56">
                  <c:v>ACC-6223</c:v>
                </c:pt>
                <c:pt idx="57">
                  <c:v>ACC-6348</c:v>
                </c:pt>
                <c:pt idx="58">
                  <c:v>ACC-6543</c:v>
                </c:pt>
                <c:pt idx="59">
                  <c:v>ACC-6594</c:v>
                </c:pt>
                <c:pt idx="60">
                  <c:v>ACC-6626</c:v>
                </c:pt>
                <c:pt idx="61">
                  <c:v>ACC-6777</c:v>
                </c:pt>
                <c:pt idx="62">
                  <c:v>ACC-7047</c:v>
                </c:pt>
                <c:pt idx="63">
                  <c:v>ACC-7078</c:v>
                </c:pt>
                <c:pt idx="64">
                  <c:v>ACC-7240</c:v>
                </c:pt>
                <c:pt idx="65">
                  <c:v>ACC-7354</c:v>
                </c:pt>
                <c:pt idx="66">
                  <c:v>ACC-7671</c:v>
                </c:pt>
                <c:pt idx="67">
                  <c:v>ACC-7713</c:v>
                </c:pt>
                <c:pt idx="68">
                  <c:v>ACC-7838</c:v>
                </c:pt>
                <c:pt idx="69">
                  <c:v>ACC-7906</c:v>
                </c:pt>
                <c:pt idx="70">
                  <c:v>ACC-7938</c:v>
                </c:pt>
                <c:pt idx="71">
                  <c:v>ACC-8094</c:v>
                </c:pt>
                <c:pt idx="72">
                  <c:v>ACC-8098</c:v>
                </c:pt>
                <c:pt idx="73">
                  <c:v>ACC-8178</c:v>
                </c:pt>
                <c:pt idx="74">
                  <c:v>ACC-8242</c:v>
                </c:pt>
                <c:pt idx="75">
                  <c:v>ACC-8557</c:v>
                </c:pt>
                <c:pt idx="76">
                  <c:v>ACC-8620</c:v>
                </c:pt>
                <c:pt idx="77">
                  <c:v>ACC-8683</c:v>
                </c:pt>
                <c:pt idx="78">
                  <c:v>ACC-8999</c:v>
                </c:pt>
                <c:pt idx="79">
                  <c:v>ACC-9038</c:v>
                </c:pt>
                <c:pt idx="80">
                  <c:v>ACC-9150</c:v>
                </c:pt>
                <c:pt idx="81">
                  <c:v>ACC-9162</c:v>
                </c:pt>
                <c:pt idx="82">
                  <c:v>ACC-9283</c:v>
                </c:pt>
                <c:pt idx="83">
                  <c:v>ACC-9445</c:v>
                </c:pt>
                <c:pt idx="84">
                  <c:v>ACC-9533</c:v>
                </c:pt>
                <c:pt idx="85">
                  <c:v>ACC-9591</c:v>
                </c:pt>
                <c:pt idx="86">
                  <c:v>ACC-9644</c:v>
                </c:pt>
                <c:pt idx="87">
                  <c:v>ACC-9820</c:v>
                </c:pt>
                <c:pt idx="88">
                  <c:v>CMP-1009</c:v>
                </c:pt>
                <c:pt idx="89">
                  <c:v>CMP-1072</c:v>
                </c:pt>
                <c:pt idx="90">
                  <c:v>CMP-1156</c:v>
                </c:pt>
                <c:pt idx="91">
                  <c:v>CMP-1220</c:v>
                </c:pt>
                <c:pt idx="92">
                  <c:v>CMP-1223</c:v>
                </c:pt>
                <c:pt idx="93">
                  <c:v>CMP-1470</c:v>
                </c:pt>
                <c:pt idx="94">
                  <c:v>CMP-1555</c:v>
                </c:pt>
                <c:pt idx="95">
                  <c:v>CMP-1559</c:v>
                </c:pt>
                <c:pt idx="96">
                  <c:v>CMP-1632</c:v>
                </c:pt>
                <c:pt idx="97">
                  <c:v>CMP-1940</c:v>
                </c:pt>
                <c:pt idx="98">
                  <c:v>CMP-2015</c:v>
                </c:pt>
                <c:pt idx="99">
                  <c:v>CMP-2040</c:v>
                </c:pt>
                <c:pt idx="100">
                  <c:v>CMP-2096</c:v>
                </c:pt>
                <c:pt idx="101">
                  <c:v>CMP-2136</c:v>
                </c:pt>
                <c:pt idx="102">
                  <c:v>CMP-2335</c:v>
                </c:pt>
                <c:pt idx="103">
                  <c:v>CMP-2410</c:v>
                </c:pt>
                <c:pt idx="104">
                  <c:v>CMP-2574</c:v>
                </c:pt>
                <c:pt idx="105">
                  <c:v>CMP-2693</c:v>
                </c:pt>
                <c:pt idx="106">
                  <c:v>CMP-2854</c:v>
                </c:pt>
                <c:pt idx="107">
                  <c:v>CMP-2865</c:v>
                </c:pt>
                <c:pt idx="108">
                  <c:v>CMP-3093</c:v>
                </c:pt>
                <c:pt idx="109">
                  <c:v>CMP-3223</c:v>
                </c:pt>
                <c:pt idx="110">
                  <c:v>CMP-3259</c:v>
                </c:pt>
                <c:pt idx="111">
                  <c:v>CMP-3313</c:v>
                </c:pt>
                <c:pt idx="112">
                  <c:v>CMP-3693</c:v>
                </c:pt>
                <c:pt idx="113">
                  <c:v>CMP-3720</c:v>
                </c:pt>
                <c:pt idx="114">
                  <c:v>CMP-3731</c:v>
                </c:pt>
                <c:pt idx="115">
                  <c:v>CMP-3743</c:v>
                </c:pt>
                <c:pt idx="116">
                  <c:v>CMP-3875</c:v>
                </c:pt>
                <c:pt idx="117">
                  <c:v>CMP-3938</c:v>
                </c:pt>
                <c:pt idx="118">
                  <c:v>CMP-3978</c:v>
                </c:pt>
                <c:pt idx="119">
                  <c:v>CMP-4093</c:v>
                </c:pt>
                <c:pt idx="120">
                  <c:v>CMP-4159</c:v>
                </c:pt>
                <c:pt idx="121">
                  <c:v>CMP-4531</c:v>
                </c:pt>
                <c:pt idx="122">
                  <c:v>CMP-4610</c:v>
                </c:pt>
                <c:pt idx="123">
                  <c:v>CMP-4630</c:v>
                </c:pt>
                <c:pt idx="124">
                  <c:v>CMP-4792</c:v>
                </c:pt>
                <c:pt idx="125">
                  <c:v>CMP-4807</c:v>
                </c:pt>
                <c:pt idx="126">
                  <c:v>CMP-4945</c:v>
                </c:pt>
                <c:pt idx="127">
                  <c:v>CMP-4970</c:v>
                </c:pt>
                <c:pt idx="128">
                  <c:v>CMP-5006</c:v>
                </c:pt>
                <c:pt idx="129">
                  <c:v>CMP-5065</c:v>
                </c:pt>
                <c:pt idx="130">
                  <c:v>CMP-5138</c:v>
                </c:pt>
                <c:pt idx="131">
                  <c:v>CMP-5208</c:v>
                </c:pt>
                <c:pt idx="132">
                  <c:v>CMP-5211</c:v>
                </c:pt>
                <c:pt idx="133">
                  <c:v>CMP-5311</c:v>
                </c:pt>
                <c:pt idx="134">
                  <c:v>CMP-5435</c:v>
                </c:pt>
                <c:pt idx="135">
                  <c:v>CMP-5633</c:v>
                </c:pt>
                <c:pt idx="136">
                  <c:v>CMP-5658</c:v>
                </c:pt>
                <c:pt idx="137">
                  <c:v>CMP-5820</c:v>
                </c:pt>
                <c:pt idx="138">
                  <c:v>CMP-5825</c:v>
                </c:pt>
                <c:pt idx="139">
                  <c:v>CMP-5911</c:v>
                </c:pt>
                <c:pt idx="140">
                  <c:v>CMP-5946</c:v>
                </c:pt>
                <c:pt idx="141">
                  <c:v>CMP-6346</c:v>
                </c:pt>
                <c:pt idx="142">
                  <c:v>CMP-6352</c:v>
                </c:pt>
                <c:pt idx="143">
                  <c:v>CMP-6392</c:v>
                </c:pt>
                <c:pt idx="144">
                  <c:v>CMP-6495</c:v>
                </c:pt>
                <c:pt idx="145">
                  <c:v>CMP-6529</c:v>
                </c:pt>
                <c:pt idx="146">
                  <c:v>CMP-6649</c:v>
                </c:pt>
                <c:pt idx="147">
                  <c:v>CMP-6811</c:v>
                </c:pt>
                <c:pt idx="148">
                  <c:v>CMP-6898</c:v>
                </c:pt>
                <c:pt idx="149">
                  <c:v>CMP-6919</c:v>
                </c:pt>
                <c:pt idx="150">
                  <c:v>CMP-6925</c:v>
                </c:pt>
                <c:pt idx="151">
                  <c:v>CMP-6971</c:v>
                </c:pt>
                <c:pt idx="152">
                  <c:v>CMP-7055</c:v>
                </c:pt>
                <c:pt idx="153">
                  <c:v>CMP-7063</c:v>
                </c:pt>
                <c:pt idx="154">
                  <c:v>CMP-7256</c:v>
                </c:pt>
                <c:pt idx="155">
                  <c:v>CMP-7371</c:v>
                </c:pt>
                <c:pt idx="156">
                  <c:v>CMP-7563</c:v>
                </c:pt>
                <c:pt idx="157">
                  <c:v>CMP-7617</c:v>
                </c:pt>
                <c:pt idx="158">
                  <c:v>CMP-8002</c:v>
                </c:pt>
                <c:pt idx="159">
                  <c:v>CMP-8101</c:v>
                </c:pt>
                <c:pt idx="160">
                  <c:v>CMP-8127</c:v>
                </c:pt>
                <c:pt idx="161">
                  <c:v>CMP-8141</c:v>
                </c:pt>
                <c:pt idx="162">
                  <c:v>CMP-8196</c:v>
                </c:pt>
                <c:pt idx="163">
                  <c:v>CMP-8230</c:v>
                </c:pt>
                <c:pt idx="164">
                  <c:v>CMP-8270</c:v>
                </c:pt>
                <c:pt idx="165">
                  <c:v>CMP-8390</c:v>
                </c:pt>
                <c:pt idx="166">
                  <c:v>CMP-8545</c:v>
                </c:pt>
                <c:pt idx="167">
                  <c:v>CMP-8604</c:v>
                </c:pt>
                <c:pt idx="168">
                  <c:v>CMP-8658</c:v>
                </c:pt>
                <c:pt idx="169">
                  <c:v>CMP-8659</c:v>
                </c:pt>
                <c:pt idx="170">
                  <c:v>CMP-8675</c:v>
                </c:pt>
                <c:pt idx="171">
                  <c:v>CMP-8851</c:v>
                </c:pt>
                <c:pt idx="172">
                  <c:v>CMP-9001</c:v>
                </c:pt>
                <c:pt idx="173">
                  <c:v>CMP-9264</c:v>
                </c:pt>
                <c:pt idx="174">
                  <c:v>CMP-9307</c:v>
                </c:pt>
                <c:pt idx="175">
                  <c:v>CMP-9392</c:v>
                </c:pt>
                <c:pt idx="176">
                  <c:v>CMP-9498</c:v>
                </c:pt>
                <c:pt idx="177">
                  <c:v>CMP-9801</c:v>
                </c:pt>
                <c:pt idx="178">
                  <c:v>LAP-1066</c:v>
                </c:pt>
                <c:pt idx="179">
                  <c:v>LAP-1178</c:v>
                </c:pt>
                <c:pt idx="180">
                  <c:v>LAP-1308</c:v>
                </c:pt>
                <c:pt idx="181">
                  <c:v>LAP-1482</c:v>
                </c:pt>
                <c:pt idx="182">
                  <c:v>LAP-1525</c:v>
                </c:pt>
                <c:pt idx="183">
                  <c:v>LAP-1619</c:v>
                </c:pt>
                <c:pt idx="184">
                  <c:v>LAP-1698</c:v>
                </c:pt>
                <c:pt idx="185">
                  <c:v>LAP-1739</c:v>
                </c:pt>
                <c:pt idx="186">
                  <c:v>LAP-1946</c:v>
                </c:pt>
                <c:pt idx="187">
                  <c:v>LAP-1969</c:v>
                </c:pt>
                <c:pt idx="188">
                  <c:v>LAP-1989</c:v>
                </c:pt>
                <c:pt idx="189">
                  <c:v>LAP-1990</c:v>
                </c:pt>
                <c:pt idx="190">
                  <c:v>LAP-2218</c:v>
                </c:pt>
                <c:pt idx="191">
                  <c:v>LAP-2378</c:v>
                </c:pt>
                <c:pt idx="192">
                  <c:v>LAP-2774</c:v>
                </c:pt>
                <c:pt idx="193">
                  <c:v>LAP-2806</c:v>
                </c:pt>
                <c:pt idx="194">
                  <c:v>LAP-2846</c:v>
                </c:pt>
                <c:pt idx="195">
                  <c:v>LAP-2942</c:v>
                </c:pt>
                <c:pt idx="196">
                  <c:v>LAP-3017</c:v>
                </c:pt>
                <c:pt idx="197">
                  <c:v>LAP-3220</c:v>
                </c:pt>
                <c:pt idx="198">
                  <c:v>LAP-3278</c:v>
                </c:pt>
                <c:pt idx="199">
                  <c:v>LAP-3385</c:v>
                </c:pt>
                <c:pt idx="200">
                  <c:v>LAP-3393</c:v>
                </c:pt>
                <c:pt idx="201">
                  <c:v>LAP-3490</c:v>
                </c:pt>
                <c:pt idx="202">
                  <c:v>LAP-3565</c:v>
                </c:pt>
                <c:pt idx="203">
                  <c:v>LAP-3581</c:v>
                </c:pt>
                <c:pt idx="204">
                  <c:v>LAP-3604</c:v>
                </c:pt>
                <c:pt idx="205">
                  <c:v>LAP-3679</c:v>
                </c:pt>
                <c:pt idx="206">
                  <c:v>LAP-3779</c:v>
                </c:pt>
                <c:pt idx="207">
                  <c:v>LAP-3904</c:v>
                </c:pt>
                <c:pt idx="208">
                  <c:v>LAP-3905</c:v>
                </c:pt>
                <c:pt idx="209">
                  <c:v>LAP-4483</c:v>
                </c:pt>
                <c:pt idx="210">
                  <c:v>LAP-4517</c:v>
                </c:pt>
                <c:pt idx="211">
                  <c:v>LAP-4551</c:v>
                </c:pt>
                <c:pt idx="212">
                  <c:v>LAP-4607</c:v>
                </c:pt>
                <c:pt idx="213">
                  <c:v>LAP-4666</c:v>
                </c:pt>
                <c:pt idx="214">
                  <c:v>LAP-4828</c:v>
                </c:pt>
                <c:pt idx="215">
                  <c:v>LAP-4899</c:v>
                </c:pt>
                <c:pt idx="216">
                  <c:v>LAP-4932</c:v>
                </c:pt>
                <c:pt idx="217">
                  <c:v>LAP-4987</c:v>
                </c:pt>
                <c:pt idx="218">
                  <c:v>LAP-5009</c:v>
                </c:pt>
                <c:pt idx="219">
                  <c:v>LAP-5078</c:v>
                </c:pt>
                <c:pt idx="220">
                  <c:v>LAP-5150</c:v>
                </c:pt>
                <c:pt idx="221">
                  <c:v>LAP-5531</c:v>
                </c:pt>
                <c:pt idx="222">
                  <c:v>LAP-5689</c:v>
                </c:pt>
                <c:pt idx="223">
                  <c:v>LAP-5763</c:v>
                </c:pt>
                <c:pt idx="224">
                  <c:v>LAP-6160</c:v>
                </c:pt>
                <c:pt idx="225">
                  <c:v>LAP-6342</c:v>
                </c:pt>
                <c:pt idx="226">
                  <c:v>LAP-6499</c:v>
                </c:pt>
                <c:pt idx="227">
                  <c:v>LAP-6577</c:v>
                </c:pt>
                <c:pt idx="228">
                  <c:v>LAP-6750</c:v>
                </c:pt>
                <c:pt idx="229">
                  <c:v>LAP-6989</c:v>
                </c:pt>
                <c:pt idx="230">
                  <c:v>LAP-7009</c:v>
                </c:pt>
                <c:pt idx="231">
                  <c:v>LAP-7056</c:v>
                </c:pt>
                <c:pt idx="232">
                  <c:v>LAP-7099</c:v>
                </c:pt>
                <c:pt idx="233">
                  <c:v>LAP-7136</c:v>
                </c:pt>
                <c:pt idx="234">
                  <c:v>LAP-7320</c:v>
                </c:pt>
                <c:pt idx="235">
                  <c:v>LAP-7353</c:v>
                </c:pt>
                <c:pt idx="236">
                  <c:v>LAP-7523</c:v>
                </c:pt>
                <c:pt idx="237">
                  <c:v>LAP-7553</c:v>
                </c:pt>
                <c:pt idx="238">
                  <c:v>LAP-7819</c:v>
                </c:pt>
                <c:pt idx="239">
                  <c:v>LAP-7979</c:v>
                </c:pt>
                <c:pt idx="240">
                  <c:v>LAP-8119</c:v>
                </c:pt>
                <c:pt idx="241">
                  <c:v>LAP-8214</c:v>
                </c:pt>
                <c:pt idx="242">
                  <c:v>LAP-8347</c:v>
                </c:pt>
                <c:pt idx="243">
                  <c:v>LAP-8469</c:v>
                </c:pt>
                <c:pt idx="244">
                  <c:v>LAP-8489</c:v>
                </c:pt>
                <c:pt idx="245">
                  <c:v>LAP-8555</c:v>
                </c:pt>
                <c:pt idx="246">
                  <c:v>LAP-8633</c:v>
                </c:pt>
                <c:pt idx="247">
                  <c:v>LAP-8825</c:v>
                </c:pt>
                <c:pt idx="248">
                  <c:v>LAP-8910</c:v>
                </c:pt>
                <c:pt idx="249">
                  <c:v>LAP-9016</c:v>
                </c:pt>
                <c:pt idx="250">
                  <c:v>LAP-9024</c:v>
                </c:pt>
                <c:pt idx="251">
                  <c:v>LAP-9100</c:v>
                </c:pt>
                <c:pt idx="252">
                  <c:v>LAP-9230</c:v>
                </c:pt>
                <c:pt idx="253">
                  <c:v>LAP-9766</c:v>
                </c:pt>
                <c:pt idx="254">
                  <c:v>LAP-9782</c:v>
                </c:pt>
                <c:pt idx="255">
                  <c:v>LAP-9815</c:v>
                </c:pt>
                <c:pt idx="256">
                  <c:v>LAP-9901</c:v>
                </c:pt>
                <c:pt idx="257">
                  <c:v>LAP-9931</c:v>
                </c:pt>
                <c:pt idx="258">
                  <c:v>LAP-9932</c:v>
                </c:pt>
                <c:pt idx="259">
                  <c:v>MON-1018</c:v>
                </c:pt>
                <c:pt idx="260">
                  <c:v>MON-1118</c:v>
                </c:pt>
                <c:pt idx="261">
                  <c:v>MON-1389</c:v>
                </c:pt>
                <c:pt idx="262">
                  <c:v>MON-1436</c:v>
                </c:pt>
                <c:pt idx="263">
                  <c:v>MON-1564</c:v>
                </c:pt>
                <c:pt idx="264">
                  <c:v>MON-1572</c:v>
                </c:pt>
                <c:pt idx="265">
                  <c:v>MON-1593</c:v>
                </c:pt>
                <c:pt idx="266">
                  <c:v>MON-1663</c:v>
                </c:pt>
                <c:pt idx="267">
                  <c:v>MON-1822</c:v>
                </c:pt>
                <c:pt idx="268">
                  <c:v>MON-2073</c:v>
                </c:pt>
                <c:pt idx="269">
                  <c:v>MON-2100</c:v>
                </c:pt>
                <c:pt idx="270">
                  <c:v>MON-2266</c:v>
                </c:pt>
                <c:pt idx="271">
                  <c:v>MON-2296</c:v>
                </c:pt>
                <c:pt idx="272">
                  <c:v>MON-2462</c:v>
                </c:pt>
                <c:pt idx="273">
                  <c:v>MON-2465</c:v>
                </c:pt>
                <c:pt idx="274">
                  <c:v>MON-2537</c:v>
                </c:pt>
                <c:pt idx="275">
                  <c:v>MON-2828</c:v>
                </c:pt>
                <c:pt idx="276">
                  <c:v>MON-2842</c:v>
                </c:pt>
                <c:pt idx="277">
                  <c:v>MON-2849</c:v>
                </c:pt>
                <c:pt idx="278">
                  <c:v>MON-2990</c:v>
                </c:pt>
                <c:pt idx="279">
                  <c:v>MON-2993</c:v>
                </c:pt>
                <c:pt idx="280">
                  <c:v>MON-2998</c:v>
                </c:pt>
                <c:pt idx="281">
                  <c:v>MON-3043</c:v>
                </c:pt>
                <c:pt idx="282">
                  <c:v>MON-3307</c:v>
                </c:pt>
                <c:pt idx="283">
                  <c:v>MON-3350</c:v>
                </c:pt>
                <c:pt idx="284">
                  <c:v>MON-3371</c:v>
                </c:pt>
                <c:pt idx="285">
                  <c:v>MON-3504</c:v>
                </c:pt>
                <c:pt idx="286">
                  <c:v>MON-3745</c:v>
                </c:pt>
                <c:pt idx="287">
                  <c:v>MON-3773</c:v>
                </c:pt>
                <c:pt idx="288">
                  <c:v>MON-4195</c:v>
                </c:pt>
                <c:pt idx="289">
                  <c:v>MON-4215</c:v>
                </c:pt>
                <c:pt idx="290">
                  <c:v>MON-4271</c:v>
                </c:pt>
                <c:pt idx="291">
                  <c:v>MON-4278</c:v>
                </c:pt>
                <c:pt idx="292">
                  <c:v>MON-4317</c:v>
                </c:pt>
                <c:pt idx="293">
                  <c:v>MON-4326</c:v>
                </c:pt>
                <c:pt idx="294">
                  <c:v>MON-4330</c:v>
                </c:pt>
                <c:pt idx="295">
                  <c:v>MON-4361</c:v>
                </c:pt>
                <c:pt idx="296">
                  <c:v>MON-4373</c:v>
                </c:pt>
                <c:pt idx="297">
                  <c:v>MON-4789</c:v>
                </c:pt>
                <c:pt idx="298">
                  <c:v>MON-4830</c:v>
                </c:pt>
                <c:pt idx="299">
                  <c:v>MON-4925</c:v>
                </c:pt>
                <c:pt idx="300">
                  <c:v>MON-4959</c:v>
                </c:pt>
                <c:pt idx="301">
                  <c:v>MON-5086</c:v>
                </c:pt>
                <c:pt idx="302">
                  <c:v>MON-5179</c:v>
                </c:pt>
                <c:pt idx="303">
                  <c:v>MON-5188</c:v>
                </c:pt>
                <c:pt idx="304">
                  <c:v>MON-5249</c:v>
                </c:pt>
                <c:pt idx="305">
                  <c:v>MON-5259</c:v>
                </c:pt>
                <c:pt idx="306">
                  <c:v>MON-5276</c:v>
                </c:pt>
                <c:pt idx="307">
                  <c:v>MON-5386</c:v>
                </c:pt>
                <c:pt idx="308">
                  <c:v>MON-5424</c:v>
                </c:pt>
                <c:pt idx="309">
                  <c:v>MON-5444</c:v>
                </c:pt>
                <c:pt idx="310">
                  <c:v>MON-5517</c:v>
                </c:pt>
                <c:pt idx="311">
                  <c:v>MON-5749</c:v>
                </c:pt>
                <c:pt idx="312">
                  <c:v>MON-5891</c:v>
                </c:pt>
                <c:pt idx="313">
                  <c:v>MON-6053</c:v>
                </c:pt>
                <c:pt idx="314">
                  <c:v>MON-6065</c:v>
                </c:pt>
                <c:pt idx="315">
                  <c:v>MON-6190</c:v>
                </c:pt>
                <c:pt idx="316">
                  <c:v>MON-6287</c:v>
                </c:pt>
                <c:pt idx="317">
                  <c:v>MON-6310</c:v>
                </c:pt>
                <c:pt idx="318">
                  <c:v>MON-6341</c:v>
                </c:pt>
                <c:pt idx="319">
                  <c:v>MON-6699</c:v>
                </c:pt>
                <c:pt idx="320">
                  <c:v>MON-6870</c:v>
                </c:pt>
                <c:pt idx="321">
                  <c:v>MON-6882</c:v>
                </c:pt>
                <c:pt idx="322">
                  <c:v>MON-6892</c:v>
                </c:pt>
                <c:pt idx="323">
                  <c:v>MON-6962</c:v>
                </c:pt>
                <c:pt idx="324">
                  <c:v>MON-7099</c:v>
                </c:pt>
                <c:pt idx="325">
                  <c:v>MON-7106</c:v>
                </c:pt>
                <c:pt idx="326">
                  <c:v>MON-7207</c:v>
                </c:pt>
                <c:pt idx="327">
                  <c:v>MON-7511</c:v>
                </c:pt>
                <c:pt idx="328">
                  <c:v>MON-7602</c:v>
                </c:pt>
                <c:pt idx="329">
                  <c:v>MON-7622</c:v>
                </c:pt>
                <c:pt idx="330">
                  <c:v>MON-7626</c:v>
                </c:pt>
                <c:pt idx="331">
                  <c:v>MON-7868</c:v>
                </c:pt>
                <c:pt idx="332">
                  <c:v>MON-7869</c:v>
                </c:pt>
                <c:pt idx="333">
                  <c:v>MON-7943</c:v>
                </c:pt>
                <c:pt idx="334">
                  <c:v>MON-8129</c:v>
                </c:pt>
                <c:pt idx="335">
                  <c:v>MON-8422</c:v>
                </c:pt>
                <c:pt idx="336">
                  <c:v>MON-8629</c:v>
                </c:pt>
                <c:pt idx="337">
                  <c:v>MON-8651</c:v>
                </c:pt>
                <c:pt idx="338">
                  <c:v>MON-8688</c:v>
                </c:pt>
                <c:pt idx="339">
                  <c:v>MON-8697</c:v>
                </c:pt>
                <c:pt idx="340">
                  <c:v>MON-8758</c:v>
                </c:pt>
                <c:pt idx="341">
                  <c:v>MON-8867</c:v>
                </c:pt>
                <c:pt idx="342">
                  <c:v>MON-8939</c:v>
                </c:pt>
                <c:pt idx="343">
                  <c:v>MON-8973</c:v>
                </c:pt>
                <c:pt idx="344">
                  <c:v>MON-9194</c:v>
                </c:pt>
                <c:pt idx="345">
                  <c:v>MON-9216</c:v>
                </c:pt>
                <c:pt idx="346">
                  <c:v>MON-9227</c:v>
                </c:pt>
                <c:pt idx="347">
                  <c:v>MON-9274</c:v>
                </c:pt>
                <c:pt idx="348">
                  <c:v>MON-9319</c:v>
                </c:pt>
                <c:pt idx="349">
                  <c:v>MON-9662</c:v>
                </c:pt>
                <c:pt idx="350">
                  <c:v>MON-9733</c:v>
                </c:pt>
                <c:pt idx="351">
                  <c:v>MON-9906</c:v>
                </c:pt>
                <c:pt idx="352">
                  <c:v>MON-9967</c:v>
                </c:pt>
                <c:pt idx="353">
                  <c:v>NET-1145</c:v>
                </c:pt>
                <c:pt idx="354">
                  <c:v>NET-1166</c:v>
                </c:pt>
                <c:pt idx="355">
                  <c:v>NET-1228</c:v>
                </c:pt>
                <c:pt idx="356">
                  <c:v>NET-1282</c:v>
                </c:pt>
                <c:pt idx="357">
                  <c:v>NET-1336</c:v>
                </c:pt>
                <c:pt idx="358">
                  <c:v>NET-1412</c:v>
                </c:pt>
                <c:pt idx="359">
                  <c:v>NET-1612</c:v>
                </c:pt>
                <c:pt idx="360">
                  <c:v>NET-1645</c:v>
                </c:pt>
                <c:pt idx="361">
                  <c:v>NET-1699</c:v>
                </c:pt>
                <c:pt idx="362">
                  <c:v>NET-1804</c:v>
                </c:pt>
                <c:pt idx="363">
                  <c:v>NET-1816</c:v>
                </c:pt>
                <c:pt idx="364">
                  <c:v>NET-1846</c:v>
                </c:pt>
                <c:pt idx="365">
                  <c:v>NET-1893</c:v>
                </c:pt>
                <c:pt idx="366">
                  <c:v>NET-1966</c:v>
                </c:pt>
                <c:pt idx="367">
                  <c:v>NET-2062</c:v>
                </c:pt>
                <c:pt idx="368">
                  <c:v>NET-2365</c:v>
                </c:pt>
                <c:pt idx="369">
                  <c:v>NET-2394</c:v>
                </c:pt>
                <c:pt idx="370">
                  <c:v>NET-2439</c:v>
                </c:pt>
                <c:pt idx="371">
                  <c:v>NET-2460</c:v>
                </c:pt>
                <c:pt idx="372">
                  <c:v>NET-2499</c:v>
                </c:pt>
                <c:pt idx="373">
                  <c:v>NET-2502</c:v>
                </c:pt>
                <c:pt idx="374">
                  <c:v>NET-2628</c:v>
                </c:pt>
                <c:pt idx="375">
                  <c:v>NET-2894</c:v>
                </c:pt>
                <c:pt idx="376">
                  <c:v>NET-2932</c:v>
                </c:pt>
                <c:pt idx="377">
                  <c:v>NET-3033</c:v>
                </c:pt>
                <c:pt idx="378">
                  <c:v>NET-3255</c:v>
                </c:pt>
                <c:pt idx="379">
                  <c:v>NET-3432</c:v>
                </c:pt>
                <c:pt idx="380">
                  <c:v>NET-3460</c:v>
                </c:pt>
                <c:pt idx="381">
                  <c:v>NET-3535</c:v>
                </c:pt>
                <c:pt idx="382">
                  <c:v>NET-3689</c:v>
                </c:pt>
                <c:pt idx="383">
                  <c:v>NET-3728</c:v>
                </c:pt>
                <c:pt idx="384">
                  <c:v>NET-3749</c:v>
                </c:pt>
                <c:pt idx="385">
                  <c:v>NET-3785</c:v>
                </c:pt>
                <c:pt idx="386">
                  <c:v>NET-3828</c:v>
                </c:pt>
                <c:pt idx="387">
                  <c:v>NET-3850</c:v>
                </c:pt>
                <c:pt idx="388">
                  <c:v>NET-4104</c:v>
                </c:pt>
                <c:pt idx="389">
                  <c:v>NET-4155</c:v>
                </c:pt>
                <c:pt idx="390">
                  <c:v>NET-4228</c:v>
                </c:pt>
                <c:pt idx="391">
                  <c:v>NET-4241</c:v>
                </c:pt>
                <c:pt idx="392">
                  <c:v>NET-4491</c:v>
                </c:pt>
                <c:pt idx="393">
                  <c:v>NET-4554</c:v>
                </c:pt>
                <c:pt idx="394">
                  <c:v>NET-4675</c:v>
                </c:pt>
                <c:pt idx="395">
                  <c:v>NET-4735</c:v>
                </c:pt>
                <c:pt idx="396">
                  <c:v>NET-5018</c:v>
                </c:pt>
                <c:pt idx="397">
                  <c:v>NET-5195</c:v>
                </c:pt>
                <c:pt idx="398">
                  <c:v>NET-5196</c:v>
                </c:pt>
                <c:pt idx="399">
                  <c:v>NET-5268</c:v>
                </c:pt>
                <c:pt idx="400">
                  <c:v>NET-5270</c:v>
                </c:pt>
                <c:pt idx="401">
                  <c:v>NET-5423</c:v>
                </c:pt>
                <c:pt idx="402">
                  <c:v>NET-5482</c:v>
                </c:pt>
                <c:pt idx="403">
                  <c:v>NET-5523</c:v>
                </c:pt>
                <c:pt idx="404">
                  <c:v>NET-5941</c:v>
                </c:pt>
                <c:pt idx="405">
                  <c:v>NET-5987</c:v>
                </c:pt>
                <c:pt idx="406">
                  <c:v>NET-6014</c:v>
                </c:pt>
                <c:pt idx="407">
                  <c:v>NET-6036</c:v>
                </c:pt>
                <c:pt idx="408">
                  <c:v>NET-6218</c:v>
                </c:pt>
                <c:pt idx="409">
                  <c:v>NET-6269</c:v>
                </c:pt>
                <c:pt idx="410">
                  <c:v>NET-6370</c:v>
                </c:pt>
                <c:pt idx="411">
                  <c:v>NET-6387</c:v>
                </c:pt>
                <c:pt idx="412">
                  <c:v>NET-6533</c:v>
                </c:pt>
                <c:pt idx="413">
                  <c:v>NET-6578</c:v>
                </c:pt>
                <c:pt idx="414">
                  <c:v>NET-7166</c:v>
                </c:pt>
                <c:pt idx="415">
                  <c:v>NET-7349</c:v>
                </c:pt>
                <c:pt idx="416">
                  <c:v>NET-7588</c:v>
                </c:pt>
                <c:pt idx="417">
                  <c:v>NET-7901</c:v>
                </c:pt>
                <c:pt idx="418">
                  <c:v>NET-7924</c:v>
                </c:pt>
                <c:pt idx="419">
                  <c:v>NET-7966</c:v>
                </c:pt>
                <c:pt idx="420">
                  <c:v>NET-7998</c:v>
                </c:pt>
                <c:pt idx="421">
                  <c:v>NET-8329</c:v>
                </c:pt>
                <c:pt idx="422">
                  <c:v>NET-8430</c:v>
                </c:pt>
                <c:pt idx="423">
                  <c:v>NET-8561</c:v>
                </c:pt>
                <c:pt idx="424">
                  <c:v>NET-8610</c:v>
                </c:pt>
                <c:pt idx="425">
                  <c:v>NET-8761</c:v>
                </c:pt>
                <c:pt idx="426">
                  <c:v>NET-8787</c:v>
                </c:pt>
                <c:pt idx="427">
                  <c:v>NET-8856</c:v>
                </c:pt>
                <c:pt idx="428">
                  <c:v>NET-8957</c:v>
                </c:pt>
                <c:pt idx="429">
                  <c:v>NET-9003</c:v>
                </c:pt>
                <c:pt idx="430">
                  <c:v>NET-9125</c:v>
                </c:pt>
                <c:pt idx="431">
                  <c:v>NET-9177</c:v>
                </c:pt>
                <c:pt idx="432">
                  <c:v>NET-9569</c:v>
                </c:pt>
                <c:pt idx="433">
                  <c:v>NET-9575</c:v>
                </c:pt>
                <c:pt idx="434">
                  <c:v>NET-9666</c:v>
                </c:pt>
                <c:pt idx="435">
                  <c:v>NET-9716</c:v>
                </c:pt>
                <c:pt idx="436">
                  <c:v>NET-9832</c:v>
                </c:pt>
                <c:pt idx="437">
                  <c:v>NET-9835</c:v>
                </c:pt>
                <c:pt idx="438">
                  <c:v>NET-9989</c:v>
                </c:pt>
                <c:pt idx="439">
                  <c:v>PHN-1044</c:v>
                </c:pt>
                <c:pt idx="440">
                  <c:v>PHN-1197</c:v>
                </c:pt>
                <c:pt idx="441">
                  <c:v>PHN-1234</c:v>
                </c:pt>
                <c:pt idx="442">
                  <c:v>PHN-1670</c:v>
                </c:pt>
                <c:pt idx="443">
                  <c:v>PHN-1671</c:v>
                </c:pt>
                <c:pt idx="444">
                  <c:v>PHN-1717</c:v>
                </c:pt>
                <c:pt idx="445">
                  <c:v>PHN-1784</c:v>
                </c:pt>
                <c:pt idx="446">
                  <c:v>PHN-1919</c:v>
                </c:pt>
                <c:pt idx="447">
                  <c:v>PHN-1924</c:v>
                </c:pt>
                <c:pt idx="448">
                  <c:v>PHN-2013</c:v>
                </c:pt>
                <c:pt idx="449">
                  <c:v>PHN-2036</c:v>
                </c:pt>
                <c:pt idx="450">
                  <c:v>PHN-2337</c:v>
                </c:pt>
                <c:pt idx="451">
                  <c:v>PHN-2341</c:v>
                </c:pt>
                <c:pt idx="452">
                  <c:v>PHN-2436</c:v>
                </c:pt>
                <c:pt idx="453">
                  <c:v>PHN-2447</c:v>
                </c:pt>
                <c:pt idx="454">
                  <c:v>PHN-2462</c:v>
                </c:pt>
                <c:pt idx="455">
                  <c:v>PHN-2787</c:v>
                </c:pt>
                <c:pt idx="456">
                  <c:v>PHN-2859</c:v>
                </c:pt>
                <c:pt idx="457">
                  <c:v>PHN-2875</c:v>
                </c:pt>
                <c:pt idx="458">
                  <c:v>PHN-3007</c:v>
                </c:pt>
                <c:pt idx="459">
                  <c:v>PHN-3014</c:v>
                </c:pt>
                <c:pt idx="460">
                  <c:v>PHN-3077</c:v>
                </c:pt>
                <c:pt idx="461">
                  <c:v>PHN-3159</c:v>
                </c:pt>
                <c:pt idx="462">
                  <c:v>PHN-3398</c:v>
                </c:pt>
                <c:pt idx="463">
                  <c:v>PHN-3482</c:v>
                </c:pt>
                <c:pt idx="464">
                  <c:v>PHN-3800</c:v>
                </c:pt>
                <c:pt idx="465">
                  <c:v>PHN-3803</c:v>
                </c:pt>
                <c:pt idx="466">
                  <c:v>PHN-3819</c:v>
                </c:pt>
                <c:pt idx="467">
                  <c:v>PHN-3854</c:v>
                </c:pt>
                <c:pt idx="468">
                  <c:v>PHN-3971</c:v>
                </c:pt>
                <c:pt idx="469">
                  <c:v>PHN-4346</c:v>
                </c:pt>
                <c:pt idx="470">
                  <c:v>PHN-4356</c:v>
                </c:pt>
                <c:pt idx="471">
                  <c:v>PHN-4395</c:v>
                </c:pt>
                <c:pt idx="472">
                  <c:v>PHN-4556</c:v>
                </c:pt>
                <c:pt idx="473">
                  <c:v>PHN-4566</c:v>
                </c:pt>
                <c:pt idx="474">
                  <c:v>PHN-4568</c:v>
                </c:pt>
                <c:pt idx="475">
                  <c:v>PHN-4644</c:v>
                </c:pt>
                <c:pt idx="476">
                  <c:v>PHN-4677</c:v>
                </c:pt>
                <c:pt idx="477">
                  <c:v>PHN-4741</c:v>
                </c:pt>
                <c:pt idx="478">
                  <c:v>PHN-4854</c:v>
                </c:pt>
                <c:pt idx="479">
                  <c:v>PHN-4915</c:v>
                </c:pt>
                <c:pt idx="480">
                  <c:v>PHN-5082</c:v>
                </c:pt>
                <c:pt idx="481">
                  <c:v>PHN-5316</c:v>
                </c:pt>
                <c:pt idx="482">
                  <c:v>PHN-5366</c:v>
                </c:pt>
                <c:pt idx="483">
                  <c:v>PHN-5383</c:v>
                </c:pt>
                <c:pt idx="484">
                  <c:v>PHN-5445</c:v>
                </c:pt>
                <c:pt idx="485">
                  <c:v>PHN-5675</c:v>
                </c:pt>
                <c:pt idx="486">
                  <c:v>PHN-5683</c:v>
                </c:pt>
                <c:pt idx="487">
                  <c:v>PHN-5887</c:v>
                </c:pt>
                <c:pt idx="488">
                  <c:v>PHN-5938</c:v>
                </c:pt>
                <c:pt idx="489">
                  <c:v>PHN-6111</c:v>
                </c:pt>
                <c:pt idx="490">
                  <c:v>PHN-6131</c:v>
                </c:pt>
                <c:pt idx="491">
                  <c:v>PHN-6307</c:v>
                </c:pt>
                <c:pt idx="492">
                  <c:v>PHN-6480</c:v>
                </c:pt>
                <c:pt idx="493">
                  <c:v>PHN-6506</c:v>
                </c:pt>
                <c:pt idx="494">
                  <c:v>PHN-6818</c:v>
                </c:pt>
                <c:pt idx="495">
                  <c:v>PHN-6832</c:v>
                </c:pt>
                <c:pt idx="496">
                  <c:v>PHN-6854</c:v>
                </c:pt>
                <c:pt idx="497">
                  <c:v>PHN-6866</c:v>
                </c:pt>
                <c:pt idx="498">
                  <c:v>PHN-6954</c:v>
                </c:pt>
                <c:pt idx="499">
                  <c:v>PHN-7019</c:v>
                </c:pt>
                <c:pt idx="500">
                  <c:v>PHN-7132</c:v>
                </c:pt>
                <c:pt idx="501">
                  <c:v>PHN-7274</c:v>
                </c:pt>
                <c:pt idx="502">
                  <c:v>PHN-7379</c:v>
                </c:pt>
                <c:pt idx="503">
                  <c:v>PHN-7488</c:v>
                </c:pt>
                <c:pt idx="504">
                  <c:v>PHN-7636</c:v>
                </c:pt>
                <c:pt idx="505">
                  <c:v>PHN-7815</c:v>
                </c:pt>
                <c:pt idx="506">
                  <c:v>PHN-7852</c:v>
                </c:pt>
                <c:pt idx="507">
                  <c:v>PHN-7924</c:v>
                </c:pt>
                <c:pt idx="508">
                  <c:v>PHN-7974</c:v>
                </c:pt>
                <c:pt idx="509">
                  <c:v>PHN-8014</c:v>
                </c:pt>
                <c:pt idx="510">
                  <c:v>PHN-8057</c:v>
                </c:pt>
                <c:pt idx="511">
                  <c:v>PHN-8072</c:v>
                </c:pt>
                <c:pt idx="512">
                  <c:v>PHN-8350</c:v>
                </c:pt>
                <c:pt idx="513">
                  <c:v>PHN-8368</c:v>
                </c:pt>
                <c:pt idx="514">
                  <c:v>PHN-8478</c:v>
                </c:pt>
                <c:pt idx="515">
                  <c:v>PHN-8483</c:v>
                </c:pt>
                <c:pt idx="516">
                  <c:v>PHN-8776</c:v>
                </c:pt>
                <c:pt idx="517">
                  <c:v>PHN-8804</c:v>
                </c:pt>
                <c:pt idx="518">
                  <c:v>PHN-8891</c:v>
                </c:pt>
                <c:pt idx="519">
                  <c:v>PHN-8970</c:v>
                </c:pt>
                <c:pt idx="520">
                  <c:v>PHN-9107</c:v>
                </c:pt>
                <c:pt idx="521">
                  <c:v>PHN-9184</c:v>
                </c:pt>
                <c:pt idx="522">
                  <c:v>PHN-9234</c:v>
                </c:pt>
                <c:pt idx="523">
                  <c:v>PHN-9399</c:v>
                </c:pt>
                <c:pt idx="524">
                  <c:v>PHN-9465</c:v>
                </c:pt>
                <c:pt idx="525">
                  <c:v>PHN-9677</c:v>
                </c:pt>
                <c:pt idx="526">
                  <c:v>PHN-9789</c:v>
                </c:pt>
                <c:pt idx="527">
                  <c:v>PRN-1060</c:v>
                </c:pt>
                <c:pt idx="528">
                  <c:v>PRN-1086</c:v>
                </c:pt>
                <c:pt idx="529">
                  <c:v>PRN-1141</c:v>
                </c:pt>
                <c:pt idx="530">
                  <c:v>PRN-1183</c:v>
                </c:pt>
                <c:pt idx="531">
                  <c:v>PRN-1271</c:v>
                </c:pt>
                <c:pt idx="532">
                  <c:v>PRN-1276</c:v>
                </c:pt>
                <c:pt idx="533">
                  <c:v>PRN-1371</c:v>
                </c:pt>
                <c:pt idx="534">
                  <c:v>PRN-1504</c:v>
                </c:pt>
                <c:pt idx="535">
                  <c:v>PRN-1641</c:v>
                </c:pt>
                <c:pt idx="536">
                  <c:v>PRN-1654</c:v>
                </c:pt>
                <c:pt idx="537">
                  <c:v>PRN-1725</c:v>
                </c:pt>
                <c:pt idx="538">
                  <c:v>PRN-1786</c:v>
                </c:pt>
                <c:pt idx="539">
                  <c:v>PRN-1882</c:v>
                </c:pt>
                <c:pt idx="540">
                  <c:v>PRN-1923</c:v>
                </c:pt>
                <c:pt idx="541">
                  <c:v>PRN-2098</c:v>
                </c:pt>
                <c:pt idx="542">
                  <c:v>PRN-2293</c:v>
                </c:pt>
                <c:pt idx="543">
                  <c:v>PRN-2301</c:v>
                </c:pt>
                <c:pt idx="544">
                  <c:v>PRN-2407</c:v>
                </c:pt>
                <c:pt idx="545">
                  <c:v>PRN-2409</c:v>
                </c:pt>
                <c:pt idx="546">
                  <c:v>PRN-2542</c:v>
                </c:pt>
                <c:pt idx="547">
                  <c:v>PRN-2641</c:v>
                </c:pt>
                <c:pt idx="548">
                  <c:v>PRN-2749</c:v>
                </c:pt>
                <c:pt idx="549">
                  <c:v>PRN-2829</c:v>
                </c:pt>
                <c:pt idx="550">
                  <c:v>PRN-2991</c:v>
                </c:pt>
                <c:pt idx="551">
                  <c:v>PRN-3014</c:v>
                </c:pt>
                <c:pt idx="552">
                  <c:v>PRN-3143</c:v>
                </c:pt>
                <c:pt idx="553">
                  <c:v>PRN-3159</c:v>
                </c:pt>
                <c:pt idx="554">
                  <c:v>PRN-3690</c:v>
                </c:pt>
                <c:pt idx="555">
                  <c:v>PRN-3775</c:v>
                </c:pt>
                <c:pt idx="556">
                  <c:v>PRN-3785</c:v>
                </c:pt>
                <c:pt idx="557">
                  <c:v>PRN-3917</c:v>
                </c:pt>
                <c:pt idx="558">
                  <c:v>PRN-4097</c:v>
                </c:pt>
                <c:pt idx="559">
                  <c:v>PRN-4170</c:v>
                </c:pt>
                <c:pt idx="560">
                  <c:v>PRN-4432</c:v>
                </c:pt>
                <c:pt idx="561">
                  <c:v>PRN-4453</c:v>
                </c:pt>
                <c:pt idx="562">
                  <c:v>PRN-4506</c:v>
                </c:pt>
                <c:pt idx="563">
                  <c:v>PRN-4732</c:v>
                </c:pt>
                <c:pt idx="564">
                  <c:v>PRN-4787</c:v>
                </c:pt>
                <c:pt idx="565">
                  <c:v>PRN-4788</c:v>
                </c:pt>
                <c:pt idx="566">
                  <c:v>PRN-4892</c:v>
                </c:pt>
                <c:pt idx="567">
                  <c:v>PRN-4893</c:v>
                </c:pt>
                <c:pt idx="568">
                  <c:v>PRN-4906</c:v>
                </c:pt>
                <c:pt idx="569">
                  <c:v>PRN-4911</c:v>
                </c:pt>
                <c:pt idx="570">
                  <c:v>PRN-4983</c:v>
                </c:pt>
                <c:pt idx="571">
                  <c:v>PRN-5005</c:v>
                </c:pt>
                <c:pt idx="572">
                  <c:v>PRN-5067</c:v>
                </c:pt>
                <c:pt idx="573">
                  <c:v>PRN-5107</c:v>
                </c:pt>
                <c:pt idx="574">
                  <c:v>PRN-5264</c:v>
                </c:pt>
                <c:pt idx="575">
                  <c:v>PRN-5384</c:v>
                </c:pt>
                <c:pt idx="576">
                  <c:v>PRN-5492</c:v>
                </c:pt>
                <c:pt idx="577">
                  <c:v>PRN-5569</c:v>
                </c:pt>
                <c:pt idx="578">
                  <c:v>PRN-5591</c:v>
                </c:pt>
                <c:pt idx="579">
                  <c:v>PRN-5666</c:v>
                </c:pt>
                <c:pt idx="580">
                  <c:v>PRN-5753</c:v>
                </c:pt>
                <c:pt idx="581">
                  <c:v>PRN-5813</c:v>
                </c:pt>
                <c:pt idx="582">
                  <c:v>PRN-5815</c:v>
                </c:pt>
                <c:pt idx="583">
                  <c:v>PRN-5876</c:v>
                </c:pt>
                <c:pt idx="584">
                  <c:v>PRN-6068</c:v>
                </c:pt>
                <c:pt idx="585">
                  <c:v>PRN-6131</c:v>
                </c:pt>
                <c:pt idx="586">
                  <c:v>PRN-6178</c:v>
                </c:pt>
                <c:pt idx="587">
                  <c:v>PRN-6276</c:v>
                </c:pt>
                <c:pt idx="588">
                  <c:v>PRN-6308</c:v>
                </c:pt>
                <c:pt idx="589">
                  <c:v>PRN-6429</c:v>
                </c:pt>
                <c:pt idx="590">
                  <c:v>PRN-6490</c:v>
                </c:pt>
                <c:pt idx="591">
                  <c:v>PRN-6520</c:v>
                </c:pt>
                <c:pt idx="592">
                  <c:v>PRN-6536</c:v>
                </c:pt>
                <c:pt idx="593">
                  <c:v>PRN-6585</c:v>
                </c:pt>
                <c:pt idx="594">
                  <c:v>PRN-6660</c:v>
                </c:pt>
                <c:pt idx="595">
                  <c:v>PRN-6776</c:v>
                </c:pt>
                <c:pt idx="596">
                  <c:v>PRN-6791</c:v>
                </c:pt>
                <c:pt idx="597">
                  <c:v>PRN-6911</c:v>
                </c:pt>
                <c:pt idx="598">
                  <c:v>PRN-7019</c:v>
                </c:pt>
                <c:pt idx="599">
                  <c:v>PRN-7049</c:v>
                </c:pt>
                <c:pt idx="600">
                  <c:v>PRN-7079</c:v>
                </c:pt>
                <c:pt idx="601">
                  <c:v>PRN-7089</c:v>
                </c:pt>
                <c:pt idx="602">
                  <c:v>PRN-7303</c:v>
                </c:pt>
                <c:pt idx="603">
                  <c:v>PRN-7410</c:v>
                </c:pt>
                <c:pt idx="604">
                  <c:v>PRN-7816</c:v>
                </c:pt>
                <c:pt idx="605">
                  <c:v>PRN-7976</c:v>
                </c:pt>
                <c:pt idx="606">
                  <c:v>PRN-8008</c:v>
                </c:pt>
                <c:pt idx="607">
                  <c:v>PRN-8041</c:v>
                </c:pt>
                <c:pt idx="608">
                  <c:v>PRN-8137</c:v>
                </c:pt>
                <c:pt idx="609">
                  <c:v>PRN-8175</c:v>
                </c:pt>
                <c:pt idx="610">
                  <c:v>PRN-8392</c:v>
                </c:pt>
                <c:pt idx="611">
                  <c:v>PRN-8604</c:v>
                </c:pt>
                <c:pt idx="612">
                  <c:v>PRN-8657</c:v>
                </c:pt>
                <c:pt idx="613">
                  <c:v>PRN-8758</c:v>
                </c:pt>
                <c:pt idx="614">
                  <c:v>PRN-8763</c:v>
                </c:pt>
                <c:pt idx="615">
                  <c:v>PRN-8850</c:v>
                </c:pt>
                <c:pt idx="616">
                  <c:v>PRN-8970</c:v>
                </c:pt>
                <c:pt idx="617">
                  <c:v>PRN-9249</c:v>
                </c:pt>
                <c:pt idx="618">
                  <c:v>PRN-9322</c:v>
                </c:pt>
                <c:pt idx="619">
                  <c:v>PRN-9378</c:v>
                </c:pt>
                <c:pt idx="620">
                  <c:v>PRN-9488</c:v>
                </c:pt>
                <c:pt idx="621">
                  <c:v>PRN-9490</c:v>
                </c:pt>
                <c:pt idx="622">
                  <c:v>PRN-9557</c:v>
                </c:pt>
                <c:pt idx="623">
                  <c:v>PRN-9624</c:v>
                </c:pt>
                <c:pt idx="624">
                  <c:v>PRN-9669</c:v>
                </c:pt>
                <c:pt idx="625">
                  <c:v>PRN-9787</c:v>
                </c:pt>
                <c:pt idx="626">
                  <c:v>PRN-9793</c:v>
                </c:pt>
                <c:pt idx="627">
                  <c:v>PRN-9867</c:v>
                </c:pt>
                <c:pt idx="628">
                  <c:v>PRN-9960</c:v>
                </c:pt>
                <c:pt idx="629">
                  <c:v>PRN-9975</c:v>
                </c:pt>
                <c:pt idx="630">
                  <c:v>(blank)</c:v>
                </c:pt>
              </c:strCache>
            </c:strRef>
          </c:cat>
          <c:val>
            <c:numRef>
              <c:f>SKUsByRevenue!$B$4:$B$635</c:f>
              <c:numCache>
                <c:formatCode>General</c:formatCode>
                <c:ptCount val="631"/>
                <c:pt idx="0">
                  <c:v>1195.3071</c:v>
                </c:pt>
                <c:pt idx="1">
                  <c:v>2291.5467600000002</c:v>
                </c:pt>
                <c:pt idx="2">
                  <c:v>26928.443519999997</c:v>
                </c:pt>
                <c:pt idx="3">
                  <c:v>38127.681199999999</c:v>
                </c:pt>
                <c:pt idx="4">
                  <c:v>9155.2159999999985</c:v>
                </c:pt>
                <c:pt idx="5">
                  <c:v>8355.2169799999992</c:v>
                </c:pt>
                <c:pt idx="6">
                  <c:v>34377.910920000002</c:v>
                </c:pt>
                <c:pt idx="7">
                  <c:v>2952.8580000000002</c:v>
                </c:pt>
                <c:pt idx="8">
                  <c:v>12284.920620000001</c:v>
                </c:pt>
                <c:pt idx="9">
                  <c:v>30101.608799999995</c:v>
                </c:pt>
                <c:pt idx="10">
                  <c:v>30569.555520000002</c:v>
                </c:pt>
                <c:pt idx="11">
                  <c:v>19578.670000000002</c:v>
                </c:pt>
                <c:pt idx="12">
                  <c:v>10967.6896</c:v>
                </c:pt>
                <c:pt idx="13">
                  <c:v>87.745499999999993</c:v>
                </c:pt>
                <c:pt idx="14">
                  <c:v>94954.705799999996</c:v>
                </c:pt>
                <c:pt idx="15">
                  <c:v>6854.7762000000012</c:v>
                </c:pt>
                <c:pt idx="16">
                  <c:v>10648.135679999999</c:v>
                </c:pt>
                <c:pt idx="17">
                  <c:v>1788.1002000000003</c:v>
                </c:pt>
                <c:pt idx="18">
                  <c:v>10911.771840000001</c:v>
                </c:pt>
                <c:pt idx="19">
                  <c:v>27210.858399999997</c:v>
                </c:pt>
                <c:pt idx="20">
                  <c:v>9725.2533000000003</c:v>
                </c:pt>
                <c:pt idx="21">
                  <c:v>2897.9859999999999</c:v>
                </c:pt>
                <c:pt idx="22">
                  <c:v>16548.987840000002</c:v>
                </c:pt>
                <c:pt idx="23">
                  <c:v>28018.154640000001</c:v>
                </c:pt>
                <c:pt idx="24">
                  <c:v>4023.1100000000006</c:v>
                </c:pt>
                <c:pt idx="25">
                  <c:v>55066.484200000006</c:v>
                </c:pt>
                <c:pt idx="26">
                  <c:v>14358.820839999998</c:v>
                </c:pt>
                <c:pt idx="27">
                  <c:v>1515.5638800000002</c:v>
                </c:pt>
                <c:pt idx="28">
                  <c:v>5194.2149999999992</c:v>
                </c:pt>
                <c:pt idx="29">
                  <c:v>13589.563679999999</c:v>
                </c:pt>
                <c:pt idx="30">
                  <c:v>726.42960000000005</c:v>
                </c:pt>
                <c:pt idx="31">
                  <c:v>4257.5418</c:v>
                </c:pt>
                <c:pt idx="32">
                  <c:v>21591.324700000001</c:v>
                </c:pt>
                <c:pt idx="33">
                  <c:v>16650.14</c:v>
                </c:pt>
                <c:pt idx="34">
                  <c:v>15388.419200000002</c:v>
                </c:pt>
                <c:pt idx="35">
                  <c:v>7814.0305799999996</c:v>
                </c:pt>
                <c:pt idx="36">
                  <c:v>24061.382399999999</c:v>
                </c:pt>
                <c:pt idx="37">
                  <c:v>13843.545120000001</c:v>
                </c:pt>
                <c:pt idx="38">
                  <c:v>7229.181959999999</c:v>
                </c:pt>
                <c:pt idx="39">
                  <c:v>11015.510400000003</c:v>
                </c:pt>
                <c:pt idx="40">
                  <c:v>9533.0226599999987</c:v>
                </c:pt>
                <c:pt idx="41">
                  <c:v>54455.811999999998</c:v>
                </c:pt>
                <c:pt idx="42">
                  <c:v>3079.9760000000001</c:v>
                </c:pt>
                <c:pt idx="43">
                  <c:v>23801.169600000001</c:v>
                </c:pt>
                <c:pt idx="44">
                  <c:v>9633.3435900000004</c:v>
                </c:pt>
                <c:pt idx="45">
                  <c:v>3435.8580000000002</c:v>
                </c:pt>
                <c:pt idx="46">
                  <c:v>9022.35</c:v>
                </c:pt>
                <c:pt idx="47">
                  <c:v>13834.057500000001</c:v>
                </c:pt>
                <c:pt idx="48">
                  <c:v>22469.441280000003</c:v>
                </c:pt>
                <c:pt idx="49">
                  <c:v>11914.7418</c:v>
                </c:pt>
                <c:pt idx="50">
                  <c:v>22759.439999999999</c:v>
                </c:pt>
                <c:pt idx="51">
                  <c:v>2188.6487999999999</c:v>
                </c:pt>
                <c:pt idx="52">
                  <c:v>10472.89248</c:v>
                </c:pt>
                <c:pt idx="53">
                  <c:v>20962.581299999998</c:v>
                </c:pt>
                <c:pt idx="54">
                  <c:v>8081.3600000000006</c:v>
                </c:pt>
                <c:pt idx="55">
                  <c:v>2395.0534000000002</c:v>
                </c:pt>
                <c:pt idx="56">
                  <c:v>19330.306839999997</c:v>
                </c:pt>
                <c:pt idx="57">
                  <c:v>13033.040999999999</c:v>
                </c:pt>
                <c:pt idx="58">
                  <c:v>7612.08</c:v>
                </c:pt>
                <c:pt idx="59">
                  <c:v>20232.374400000004</c:v>
                </c:pt>
                <c:pt idx="60">
                  <c:v>14713.02456</c:v>
                </c:pt>
                <c:pt idx="61">
                  <c:v>18.659839999999999</c:v>
                </c:pt>
                <c:pt idx="62">
                  <c:v>4886.16</c:v>
                </c:pt>
                <c:pt idx="63">
                  <c:v>9765.4187399999992</c:v>
                </c:pt>
                <c:pt idx="64">
                  <c:v>3120.9723999999997</c:v>
                </c:pt>
                <c:pt idx="65">
                  <c:v>4369.5952800000005</c:v>
                </c:pt>
                <c:pt idx="66">
                  <c:v>5893.0228500000003</c:v>
                </c:pt>
                <c:pt idx="67">
                  <c:v>13856.52411</c:v>
                </c:pt>
                <c:pt idx="68">
                  <c:v>55682.262600000002</c:v>
                </c:pt>
                <c:pt idx="69">
                  <c:v>8366.02</c:v>
                </c:pt>
                <c:pt idx="70">
                  <c:v>6263.2735199999997</c:v>
                </c:pt>
                <c:pt idx="71">
                  <c:v>6066.54648</c:v>
                </c:pt>
                <c:pt idx="72">
                  <c:v>25397.456040000001</c:v>
                </c:pt>
                <c:pt idx="73">
                  <c:v>7385.8928000000005</c:v>
                </c:pt>
                <c:pt idx="74">
                  <c:v>3947.6831999999999</c:v>
                </c:pt>
                <c:pt idx="75">
                  <c:v>45081.502830000005</c:v>
                </c:pt>
                <c:pt idx="76">
                  <c:v>94048.501260000005</c:v>
                </c:pt>
                <c:pt idx="77">
                  <c:v>32236.089599999999</c:v>
                </c:pt>
                <c:pt idx="78">
                  <c:v>30341.442240000004</c:v>
                </c:pt>
                <c:pt idx="79">
                  <c:v>13095.224100000001</c:v>
                </c:pt>
                <c:pt idx="80">
                  <c:v>31026.508099999995</c:v>
                </c:pt>
                <c:pt idx="81">
                  <c:v>19448.374400000001</c:v>
                </c:pt>
                <c:pt idx="82">
                  <c:v>51611.4</c:v>
                </c:pt>
                <c:pt idx="83">
                  <c:v>24516.925919999998</c:v>
                </c:pt>
                <c:pt idx="84">
                  <c:v>19747.233000000004</c:v>
                </c:pt>
                <c:pt idx="85">
                  <c:v>15378.912</c:v>
                </c:pt>
                <c:pt idx="86">
                  <c:v>15779.04</c:v>
                </c:pt>
                <c:pt idx="87">
                  <c:v>7697.2013999999999</c:v>
                </c:pt>
                <c:pt idx="88">
                  <c:v>21605.517560000004</c:v>
                </c:pt>
                <c:pt idx="89">
                  <c:v>10654.806119999997</c:v>
                </c:pt>
                <c:pt idx="90">
                  <c:v>142318.35</c:v>
                </c:pt>
                <c:pt idx="91">
                  <c:v>6406.0680000000002</c:v>
                </c:pt>
                <c:pt idx="92">
                  <c:v>10229.67</c:v>
                </c:pt>
                <c:pt idx="93">
                  <c:v>4154.92</c:v>
                </c:pt>
                <c:pt idx="94">
                  <c:v>10693.457969999999</c:v>
                </c:pt>
                <c:pt idx="95">
                  <c:v>69848.009999999995</c:v>
                </c:pt>
                <c:pt idx="96">
                  <c:v>67.910779999999988</c:v>
                </c:pt>
                <c:pt idx="97">
                  <c:v>33730.010999999999</c:v>
                </c:pt>
                <c:pt idx="98">
                  <c:v>14827.830360000002</c:v>
                </c:pt>
                <c:pt idx="99">
                  <c:v>15421.117770000003</c:v>
                </c:pt>
                <c:pt idx="100">
                  <c:v>41889.315999999999</c:v>
                </c:pt>
                <c:pt idx="101">
                  <c:v>6996.124710000001</c:v>
                </c:pt>
                <c:pt idx="102">
                  <c:v>1581.71784</c:v>
                </c:pt>
                <c:pt idx="103">
                  <c:v>74005.439399999988</c:v>
                </c:pt>
                <c:pt idx="104">
                  <c:v>32092.741799999996</c:v>
                </c:pt>
                <c:pt idx="105">
                  <c:v>51863.396999999997</c:v>
                </c:pt>
                <c:pt idx="106">
                  <c:v>21513.655800000004</c:v>
                </c:pt>
                <c:pt idx="107">
                  <c:v>10663.3392</c:v>
                </c:pt>
                <c:pt idx="108">
                  <c:v>35475.6129</c:v>
                </c:pt>
                <c:pt idx="109">
                  <c:v>1468.9794000000002</c:v>
                </c:pt>
                <c:pt idx="110">
                  <c:v>18554.370299999999</c:v>
                </c:pt>
                <c:pt idx="111">
                  <c:v>33676.020000000004</c:v>
                </c:pt>
                <c:pt idx="112">
                  <c:v>3477.9528</c:v>
                </c:pt>
                <c:pt idx="113">
                  <c:v>9698.1638399999993</c:v>
                </c:pt>
                <c:pt idx="114">
                  <c:v>15723.484479999999</c:v>
                </c:pt>
                <c:pt idx="115">
                  <c:v>7914.2079999999996</c:v>
                </c:pt>
                <c:pt idx="116">
                  <c:v>12878.892</c:v>
                </c:pt>
                <c:pt idx="117">
                  <c:v>21034.029900000001</c:v>
                </c:pt>
                <c:pt idx="118">
                  <c:v>24081.605760000002</c:v>
                </c:pt>
                <c:pt idx="119">
                  <c:v>8780.5809000000008</c:v>
                </c:pt>
                <c:pt idx="120">
                  <c:v>32007.514000000003</c:v>
                </c:pt>
                <c:pt idx="121">
                  <c:v>5975.6684999999998</c:v>
                </c:pt>
                <c:pt idx="122">
                  <c:v>19210.592960000002</c:v>
                </c:pt>
                <c:pt idx="123">
                  <c:v>15255.116960000001</c:v>
                </c:pt>
                <c:pt idx="124">
                  <c:v>39040.910239999997</c:v>
                </c:pt>
                <c:pt idx="125">
                  <c:v>38146.119299999998</c:v>
                </c:pt>
                <c:pt idx="126">
                  <c:v>1590.3571199999999</c:v>
                </c:pt>
                <c:pt idx="127">
                  <c:v>9832.3847999999998</c:v>
                </c:pt>
                <c:pt idx="128">
                  <c:v>8669.2027500000004</c:v>
                </c:pt>
                <c:pt idx="129">
                  <c:v>13005.63</c:v>
                </c:pt>
                <c:pt idx="130">
                  <c:v>13056.792759999998</c:v>
                </c:pt>
                <c:pt idx="131">
                  <c:v>16040.247999999998</c:v>
                </c:pt>
                <c:pt idx="132">
                  <c:v>17857.959199999998</c:v>
                </c:pt>
                <c:pt idx="133">
                  <c:v>11742.8703</c:v>
                </c:pt>
                <c:pt idx="134">
                  <c:v>9329.74</c:v>
                </c:pt>
                <c:pt idx="135">
                  <c:v>2281.9435199999998</c:v>
                </c:pt>
                <c:pt idx="136">
                  <c:v>7232.1836800000001</c:v>
                </c:pt>
                <c:pt idx="137">
                  <c:v>7739.0990999999995</c:v>
                </c:pt>
                <c:pt idx="138">
                  <c:v>54262.876800000005</c:v>
                </c:pt>
                <c:pt idx="139">
                  <c:v>8095.4774399999997</c:v>
                </c:pt>
                <c:pt idx="140">
                  <c:v>4890.1348800000005</c:v>
                </c:pt>
                <c:pt idx="141">
                  <c:v>408.11088999999998</c:v>
                </c:pt>
                <c:pt idx="142">
                  <c:v>10819.114160000001</c:v>
                </c:pt>
                <c:pt idx="143">
                  <c:v>2050.1</c:v>
                </c:pt>
                <c:pt idx="144">
                  <c:v>1407.5616</c:v>
                </c:pt>
                <c:pt idx="145">
                  <c:v>42546.339500000002</c:v>
                </c:pt>
                <c:pt idx="146">
                  <c:v>1108.4630400000001</c:v>
                </c:pt>
                <c:pt idx="147">
                  <c:v>31592.540160000004</c:v>
                </c:pt>
                <c:pt idx="148">
                  <c:v>15822.651600000003</c:v>
                </c:pt>
                <c:pt idx="149">
                  <c:v>4614.5211200000003</c:v>
                </c:pt>
                <c:pt idx="150">
                  <c:v>583.75631999999996</c:v>
                </c:pt>
                <c:pt idx="151">
                  <c:v>32318.498800000005</c:v>
                </c:pt>
                <c:pt idx="152">
                  <c:v>52762.584159999991</c:v>
                </c:pt>
                <c:pt idx="153">
                  <c:v>3602.7491199999999</c:v>
                </c:pt>
                <c:pt idx="154">
                  <c:v>1630.3014000000001</c:v>
                </c:pt>
                <c:pt idx="155">
                  <c:v>32150.565000000002</c:v>
                </c:pt>
                <c:pt idx="156">
                  <c:v>7834.0941000000012</c:v>
                </c:pt>
                <c:pt idx="157">
                  <c:v>4212.7504199999994</c:v>
                </c:pt>
                <c:pt idx="158">
                  <c:v>30318.751620000003</c:v>
                </c:pt>
                <c:pt idx="159">
                  <c:v>10066.846</c:v>
                </c:pt>
                <c:pt idx="160">
                  <c:v>10668.936599999999</c:v>
                </c:pt>
                <c:pt idx="161">
                  <c:v>3449.7695999999996</c:v>
                </c:pt>
                <c:pt idx="162">
                  <c:v>17036.477279999999</c:v>
                </c:pt>
                <c:pt idx="163">
                  <c:v>54225.424679999996</c:v>
                </c:pt>
                <c:pt idx="164">
                  <c:v>5947.7352000000001</c:v>
                </c:pt>
                <c:pt idx="165">
                  <c:v>26989.096320000001</c:v>
                </c:pt>
                <c:pt idx="166">
                  <c:v>56927.555760000003</c:v>
                </c:pt>
                <c:pt idx="167">
                  <c:v>18875.286359999998</c:v>
                </c:pt>
                <c:pt idx="168">
                  <c:v>19580.00275</c:v>
                </c:pt>
                <c:pt idx="169">
                  <c:v>12869.436160000001</c:v>
                </c:pt>
                <c:pt idx="170">
                  <c:v>4513.258499999999</c:v>
                </c:pt>
                <c:pt idx="171">
                  <c:v>52514.591760000003</c:v>
                </c:pt>
                <c:pt idx="172">
                  <c:v>15706.9725</c:v>
                </c:pt>
                <c:pt idx="173">
                  <c:v>569.57361000000003</c:v>
                </c:pt>
                <c:pt idx="174">
                  <c:v>35000.480319999995</c:v>
                </c:pt>
                <c:pt idx="175">
                  <c:v>24191.789710000001</c:v>
                </c:pt>
                <c:pt idx="176">
                  <c:v>4060.1898000000001</c:v>
                </c:pt>
                <c:pt idx="177">
                  <c:v>324.57360000000006</c:v>
                </c:pt>
                <c:pt idx="178">
                  <c:v>3431.6094600000001</c:v>
                </c:pt>
                <c:pt idx="179">
                  <c:v>15967.320320000001</c:v>
                </c:pt>
                <c:pt idx="180">
                  <c:v>38189.928960000005</c:v>
                </c:pt>
                <c:pt idx="181">
                  <c:v>3140.9344999999998</c:v>
                </c:pt>
                <c:pt idx="182">
                  <c:v>3942.6307200000001</c:v>
                </c:pt>
                <c:pt idx="183">
                  <c:v>20455.985130000001</c:v>
                </c:pt>
                <c:pt idx="184">
                  <c:v>3151.3631999999998</c:v>
                </c:pt>
                <c:pt idx="185">
                  <c:v>9004.12788</c:v>
                </c:pt>
                <c:pt idx="186">
                  <c:v>74507.293440000009</c:v>
                </c:pt>
                <c:pt idx="187">
                  <c:v>8603.1341099999991</c:v>
                </c:pt>
                <c:pt idx="188">
                  <c:v>39163.74</c:v>
                </c:pt>
                <c:pt idx="189">
                  <c:v>10197.395500000001</c:v>
                </c:pt>
                <c:pt idx="190">
                  <c:v>1439.96919</c:v>
                </c:pt>
                <c:pt idx="191">
                  <c:v>16033.8465</c:v>
                </c:pt>
                <c:pt idx="192">
                  <c:v>17919.712800000001</c:v>
                </c:pt>
                <c:pt idx="193">
                  <c:v>7117.7129999999997</c:v>
                </c:pt>
                <c:pt idx="194">
                  <c:v>8321.7587999999996</c:v>
                </c:pt>
                <c:pt idx="195">
                  <c:v>10333.127699999997</c:v>
                </c:pt>
                <c:pt idx="196">
                  <c:v>456.30551999999994</c:v>
                </c:pt>
                <c:pt idx="197">
                  <c:v>19285.918399999999</c:v>
                </c:pt>
                <c:pt idx="198">
                  <c:v>14845.428749999999</c:v>
                </c:pt>
                <c:pt idx="199">
                  <c:v>41330.213599999995</c:v>
                </c:pt>
                <c:pt idx="200">
                  <c:v>9206.4966000000004</c:v>
                </c:pt>
                <c:pt idx="201">
                  <c:v>26178.179099999998</c:v>
                </c:pt>
                <c:pt idx="202">
                  <c:v>8626.5836799999997</c:v>
                </c:pt>
                <c:pt idx="203">
                  <c:v>5383.0108799999998</c:v>
                </c:pt>
                <c:pt idx="204">
                  <c:v>30002.033599999999</c:v>
                </c:pt>
                <c:pt idx="205">
                  <c:v>14168.283600000001</c:v>
                </c:pt>
                <c:pt idx="206">
                  <c:v>1162.5579600000001</c:v>
                </c:pt>
                <c:pt idx="207">
                  <c:v>17556.321599999999</c:v>
                </c:pt>
                <c:pt idx="208">
                  <c:v>15795.84</c:v>
                </c:pt>
                <c:pt idx="209">
                  <c:v>28973.80125</c:v>
                </c:pt>
                <c:pt idx="210">
                  <c:v>3729.3055799999993</c:v>
                </c:pt>
                <c:pt idx="211">
                  <c:v>9143.8618700000006</c:v>
                </c:pt>
                <c:pt idx="212">
                  <c:v>3955.1904</c:v>
                </c:pt>
                <c:pt idx="213">
                  <c:v>24195.546000000002</c:v>
                </c:pt>
                <c:pt idx="214">
                  <c:v>20139.87456</c:v>
                </c:pt>
                <c:pt idx="215">
                  <c:v>3639.6499999999996</c:v>
                </c:pt>
                <c:pt idx="216">
                  <c:v>8703.5484799999995</c:v>
                </c:pt>
                <c:pt idx="217">
                  <c:v>17697.0717</c:v>
                </c:pt>
                <c:pt idx="218">
                  <c:v>14496.72336</c:v>
                </c:pt>
                <c:pt idx="219">
                  <c:v>13275.885760000001</c:v>
                </c:pt>
                <c:pt idx="220">
                  <c:v>14802.785820000001</c:v>
                </c:pt>
                <c:pt idx="221">
                  <c:v>42171.683649999999</c:v>
                </c:pt>
                <c:pt idx="222">
                  <c:v>29606.024839999995</c:v>
                </c:pt>
                <c:pt idx="223">
                  <c:v>22732.432280000001</c:v>
                </c:pt>
                <c:pt idx="224">
                  <c:v>7272.2264999999998</c:v>
                </c:pt>
                <c:pt idx="225">
                  <c:v>21572.590500000002</c:v>
                </c:pt>
                <c:pt idx="226">
                  <c:v>64192.976999999999</c:v>
                </c:pt>
                <c:pt idx="227">
                  <c:v>6626.9376000000002</c:v>
                </c:pt>
                <c:pt idx="228">
                  <c:v>66166.012800000011</c:v>
                </c:pt>
                <c:pt idx="229">
                  <c:v>67408.386249999996</c:v>
                </c:pt>
                <c:pt idx="230">
                  <c:v>6654.9878999999992</c:v>
                </c:pt>
                <c:pt idx="231">
                  <c:v>8567.3924999999999</c:v>
                </c:pt>
                <c:pt idx="232">
                  <c:v>54697.391839999997</c:v>
                </c:pt>
                <c:pt idx="233">
                  <c:v>70301.88</c:v>
                </c:pt>
                <c:pt idx="234">
                  <c:v>513.44384000000002</c:v>
                </c:pt>
                <c:pt idx="235">
                  <c:v>5051.7756000000008</c:v>
                </c:pt>
                <c:pt idx="236">
                  <c:v>30729.480320000002</c:v>
                </c:pt>
                <c:pt idx="237">
                  <c:v>18841.095000000001</c:v>
                </c:pt>
                <c:pt idx="238">
                  <c:v>4628.6400000000003</c:v>
                </c:pt>
                <c:pt idx="239">
                  <c:v>8124.8649599999999</c:v>
                </c:pt>
                <c:pt idx="240">
                  <c:v>2977.9999200000002</c:v>
                </c:pt>
                <c:pt idx="241">
                  <c:v>53794.228800000004</c:v>
                </c:pt>
                <c:pt idx="242">
                  <c:v>10965.424800000001</c:v>
                </c:pt>
                <c:pt idx="243">
                  <c:v>19208.728999999999</c:v>
                </c:pt>
                <c:pt idx="244">
                  <c:v>22544.766349999998</c:v>
                </c:pt>
                <c:pt idx="245">
                  <c:v>7691.8399999999992</c:v>
                </c:pt>
                <c:pt idx="246">
                  <c:v>14289.74432</c:v>
                </c:pt>
                <c:pt idx="247">
                  <c:v>66351.600000000006</c:v>
                </c:pt>
                <c:pt idx="248">
                  <c:v>38903.977919999998</c:v>
                </c:pt>
                <c:pt idx="249">
                  <c:v>11696.156879999999</c:v>
                </c:pt>
                <c:pt idx="250">
                  <c:v>103455.792</c:v>
                </c:pt>
                <c:pt idx="251">
                  <c:v>18360.979650000001</c:v>
                </c:pt>
                <c:pt idx="252">
                  <c:v>21283.535520000001</c:v>
                </c:pt>
                <c:pt idx="253">
                  <c:v>11359.719800000001</c:v>
                </c:pt>
                <c:pt idx="254">
                  <c:v>7294.7783999999992</c:v>
                </c:pt>
                <c:pt idx="255">
                  <c:v>16987.364800000003</c:v>
                </c:pt>
                <c:pt idx="256">
                  <c:v>16801.356479999999</c:v>
                </c:pt>
                <c:pt idx="257">
                  <c:v>77527.398000000001</c:v>
                </c:pt>
                <c:pt idx="258">
                  <c:v>30402.55</c:v>
                </c:pt>
                <c:pt idx="259">
                  <c:v>13985.68605</c:v>
                </c:pt>
                <c:pt idx="260">
                  <c:v>22128.953549999998</c:v>
                </c:pt>
                <c:pt idx="261">
                  <c:v>5032.4433599999993</c:v>
                </c:pt>
                <c:pt idx="262">
                  <c:v>10680.972960000001</c:v>
                </c:pt>
                <c:pt idx="263">
                  <c:v>12596.429120000001</c:v>
                </c:pt>
                <c:pt idx="264">
                  <c:v>7738.9596900000006</c:v>
                </c:pt>
                <c:pt idx="265">
                  <c:v>10469.217330000001</c:v>
                </c:pt>
                <c:pt idx="266">
                  <c:v>16629.268319999999</c:v>
                </c:pt>
                <c:pt idx="267">
                  <c:v>490.02520000000004</c:v>
                </c:pt>
                <c:pt idx="268">
                  <c:v>23035.371839999996</c:v>
                </c:pt>
                <c:pt idx="269">
                  <c:v>16551.979439999999</c:v>
                </c:pt>
                <c:pt idx="270">
                  <c:v>9932.3783999999996</c:v>
                </c:pt>
                <c:pt idx="271">
                  <c:v>6744.6831200000015</c:v>
                </c:pt>
                <c:pt idx="272">
                  <c:v>6941.8760999999995</c:v>
                </c:pt>
                <c:pt idx="273">
                  <c:v>5935.0391100000006</c:v>
                </c:pt>
                <c:pt idx="274">
                  <c:v>5021.2051200000005</c:v>
                </c:pt>
                <c:pt idx="275">
                  <c:v>64372.892639999998</c:v>
                </c:pt>
                <c:pt idx="276">
                  <c:v>641.04594000000009</c:v>
                </c:pt>
                <c:pt idx="277">
                  <c:v>4054.2567299999996</c:v>
                </c:pt>
                <c:pt idx="278">
                  <c:v>2185.5226399999997</c:v>
                </c:pt>
                <c:pt idx="279">
                  <c:v>14669.423999999999</c:v>
                </c:pt>
                <c:pt idx="280">
                  <c:v>13290.304680000001</c:v>
                </c:pt>
                <c:pt idx="281">
                  <c:v>35792.245739999998</c:v>
                </c:pt>
                <c:pt idx="282">
                  <c:v>41351.402399999999</c:v>
                </c:pt>
                <c:pt idx="283">
                  <c:v>1186.83</c:v>
                </c:pt>
                <c:pt idx="284">
                  <c:v>874.68625000000009</c:v>
                </c:pt>
                <c:pt idx="285">
                  <c:v>15854.669379999999</c:v>
                </c:pt>
                <c:pt idx="286">
                  <c:v>102148.2028</c:v>
                </c:pt>
                <c:pt idx="287">
                  <c:v>4633.1628000000001</c:v>
                </c:pt>
                <c:pt idx="288">
                  <c:v>2535.8097600000001</c:v>
                </c:pt>
                <c:pt idx="289">
                  <c:v>604.53359999999998</c:v>
                </c:pt>
                <c:pt idx="290">
                  <c:v>13499.686200000002</c:v>
                </c:pt>
                <c:pt idx="291">
                  <c:v>12607.880090000002</c:v>
                </c:pt>
                <c:pt idx="292">
                  <c:v>2350.4779200000003</c:v>
                </c:pt>
                <c:pt idx="293">
                  <c:v>5470.0651200000002</c:v>
                </c:pt>
                <c:pt idx="294">
                  <c:v>1723.6545000000003</c:v>
                </c:pt>
                <c:pt idx="295">
                  <c:v>13898.989500000001</c:v>
                </c:pt>
                <c:pt idx="296">
                  <c:v>14034.9238</c:v>
                </c:pt>
                <c:pt idx="297">
                  <c:v>10189.110360000002</c:v>
                </c:pt>
                <c:pt idx="298">
                  <c:v>34196.031589999999</c:v>
                </c:pt>
                <c:pt idx="299">
                  <c:v>14172.987379999999</c:v>
                </c:pt>
                <c:pt idx="300">
                  <c:v>19165.337099999997</c:v>
                </c:pt>
                <c:pt idx="301">
                  <c:v>3272.7888000000003</c:v>
                </c:pt>
                <c:pt idx="302">
                  <c:v>7703.8640800000003</c:v>
                </c:pt>
                <c:pt idx="303">
                  <c:v>27071.57905</c:v>
                </c:pt>
                <c:pt idx="304">
                  <c:v>7261.1794199999995</c:v>
                </c:pt>
                <c:pt idx="305">
                  <c:v>6625.3129600000002</c:v>
                </c:pt>
                <c:pt idx="306">
                  <c:v>3078.2075999999997</c:v>
                </c:pt>
                <c:pt idx="307">
                  <c:v>25744.060160000001</c:v>
                </c:pt>
                <c:pt idx="308">
                  <c:v>27130.477920000001</c:v>
                </c:pt>
                <c:pt idx="309">
                  <c:v>59.485119999999995</c:v>
                </c:pt>
                <c:pt idx="310">
                  <c:v>11184.270209999999</c:v>
                </c:pt>
                <c:pt idx="311">
                  <c:v>43153.503120000001</c:v>
                </c:pt>
                <c:pt idx="312">
                  <c:v>20545.03542</c:v>
                </c:pt>
                <c:pt idx="313">
                  <c:v>61062.117319999998</c:v>
                </c:pt>
                <c:pt idx="314">
                  <c:v>13615.95392</c:v>
                </c:pt>
                <c:pt idx="315">
                  <c:v>30093.043679999999</c:v>
                </c:pt>
                <c:pt idx="316">
                  <c:v>5468.7599999999993</c:v>
                </c:pt>
                <c:pt idx="317">
                  <c:v>69298.366049999997</c:v>
                </c:pt>
                <c:pt idx="318">
                  <c:v>24624.984599999996</c:v>
                </c:pt>
                <c:pt idx="319">
                  <c:v>11677.873679999999</c:v>
                </c:pt>
                <c:pt idx="320">
                  <c:v>8792.5516000000007</c:v>
                </c:pt>
                <c:pt idx="321">
                  <c:v>6168.6395599999996</c:v>
                </c:pt>
                <c:pt idx="322">
                  <c:v>24523.548899999998</c:v>
                </c:pt>
                <c:pt idx="323">
                  <c:v>17079.125</c:v>
                </c:pt>
                <c:pt idx="324">
                  <c:v>5844.3202500000007</c:v>
                </c:pt>
                <c:pt idx="325">
                  <c:v>2671.3570800000002</c:v>
                </c:pt>
                <c:pt idx="326">
                  <c:v>400.31280000000004</c:v>
                </c:pt>
                <c:pt idx="327">
                  <c:v>12268.599</c:v>
                </c:pt>
                <c:pt idx="328">
                  <c:v>13648.576800000001</c:v>
                </c:pt>
                <c:pt idx="329">
                  <c:v>18648.07692</c:v>
                </c:pt>
                <c:pt idx="330">
                  <c:v>6563.0430000000015</c:v>
                </c:pt>
                <c:pt idx="331">
                  <c:v>1301.5252799999998</c:v>
                </c:pt>
                <c:pt idx="332">
                  <c:v>36092.815920000001</c:v>
                </c:pt>
                <c:pt idx="333">
                  <c:v>16257.126600000001</c:v>
                </c:pt>
                <c:pt idx="334">
                  <c:v>19540.740000000002</c:v>
                </c:pt>
                <c:pt idx="335">
                  <c:v>8848.6559699999998</c:v>
                </c:pt>
                <c:pt idx="336">
                  <c:v>5051.2868699999999</c:v>
                </c:pt>
                <c:pt idx="337">
                  <c:v>9894.8875200000002</c:v>
                </c:pt>
                <c:pt idx="338">
                  <c:v>42147.054839999997</c:v>
                </c:pt>
                <c:pt idx="339">
                  <c:v>2627.6239999999998</c:v>
                </c:pt>
                <c:pt idx="340">
                  <c:v>20667.63006</c:v>
                </c:pt>
                <c:pt idx="341">
                  <c:v>4682.9519799999998</c:v>
                </c:pt>
                <c:pt idx="342">
                  <c:v>7186.9723999999997</c:v>
                </c:pt>
                <c:pt idx="343">
                  <c:v>17225.9584</c:v>
                </c:pt>
                <c:pt idx="344">
                  <c:v>3461.5654800000002</c:v>
                </c:pt>
                <c:pt idx="345">
                  <c:v>1425.53856</c:v>
                </c:pt>
                <c:pt idx="346">
                  <c:v>1816.2340000000002</c:v>
                </c:pt>
                <c:pt idx="347">
                  <c:v>28049.229560000003</c:v>
                </c:pt>
                <c:pt idx="348">
                  <c:v>2915.4540999999999</c:v>
                </c:pt>
                <c:pt idx="349">
                  <c:v>36514.905569999995</c:v>
                </c:pt>
                <c:pt idx="350">
                  <c:v>16344.741120000001</c:v>
                </c:pt>
                <c:pt idx="351">
                  <c:v>3968.0768699999999</c:v>
                </c:pt>
                <c:pt idx="352">
                  <c:v>9134.8446599999988</c:v>
                </c:pt>
                <c:pt idx="353">
                  <c:v>14962.733759999999</c:v>
                </c:pt>
                <c:pt idx="354">
                  <c:v>1922.9402499999999</c:v>
                </c:pt>
                <c:pt idx="355">
                  <c:v>17903.946059999998</c:v>
                </c:pt>
                <c:pt idx="356">
                  <c:v>19910.839199999999</c:v>
                </c:pt>
                <c:pt idx="357">
                  <c:v>9200.7840000000015</c:v>
                </c:pt>
                <c:pt idx="358">
                  <c:v>22877.27</c:v>
                </c:pt>
                <c:pt idx="359">
                  <c:v>78153.566399999982</c:v>
                </c:pt>
                <c:pt idx="360">
                  <c:v>96127.398289999997</c:v>
                </c:pt>
                <c:pt idx="361">
                  <c:v>19843.2091</c:v>
                </c:pt>
                <c:pt idx="362">
                  <c:v>1903.0318</c:v>
                </c:pt>
                <c:pt idx="363">
                  <c:v>861.74359999999979</c:v>
                </c:pt>
                <c:pt idx="364">
                  <c:v>9894.2080099999985</c:v>
                </c:pt>
                <c:pt idx="365">
                  <c:v>17713.846920000004</c:v>
                </c:pt>
                <c:pt idx="366">
                  <c:v>10703.3562</c:v>
                </c:pt>
                <c:pt idx="367">
                  <c:v>27862.765199999998</c:v>
                </c:pt>
                <c:pt idx="368">
                  <c:v>45812</c:v>
                </c:pt>
                <c:pt idx="369">
                  <c:v>31173.297119999999</c:v>
                </c:pt>
                <c:pt idx="370">
                  <c:v>18554.744339999997</c:v>
                </c:pt>
                <c:pt idx="371">
                  <c:v>25696.303599999999</c:v>
                </c:pt>
                <c:pt idx="372">
                  <c:v>3727.5179199999998</c:v>
                </c:pt>
                <c:pt idx="373">
                  <c:v>12199.842720000001</c:v>
                </c:pt>
                <c:pt idx="374">
                  <c:v>16164.18</c:v>
                </c:pt>
                <c:pt idx="375">
                  <c:v>18538.15755</c:v>
                </c:pt>
                <c:pt idx="376">
                  <c:v>6421.017960000001</c:v>
                </c:pt>
                <c:pt idx="377">
                  <c:v>2748.57</c:v>
                </c:pt>
                <c:pt idx="378">
                  <c:v>44783.066340000005</c:v>
                </c:pt>
                <c:pt idx="379">
                  <c:v>17731.623</c:v>
                </c:pt>
                <c:pt idx="380">
                  <c:v>21469.429080000002</c:v>
                </c:pt>
                <c:pt idx="381">
                  <c:v>37614.380370000006</c:v>
                </c:pt>
                <c:pt idx="382">
                  <c:v>3551.3631999999998</c:v>
                </c:pt>
                <c:pt idx="383">
                  <c:v>38309.817000000003</c:v>
                </c:pt>
                <c:pt idx="384">
                  <c:v>2277.7008000000005</c:v>
                </c:pt>
                <c:pt idx="385">
                  <c:v>19345.904640000001</c:v>
                </c:pt>
                <c:pt idx="386">
                  <c:v>8142.7710000000006</c:v>
                </c:pt>
                <c:pt idx="387">
                  <c:v>25581.894799999998</c:v>
                </c:pt>
                <c:pt idx="388">
                  <c:v>9783.9562500000011</c:v>
                </c:pt>
                <c:pt idx="389">
                  <c:v>10714.29912</c:v>
                </c:pt>
                <c:pt idx="390">
                  <c:v>14011.1204</c:v>
                </c:pt>
                <c:pt idx="391">
                  <c:v>23.12604</c:v>
                </c:pt>
                <c:pt idx="392">
                  <c:v>15825.842399999998</c:v>
                </c:pt>
                <c:pt idx="393">
                  <c:v>2724.7664</c:v>
                </c:pt>
                <c:pt idx="394">
                  <c:v>30229.994880000002</c:v>
                </c:pt>
                <c:pt idx="395">
                  <c:v>11559.3225</c:v>
                </c:pt>
                <c:pt idx="396">
                  <c:v>41741.172899999998</c:v>
                </c:pt>
                <c:pt idx="397">
                  <c:v>53670.622589999999</c:v>
                </c:pt>
                <c:pt idx="398">
                  <c:v>32377.911360000002</c:v>
                </c:pt>
                <c:pt idx="399">
                  <c:v>69758.383709999995</c:v>
                </c:pt>
                <c:pt idx="400">
                  <c:v>1596.6851999999999</c:v>
                </c:pt>
                <c:pt idx="401">
                  <c:v>69377.600699999995</c:v>
                </c:pt>
                <c:pt idx="402">
                  <c:v>9222.2327999999998</c:v>
                </c:pt>
                <c:pt idx="403">
                  <c:v>27842.064599999998</c:v>
                </c:pt>
                <c:pt idx="404">
                  <c:v>2291.5548600000002</c:v>
                </c:pt>
                <c:pt idx="405">
                  <c:v>41070.669899999994</c:v>
                </c:pt>
                <c:pt idx="406">
                  <c:v>4074.8355400000005</c:v>
                </c:pt>
                <c:pt idx="407">
                  <c:v>29245.559499999999</c:v>
                </c:pt>
                <c:pt idx="408">
                  <c:v>7438.1314000000002</c:v>
                </c:pt>
                <c:pt idx="409">
                  <c:v>6793.2593999999999</c:v>
                </c:pt>
                <c:pt idx="410">
                  <c:v>39516.804389999998</c:v>
                </c:pt>
                <c:pt idx="411">
                  <c:v>2656.64</c:v>
                </c:pt>
                <c:pt idx="412">
                  <c:v>23470.341719999997</c:v>
                </c:pt>
                <c:pt idx="413">
                  <c:v>51567.419520000003</c:v>
                </c:pt>
                <c:pt idx="414">
                  <c:v>12961.607680000001</c:v>
                </c:pt>
                <c:pt idx="415">
                  <c:v>35948.41992</c:v>
                </c:pt>
                <c:pt idx="416">
                  <c:v>3559.0496199999998</c:v>
                </c:pt>
                <c:pt idx="417">
                  <c:v>15031.540480000001</c:v>
                </c:pt>
                <c:pt idx="418">
                  <c:v>10316.453840000002</c:v>
                </c:pt>
                <c:pt idx="419">
                  <c:v>12059.231600000001</c:v>
                </c:pt>
                <c:pt idx="420">
                  <c:v>1650.0026400000002</c:v>
                </c:pt>
                <c:pt idx="421">
                  <c:v>19001.812390000003</c:v>
                </c:pt>
                <c:pt idx="422">
                  <c:v>32446.777999999998</c:v>
                </c:pt>
                <c:pt idx="423">
                  <c:v>22986.850900000001</c:v>
                </c:pt>
                <c:pt idx="424">
                  <c:v>2355.2113199999999</c:v>
                </c:pt>
                <c:pt idx="425">
                  <c:v>15848.370340000001</c:v>
                </c:pt>
                <c:pt idx="426">
                  <c:v>8017.5288</c:v>
                </c:pt>
                <c:pt idx="427">
                  <c:v>19774.922640000001</c:v>
                </c:pt>
                <c:pt idx="428">
                  <c:v>15667.635600000001</c:v>
                </c:pt>
                <c:pt idx="429">
                  <c:v>13483.702399999998</c:v>
                </c:pt>
                <c:pt idx="430">
                  <c:v>14734.903680000001</c:v>
                </c:pt>
                <c:pt idx="431">
                  <c:v>97203.62</c:v>
                </c:pt>
                <c:pt idx="432">
                  <c:v>6174.7124399999993</c:v>
                </c:pt>
                <c:pt idx="433">
                  <c:v>1133.9838500000001</c:v>
                </c:pt>
                <c:pt idx="434">
                  <c:v>559.51434000000006</c:v>
                </c:pt>
                <c:pt idx="435">
                  <c:v>38733.686459999997</c:v>
                </c:pt>
                <c:pt idx="436">
                  <c:v>3025.3441200000002</c:v>
                </c:pt>
                <c:pt idx="437">
                  <c:v>24479.62902</c:v>
                </c:pt>
                <c:pt idx="438">
                  <c:v>322.79759999999999</c:v>
                </c:pt>
                <c:pt idx="439">
                  <c:v>36610.625699999997</c:v>
                </c:pt>
                <c:pt idx="440">
                  <c:v>70734.422080000004</c:v>
                </c:pt>
                <c:pt idx="441">
                  <c:v>2337.09</c:v>
                </c:pt>
                <c:pt idx="442">
                  <c:v>588.48</c:v>
                </c:pt>
                <c:pt idx="443">
                  <c:v>18840.149999999998</c:v>
                </c:pt>
                <c:pt idx="444">
                  <c:v>43204.681689999998</c:v>
                </c:pt>
                <c:pt idx="445">
                  <c:v>1739.2</c:v>
                </c:pt>
                <c:pt idx="446">
                  <c:v>10443.573</c:v>
                </c:pt>
                <c:pt idx="447">
                  <c:v>28025.371439999999</c:v>
                </c:pt>
                <c:pt idx="448">
                  <c:v>5838.24</c:v>
                </c:pt>
                <c:pt idx="449">
                  <c:v>16873.45</c:v>
                </c:pt>
                <c:pt idx="450">
                  <c:v>16465.81365</c:v>
                </c:pt>
                <c:pt idx="451">
                  <c:v>37505.247029999999</c:v>
                </c:pt>
                <c:pt idx="452">
                  <c:v>22939.84</c:v>
                </c:pt>
                <c:pt idx="453">
                  <c:v>15373.63125</c:v>
                </c:pt>
                <c:pt idx="454">
                  <c:v>6525.3224399999999</c:v>
                </c:pt>
                <c:pt idx="455">
                  <c:v>14121.396630000001</c:v>
                </c:pt>
                <c:pt idx="456">
                  <c:v>12344.716799999998</c:v>
                </c:pt>
                <c:pt idx="457">
                  <c:v>18345.621419999999</c:v>
                </c:pt>
                <c:pt idx="458">
                  <c:v>989.1196799999999</c:v>
                </c:pt>
                <c:pt idx="459">
                  <c:v>2481</c:v>
                </c:pt>
                <c:pt idx="460">
                  <c:v>7792.7639999999983</c:v>
                </c:pt>
                <c:pt idx="461">
                  <c:v>33252.820400000004</c:v>
                </c:pt>
                <c:pt idx="462">
                  <c:v>8777.81646</c:v>
                </c:pt>
                <c:pt idx="463">
                  <c:v>11706.4848</c:v>
                </c:pt>
                <c:pt idx="464">
                  <c:v>14527.313400000001</c:v>
                </c:pt>
                <c:pt idx="465">
                  <c:v>87.015680000000003</c:v>
                </c:pt>
                <c:pt idx="466">
                  <c:v>2054.6838400000001</c:v>
                </c:pt>
                <c:pt idx="467">
                  <c:v>10683.985949999998</c:v>
                </c:pt>
                <c:pt idx="468">
                  <c:v>18439.109360000002</c:v>
                </c:pt>
                <c:pt idx="469">
                  <c:v>18515.51064</c:v>
                </c:pt>
                <c:pt idx="470">
                  <c:v>2348.5944</c:v>
                </c:pt>
                <c:pt idx="471">
                  <c:v>1018.05912</c:v>
                </c:pt>
                <c:pt idx="472">
                  <c:v>6175.3203199999998</c:v>
                </c:pt>
                <c:pt idx="473">
                  <c:v>16197.366149999998</c:v>
                </c:pt>
                <c:pt idx="474">
                  <c:v>30691.415039999996</c:v>
                </c:pt>
                <c:pt idx="475">
                  <c:v>21501.934560000005</c:v>
                </c:pt>
                <c:pt idx="476">
                  <c:v>11484.32</c:v>
                </c:pt>
                <c:pt idx="477">
                  <c:v>2277.28872</c:v>
                </c:pt>
                <c:pt idx="478">
                  <c:v>13075.18216</c:v>
                </c:pt>
                <c:pt idx="479">
                  <c:v>21471.130119999998</c:v>
                </c:pt>
                <c:pt idx="480">
                  <c:v>3236.2418399999997</c:v>
                </c:pt>
                <c:pt idx="481">
                  <c:v>44514.131200000011</c:v>
                </c:pt>
                <c:pt idx="482">
                  <c:v>494.48</c:v>
                </c:pt>
                <c:pt idx="483">
                  <c:v>1847.8724</c:v>
                </c:pt>
                <c:pt idx="484">
                  <c:v>19803.909960000001</c:v>
                </c:pt>
                <c:pt idx="485">
                  <c:v>3784.7024999999999</c:v>
                </c:pt>
                <c:pt idx="486">
                  <c:v>8570.4712500000005</c:v>
                </c:pt>
                <c:pt idx="487">
                  <c:v>14360.67864</c:v>
                </c:pt>
                <c:pt idx="488">
                  <c:v>5628.8611199999996</c:v>
                </c:pt>
                <c:pt idx="489">
                  <c:v>7742.7525000000005</c:v>
                </c:pt>
                <c:pt idx="490">
                  <c:v>6178.8729000000003</c:v>
                </c:pt>
                <c:pt idx="491">
                  <c:v>4863.1406999999999</c:v>
                </c:pt>
                <c:pt idx="492">
                  <c:v>79319.133300000001</c:v>
                </c:pt>
                <c:pt idx="493">
                  <c:v>4951.8999999999996</c:v>
                </c:pt>
                <c:pt idx="494">
                  <c:v>18756.480600000003</c:v>
                </c:pt>
                <c:pt idx="495">
                  <c:v>28692.048000000003</c:v>
                </c:pt>
                <c:pt idx="496">
                  <c:v>13932.47625</c:v>
                </c:pt>
                <c:pt idx="497">
                  <c:v>24434.162400000005</c:v>
                </c:pt>
                <c:pt idx="498">
                  <c:v>6402.2028</c:v>
                </c:pt>
                <c:pt idx="499">
                  <c:v>5703.8024999999998</c:v>
                </c:pt>
                <c:pt idx="500">
                  <c:v>4593.2534999999998</c:v>
                </c:pt>
                <c:pt idx="501">
                  <c:v>32360.474249999999</c:v>
                </c:pt>
                <c:pt idx="502">
                  <c:v>68075.084069999997</c:v>
                </c:pt>
                <c:pt idx="503">
                  <c:v>10338.061550000002</c:v>
                </c:pt>
                <c:pt idx="504">
                  <c:v>9705.0993199999994</c:v>
                </c:pt>
                <c:pt idx="505">
                  <c:v>19259.8272</c:v>
                </c:pt>
                <c:pt idx="506">
                  <c:v>55.074599999999997</c:v>
                </c:pt>
                <c:pt idx="507">
                  <c:v>20077.466100000001</c:v>
                </c:pt>
                <c:pt idx="508">
                  <c:v>25837.706399999999</c:v>
                </c:pt>
                <c:pt idx="509">
                  <c:v>3468.9942000000001</c:v>
                </c:pt>
                <c:pt idx="510">
                  <c:v>19160.479800000001</c:v>
                </c:pt>
                <c:pt idx="511">
                  <c:v>8346.8684599999997</c:v>
                </c:pt>
                <c:pt idx="512">
                  <c:v>24881.600000000002</c:v>
                </c:pt>
                <c:pt idx="513">
                  <c:v>31047.1</c:v>
                </c:pt>
                <c:pt idx="514">
                  <c:v>18886.072920000002</c:v>
                </c:pt>
                <c:pt idx="515">
                  <c:v>27796.575599999996</c:v>
                </c:pt>
                <c:pt idx="516">
                  <c:v>13671.598050000002</c:v>
                </c:pt>
                <c:pt idx="517">
                  <c:v>18519.29088</c:v>
                </c:pt>
                <c:pt idx="518">
                  <c:v>8174.7</c:v>
                </c:pt>
                <c:pt idx="519">
                  <c:v>159.58596</c:v>
                </c:pt>
                <c:pt idx="520">
                  <c:v>8170.9219899999998</c:v>
                </c:pt>
                <c:pt idx="521">
                  <c:v>62250.764939999994</c:v>
                </c:pt>
                <c:pt idx="522">
                  <c:v>18812.413619999999</c:v>
                </c:pt>
                <c:pt idx="523">
                  <c:v>24618.224399999999</c:v>
                </c:pt>
                <c:pt idx="524">
                  <c:v>5342.5987500000001</c:v>
                </c:pt>
                <c:pt idx="525">
                  <c:v>35706.098610000008</c:v>
                </c:pt>
                <c:pt idx="526">
                  <c:v>16578.6322</c:v>
                </c:pt>
                <c:pt idx="527">
                  <c:v>13974.663780000001</c:v>
                </c:pt>
                <c:pt idx="528">
                  <c:v>32438.689920000001</c:v>
                </c:pt>
                <c:pt idx="529">
                  <c:v>3743.9786800000006</c:v>
                </c:pt>
                <c:pt idx="530">
                  <c:v>7575.1904999999997</c:v>
                </c:pt>
                <c:pt idx="531">
                  <c:v>17305.369479999998</c:v>
                </c:pt>
                <c:pt idx="532">
                  <c:v>3705.1536000000001</c:v>
                </c:pt>
                <c:pt idx="533">
                  <c:v>15390.12</c:v>
                </c:pt>
                <c:pt idx="534">
                  <c:v>10959.60166</c:v>
                </c:pt>
                <c:pt idx="535">
                  <c:v>17110.439999999999</c:v>
                </c:pt>
                <c:pt idx="536">
                  <c:v>53836.505319999989</c:v>
                </c:pt>
                <c:pt idx="537">
                  <c:v>8154.4041799999995</c:v>
                </c:pt>
                <c:pt idx="538">
                  <c:v>21379.474739999998</c:v>
                </c:pt>
                <c:pt idx="539">
                  <c:v>613.30229999999995</c:v>
                </c:pt>
                <c:pt idx="540">
                  <c:v>46982.474999999999</c:v>
                </c:pt>
                <c:pt idx="541">
                  <c:v>19164.33555</c:v>
                </c:pt>
                <c:pt idx="542">
                  <c:v>10454.709999999999</c:v>
                </c:pt>
                <c:pt idx="543">
                  <c:v>30266.43705</c:v>
                </c:pt>
                <c:pt idx="544">
                  <c:v>5616.1465800000005</c:v>
                </c:pt>
                <c:pt idx="545">
                  <c:v>4711.2089999999998</c:v>
                </c:pt>
                <c:pt idx="546">
                  <c:v>5488.9</c:v>
                </c:pt>
                <c:pt idx="547">
                  <c:v>5124.1140000000005</c:v>
                </c:pt>
                <c:pt idx="548">
                  <c:v>4128.57384</c:v>
                </c:pt>
                <c:pt idx="549">
                  <c:v>19112.936160000001</c:v>
                </c:pt>
                <c:pt idx="550">
                  <c:v>8192.9039499999999</c:v>
                </c:pt>
                <c:pt idx="551">
                  <c:v>17462.061600000001</c:v>
                </c:pt>
                <c:pt idx="552">
                  <c:v>33647.25</c:v>
                </c:pt>
                <c:pt idx="553">
                  <c:v>12428.16822</c:v>
                </c:pt>
                <c:pt idx="554">
                  <c:v>2007.99648</c:v>
                </c:pt>
                <c:pt idx="555">
                  <c:v>4569.5735999999997</c:v>
                </c:pt>
                <c:pt idx="556">
                  <c:v>2928.95352</c:v>
                </c:pt>
                <c:pt idx="557">
                  <c:v>1636.9453799999999</c:v>
                </c:pt>
                <c:pt idx="558">
                  <c:v>32592.467600000004</c:v>
                </c:pt>
                <c:pt idx="559">
                  <c:v>3513.3999999999996</c:v>
                </c:pt>
                <c:pt idx="560">
                  <c:v>7141.1827199999998</c:v>
                </c:pt>
                <c:pt idx="561">
                  <c:v>32123.687150000002</c:v>
                </c:pt>
                <c:pt idx="562">
                  <c:v>2150.8035600000003</c:v>
                </c:pt>
                <c:pt idx="563">
                  <c:v>93579.08</c:v>
                </c:pt>
                <c:pt idx="564">
                  <c:v>14957.808000000003</c:v>
                </c:pt>
                <c:pt idx="565">
                  <c:v>2776.4980800000003</c:v>
                </c:pt>
                <c:pt idx="566">
                  <c:v>3538.7754599999998</c:v>
                </c:pt>
                <c:pt idx="567">
                  <c:v>5469.12</c:v>
                </c:pt>
                <c:pt idx="568">
                  <c:v>23147.804160000003</c:v>
                </c:pt>
                <c:pt idx="569">
                  <c:v>12933.722880000001</c:v>
                </c:pt>
                <c:pt idx="570">
                  <c:v>19809.524160000001</c:v>
                </c:pt>
                <c:pt idx="571">
                  <c:v>9427.8368800000007</c:v>
                </c:pt>
                <c:pt idx="572">
                  <c:v>13253.762700000001</c:v>
                </c:pt>
                <c:pt idx="573">
                  <c:v>22614.90192</c:v>
                </c:pt>
                <c:pt idx="574">
                  <c:v>13952.18448</c:v>
                </c:pt>
                <c:pt idx="575">
                  <c:v>17705.7091</c:v>
                </c:pt>
                <c:pt idx="576">
                  <c:v>1122.33456</c:v>
                </c:pt>
                <c:pt idx="577">
                  <c:v>2149.9265699999996</c:v>
                </c:pt>
                <c:pt idx="578">
                  <c:v>23847.699199999999</c:v>
                </c:pt>
                <c:pt idx="579">
                  <c:v>9552.0782400000007</c:v>
                </c:pt>
                <c:pt idx="580">
                  <c:v>6777.6231600000001</c:v>
                </c:pt>
                <c:pt idx="581">
                  <c:v>1943.5169599999997</c:v>
                </c:pt>
                <c:pt idx="582">
                  <c:v>617.86529999999993</c:v>
                </c:pt>
                <c:pt idx="583">
                  <c:v>8049.06</c:v>
                </c:pt>
                <c:pt idx="584">
                  <c:v>35966.816749999998</c:v>
                </c:pt>
                <c:pt idx="585">
                  <c:v>32784.975999999995</c:v>
                </c:pt>
                <c:pt idx="586">
                  <c:v>7407.6601499999988</c:v>
                </c:pt>
                <c:pt idx="587">
                  <c:v>190.29660000000001</c:v>
                </c:pt>
                <c:pt idx="588">
                  <c:v>12102.423949999999</c:v>
                </c:pt>
                <c:pt idx="589">
                  <c:v>360.46680000000003</c:v>
                </c:pt>
                <c:pt idx="590">
                  <c:v>7621.0996800000003</c:v>
                </c:pt>
                <c:pt idx="591">
                  <c:v>16443.8508</c:v>
                </c:pt>
                <c:pt idx="592">
                  <c:v>8311.7962200000002</c:v>
                </c:pt>
                <c:pt idx="593">
                  <c:v>3710.4144000000001</c:v>
                </c:pt>
                <c:pt idx="594">
                  <c:v>23929.874640000002</c:v>
                </c:pt>
                <c:pt idx="595">
                  <c:v>14588.601659999998</c:v>
                </c:pt>
                <c:pt idx="596">
                  <c:v>9267.2909999999993</c:v>
                </c:pt>
                <c:pt idx="597">
                  <c:v>5677.7246400000004</c:v>
                </c:pt>
                <c:pt idx="598">
                  <c:v>20116.974149999998</c:v>
                </c:pt>
                <c:pt idx="599">
                  <c:v>2978.6083600000002</c:v>
                </c:pt>
                <c:pt idx="600">
                  <c:v>14301.950580000001</c:v>
                </c:pt>
                <c:pt idx="601">
                  <c:v>20387.695680000001</c:v>
                </c:pt>
                <c:pt idx="602">
                  <c:v>16119.642000000002</c:v>
                </c:pt>
                <c:pt idx="603">
                  <c:v>10142.261640000002</c:v>
                </c:pt>
                <c:pt idx="604">
                  <c:v>30713.500799999998</c:v>
                </c:pt>
                <c:pt idx="605">
                  <c:v>1928.1277499999999</c:v>
                </c:pt>
                <c:pt idx="606">
                  <c:v>962.64936</c:v>
                </c:pt>
                <c:pt idx="607">
                  <c:v>6574.7878200000005</c:v>
                </c:pt>
                <c:pt idx="608">
                  <c:v>6120.8254799999995</c:v>
                </c:pt>
                <c:pt idx="609">
                  <c:v>7589.6567999999997</c:v>
                </c:pt>
                <c:pt idx="610">
                  <c:v>12951.09</c:v>
                </c:pt>
                <c:pt idx="611">
                  <c:v>4174.0171199999995</c:v>
                </c:pt>
                <c:pt idx="612">
                  <c:v>6055.1295</c:v>
                </c:pt>
                <c:pt idx="613">
                  <c:v>17397.9872</c:v>
                </c:pt>
                <c:pt idx="614">
                  <c:v>1698.37276</c:v>
                </c:pt>
                <c:pt idx="615">
                  <c:v>7989.0047999999997</c:v>
                </c:pt>
                <c:pt idx="616">
                  <c:v>33607.004759999996</c:v>
                </c:pt>
                <c:pt idx="617">
                  <c:v>29497.672959999996</c:v>
                </c:pt>
                <c:pt idx="618">
                  <c:v>5793.6878999999999</c:v>
                </c:pt>
                <c:pt idx="619">
                  <c:v>8020.4085000000005</c:v>
                </c:pt>
                <c:pt idx="620">
                  <c:v>9559.0525799999996</c:v>
                </c:pt>
                <c:pt idx="621">
                  <c:v>9757.32</c:v>
                </c:pt>
                <c:pt idx="622">
                  <c:v>7221.4800000000005</c:v>
                </c:pt>
                <c:pt idx="623">
                  <c:v>47184.38031</c:v>
                </c:pt>
                <c:pt idx="624">
                  <c:v>18258.868320000001</c:v>
                </c:pt>
                <c:pt idx="625">
                  <c:v>31029.031040000002</c:v>
                </c:pt>
                <c:pt idx="626">
                  <c:v>27731.995199999998</c:v>
                </c:pt>
                <c:pt idx="627">
                  <c:v>15433.309079999999</c:v>
                </c:pt>
                <c:pt idx="628">
                  <c:v>2356.38816</c:v>
                </c:pt>
                <c:pt idx="629">
                  <c:v>23671.810800000003</c:v>
                </c:pt>
              </c:numCache>
            </c:numRef>
          </c:val>
          <c:extLst>
            <c:ext xmlns:c16="http://schemas.microsoft.com/office/drawing/2014/chart" uri="{C3380CC4-5D6E-409C-BE32-E72D297353CC}">
              <c16:uniqueId val="{00000000-A757-485B-A927-04B0BAF7ED69}"/>
            </c:ext>
          </c:extLst>
        </c:ser>
        <c:dLbls>
          <c:showLegendKey val="0"/>
          <c:showVal val="0"/>
          <c:showCatName val="0"/>
          <c:showSerName val="0"/>
          <c:showPercent val="0"/>
          <c:showBubbleSize val="0"/>
        </c:dLbls>
        <c:gapWidth val="182"/>
        <c:axId val="1616358000"/>
        <c:axId val="1616358960"/>
      </c:barChart>
      <c:catAx>
        <c:axId val="161635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358960"/>
        <c:crosses val="autoZero"/>
        <c:auto val="1"/>
        <c:lblAlgn val="ctr"/>
        <c:lblOffset val="100"/>
        <c:noMultiLvlLbl val="0"/>
      </c:catAx>
      <c:valAx>
        <c:axId val="1616358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3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2).xlsx]ChannelAnalysis!PivotTable5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ChannelAnalysis!$B$3:$B$5</c:f>
              <c:strCache>
                <c:ptCount val="1"/>
                <c:pt idx="0">
                  <c:v>Distributor - Sum of GrossRevenue</c:v>
                </c:pt>
              </c:strCache>
            </c:strRef>
          </c:tx>
          <c:spPr>
            <a:solidFill>
              <a:schemeClr val="accent1"/>
            </a:solidFill>
            <a:ln>
              <a:noFill/>
            </a:ln>
            <a:effectLst/>
          </c:spPr>
          <c:invertIfNegative val="0"/>
          <c:cat>
            <c:strRef>
              <c:f>ChannelAnalysis!$A$6:$A$10</c:f>
              <c:strCache>
                <c:ptCount val="4"/>
                <c:pt idx="0">
                  <c:v>Africa</c:v>
                </c:pt>
                <c:pt idx="1">
                  <c:v>Americas</c:v>
                </c:pt>
                <c:pt idx="2">
                  <c:v>Asia</c:v>
                </c:pt>
                <c:pt idx="3">
                  <c:v>Europe</c:v>
                </c:pt>
              </c:strCache>
            </c:strRef>
          </c:cat>
          <c:val>
            <c:numRef>
              <c:f>ChannelAnalysis!$B$6:$B$10</c:f>
              <c:numCache>
                <c:formatCode>General</c:formatCode>
                <c:ptCount val="4"/>
                <c:pt idx="0">
                  <c:v>542124.29307000001</c:v>
                </c:pt>
                <c:pt idx="1">
                  <c:v>567598.07960000006</c:v>
                </c:pt>
                <c:pt idx="2">
                  <c:v>521926.70481999993</c:v>
                </c:pt>
                <c:pt idx="3">
                  <c:v>220581.21166999996</c:v>
                </c:pt>
              </c:numCache>
            </c:numRef>
          </c:val>
          <c:extLst>
            <c:ext xmlns:c16="http://schemas.microsoft.com/office/drawing/2014/chart" uri="{C3380CC4-5D6E-409C-BE32-E72D297353CC}">
              <c16:uniqueId val="{00000000-1505-45CE-9C5A-E5B94F94CE93}"/>
            </c:ext>
          </c:extLst>
        </c:ser>
        <c:ser>
          <c:idx val="1"/>
          <c:order val="1"/>
          <c:tx>
            <c:strRef>
              <c:f>ChannelAnalysis!$C$3:$C$5</c:f>
              <c:strCache>
                <c:ptCount val="1"/>
                <c:pt idx="0">
                  <c:v>Distributor - Sum of GrossProfit</c:v>
                </c:pt>
              </c:strCache>
            </c:strRef>
          </c:tx>
          <c:spPr>
            <a:solidFill>
              <a:schemeClr val="accent2"/>
            </a:solidFill>
            <a:ln>
              <a:noFill/>
            </a:ln>
            <a:effectLst/>
          </c:spPr>
          <c:invertIfNegative val="0"/>
          <c:cat>
            <c:strRef>
              <c:f>ChannelAnalysis!$A$6:$A$10</c:f>
              <c:strCache>
                <c:ptCount val="4"/>
                <c:pt idx="0">
                  <c:v>Africa</c:v>
                </c:pt>
                <c:pt idx="1">
                  <c:v>Americas</c:v>
                </c:pt>
                <c:pt idx="2">
                  <c:v>Asia</c:v>
                </c:pt>
                <c:pt idx="3">
                  <c:v>Europe</c:v>
                </c:pt>
              </c:strCache>
            </c:strRef>
          </c:cat>
          <c:val>
            <c:numRef>
              <c:f>ChannelAnalysis!$C$6:$C$10</c:f>
              <c:numCache>
                <c:formatCode>General</c:formatCode>
                <c:ptCount val="4"/>
                <c:pt idx="0">
                  <c:v>151816.94306999998</c:v>
                </c:pt>
                <c:pt idx="1">
                  <c:v>184221.40960000001</c:v>
                </c:pt>
                <c:pt idx="2">
                  <c:v>167021.07481999998</c:v>
                </c:pt>
                <c:pt idx="3">
                  <c:v>88126.691669999986</c:v>
                </c:pt>
              </c:numCache>
            </c:numRef>
          </c:val>
          <c:extLst>
            <c:ext xmlns:c16="http://schemas.microsoft.com/office/drawing/2014/chart" uri="{C3380CC4-5D6E-409C-BE32-E72D297353CC}">
              <c16:uniqueId val="{0000000C-1505-45CE-9C5A-E5B94F94CE93}"/>
            </c:ext>
          </c:extLst>
        </c:ser>
        <c:dLbls>
          <c:showLegendKey val="0"/>
          <c:showVal val="0"/>
          <c:showCatName val="0"/>
          <c:showSerName val="0"/>
          <c:showPercent val="0"/>
          <c:showBubbleSize val="0"/>
        </c:dLbls>
        <c:gapWidth val="150"/>
        <c:overlap val="100"/>
        <c:axId val="1042110335"/>
        <c:axId val="1042106495"/>
      </c:barChart>
      <c:catAx>
        <c:axId val="104211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106495"/>
        <c:crosses val="autoZero"/>
        <c:auto val="1"/>
        <c:lblAlgn val="ctr"/>
        <c:lblOffset val="100"/>
        <c:noMultiLvlLbl val="0"/>
      </c:catAx>
      <c:valAx>
        <c:axId val="1042106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110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2).xlsx]ChannelAnalysis!PivotTable5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s>
    <c:plotArea>
      <c:layout/>
      <c:pieChart>
        <c:varyColors val="1"/>
        <c:ser>
          <c:idx val="0"/>
          <c:order val="0"/>
          <c:tx>
            <c:strRef>
              <c:f>ChannelAnalysis!$B$3:$B$5</c:f>
              <c:strCache>
                <c:ptCount val="1"/>
                <c:pt idx="0">
                  <c:v>Distributor - Sum of GrossRevenue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25-4FED-AF49-8CFF5A3186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25-4FED-AF49-8CFF5A3186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25-4FED-AF49-8CFF5A3186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025-4FED-AF49-8CFF5A3186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025-4FED-AF49-8CFF5A3186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025-4FED-AF49-8CFF5A31862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025-4FED-AF49-8CFF5A31862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025-4FED-AF49-8CFF5A31862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025-4FED-AF49-8CFF5A31862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025-4FED-AF49-8CFF5A31862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025-4FED-AF49-8CFF5A31862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025-4FED-AF49-8CFF5A31862C}"/>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025-4FED-AF49-8CFF5A31862C}"/>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025-4FED-AF49-8CFF5A31862C}"/>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025-4FED-AF49-8CFF5A31862C}"/>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025-4FED-AF49-8CFF5A31862C}"/>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025-4FED-AF49-8CFF5A31862C}"/>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025-4FED-AF49-8CFF5A31862C}"/>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2025-4FED-AF49-8CFF5A31862C}"/>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2025-4FED-AF49-8CFF5A31862C}"/>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2025-4FED-AF49-8CFF5A31862C}"/>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2025-4FED-AF49-8CFF5A31862C}"/>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2025-4FED-AF49-8CFF5A31862C}"/>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2025-4FED-AF49-8CFF5A31862C}"/>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2025-4FED-AF49-8CFF5A31862C}"/>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2025-4FED-AF49-8CFF5A31862C}"/>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2025-4FED-AF49-8CFF5A31862C}"/>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2025-4FED-AF49-8CFF5A31862C}"/>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2025-4FED-AF49-8CFF5A31862C}"/>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2025-4FED-AF49-8CFF5A31862C}"/>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2025-4FED-AF49-8CFF5A31862C}"/>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2025-4FED-AF49-8CFF5A31862C}"/>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2025-4FED-AF49-8CFF5A31862C}"/>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2025-4FED-AF49-8CFF5A31862C}"/>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2025-4FED-AF49-8CFF5A31862C}"/>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2025-4FED-AF49-8CFF5A31862C}"/>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2025-4FED-AF49-8CFF5A31862C}"/>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2025-4FED-AF49-8CFF5A31862C}"/>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2025-4FED-AF49-8CFF5A31862C}"/>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2025-4FED-AF49-8CFF5A31862C}"/>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2025-4FED-AF49-8CFF5A31862C}"/>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2025-4FED-AF49-8CFF5A31862C}"/>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2025-4FED-AF49-8CFF5A31862C}"/>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2025-4FED-AF49-8CFF5A31862C}"/>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2025-4FED-AF49-8CFF5A31862C}"/>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2025-4FED-AF49-8CFF5A31862C}"/>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2025-4FED-AF49-8CFF5A31862C}"/>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2025-4FED-AF49-8CFF5A31862C}"/>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2025-4FED-AF49-8CFF5A31862C}"/>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2025-4FED-AF49-8CFF5A31862C}"/>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2025-4FED-AF49-8CFF5A31862C}"/>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2025-4FED-AF49-8CFF5A31862C}"/>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2025-4FED-AF49-8CFF5A31862C}"/>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2025-4FED-AF49-8CFF5A31862C}"/>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2025-4FED-AF49-8CFF5A31862C}"/>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2025-4FED-AF49-8CFF5A31862C}"/>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2025-4FED-AF49-8CFF5A31862C}"/>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2025-4FED-AF49-8CFF5A31862C}"/>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2025-4FED-AF49-8CFF5A31862C}"/>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2025-4FED-AF49-8CFF5A31862C}"/>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2025-4FED-AF49-8CFF5A31862C}"/>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2025-4FED-AF49-8CFF5A31862C}"/>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2025-4FED-AF49-8CFF5A31862C}"/>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2025-4FED-AF49-8CFF5A31862C}"/>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2025-4FED-AF49-8CFF5A31862C}"/>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2025-4FED-AF49-8CFF5A31862C}"/>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2025-4FED-AF49-8CFF5A31862C}"/>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2025-4FED-AF49-8CFF5A31862C}"/>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2025-4FED-AF49-8CFF5A31862C}"/>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2025-4FED-AF49-8CFF5A31862C}"/>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2025-4FED-AF49-8CFF5A31862C}"/>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2025-4FED-AF49-8CFF5A31862C}"/>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2025-4FED-AF49-8CFF5A31862C}"/>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2025-4FED-AF49-8CFF5A31862C}"/>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2025-4FED-AF49-8CFF5A31862C}"/>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2025-4FED-AF49-8CFF5A31862C}"/>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2025-4FED-AF49-8CFF5A31862C}"/>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2025-4FED-AF49-8CFF5A31862C}"/>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2025-4FED-AF49-8CFF5A31862C}"/>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2025-4FED-AF49-8CFF5A31862C}"/>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2025-4FED-AF49-8CFF5A31862C}"/>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2025-4FED-AF49-8CFF5A31862C}"/>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2025-4FED-AF49-8CFF5A31862C}"/>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2025-4FED-AF49-8CFF5A31862C}"/>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2025-4FED-AF49-8CFF5A31862C}"/>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2025-4FED-AF49-8CFF5A31862C}"/>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2025-4FED-AF49-8CFF5A31862C}"/>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2025-4FED-AF49-8CFF5A31862C}"/>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2025-4FED-AF49-8CFF5A31862C}"/>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2025-4FED-AF49-8CFF5A31862C}"/>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2025-4FED-AF49-8CFF5A31862C}"/>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2025-4FED-AF49-8CFF5A31862C}"/>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2025-4FED-AF49-8CFF5A31862C}"/>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2025-4FED-AF49-8CFF5A31862C}"/>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2025-4FED-AF49-8CFF5A31862C}"/>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2025-4FED-AF49-8CFF5A31862C}"/>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2025-4FED-AF49-8CFF5A31862C}"/>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2025-4FED-AF49-8CFF5A31862C}"/>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2025-4FED-AF49-8CFF5A31862C}"/>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2025-4FED-AF49-8CFF5A31862C}"/>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2025-4FED-AF49-8CFF5A31862C}"/>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2025-4FED-AF49-8CFF5A31862C}"/>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2025-4FED-AF49-8CFF5A31862C}"/>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2025-4FED-AF49-8CFF5A31862C}"/>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2025-4FED-AF49-8CFF5A31862C}"/>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2025-4FED-AF49-8CFF5A31862C}"/>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2025-4FED-AF49-8CFF5A31862C}"/>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2025-4FED-AF49-8CFF5A31862C}"/>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2025-4FED-AF49-8CFF5A31862C}"/>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2025-4FED-AF49-8CFF5A31862C}"/>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2025-4FED-AF49-8CFF5A31862C}"/>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2025-4FED-AF49-8CFF5A31862C}"/>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2025-4FED-AF49-8CFF5A31862C}"/>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2025-4FED-AF49-8CFF5A31862C}"/>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2025-4FED-AF49-8CFF5A31862C}"/>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2025-4FED-AF49-8CFF5A31862C}"/>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2025-4FED-AF49-8CFF5A31862C}"/>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2025-4FED-AF49-8CFF5A31862C}"/>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2025-4FED-AF49-8CFF5A31862C}"/>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2025-4FED-AF49-8CFF5A31862C}"/>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2025-4FED-AF49-8CFF5A31862C}"/>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2025-4FED-AF49-8CFF5A31862C}"/>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2025-4FED-AF49-8CFF5A31862C}"/>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2025-4FED-AF49-8CFF5A31862C}"/>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2025-4FED-AF49-8CFF5A31862C}"/>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2025-4FED-AF49-8CFF5A31862C}"/>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2025-4FED-AF49-8CFF5A31862C}"/>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2025-4FED-AF49-8CFF5A31862C}"/>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2025-4FED-AF49-8CFF5A31862C}"/>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2025-4FED-AF49-8CFF5A31862C}"/>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2025-4FED-AF49-8CFF5A31862C}"/>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2025-4FED-AF49-8CFF5A31862C}"/>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2025-4FED-AF49-8CFF5A31862C}"/>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2025-4FED-AF49-8CFF5A31862C}"/>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2025-4FED-AF49-8CFF5A31862C}"/>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2025-4FED-AF49-8CFF5A31862C}"/>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2025-4FED-AF49-8CFF5A31862C}"/>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2025-4FED-AF49-8CFF5A31862C}"/>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2025-4FED-AF49-8CFF5A31862C}"/>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2025-4FED-AF49-8CFF5A31862C}"/>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2025-4FED-AF49-8CFF5A31862C}"/>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2025-4FED-AF49-8CFF5A31862C}"/>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2025-4FED-AF49-8CFF5A31862C}"/>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2025-4FED-AF49-8CFF5A31862C}"/>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2025-4FED-AF49-8CFF5A31862C}"/>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2025-4FED-AF49-8CFF5A31862C}"/>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2025-4FED-AF49-8CFF5A31862C}"/>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2025-4FED-AF49-8CFF5A31862C}"/>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2025-4FED-AF49-8CFF5A31862C}"/>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2025-4FED-AF49-8CFF5A31862C}"/>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2025-4FED-AF49-8CFF5A31862C}"/>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2025-4FED-AF49-8CFF5A31862C}"/>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2025-4FED-AF49-8CFF5A31862C}"/>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2025-4FED-AF49-8CFF5A31862C}"/>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2025-4FED-AF49-8CFF5A31862C}"/>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2025-4FED-AF49-8CFF5A31862C}"/>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2025-4FED-AF49-8CFF5A31862C}"/>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2025-4FED-AF49-8CFF5A31862C}"/>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2025-4FED-AF49-8CFF5A31862C}"/>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2025-4FED-AF49-8CFF5A31862C}"/>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2025-4FED-AF49-8CFF5A31862C}"/>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2025-4FED-AF49-8CFF5A31862C}"/>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2025-4FED-AF49-8CFF5A31862C}"/>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2025-4FED-AF49-8CFF5A31862C}"/>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2025-4FED-AF49-8CFF5A31862C}"/>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2025-4FED-AF49-8CFF5A31862C}"/>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2025-4FED-AF49-8CFF5A31862C}"/>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2025-4FED-AF49-8CFF5A31862C}"/>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2025-4FED-AF49-8CFF5A31862C}"/>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2025-4FED-AF49-8CFF5A31862C}"/>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2025-4FED-AF49-8CFF5A31862C}"/>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2025-4FED-AF49-8CFF5A31862C}"/>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2025-4FED-AF49-8CFF5A31862C}"/>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2025-4FED-AF49-8CFF5A31862C}"/>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2025-4FED-AF49-8CFF5A31862C}"/>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2025-4FED-AF49-8CFF5A31862C}"/>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2025-4FED-AF49-8CFF5A31862C}"/>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2025-4FED-AF49-8CFF5A31862C}"/>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2025-4FED-AF49-8CFF5A31862C}"/>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2025-4FED-AF49-8CFF5A31862C}"/>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2025-4FED-AF49-8CFF5A31862C}"/>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2025-4FED-AF49-8CFF5A31862C}"/>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2025-4FED-AF49-8CFF5A31862C}"/>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2025-4FED-AF49-8CFF5A31862C}"/>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2025-4FED-AF49-8CFF5A31862C}"/>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2025-4FED-AF49-8CFF5A31862C}"/>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2025-4FED-AF49-8CFF5A31862C}"/>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2025-4FED-AF49-8CFF5A31862C}"/>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2025-4FED-AF49-8CFF5A31862C}"/>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2025-4FED-AF49-8CFF5A31862C}"/>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2025-4FED-AF49-8CFF5A31862C}"/>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2025-4FED-AF49-8CFF5A31862C}"/>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2025-4FED-AF49-8CFF5A31862C}"/>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2025-4FED-AF49-8CFF5A31862C}"/>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2025-4FED-AF49-8CFF5A31862C}"/>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2025-4FED-AF49-8CFF5A31862C}"/>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2025-4FED-AF49-8CFF5A31862C}"/>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2025-4FED-AF49-8CFF5A31862C}"/>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2025-4FED-AF49-8CFF5A31862C}"/>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2025-4FED-AF49-8CFF5A31862C}"/>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2025-4FED-AF49-8CFF5A31862C}"/>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2025-4FED-AF49-8CFF5A31862C}"/>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2025-4FED-AF49-8CFF5A31862C}"/>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2025-4FED-AF49-8CFF5A31862C}"/>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2025-4FED-AF49-8CFF5A31862C}"/>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2025-4FED-AF49-8CFF5A31862C}"/>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2025-4FED-AF49-8CFF5A31862C}"/>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2025-4FED-AF49-8CFF5A31862C}"/>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2025-4FED-AF49-8CFF5A31862C}"/>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2025-4FED-AF49-8CFF5A31862C}"/>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2025-4FED-AF49-8CFF5A31862C}"/>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2025-4FED-AF49-8CFF5A31862C}"/>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2025-4FED-AF49-8CFF5A31862C}"/>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2025-4FED-AF49-8CFF5A31862C}"/>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2025-4FED-AF49-8CFF5A31862C}"/>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2025-4FED-AF49-8CFF5A31862C}"/>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2025-4FED-AF49-8CFF5A31862C}"/>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2025-4FED-AF49-8CFF5A31862C}"/>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2025-4FED-AF49-8CFF5A31862C}"/>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2025-4FED-AF49-8CFF5A31862C}"/>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2025-4FED-AF49-8CFF5A31862C}"/>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2025-4FED-AF49-8CFF5A31862C}"/>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2025-4FED-AF49-8CFF5A31862C}"/>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2025-4FED-AF49-8CFF5A31862C}"/>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2025-4FED-AF49-8CFF5A31862C}"/>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2025-4FED-AF49-8CFF5A31862C}"/>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2025-4FED-AF49-8CFF5A31862C}"/>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2025-4FED-AF49-8CFF5A31862C}"/>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2025-4FED-AF49-8CFF5A31862C}"/>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2025-4FED-AF49-8CFF5A31862C}"/>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2025-4FED-AF49-8CFF5A31862C}"/>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2025-4FED-AF49-8CFF5A31862C}"/>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2025-4FED-AF49-8CFF5A31862C}"/>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2025-4FED-AF49-8CFF5A31862C}"/>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2025-4FED-AF49-8CFF5A31862C}"/>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2025-4FED-AF49-8CFF5A31862C}"/>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2025-4FED-AF49-8CFF5A31862C}"/>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2025-4FED-AF49-8CFF5A31862C}"/>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2025-4FED-AF49-8CFF5A31862C}"/>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2025-4FED-AF49-8CFF5A31862C}"/>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2025-4FED-AF49-8CFF5A31862C}"/>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2025-4FED-AF49-8CFF5A31862C}"/>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2025-4FED-AF49-8CFF5A31862C}"/>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2025-4FED-AF49-8CFF5A31862C}"/>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2025-4FED-AF49-8CFF5A31862C}"/>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2025-4FED-AF49-8CFF5A31862C}"/>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2025-4FED-AF49-8CFF5A31862C}"/>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2025-4FED-AF49-8CFF5A31862C}"/>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2025-4FED-AF49-8CFF5A31862C}"/>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2025-4FED-AF49-8CFF5A31862C}"/>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2025-4FED-AF49-8CFF5A31862C}"/>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2025-4FED-AF49-8CFF5A31862C}"/>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2025-4FED-AF49-8CFF5A31862C}"/>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2025-4FED-AF49-8CFF5A31862C}"/>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2025-4FED-AF49-8CFF5A31862C}"/>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2025-4FED-AF49-8CFF5A31862C}"/>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2025-4FED-AF49-8CFF5A31862C}"/>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2025-4FED-AF49-8CFF5A31862C}"/>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2025-4FED-AF49-8CFF5A31862C}"/>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2025-4FED-AF49-8CFF5A31862C}"/>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2025-4FED-AF49-8CFF5A31862C}"/>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2025-4FED-AF49-8CFF5A31862C}"/>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2025-4FED-AF49-8CFF5A31862C}"/>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2025-4FED-AF49-8CFF5A31862C}"/>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2025-4FED-AF49-8CFF5A31862C}"/>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2025-4FED-AF49-8CFF5A31862C}"/>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2025-4FED-AF49-8CFF5A31862C}"/>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2025-4FED-AF49-8CFF5A31862C}"/>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2025-4FED-AF49-8CFF5A31862C}"/>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2025-4FED-AF49-8CFF5A31862C}"/>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2025-4FED-AF49-8CFF5A31862C}"/>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2025-4FED-AF49-8CFF5A31862C}"/>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2025-4FED-AF49-8CFF5A31862C}"/>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2025-4FED-AF49-8CFF5A31862C}"/>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2025-4FED-AF49-8CFF5A31862C}"/>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2025-4FED-AF49-8CFF5A31862C}"/>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2025-4FED-AF49-8CFF5A31862C}"/>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2025-4FED-AF49-8CFF5A31862C}"/>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2025-4FED-AF49-8CFF5A31862C}"/>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2025-4FED-AF49-8CFF5A31862C}"/>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2025-4FED-AF49-8CFF5A31862C}"/>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2025-4FED-AF49-8CFF5A31862C}"/>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2025-4FED-AF49-8CFF5A31862C}"/>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2025-4FED-AF49-8CFF5A31862C}"/>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2025-4FED-AF49-8CFF5A31862C}"/>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2025-4FED-AF49-8CFF5A31862C}"/>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2025-4FED-AF49-8CFF5A31862C}"/>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2025-4FED-AF49-8CFF5A31862C}"/>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2025-4FED-AF49-8CFF5A31862C}"/>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2025-4FED-AF49-8CFF5A31862C}"/>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2025-4FED-AF49-8CFF5A31862C}"/>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2025-4FED-AF49-8CFF5A31862C}"/>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2025-4FED-AF49-8CFF5A31862C}"/>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2025-4FED-AF49-8CFF5A31862C}"/>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2025-4FED-AF49-8CFF5A31862C}"/>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2025-4FED-AF49-8CFF5A31862C}"/>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2025-4FED-AF49-8CFF5A31862C}"/>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2025-4FED-AF49-8CFF5A31862C}"/>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2025-4FED-AF49-8CFF5A31862C}"/>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2025-4FED-AF49-8CFF5A31862C}"/>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2025-4FED-AF49-8CFF5A31862C}"/>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2025-4FED-AF49-8CFF5A31862C}"/>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2025-4FED-AF49-8CFF5A31862C}"/>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2025-4FED-AF49-8CFF5A31862C}"/>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2025-4FED-AF49-8CFF5A31862C}"/>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2025-4FED-AF49-8CFF5A31862C}"/>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2025-4FED-AF49-8CFF5A31862C}"/>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2025-4FED-AF49-8CFF5A31862C}"/>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2025-4FED-AF49-8CFF5A31862C}"/>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2025-4FED-AF49-8CFF5A31862C}"/>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2025-4FED-AF49-8CFF5A31862C}"/>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2025-4FED-AF49-8CFF5A31862C}"/>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2025-4FED-AF49-8CFF5A31862C}"/>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2025-4FED-AF49-8CFF5A31862C}"/>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2025-4FED-AF49-8CFF5A31862C}"/>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2025-4FED-AF49-8CFF5A31862C}"/>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2025-4FED-AF49-8CFF5A31862C}"/>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2025-4FED-AF49-8CFF5A31862C}"/>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2025-4FED-AF49-8CFF5A31862C}"/>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2025-4FED-AF49-8CFF5A31862C}"/>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2025-4FED-AF49-8CFF5A31862C}"/>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2025-4FED-AF49-8CFF5A31862C}"/>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2025-4FED-AF49-8CFF5A31862C}"/>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2025-4FED-AF49-8CFF5A31862C}"/>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2025-4FED-AF49-8CFF5A31862C}"/>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2025-4FED-AF49-8CFF5A31862C}"/>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2025-4FED-AF49-8CFF5A31862C}"/>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2025-4FED-AF49-8CFF5A31862C}"/>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2025-4FED-AF49-8CFF5A31862C}"/>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2025-4FED-AF49-8CFF5A31862C}"/>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2025-4FED-AF49-8CFF5A31862C}"/>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2025-4FED-AF49-8CFF5A31862C}"/>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2025-4FED-AF49-8CFF5A31862C}"/>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2025-4FED-AF49-8CFF5A31862C}"/>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2025-4FED-AF49-8CFF5A31862C}"/>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2025-4FED-AF49-8CFF5A31862C}"/>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2025-4FED-AF49-8CFF5A31862C}"/>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2025-4FED-AF49-8CFF5A31862C}"/>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2025-4FED-AF49-8CFF5A31862C}"/>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2025-4FED-AF49-8CFF5A31862C}"/>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2025-4FED-AF49-8CFF5A31862C}"/>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2025-4FED-AF49-8CFF5A31862C}"/>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2025-4FED-AF49-8CFF5A31862C}"/>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2025-4FED-AF49-8CFF5A31862C}"/>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2025-4FED-AF49-8CFF5A31862C}"/>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2025-4FED-AF49-8CFF5A31862C}"/>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2025-4FED-AF49-8CFF5A31862C}"/>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2025-4FED-AF49-8CFF5A31862C}"/>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2025-4FED-AF49-8CFF5A31862C}"/>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2025-4FED-AF49-8CFF5A31862C}"/>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2025-4FED-AF49-8CFF5A31862C}"/>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2025-4FED-AF49-8CFF5A31862C}"/>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C1-2025-4FED-AF49-8CFF5A31862C}"/>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C3-2025-4FED-AF49-8CFF5A31862C}"/>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C5-2025-4FED-AF49-8CFF5A31862C}"/>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C7-2025-4FED-AF49-8CFF5A31862C}"/>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C9-2025-4FED-AF49-8CFF5A31862C}"/>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CB-2025-4FED-AF49-8CFF5A31862C}"/>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D-2025-4FED-AF49-8CFF5A31862C}"/>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F-2025-4FED-AF49-8CFF5A31862C}"/>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D1-2025-4FED-AF49-8CFF5A31862C}"/>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D3-2025-4FED-AF49-8CFF5A31862C}"/>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D5-2025-4FED-AF49-8CFF5A31862C}"/>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D7-2025-4FED-AF49-8CFF5A31862C}"/>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D9-2025-4FED-AF49-8CFF5A31862C}"/>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DB-2025-4FED-AF49-8CFF5A31862C}"/>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D-2025-4FED-AF49-8CFF5A31862C}"/>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F-2025-4FED-AF49-8CFF5A31862C}"/>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E1-2025-4FED-AF49-8CFF5A31862C}"/>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E3-2025-4FED-AF49-8CFF5A31862C}"/>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E5-2025-4FED-AF49-8CFF5A31862C}"/>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E7-2025-4FED-AF49-8CFF5A31862C}"/>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E9-2025-4FED-AF49-8CFF5A31862C}"/>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EB-2025-4FED-AF49-8CFF5A31862C}"/>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D-2025-4FED-AF49-8CFF5A31862C}"/>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F-2025-4FED-AF49-8CFF5A31862C}"/>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F1-2025-4FED-AF49-8CFF5A31862C}"/>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F3-2025-4FED-AF49-8CFF5A31862C}"/>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2F5-2025-4FED-AF49-8CFF5A31862C}"/>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2F7-2025-4FED-AF49-8CFF5A31862C}"/>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2F9-2025-4FED-AF49-8CFF5A31862C}"/>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2FB-2025-4FED-AF49-8CFF5A31862C}"/>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2FD-2025-4FED-AF49-8CFF5A31862C}"/>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2FF-2025-4FED-AF49-8CFF5A31862C}"/>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1-2025-4FED-AF49-8CFF5A31862C}"/>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3-2025-4FED-AF49-8CFF5A31862C}"/>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5-2025-4FED-AF49-8CFF5A31862C}"/>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7-2025-4FED-AF49-8CFF5A31862C}"/>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9-2025-4FED-AF49-8CFF5A31862C}"/>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B-2025-4FED-AF49-8CFF5A31862C}"/>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D-2025-4FED-AF49-8CFF5A31862C}"/>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F-2025-4FED-AF49-8CFF5A31862C}"/>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1-2025-4FED-AF49-8CFF5A31862C}"/>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3-2025-4FED-AF49-8CFF5A31862C}"/>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15-2025-4FED-AF49-8CFF5A31862C}"/>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17-2025-4FED-AF49-8CFF5A31862C}"/>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19-2025-4FED-AF49-8CFF5A31862C}"/>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1B-2025-4FED-AF49-8CFF5A31862C}"/>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D-2025-4FED-AF49-8CFF5A31862C}"/>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F-2025-4FED-AF49-8CFF5A31862C}"/>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21-2025-4FED-AF49-8CFF5A31862C}"/>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23-2025-4FED-AF49-8CFF5A31862C}"/>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25-2025-4FED-AF49-8CFF5A31862C}"/>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27-2025-4FED-AF49-8CFF5A31862C}"/>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29-2025-4FED-AF49-8CFF5A31862C}"/>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2B-2025-4FED-AF49-8CFF5A31862C}"/>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2D-2025-4FED-AF49-8CFF5A31862C}"/>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2F-2025-4FED-AF49-8CFF5A31862C}"/>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31-2025-4FED-AF49-8CFF5A31862C}"/>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33-2025-4FED-AF49-8CFF5A31862C}"/>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35-2025-4FED-AF49-8CFF5A31862C}"/>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37-2025-4FED-AF49-8CFF5A31862C}"/>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39-2025-4FED-AF49-8CFF5A31862C}"/>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3B-2025-4FED-AF49-8CFF5A31862C}"/>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3D-2025-4FED-AF49-8CFF5A31862C}"/>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3F-2025-4FED-AF49-8CFF5A31862C}"/>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41-2025-4FED-AF49-8CFF5A31862C}"/>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43-2025-4FED-AF49-8CFF5A31862C}"/>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45-2025-4FED-AF49-8CFF5A31862C}"/>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47-2025-4FED-AF49-8CFF5A31862C}"/>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49-2025-4FED-AF49-8CFF5A31862C}"/>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4B-2025-4FED-AF49-8CFF5A31862C}"/>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4D-2025-4FED-AF49-8CFF5A31862C}"/>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4F-2025-4FED-AF49-8CFF5A31862C}"/>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51-2025-4FED-AF49-8CFF5A31862C}"/>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53-2025-4FED-AF49-8CFF5A31862C}"/>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55-2025-4FED-AF49-8CFF5A31862C}"/>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57-2025-4FED-AF49-8CFF5A31862C}"/>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59-2025-4FED-AF49-8CFF5A31862C}"/>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5B-2025-4FED-AF49-8CFF5A31862C}"/>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5D-2025-4FED-AF49-8CFF5A31862C}"/>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5F-2025-4FED-AF49-8CFF5A31862C}"/>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361-2025-4FED-AF49-8CFF5A31862C}"/>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363-2025-4FED-AF49-8CFF5A31862C}"/>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365-2025-4FED-AF49-8CFF5A31862C}"/>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367-2025-4FED-AF49-8CFF5A31862C}"/>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369-2025-4FED-AF49-8CFF5A31862C}"/>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36B-2025-4FED-AF49-8CFF5A31862C}"/>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2025-4FED-AF49-8CFF5A31862C}"/>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2025-4FED-AF49-8CFF5A31862C}"/>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2025-4FED-AF49-8CFF5A31862C}"/>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2025-4FED-AF49-8CFF5A31862C}"/>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2025-4FED-AF49-8CFF5A31862C}"/>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2025-4FED-AF49-8CFF5A31862C}"/>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2025-4FED-AF49-8CFF5A31862C}"/>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2025-4FED-AF49-8CFF5A31862C}"/>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2025-4FED-AF49-8CFF5A31862C}"/>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2025-4FED-AF49-8CFF5A31862C}"/>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81-2025-4FED-AF49-8CFF5A31862C}"/>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83-2025-4FED-AF49-8CFF5A31862C}"/>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85-2025-4FED-AF49-8CFF5A31862C}"/>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87-2025-4FED-AF49-8CFF5A31862C}"/>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89-2025-4FED-AF49-8CFF5A31862C}"/>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8B-2025-4FED-AF49-8CFF5A31862C}"/>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8D-2025-4FED-AF49-8CFF5A31862C}"/>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8F-2025-4FED-AF49-8CFF5A31862C}"/>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91-2025-4FED-AF49-8CFF5A31862C}"/>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93-2025-4FED-AF49-8CFF5A31862C}"/>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95-2025-4FED-AF49-8CFF5A31862C}"/>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97-2025-4FED-AF49-8CFF5A31862C}"/>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99-2025-4FED-AF49-8CFF5A31862C}"/>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9B-2025-4FED-AF49-8CFF5A31862C}"/>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9D-2025-4FED-AF49-8CFF5A31862C}"/>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9F-2025-4FED-AF49-8CFF5A31862C}"/>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A1-2025-4FED-AF49-8CFF5A31862C}"/>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A3-2025-4FED-AF49-8CFF5A31862C}"/>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A5-2025-4FED-AF49-8CFF5A31862C}"/>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A7-2025-4FED-AF49-8CFF5A31862C}"/>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A9-2025-4FED-AF49-8CFF5A31862C}"/>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AB-2025-4FED-AF49-8CFF5A31862C}"/>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AD-2025-4FED-AF49-8CFF5A31862C}"/>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AF-2025-4FED-AF49-8CFF5A31862C}"/>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B1-2025-4FED-AF49-8CFF5A31862C}"/>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B3-2025-4FED-AF49-8CFF5A31862C}"/>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B5-2025-4FED-AF49-8CFF5A31862C}"/>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B7-2025-4FED-AF49-8CFF5A31862C}"/>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B9-2025-4FED-AF49-8CFF5A31862C}"/>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BB-2025-4FED-AF49-8CFF5A31862C}"/>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BD-2025-4FED-AF49-8CFF5A31862C}"/>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BF-2025-4FED-AF49-8CFF5A31862C}"/>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C1-2025-4FED-AF49-8CFF5A31862C}"/>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C3-2025-4FED-AF49-8CFF5A31862C}"/>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C5-2025-4FED-AF49-8CFF5A31862C}"/>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C7-2025-4FED-AF49-8CFF5A31862C}"/>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C9-2025-4FED-AF49-8CFF5A31862C}"/>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CB-2025-4FED-AF49-8CFF5A31862C}"/>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3CD-2025-4FED-AF49-8CFF5A31862C}"/>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3CF-2025-4FED-AF49-8CFF5A31862C}"/>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3D1-2025-4FED-AF49-8CFF5A31862C}"/>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3D3-2025-4FED-AF49-8CFF5A31862C}"/>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3D5-2025-4FED-AF49-8CFF5A31862C}"/>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3D7-2025-4FED-AF49-8CFF5A31862C}"/>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D9-2025-4FED-AF49-8CFF5A31862C}"/>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DB-2025-4FED-AF49-8CFF5A31862C}"/>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D-2025-4FED-AF49-8CFF5A31862C}"/>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F-2025-4FED-AF49-8CFF5A31862C}"/>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E1-2025-4FED-AF49-8CFF5A31862C}"/>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E3-2025-4FED-AF49-8CFF5A31862C}"/>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E5-2025-4FED-AF49-8CFF5A31862C}"/>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E7-2025-4FED-AF49-8CFF5A31862C}"/>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E9-2025-4FED-AF49-8CFF5A31862C}"/>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EB-2025-4FED-AF49-8CFF5A31862C}"/>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ED-2025-4FED-AF49-8CFF5A31862C}"/>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EF-2025-4FED-AF49-8CFF5A31862C}"/>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F1-2025-4FED-AF49-8CFF5A31862C}"/>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F3-2025-4FED-AF49-8CFF5A31862C}"/>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F5-2025-4FED-AF49-8CFF5A31862C}"/>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F7-2025-4FED-AF49-8CFF5A31862C}"/>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F9-2025-4FED-AF49-8CFF5A31862C}"/>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FB-2025-4FED-AF49-8CFF5A31862C}"/>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FD-2025-4FED-AF49-8CFF5A31862C}"/>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FF-2025-4FED-AF49-8CFF5A31862C}"/>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01-2025-4FED-AF49-8CFF5A31862C}"/>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03-2025-4FED-AF49-8CFF5A31862C}"/>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05-2025-4FED-AF49-8CFF5A31862C}"/>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07-2025-4FED-AF49-8CFF5A31862C}"/>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09-2025-4FED-AF49-8CFF5A31862C}"/>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0B-2025-4FED-AF49-8CFF5A31862C}"/>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0D-2025-4FED-AF49-8CFF5A31862C}"/>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0F-2025-4FED-AF49-8CFF5A31862C}"/>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11-2025-4FED-AF49-8CFF5A31862C}"/>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13-2025-4FED-AF49-8CFF5A31862C}"/>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15-2025-4FED-AF49-8CFF5A31862C}"/>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17-2025-4FED-AF49-8CFF5A31862C}"/>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19-2025-4FED-AF49-8CFF5A31862C}"/>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1B-2025-4FED-AF49-8CFF5A31862C}"/>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1D-2025-4FED-AF49-8CFF5A31862C}"/>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1F-2025-4FED-AF49-8CFF5A31862C}"/>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21-2025-4FED-AF49-8CFF5A31862C}"/>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23-2025-4FED-AF49-8CFF5A31862C}"/>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25-2025-4FED-AF49-8CFF5A31862C}"/>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27-2025-4FED-AF49-8CFF5A31862C}"/>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29-2025-4FED-AF49-8CFF5A31862C}"/>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2B-2025-4FED-AF49-8CFF5A31862C}"/>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2D-2025-4FED-AF49-8CFF5A31862C}"/>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2F-2025-4FED-AF49-8CFF5A31862C}"/>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31-2025-4FED-AF49-8CFF5A31862C}"/>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33-2025-4FED-AF49-8CFF5A31862C}"/>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35-2025-4FED-AF49-8CFF5A31862C}"/>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37-2025-4FED-AF49-8CFF5A31862C}"/>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439-2025-4FED-AF49-8CFF5A31862C}"/>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43B-2025-4FED-AF49-8CFF5A31862C}"/>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43D-2025-4FED-AF49-8CFF5A31862C}"/>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43F-2025-4FED-AF49-8CFF5A31862C}"/>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441-2025-4FED-AF49-8CFF5A31862C}"/>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443-2025-4FED-AF49-8CFF5A31862C}"/>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5-2025-4FED-AF49-8CFF5A31862C}"/>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7-2025-4FED-AF49-8CFF5A31862C}"/>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49-2025-4FED-AF49-8CFF5A31862C}"/>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4B-2025-4FED-AF49-8CFF5A31862C}"/>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4D-2025-4FED-AF49-8CFF5A31862C}"/>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4F-2025-4FED-AF49-8CFF5A31862C}"/>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1-2025-4FED-AF49-8CFF5A31862C}"/>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3-2025-4FED-AF49-8CFF5A31862C}"/>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5-2025-4FED-AF49-8CFF5A31862C}"/>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7-2025-4FED-AF49-8CFF5A31862C}"/>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59-2025-4FED-AF49-8CFF5A31862C}"/>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5B-2025-4FED-AF49-8CFF5A31862C}"/>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5D-2025-4FED-AF49-8CFF5A31862C}"/>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5F-2025-4FED-AF49-8CFF5A31862C}"/>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61-2025-4FED-AF49-8CFF5A31862C}"/>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63-2025-4FED-AF49-8CFF5A31862C}"/>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65-2025-4FED-AF49-8CFF5A31862C}"/>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67-2025-4FED-AF49-8CFF5A31862C}"/>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69-2025-4FED-AF49-8CFF5A31862C}"/>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6B-2025-4FED-AF49-8CFF5A31862C}"/>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6D-2025-4FED-AF49-8CFF5A31862C}"/>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6F-2025-4FED-AF49-8CFF5A31862C}"/>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71-2025-4FED-AF49-8CFF5A31862C}"/>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73-2025-4FED-AF49-8CFF5A31862C}"/>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75-2025-4FED-AF49-8CFF5A31862C}"/>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77-2025-4FED-AF49-8CFF5A31862C}"/>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79-2025-4FED-AF49-8CFF5A31862C}"/>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7B-2025-4FED-AF49-8CFF5A31862C}"/>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7D-2025-4FED-AF49-8CFF5A31862C}"/>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7F-2025-4FED-AF49-8CFF5A31862C}"/>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81-2025-4FED-AF49-8CFF5A31862C}"/>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83-2025-4FED-AF49-8CFF5A31862C}"/>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85-2025-4FED-AF49-8CFF5A31862C}"/>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87-2025-4FED-AF49-8CFF5A31862C}"/>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89-2025-4FED-AF49-8CFF5A31862C}"/>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8B-2025-4FED-AF49-8CFF5A31862C}"/>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8D-2025-4FED-AF49-8CFF5A31862C}"/>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8F-2025-4FED-AF49-8CFF5A31862C}"/>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91-2025-4FED-AF49-8CFF5A31862C}"/>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93-2025-4FED-AF49-8CFF5A31862C}"/>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95-2025-4FED-AF49-8CFF5A31862C}"/>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97-2025-4FED-AF49-8CFF5A31862C}"/>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99-2025-4FED-AF49-8CFF5A31862C}"/>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9B-2025-4FED-AF49-8CFF5A31862C}"/>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9D-2025-4FED-AF49-8CFF5A31862C}"/>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9F-2025-4FED-AF49-8CFF5A31862C}"/>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A1-2025-4FED-AF49-8CFF5A31862C}"/>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A3-2025-4FED-AF49-8CFF5A31862C}"/>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4A5-2025-4FED-AF49-8CFF5A31862C}"/>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4A7-2025-4FED-AF49-8CFF5A31862C}"/>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4A9-2025-4FED-AF49-8CFF5A31862C}"/>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4AB-2025-4FED-AF49-8CFF5A31862C}"/>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4AD-2025-4FED-AF49-8CFF5A31862C}"/>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4AF-2025-4FED-AF49-8CFF5A31862C}"/>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2025-4FED-AF49-8CFF5A31862C}"/>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2025-4FED-AF49-8CFF5A31862C}"/>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2025-4FED-AF49-8CFF5A31862C}"/>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2025-4FED-AF49-8CFF5A31862C}"/>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2025-4FED-AF49-8CFF5A31862C}"/>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2025-4FED-AF49-8CFF5A31862C}"/>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2025-4FED-AF49-8CFF5A31862C}"/>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2025-4FED-AF49-8CFF5A31862C}"/>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2025-4FED-AF49-8CFF5A31862C}"/>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2025-4FED-AF49-8CFF5A31862C}"/>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C5-2025-4FED-AF49-8CFF5A31862C}"/>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C7-2025-4FED-AF49-8CFF5A31862C}"/>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C9-2025-4FED-AF49-8CFF5A31862C}"/>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CB-2025-4FED-AF49-8CFF5A31862C}"/>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CD-2025-4FED-AF49-8CFF5A31862C}"/>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CF-2025-4FED-AF49-8CFF5A31862C}"/>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D1-2025-4FED-AF49-8CFF5A31862C}"/>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D3-2025-4FED-AF49-8CFF5A31862C}"/>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D5-2025-4FED-AF49-8CFF5A31862C}"/>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D7-2025-4FED-AF49-8CFF5A31862C}"/>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D9-2025-4FED-AF49-8CFF5A31862C}"/>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DB-2025-4FED-AF49-8CFF5A31862C}"/>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DD-2025-4FED-AF49-8CFF5A31862C}"/>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DF-2025-4FED-AF49-8CFF5A31862C}"/>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E1-2025-4FED-AF49-8CFF5A31862C}"/>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E3-2025-4FED-AF49-8CFF5A31862C}"/>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E5-2025-4FED-AF49-8CFF5A31862C}"/>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E7-2025-4FED-AF49-8CFF5A31862C}"/>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E9-2025-4FED-AF49-8CFF5A31862C}"/>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EB-2025-4FED-AF49-8CFF5A31862C}"/>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ED-2025-4FED-AF49-8CFF5A31862C}"/>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EF-2025-4FED-AF49-8CFF5A31862C}"/>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F1-2025-4FED-AF49-8CFF5A31862C}"/>
              </c:ext>
            </c:extLst>
          </c:dPt>
          <c:cat>
            <c:strRef>
              <c:f>ChannelAnalysis!$A$6:$A$10</c:f>
              <c:strCache>
                <c:ptCount val="4"/>
                <c:pt idx="0">
                  <c:v>Africa</c:v>
                </c:pt>
                <c:pt idx="1">
                  <c:v>Americas</c:v>
                </c:pt>
                <c:pt idx="2">
                  <c:v>Asia</c:v>
                </c:pt>
                <c:pt idx="3">
                  <c:v>Europe</c:v>
                </c:pt>
              </c:strCache>
            </c:strRef>
          </c:cat>
          <c:val>
            <c:numRef>
              <c:f>ChannelAnalysis!$B$6:$B$10</c:f>
              <c:numCache>
                <c:formatCode>General</c:formatCode>
                <c:ptCount val="4"/>
                <c:pt idx="0">
                  <c:v>542124.29307000001</c:v>
                </c:pt>
                <c:pt idx="1">
                  <c:v>567598.07960000006</c:v>
                </c:pt>
                <c:pt idx="2">
                  <c:v>521926.70481999993</c:v>
                </c:pt>
                <c:pt idx="3">
                  <c:v>220581.21166999996</c:v>
                </c:pt>
              </c:numCache>
            </c:numRef>
          </c:val>
          <c:extLst>
            <c:ext xmlns:c16="http://schemas.microsoft.com/office/drawing/2014/chart" uri="{C3380CC4-5D6E-409C-BE32-E72D297353CC}">
              <c16:uniqueId val="{00000000-3541-4C53-B2CC-FE7CDE85394C}"/>
            </c:ext>
          </c:extLst>
        </c:ser>
        <c:ser>
          <c:idx val="1"/>
          <c:order val="1"/>
          <c:tx>
            <c:strRef>
              <c:f>ChannelAnalysis!$C$3:$C$5</c:f>
              <c:strCache>
                <c:ptCount val="1"/>
                <c:pt idx="0">
                  <c:v>Distributor - Sum of GrossProfit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F3-2025-4FED-AF49-8CFF5A3186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F5-2025-4FED-AF49-8CFF5A3186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F7-2025-4FED-AF49-8CFF5A3186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F9-2025-4FED-AF49-8CFF5A3186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FB-2025-4FED-AF49-8CFF5A3186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FD-2025-4FED-AF49-8CFF5A31862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FF-2025-4FED-AF49-8CFF5A31862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01-2025-4FED-AF49-8CFF5A31862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03-2025-4FED-AF49-8CFF5A31862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05-2025-4FED-AF49-8CFF5A31862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07-2025-4FED-AF49-8CFF5A31862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09-2025-4FED-AF49-8CFF5A31862C}"/>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0B-2025-4FED-AF49-8CFF5A31862C}"/>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0D-2025-4FED-AF49-8CFF5A31862C}"/>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0F-2025-4FED-AF49-8CFF5A31862C}"/>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11-2025-4FED-AF49-8CFF5A31862C}"/>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13-2025-4FED-AF49-8CFF5A31862C}"/>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15-2025-4FED-AF49-8CFF5A31862C}"/>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17-2025-4FED-AF49-8CFF5A31862C}"/>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19-2025-4FED-AF49-8CFF5A31862C}"/>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1B-2025-4FED-AF49-8CFF5A31862C}"/>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1D-2025-4FED-AF49-8CFF5A31862C}"/>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1F-2025-4FED-AF49-8CFF5A31862C}"/>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21-2025-4FED-AF49-8CFF5A31862C}"/>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23-2025-4FED-AF49-8CFF5A31862C}"/>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25-2025-4FED-AF49-8CFF5A31862C}"/>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27-2025-4FED-AF49-8CFF5A31862C}"/>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29-2025-4FED-AF49-8CFF5A31862C}"/>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2B-2025-4FED-AF49-8CFF5A31862C}"/>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2D-2025-4FED-AF49-8CFF5A31862C}"/>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2F-2025-4FED-AF49-8CFF5A31862C}"/>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31-2025-4FED-AF49-8CFF5A31862C}"/>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33-2025-4FED-AF49-8CFF5A31862C}"/>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35-2025-4FED-AF49-8CFF5A31862C}"/>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37-2025-4FED-AF49-8CFF5A31862C}"/>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39-2025-4FED-AF49-8CFF5A31862C}"/>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3B-2025-4FED-AF49-8CFF5A31862C}"/>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3D-2025-4FED-AF49-8CFF5A31862C}"/>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3F-2025-4FED-AF49-8CFF5A31862C}"/>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41-2025-4FED-AF49-8CFF5A31862C}"/>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43-2025-4FED-AF49-8CFF5A31862C}"/>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45-2025-4FED-AF49-8CFF5A31862C}"/>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47-2025-4FED-AF49-8CFF5A31862C}"/>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49-2025-4FED-AF49-8CFF5A31862C}"/>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4B-2025-4FED-AF49-8CFF5A31862C}"/>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4D-2025-4FED-AF49-8CFF5A31862C}"/>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4F-2025-4FED-AF49-8CFF5A31862C}"/>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51-2025-4FED-AF49-8CFF5A31862C}"/>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53-2025-4FED-AF49-8CFF5A31862C}"/>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55-2025-4FED-AF49-8CFF5A31862C}"/>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57-2025-4FED-AF49-8CFF5A31862C}"/>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59-2025-4FED-AF49-8CFF5A31862C}"/>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5B-2025-4FED-AF49-8CFF5A31862C}"/>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5D-2025-4FED-AF49-8CFF5A31862C}"/>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55F-2025-4FED-AF49-8CFF5A31862C}"/>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561-2025-4FED-AF49-8CFF5A31862C}"/>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563-2025-4FED-AF49-8CFF5A31862C}"/>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565-2025-4FED-AF49-8CFF5A31862C}"/>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567-2025-4FED-AF49-8CFF5A31862C}"/>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569-2025-4FED-AF49-8CFF5A31862C}"/>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6B-2025-4FED-AF49-8CFF5A31862C}"/>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6D-2025-4FED-AF49-8CFF5A31862C}"/>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6F-2025-4FED-AF49-8CFF5A31862C}"/>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71-2025-4FED-AF49-8CFF5A31862C}"/>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73-2025-4FED-AF49-8CFF5A31862C}"/>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75-2025-4FED-AF49-8CFF5A31862C}"/>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77-2025-4FED-AF49-8CFF5A31862C}"/>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79-2025-4FED-AF49-8CFF5A31862C}"/>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7B-2025-4FED-AF49-8CFF5A31862C}"/>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7D-2025-4FED-AF49-8CFF5A31862C}"/>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7F-2025-4FED-AF49-8CFF5A31862C}"/>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81-2025-4FED-AF49-8CFF5A31862C}"/>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83-2025-4FED-AF49-8CFF5A31862C}"/>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85-2025-4FED-AF49-8CFF5A31862C}"/>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87-2025-4FED-AF49-8CFF5A31862C}"/>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89-2025-4FED-AF49-8CFF5A31862C}"/>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8B-2025-4FED-AF49-8CFF5A31862C}"/>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8D-2025-4FED-AF49-8CFF5A31862C}"/>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8F-2025-4FED-AF49-8CFF5A31862C}"/>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91-2025-4FED-AF49-8CFF5A31862C}"/>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93-2025-4FED-AF49-8CFF5A31862C}"/>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95-2025-4FED-AF49-8CFF5A31862C}"/>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97-2025-4FED-AF49-8CFF5A31862C}"/>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99-2025-4FED-AF49-8CFF5A31862C}"/>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9B-2025-4FED-AF49-8CFF5A31862C}"/>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9D-2025-4FED-AF49-8CFF5A31862C}"/>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9F-2025-4FED-AF49-8CFF5A31862C}"/>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A1-2025-4FED-AF49-8CFF5A31862C}"/>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A3-2025-4FED-AF49-8CFF5A31862C}"/>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A5-2025-4FED-AF49-8CFF5A31862C}"/>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A7-2025-4FED-AF49-8CFF5A31862C}"/>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A9-2025-4FED-AF49-8CFF5A31862C}"/>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AB-2025-4FED-AF49-8CFF5A31862C}"/>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AD-2025-4FED-AF49-8CFF5A31862C}"/>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AF-2025-4FED-AF49-8CFF5A31862C}"/>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B1-2025-4FED-AF49-8CFF5A31862C}"/>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B3-2025-4FED-AF49-8CFF5A31862C}"/>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B5-2025-4FED-AF49-8CFF5A31862C}"/>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B7-2025-4FED-AF49-8CFF5A31862C}"/>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B9-2025-4FED-AF49-8CFF5A31862C}"/>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BB-2025-4FED-AF49-8CFF5A31862C}"/>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BD-2025-4FED-AF49-8CFF5A31862C}"/>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BF-2025-4FED-AF49-8CFF5A31862C}"/>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C1-2025-4FED-AF49-8CFF5A31862C}"/>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C3-2025-4FED-AF49-8CFF5A31862C}"/>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C5-2025-4FED-AF49-8CFF5A31862C}"/>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C7-2025-4FED-AF49-8CFF5A31862C}"/>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C9-2025-4FED-AF49-8CFF5A31862C}"/>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5CB-2025-4FED-AF49-8CFF5A31862C}"/>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5CD-2025-4FED-AF49-8CFF5A31862C}"/>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5CF-2025-4FED-AF49-8CFF5A31862C}"/>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5D1-2025-4FED-AF49-8CFF5A31862C}"/>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5D3-2025-4FED-AF49-8CFF5A31862C}"/>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5D5-2025-4FED-AF49-8CFF5A31862C}"/>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D7-2025-4FED-AF49-8CFF5A31862C}"/>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D9-2025-4FED-AF49-8CFF5A31862C}"/>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DB-2025-4FED-AF49-8CFF5A31862C}"/>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DD-2025-4FED-AF49-8CFF5A31862C}"/>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DF-2025-4FED-AF49-8CFF5A31862C}"/>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E1-2025-4FED-AF49-8CFF5A31862C}"/>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E3-2025-4FED-AF49-8CFF5A31862C}"/>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E5-2025-4FED-AF49-8CFF5A31862C}"/>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E7-2025-4FED-AF49-8CFF5A31862C}"/>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E9-2025-4FED-AF49-8CFF5A31862C}"/>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EB-2025-4FED-AF49-8CFF5A31862C}"/>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ED-2025-4FED-AF49-8CFF5A31862C}"/>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EF-2025-4FED-AF49-8CFF5A31862C}"/>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F1-2025-4FED-AF49-8CFF5A31862C}"/>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F3-2025-4FED-AF49-8CFF5A31862C}"/>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F5-2025-4FED-AF49-8CFF5A31862C}"/>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F7-2025-4FED-AF49-8CFF5A31862C}"/>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F9-2025-4FED-AF49-8CFF5A31862C}"/>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FB-2025-4FED-AF49-8CFF5A31862C}"/>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FD-2025-4FED-AF49-8CFF5A31862C}"/>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FF-2025-4FED-AF49-8CFF5A31862C}"/>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01-2025-4FED-AF49-8CFF5A31862C}"/>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03-2025-4FED-AF49-8CFF5A31862C}"/>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05-2025-4FED-AF49-8CFF5A31862C}"/>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07-2025-4FED-AF49-8CFF5A31862C}"/>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09-2025-4FED-AF49-8CFF5A31862C}"/>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0B-2025-4FED-AF49-8CFF5A31862C}"/>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0D-2025-4FED-AF49-8CFF5A31862C}"/>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0F-2025-4FED-AF49-8CFF5A31862C}"/>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11-2025-4FED-AF49-8CFF5A31862C}"/>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13-2025-4FED-AF49-8CFF5A31862C}"/>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15-2025-4FED-AF49-8CFF5A31862C}"/>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17-2025-4FED-AF49-8CFF5A31862C}"/>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19-2025-4FED-AF49-8CFF5A31862C}"/>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1B-2025-4FED-AF49-8CFF5A31862C}"/>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1D-2025-4FED-AF49-8CFF5A31862C}"/>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1F-2025-4FED-AF49-8CFF5A31862C}"/>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21-2025-4FED-AF49-8CFF5A31862C}"/>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23-2025-4FED-AF49-8CFF5A31862C}"/>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25-2025-4FED-AF49-8CFF5A31862C}"/>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27-2025-4FED-AF49-8CFF5A31862C}"/>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29-2025-4FED-AF49-8CFF5A31862C}"/>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2B-2025-4FED-AF49-8CFF5A31862C}"/>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2D-2025-4FED-AF49-8CFF5A31862C}"/>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2F-2025-4FED-AF49-8CFF5A31862C}"/>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31-2025-4FED-AF49-8CFF5A31862C}"/>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33-2025-4FED-AF49-8CFF5A31862C}"/>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35-2025-4FED-AF49-8CFF5A31862C}"/>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637-2025-4FED-AF49-8CFF5A31862C}"/>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639-2025-4FED-AF49-8CFF5A31862C}"/>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63B-2025-4FED-AF49-8CFF5A31862C}"/>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63D-2025-4FED-AF49-8CFF5A31862C}"/>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63F-2025-4FED-AF49-8CFF5A31862C}"/>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641-2025-4FED-AF49-8CFF5A31862C}"/>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43-2025-4FED-AF49-8CFF5A31862C}"/>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45-2025-4FED-AF49-8CFF5A31862C}"/>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47-2025-4FED-AF49-8CFF5A31862C}"/>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49-2025-4FED-AF49-8CFF5A31862C}"/>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4B-2025-4FED-AF49-8CFF5A31862C}"/>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4D-2025-4FED-AF49-8CFF5A31862C}"/>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4F-2025-4FED-AF49-8CFF5A31862C}"/>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51-2025-4FED-AF49-8CFF5A31862C}"/>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53-2025-4FED-AF49-8CFF5A31862C}"/>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55-2025-4FED-AF49-8CFF5A31862C}"/>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57-2025-4FED-AF49-8CFF5A31862C}"/>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59-2025-4FED-AF49-8CFF5A31862C}"/>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5B-2025-4FED-AF49-8CFF5A31862C}"/>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5D-2025-4FED-AF49-8CFF5A31862C}"/>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5F-2025-4FED-AF49-8CFF5A31862C}"/>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61-2025-4FED-AF49-8CFF5A31862C}"/>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63-2025-4FED-AF49-8CFF5A31862C}"/>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65-2025-4FED-AF49-8CFF5A31862C}"/>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67-2025-4FED-AF49-8CFF5A31862C}"/>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69-2025-4FED-AF49-8CFF5A31862C}"/>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6B-2025-4FED-AF49-8CFF5A31862C}"/>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6D-2025-4FED-AF49-8CFF5A31862C}"/>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6F-2025-4FED-AF49-8CFF5A31862C}"/>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71-2025-4FED-AF49-8CFF5A31862C}"/>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73-2025-4FED-AF49-8CFF5A31862C}"/>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75-2025-4FED-AF49-8CFF5A31862C}"/>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77-2025-4FED-AF49-8CFF5A31862C}"/>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79-2025-4FED-AF49-8CFF5A31862C}"/>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7B-2025-4FED-AF49-8CFF5A31862C}"/>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7D-2025-4FED-AF49-8CFF5A31862C}"/>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7F-2025-4FED-AF49-8CFF5A31862C}"/>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81-2025-4FED-AF49-8CFF5A31862C}"/>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83-2025-4FED-AF49-8CFF5A31862C}"/>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85-2025-4FED-AF49-8CFF5A31862C}"/>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87-2025-4FED-AF49-8CFF5A31862C}"/>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89-2025-4FED-AF49-8CFF5A31862C}"/>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8B-2025-4FED-AF49-8CFF5A31862C}"/>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8D-2025-4FED-AF49-8CFF5A31862C}"/>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8F-2025-4FED-AF49-8CFF5A31862C}"/>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91-2025-4FED-AF49-8CFF5A31862C}"/>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93-2025-4FED-AF49-8CFF5A31862C}"/>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95-2025-4FED-AF49-8CFF5A31862C}"/>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97-2025-4FED-AF49-8CFF5A31862C}"/>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99-2025-4FED-AF49-8CFF5A31862C}"/>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9B-2025-4FED-AF49-8CFF5A31862C}"/>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9D-2025-4FED-AF49-8CFF5A31862C}"/>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9F-2025-4FED-AF49-8CFF5A31862C}"/>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A1-2025-4FED-AF49-8CFF5A31862C}"/>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6A3-2025-4FED-AF49-8CFF5A31862C}"/>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6A5-2025-4FED-AF49-8CFF5A31862C}"/>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6A7-2025-4FED-AF49-8CFF5A31862C}"/>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6A9-2025-4FED-AF49-8CFF5A31862C}"/>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6AB-2025-4FED-AF49-8CFF5A31862C}"/>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6AD-2025-4FED-AF49-8CFF5A31862C}"/>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AF-2025-4FED-AF49-8CFF5A31862C}"/>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B1-2025-4FED-AF49-8CFF5A31862C}"/>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B3-2025-4FED-AF49-8CFF5A31862C}"/>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B5-2025-4FED-AF49-8CFF5A31862C}"/>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B7-2025-4FED-AF49-8CFF5A31862C}"/>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B9-2025-4FED-AF49-8CFF5A31862C}"/>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BB-2025-4FED-AF49-8CFF5A31862C}"/>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BD-2025-4FED-AF49-8CFF5A31862C}"/>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BF-2025-4FED-AF49-8CFF5A31862C}"/>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C1-2025-4FED-AF49-8CFF5A31862C}"/>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C3-2025-4FED-AF49-8CFF5A31862C}"/>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C5-2025-4FED-AF49-8CFF5A31862C}"/>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C7-2025-4FED-AF49-8CFF5A31862C}"/>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C9-2025-4FED-AF49-8CFF5A31862C}"/>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CB-2025-4FED-AF49-8CFF5A31862C}"/>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CD-2025-4FED-AF49-8CFF5A31862C}"/>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CF-2025-4FED-AF49-8CFF5A31862C}"/>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D1-2025-4FED-AF49-8CFF5A31862C}"/>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D3-2025-4FED-AF49-8CFF5A31862C}"/>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D5-2025-4FED-AF49-8CFF5A31862C}"/>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D7-2025-4FED-AF49-8CFF5A31862C}"/>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D9-2025-4FED-AF49-8CFF5A31862C}"/>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DB-2025-4FED-AF49-8CFF5A31862C}"/>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DD-2025-4FED-AF49-8CFF5A31862C}"/>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DF-2025-4FED-AF49-8CFF5A31862C}"/>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E1-2025-4FED-AF49-8CFF5A31862C}"/>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E3-2025-4FED-AF49-8CFF5A31862C}"/>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E5-2025-4FED-AF49-8CFF5A31862C}"/>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E7-2025-4FED-AF49-8CFF5A31862C}"/>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E9-2025-4FED-AF49-8CFF5A31862C}"/>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EB-2025-4FED-AF49-8CFF5A31862C}"/>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ED-2025-4FED-AF49-8CFF5A31862C}"/>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EF-2025-4FED-AF49-8CFF5A31862C}"/>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F1-2025-4FED-AF49-8CFF5A31862C}"/>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F3-2025-4FED-AF49-8CFF5A31862C}"/>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F5-2025-4FED-AF49-8CFF5A31862C}"/>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F7-2025-4FED-AF49-8CFF5A31862C}"/>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F9-2025-4FED-AF49-8CFF5A31862C}"/>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FB-2025-4FED-AF49-8CFF5A31862C}"/>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FD-2025-4FED-AF49-8CFF5A31862C}"/>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FF-2025-4FED-AF49-8CFF5A31862C}"/>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01-2025-4FED-AF49-8CFF5A31862C}"/>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03-2025-4FED-AF49-8CFF5A31862C}"/>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05-2025-4FED-AF49-8CFF5A31862C}"/>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07-2025-4FED-AF49-8CFF5A31862C}"/>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09-2025-4FED-AF49-8CFF5A31862C}"/>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0B-2025-4FED-AF49-8CFF5A31862C}"/>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0D-2025-4FED-AF49-8CFF5A31862C}"/>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70F-2025-4FED-AF49-8CFF5A31862C}"/>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711-2025-4FED-AF49-8CFF5A31862C}"/>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713-2025-4FED-AF49-8CFF5A31862C}"/>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715-2025-4FED-AF49-8CFF5A31862C}"/>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717-2025-4FED-AF49-8CFF5A31862C}"/>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719-2025-4FED-AF49-8CFF5A31862C}"/>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1B-2025-4FED-AF49-8CFF5A31862C}"/>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1D-2025-4FED-AF49-8CFF5A31862C}"/>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1F-2025-4FED-AF49-8CFF5A31862C}"/>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21-2025-4FED-AF49-8CFF5A31862C}"/>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23-2025-4FED-AF49-8CFF5A31862C}"/>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25-2025-4FED-AF49-8CFF5A31862C}"/>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27-2025-4FED-AF49-8CFF5A31862C}"/>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29-2025-4FED-AF49-8CFF5A31862C}"/>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2B-2025-4FED-AF49-8CFF5A31862C}"/>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2D-2025-4FED-AF49-8CFF5A31862C}"/>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2F-2025-4FED-AF49-8CFF5A31862C}"/>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31-2025-4FED-AF49-8CFF5A31862C}"/>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33-2025-4FED-AF49-8CFF5A31862C}"/>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35-2025-4FED-AF49-8CFF5A31862C}"/>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37-2025-4FED-AF49-8CFF5A31862C}"/>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39-2025-4FED-AF49-8CFF5A31862C}"/>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3B-2025-4FED-AF49-8CFF5A31862C}"/>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3D-2025-4FED-AF49-8CFF5A31862C}"/>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3F-2025-4FED-AF49-8CFF5A31862C}"/>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41-2025-4FED-AF49-8CFF5A31862C}"/>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43-2025-4FED-AF49-8CFF5A31862C}"/>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45-2025-4FED-AF49-8CFF5A31862C}"/>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47-2025-4FED-AF49-8CFF5A31862C}"/>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49-2025-4FED-AF49-8CFF5A31862C}"/>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4B-2025-4FED-AF49-8CFF5A31862C}"/>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4D-2025-4FED-AF49-8CFF5A31862C}"/>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4F-2025-4FED-AF49-8CFF5A31862C}"/>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51-2025-4FED-AF49-8CFF5A31862C}"/>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53-2025-4FED-AF49-8CFF5A31862C}"/>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55-2025-4FED-AF49-8CFF5A31862C}"/>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57-2025-4FED-AF49-8CFF5A31862C}"/>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59-2025-4FED-AF49-8CFF5A31862C}"/>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5B-2025-4FED-AF49-8CFF5A31862C}"/>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5D-2025-4FED-AF49-8CFF5A31862C}"/>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5F-2025-4FED-AF49-8CFF5A31862C}"/>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61-2025-4FED-AF49-8CFF5A31862C}"/>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63-2025-4FED-AF49-8CFF5A31862C}"/>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65-2025-4FED-AF49-8CFF5A31862C}"/>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67-2025-4FED-AF49-8CFF5A31862C}"/>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69-2025-4FED-AF49-8CFF5A31862C}"/>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6B-2025-4FED-AF49-8CFF5A31862C}"/>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6D-2025-4FED-AF49-8CFF5A31862C}"/>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6F-2025-4FED-AF49-8CFF5A31862C}"/>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71-2025-4FED-AF49-8CFF5A31862C}"/>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73-2025-4FED-AF49-8CFF5A31862C}"/>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75-2025-4FED-AF49-8CFF5A31862C}"/>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77-2025-4FED-AF49-8CFF5A31862C}"/>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79-2025-4FED-AF49-8CFF5A31862C}"/>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77B-2025-4FED-AF49-8CFF5A31862C}"/>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77D-2025-4FED-AF49-8CFF5A31862C}"/>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77F-2025-4FED-AF49-8CFF5A31862C}"/>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781-2025-4FED-AF49-8CFF5A31862C}"/>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783-2025-4FED-AF49-8CFF5A31862C}"/>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785-2025-4FED-AF49-8CFF5A31862C}"/>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87-2025-4FED-AF49-8CFF5A31862C}"/>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89-2025-4FED-AF49-8CFF5A31862C}"/>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8B-2025-4FED-AF49-8CFF5A31862C}"/>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8D-2025-4FED-AF49-8CFF5A31862C}"/>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8F-2025-4FED-AF49-8CFF5A31862C}"/>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91-2025-4FED-AF49-8CFF5A31862C}"/>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93-2025-4FED-AF49-8CFF5A31862C}"/>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95-2025-4FED-AF49-8CFF5A31862C}"/>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97-2025-4FED-AF49-8CFF5A31862C}"/>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99-2025-4FED-AF49-8CFF5A31862C}"/>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9B-2025-4FED-AF49-8CFF5A31862C}"/>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9D-2025-4FED-AF49-8CFF5A31862C}"/>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9F-2025-4FED-AF49-8CFF5A31862C}"/>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A1-2025-4FED-AF49-8CFF5A31862C}"/>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A3-2025-4FED-AF49-8CFF5A31862C}"/>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A5-2025-4FED-AF49-8CFF5A31862C}"/>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A7-2025-4FED-AF49-8CFF5A31862C}"/>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A9-2025-4FED-AF49-8CFF5A31862C}"/>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AB-2025-4FED-AF49-8CFF5A31862C}"/>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AD-2025-4FED-AF49-8CFF5A31862C}"/>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AF-2025-4FED-AF49-8CFF5A31862C}"/>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B1-2025-4FED-AF49-8CFF5A31862C}"/>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B3-2025-4FED-AF49-8CFF5A31862C}"/>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B5-2025-4FED-AF49-8CFF5A31862C}"/>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B7-2025-4FED-AF49-8CFF5A31862C}"/>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B9-2025-4FED-AF49-8CFF5A31862C}"/>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BB-2025-4FED-AF49-8CFF5A31862C}"/>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BD-2025-4FED-AF49-8CFF5A31862C}"/>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BF-2025-4FED-AF49-8CFF5A31862C}"/>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C1-2025-4FED-AF49-8CFF5A31862C}"/>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C3-2025-4FED-AF49-8CFF5A31862C}"/>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C5-2025-4FED-AF49-8CFF5A31862C}"/>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C7-2025-4FED-AF49-8CFF5A31862C}"/>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C9-2025-4FED-AF49-8CFF5A31862C}"/>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CB-2025-4FED-AF49-8CFF5A31862C}"/>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CD-2025-4FED-AF49-8CFF5A31862C}"/>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CF-2025-4FED-AF49-8CFF5A31862C}"/>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D1-2025-4FED-AF49-8CFF5A31862C}"/>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D3-2025-4FED-AF49-8CFF5A31862C}"/>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D5-2025-4FED-AF49-8CFF5A31862C}"/>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D7-2025-4FED-AF49-8CFF5A31862C}"/>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D9-2025-4FED-AF49-8CFF5A31862C}"/>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DB-2025-4FED-AF49-8CFF5A31862C}"/>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DD-2025-4FED-AF49-8CFF5A31862C}"/>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DF-2025-4FED-AF49-8CFF5A31862C}"/>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E1-2025-4FED-AF49-8CFF5A31862C}"/>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E3-2025-4FED-AF49-8CFF5A31862C}"/>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E5-2025-4FED-AF49-8CFF5A31862C}"/>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7E7-2025-4FED-AF49-8CFF5A31862C}"/>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7E9-2025-4FED-AF49-8CFF5A31862C}"/>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7EB-2025-4FED-AF49-8CFF5A31862C}"/>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7ED-2025-4FED-AF49-8CFF5A31862C}"/>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7EF-2025-4FED-AF49-8CFF5A31862C}"/>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7F1-2025-4FED-AF49-8CFF5A31862C}"/>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F3-2025-4FED-AF49-8CFF5A31862C}"/>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F5-2025-4FED-AF49-8CFF5A31862C}"/>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F7-2025-4FED-AF49-8CFF5A31862C}"/>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F9-2025-4FED-AF49-8CFF5A31862C}"/>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FB-2025-4FED-AF49-8CFF5A31862C}"/>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FD-2025-4FED-AF49-8CFF5A31862C}"/>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FF-2025-4FED-AF49-8CFF5A31862C}"/>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01-2025-4FED-AF49-8CFF5A31862C}"/>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03-2025-4FED-AF49-8CFF5A31862C}"/>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05-2025-4FED-AF49-8CFF5A31862C}"/>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07-2025-4FED-AF49-8CFF5A31862C}"/>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09-2025-4FED-AF49-8CFF5A31862C}"/>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0B-2025-4FED-AF49-8CFF5A31862C}"/>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0D-2025-4FED-AF49-8CFF5A31862C}"/>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0F-2025-4FED-AF49-8CFF5A31862C}"/>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11-2025-4FED-AF49-8CFF5A31862C}"/>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13-2025-4FED-AF49-8CFF5A31862C}"/>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15-2025-4FED-AF49-8CFF5A31862C}"/>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17-2025-4FED-AF49-8CFF5A31862C}"/>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19-2025-4FED-AF49-8CFF5A31862C}"/>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1B-2025-4FED-AF49-8CFF5A31862C}"/>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1D-2025-4FED-AF49-8CFF5A31862C}"/>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1F-2025-4FED-AF49-8CFF5A31862C}"/>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21-2025-4FED-AF49-8CFF5A31862C}"/>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23-2025-4FED-AF49-8CFF5A31862C}"/>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25-2025-4FED-AF49-8CFF5A31862C}"/>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27-2025-4FED-AF49-8CFF5A31862C}"/>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29-2025-4FED-AF49-8CFF5A31862C}"/>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2B-2025-4FED-AF49-8CFF5A31862C}"/>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2D-2025-4FED-AF49-8CFF5A31862C}"/>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2F-2025-4FED-AF49-8CFF5A31862C}"/>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31-2025-4FED-AF49-8CFF5A31862C}"/>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33-2025-4FED-AF49-8CFF5A31862C}"/>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35-2025-4FED-AF49-8CFF5A31862C}"/>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37-2025-4FED-AF49-8CFF5A31862C}"/>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39-2025-4FED-AF49-8CFF5A31862C}"/>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3B-2025-4FED-AF49-8CFF5A31862C}"/>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3D-2025-4FED-AF49-8CFF5A31862C}"/>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3F-2025-4FED-AF49-8CFF5A31862C}"/>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41-2025-4FED-AF49-8CFF5A31862C}"/>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43-2025-4FED-AF49-8CFF5A31862C}"/>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45-2025-4FED-AF49-8CFF5A31862C}"/>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47-2025-4FED-AF49-8CFF5A31862C}"/>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49-2025-4FED-AF49-8CFF5A31862C}"/>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4B-2025-4FED-AF49-8CFF5A31862C}"/>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4D-2025-4FED-AF49-8CFF5A31862C}"/>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4F-2025-4FED-AF49-8CFF5A31862C}"/>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51-2025-4FED-AF49-8CFF5A31862C}"/>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853-2025-4FED-AF49-8CFF5A31862C}"/>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855-2025-4FED-AF49-8CFF5A31862C}"/>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857-2025-4FED-AF49-8CFF5A31862C}"/>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859-2025-4FED-AF49-8CFF5A31862C}"/>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85B-2025-4FED-AF49-8CFF5A31862C}"/>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85D-2025-4FED-AF49-8CFF5A31862C}"/>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5F-2025-4FED-AF49-8CFF5A31862C}"/>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61-2025-4FED-AF49-8CFF5A31862C}"/>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63-2025-4FED-AF49-8CFF5A31862C}"/>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65-2025-4FED-AF49-8CFF5A31862C}"/>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67-2025-4FED-AF49-8CFF5A31862C}"/>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69-2025-4FED-AF49-8CFF5A31862C}"/>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6B-2025-4FED-AF49-8CFF5A31862C}"/>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6D-2025-4FED-AF49-8CFF5A31862C}"/>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6F-2025-4FED-AF49-8CFF5A31862C}"/>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71-2025-4FED-AF49-8CFF5A31862C}"/>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73-2025-4FED-AF49-8CFF5A31862C}"/>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75-2025-4FED-AF49-8CFF5A31862C}"/>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77-2025-4FED-AF49-8CFF5A31862C}"/>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79-2025-4FED-AF49-8CFF5A31862C}"/>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7B-2025-4FED-AF49-8CFF5A31862C}"/>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7D-2025-4FED-AF49-8CFF5A31862C}"/>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7F-2025-4FED-AF49-8CFF5A31862C}"/>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81-2025-4FED-AF49-8CFF5A31862C}"/>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83-2025-4FED-AF49-8CFF5A31862C}"/>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85-2025-4FED-AF49-8CFF5A31862C}"/>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87-2025-4FED-AF49-8CFF5A31862C}"/>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89-2025-4FED-AF49-8CFF5A31862C}"/>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8B-2025-4FED-AF49-8CFF5A31862C}"/>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8D-2025-4FED-AF49-8CFF5A31862C}"/>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8F-2025-4FED-AF49-8CFF5A31862C}"/>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91-2025-4FED-AF49-8CFF5A31862C}"/>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93-2025-4FED-AF49-8CFF5A31862C}"/>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95-2025-4FED-AF49-8CFF5A31862C}"/>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97-2025-4FED-AF49-8CFF5A31862C}"/>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99-2025-4FED-AF49-8CFF5A31862C}"/>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9B-2025-4FED-AF49-8CFF5A31862C}"/>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9D-2025-4FED-AF49-8CFF5A31862C}"/>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9F-2025-4FED-AF49-8CFF5A31862C}"/>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A1-2025-4FED-AF49-8CFF5A31862C}"/>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A3-2025-4FED-AF49-8CFF5A31862C}"/>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A5-2025-4FED-AF49-8CFF5A31862C}"/>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A7-2025-4FED-AF49-8CFF5A31862C}"/>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A9-2025-4FED-AF49-8CFF5A31862C}"/>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AB-2025-4FED-AF49-8CFF5A31862C}"/>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AD-2025-4FED-AF49-8CFF5A31862C}"/>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AF-2025-4FED-AF49-8CFF5A31862C}"/>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B1-2025-4FED-AF49-8CFF5A31862C}"/>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B3-2025-4FED-AF49-8CFF5A31862C}"/>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B5-2025-4FED-AF49-8CFF5A31862C}"/>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B7-2025-4FED-AF49-8CFF5A31862C}"/>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B9-2025-4FED-AF49-8CFF5A31862C}"/>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BB-2025-4FED-AF49-8CFF5A31862C}"/>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BD-2025-4FED-AF49-8CFF5A31862C}"/>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8BF-2025-4FED-AF49-8CFF5A31862C}"/>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8C1-2025-4FED-AF49-8CFF5A31862C}"/>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8C3-2025-4FED-AF49-8CFF5A31862C}"/>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8C5-2025-4FED-AF49-8CFF5A31862C}"/>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8C7-2025-4FED-AF49-8CFF5A31862C}"/>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8C9-2025-4FED-AF49-8CFF5A31862C}"/>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CB-2025-4FED-AF49-8CFF5A31862C}"/>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CD-2025-4FED-AF49-8CFF5A31862C}"/>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CF-2025-4FED-AF49-8CFF5A31862C}"/>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D1-2025-4FED-AF49-8CFF5A31862C}"/>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D3-2025-4FED-AF49-8CFF5A31862C}"/>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D5-2025-4FED-AF49-8CFF5A31862C}"/>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D7-2025-4FED-AF49-8CFF5A31862C}"/>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D9-2025-4FED-AF49-8CFF5A31862C}"/>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DB-2025-4FED-AF49-8CFF5A31862C}"/>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DD-2025-4FED-AF49-8CFF5A31862C}"/>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DF-2025-4FED-AF49-8CFF5A31862C}"/>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E1-2025-4FED-AF49-8CFF5A31862C}"/>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E3-2025-4FED-AF49-8CFF5A31862C}"/>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E5-2025-4FED-AF49-8CFF5A31862C}"/>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E7-2025-4FED-AF49-8CFF5A31862C}"/>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E9-2025-4FED-AF49-8CFF5A31862C}"/>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EB-2025-4FED-AF49-8CFF5A31862C}"/>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ED-2025-4FED-AF49-8CFF5A31862C}"/>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EF-2025-4FED-AF49-8CFF5A31862C}"/>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F1-2025-4FED-AF49-8CFF5A31862C}"/>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F3-2025-4FED-AF49-8CFF5A31862C}"/>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F5-2025-4FED-AF49-8CFF5A31862C}"/>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F7-2025-4FED-AF49-8CFF5A31862C}"/>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F9-2025-4FED-AF49-8CFF5A31862C}"/>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FB-2025-4FED-AF49-8CFF5A31862C}"/>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FD-2025-4FED-AF49-8CFF5A31862C}"/>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FF-2025-4FED-AF49-8CFF5A31862C}"/>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01-2025-4FED-AF49-8CFF5A31862C}"/>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03-2025-4FED-AF49-8CFF5A31862C}"/>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05-2025-4FED-AF49-8CFF5A31862C}"/>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07-2025-4FED-AF49-8CFF5A31862C}"/>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09-2025-4FED-AF49-8CFF5A31862C}"/>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0B-2025-4FED-AF49-8CFF5A31862C}"/>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0D-2025-4FED-AF49-8CFF5A31862C}"/>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0F-2025-4FED-AF49-8CFF5A31862C}"/>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11-2025-4FED-AF49-8CFF5A31862C}"/>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13-2025-4FED-AF49-8CFF5A31862C}"/>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15-2025-4FED-AF49-8CFF5A31862C}"/>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17-2025-4FED-AF49-8CFF5A31862C}"/>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19-2025-4FED-AF49-8CFF5A31862C}"/>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1B-2025-4FED-AF49-8CFF5A31862C}"/>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1D-2025-4FED-AF49-8CFF5A31862C}"/>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1F-2025-4FED-AF49-8CFF5A31862C}"/>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21-2025-4FED-AF49-8CFF5A31862C}"/>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23-2025-4FED-AF49-8CFF5A31862C}"/>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25-2025-4FED-AF49-8CFF5A31862C}"/>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27-2025-4FED-AF49-8CFF5A31862C}"/>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29-2025-4FED-AF49-8CFF5A31862C}"/>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92B-2025-4FED-AF49-8CFF5A31862C}"/>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92D-2025-4FED-AF49-8CFF5A31862C}"/>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92F-2025-4FED-AF49-8CFF5A31862C}"/>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931-2025-4FED-AF49-8CFF5A31862C}"/>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933-2025-4FED-AF49-8CFF5A31862C}"/>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935-2025-4FED-AF49-8CFF5A31862C}"/>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37-2025-4FED-AF49-8CFF5A31862C}"/>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39-2025-4FED-AF49-8CFF5A31862C}"/>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3B-2025-4FED-AF49-8CFF5A31862C}"/>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3D-2025-4FED-AF49-8CFF5A31862C}"/>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3F-2025-4FED-AF49-8CFF5A31862C}"/>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41-2025-4FED-AF49-8CFF5A31862C}"/>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43-2025-4FED-AF49-8CFF5A31862C}"/>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45-2025-4FED-AF49-8CFF5A31862C}"/>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47-2025-4FED-AF49-8CFF5A31862C}"/>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49-2025-4FED-AF49-8CFF5A31862C}"/>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4B-2025-4FED-AF49-8CFF5A31862C}"/>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4D-2025-4FED-AF49-8CFF5A31862C}"/>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4F-2025-4FED-AF49-8CFF5A31862C}"/>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51-2025-4FED-AF49-8CFF5A31862C}"/>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53-2025-4FED-AF49-8CFF5A31862C}"/>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55-2025-4FED-AF49-8CFF5A31862C}"/>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57-2025-4FED-AF49-8CFF5A31862C}"/>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59-2025-4FED-AF49-8CFF5A31862C}"/>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5B-2025-4FED-AF49-8CFF5A31862C}"/>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5D-2025-4FED-AF49-8CFF5A31862C}"/>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5F-2025-4FED-AF49-8CFF5A31862C}"/>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61-2025-4FED-AF49-8CFF5A31862C}"/>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63-2025-4FED-AF49-8CFF5A31862C}"/>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65-2025-4FED-AF49-8CFF5A31862C}"/>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67-2025-4FED-AF49-8CFF5A31862C}"/>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69-2025-4FED-AF49-8CFF5A31862C}"/>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6B-2025-4FED-AF49-8CFF5A31862C}"/>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6D-2025-4FED-AF49-8CFF5A31862C}"/>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6F-2025-4FED-AF49-8CFF5A31862C}"/>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71-2025-4FED-AF49-8CFF5A31862C}"/>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73-2025-4FED-AF49-8CFF5A31862C}"/>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75-2025-4FED-AF49-8CFF5A31862C}"/>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77-2025-4FED-AF49-8CFF5A31862C}"/>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79-2025-4FED-AF49-8CFF5A31862C}"/>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7B-2025-4FED-AF49-8CFF5A31862C}"/>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7D-2025-4FED-AF49-8CFF5A31862C}"/>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7F-2025-4FED-AF49-8CFF5A31862C}"/>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81-2025-4FED-AF49-8CFF5A31862C}"/>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83-2025-4FED-AF49-8CFF5A31862C}"/>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85-2025-4FED-AF49-8CFF5A31862C}"/>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87-2025-4FED-AF49-8CFF5A31862C}"/>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89-2025-4FED-AF49-8CFF5A31862C}"/>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8B-2025-4FED-AF49-8CFF5A31862C}"/>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8D-2025-4FED-AF49-8CFF5A31862C}"/>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8F-2025-4FED-AF49-8CFF5A31862C}"/>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91-2025-4FED-AF49-8CFF5A31862C}"/>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93-2025-4FED-AF49-8CFF5A31862C}"/>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95-2025-4FED-AF49-8CFF5A31862C}"/>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997-2025-4FED-AF49-8CFF5A31862C}"/>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999-2025-4FED-AF49-8CFF5A31862C}"/>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99B-2025-4FED-AF49-8CFF5A31862C}"/>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99D-2025-4FED-AF49-8CFF5A31862C}"/>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99F-2025-4FED-AF49-8CFF5A31862C}"/>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9A1-2025-4FED-AF49-8CFF5A31862C}"/>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A3-2025-4FED-AF49-8CFF5A31862C}"/>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A5-2025-4FED-AF49-8CFF5A31862C}"/>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A7-2025-4FED-AF49-8CFF5A31862C}"/>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A9-2025-4FED-AF49-8CFF5A31862C}"/>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AB-2025-4FED-AF49-8CFF5A31862C}"/>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AD-2025-4FED-AF49-8CFF5A31862C}"/>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AF-2025-4FED-AF49-8CFF5A31862C}"/>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B1-2025-4FED-AF49-8CFF5A31862C}"/>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B3-2025-4FED-AF49-8CFF5A31862C}"/>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B5-2025-4FED-AF49-8CFF5A31862C}"/>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B7-2025-4FED-AF49-8CFF5A31862C}"/>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B9-2025-4FED-AF49-8CFF5A31862C}"/>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BB-2025-4FED-AF49-8CFF5A31862C}"/>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BD-2025-4FED-AF49-8CFF5A31862C}"/>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BF-2025-4FED-AF49-8CFF5A31862C}"/>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C1-2025-4FED-AF49-8CFF5A31862C}"/>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C3-2025-4FED-AF49-8CFF5A31862C}"/>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C5-2025-4FED-AF49-8CFF5A31862C}"/>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C7-2025-4FED-AF49-8CFF5A31862C}"/>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C9-2025-4FED-AF49-8CFF5A31862C}"/>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CB-2025-4FED-AF49-8CFF5A31862C}"/>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CD-2025-4FED-AF49-8CFF5A31862C}"/>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CF-2025-4FED-AF49-8CFF5A31862C}"/>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D1-2025-4FED-AF49-8CFF5A31862C}"/>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D3-2025-4FED-AF49-8CFF5A31862C}"/>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D5-2025-4FED-AF49-8CFF5A31862C}"/>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D7-2025-4FED-AF49-8CFF5A31862C}"/>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D9-2025-4FED-AF49-8CFF5A31862C}"/>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DB-2025-4FED-AF49-8CFF5A31862C}"/>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DD-2025-4FED-AF49-8CFF5A31862C}"/>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DF-2025-4FED-AF49-8CFF5A31862C}"/>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E1-2025-4FED-AF49-8CFF5A31862C}"/>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E3-2025-4FED-AF49-8CFF5A31862C}"/>
              </c:ext>
            </c:extLst>
          </c:dPt>
          <c:cat>
            <c:strRef>
              <c:f>ChannelAnalysis!$A$6:$A$10</c:f>
              <c:strCache>
                <c:ptCount val="4"/>
                <c:pt idx="0">
                  <c:v>Africa</c:v>
                </c:pt>
                <c:pt idx="1">
                  <c:v>Americas</c:v>
                </c:pt>
                <c:pt idx="2">
                  <c:v>Asia</c:v>
                </c:pt>
                <c:pt idx="3">
                  <c:v>Europe</c:v>
                </c:pt>
              </c:strCache>
            </c:strRef>
          </c:cat>
          <c:val>
            <c:numRef>
              <c:f>ChannelAnalysis!$C$6:$C$10</c:f>
              <c:numCache>
                <c:formatCode>General</c:formatCode>
                <c:ptCount val="4"/>
                <c:pt idx="0">
                  <c:v>151816.94306999998</c:v>
                </c:pt>
                <c:pt idx="1">
                  <c:v>184221.40960000001</c:v>
                </c:pt>
                <c:pt idx="2">
                  <c:v>167021.07481999998</c:v>
                </c:pt>
                <c:pt idx="3">
                  <c:v>88126.691669999986</c:v>
                </c:pt>
              </c:numCache>
            </c:numRef>
          </c:val>
          <c:extLst>
            <c:ext xmlns:c16="http://schemas.microsoft.com/office/drawing/2014/chart" uri="{C3380CC4-5D6E-409C-BE32-E72D297353CC}">
              <c16:uniqueId val="{00000007-3541-4C53-B2CC-FE7CDE85394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assignment (version 2).xlsx]DiscountFlag!PivotTable8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DiscountFlag!$B$3</c:f>
              <c:strCache>
                <c:ptCount val="1"/>
                <c:pt idx="0">
                  <c:v>Count of OrderID</c:v>
                </c:pt>
              </c:strCache>
            </c:strRef>
          </c:tx>
          <c:spPr>
            <a:solidFill>
              <a:schemeClr val="accent1"/>
            </a:solidFill>
            <a:ln>
              <a:noFill/>
            </a:ln>
            <a:effectLst/>
          </c:spPr>
          <c:invertIfNegative val="0"/>
          <c:cat>
            <c:multiLvlStrRef>
              <c:f>DiscountFlag!$A$4:$A$72</c:f>
              <c:multiLvlStrCache>
                <c:ptCount val="64"/>
                <c:lvl>
                  <c:pt idx="0">
                    <c:v>A. Patel</c:v>
                  </c:pt>
                  <c:pt idx="1">
                    <c:v>B. Chen</c:v>
                  </c:pt>
                  <c:pt idx="2">
                    <c:v>C. Otieno</c:v>
                  </c:pt>
                  <c:pt idx="3">
                    <c:v>D. Smith</c:v>
                  </c:pt>
                  <c:pt idx="4">
                    <c:v>E. Garcia</c:v>
                  </c:pt>
                  <c:pt idx="5">
                    <c:v>F. Müller</c:v>
                  </c:pt>
                  <c:pt idx="6">
                    <c:v>G. Dubois</c:v>
                  </c:pt>
                  <c:pt idx="7">
                    <c:v>H. Kim</c:v>
                  </c:pt>
                  <c:pt idx="8">
                    <c:v>I. Johnson</c:v>
                  </c:pt>
                  <c:pt idx="9">
                    <c:v>J. Njeri</c:v>
                  </c:pt>
                  <c:pt idx="10">
                    <c:v>K. Singh</c:v>
                  </c:pt>
                  <c:pt idx="11">
                    <c:v>L. Okafor</c:v>
                  </c:pt>
                  <c:pt idx="12">
                    <c:v>M. Rossi</c:v>
                  </c:pt>
                  <c:pt idx="13">
                    <c:v>N. Brown</c:v>
                  </c:pt>
                  <c:pt idx="14">
                    <c:v>Not Provided</c:v>
                  </c:pt>
                  <c:pt idx="15">
                    <c:v>O. Wang</c:v>
                  </c:pt>
                  <c:pt idx="16">
                    <c:v>A. Patel</c:v>
                  </c:pt>
                  <c:pt idx="17">
                    <c:v>B. Chen</c:v>
                  </c:pt>
                  <c:pt idx="18">
                    <c:v>C. Otieno</c:v>
                  </c:pt>
                  <c:pt idx="19">
                    <c:v>D. Smith</c:v>
                  </c:pt>
                  <c:pt idx="20">
                    <c:v>E. Garcia</c:v>
                  </c:pt>
                  <c:pt idx="21">
                    <c:v>F. Müller</c:v>
                  </c:pt>
                  <c:pt idx="22">
                    <c:v>G. Dubois</c:v>
                  </c:pt>
                  <c:pt idx="23">
                    <c:v>H. Kim</c:v>
                  </c:pt>
                  <c:pt idx="24">
                    <c:v>I. Johnson</c:v>
                  </c:pt>
                  <c:pt idx="25">
                    <c:v>J. Njeri</c:v>
                  </c:pt>
                  <c:pt idx="26">
                    <c:v>K. Singh</c:v>
                  </c:pt>
                  <c:pt idx="27">
                    <c:v>L. Okafor</c:v>
                  </c:pt>
                  <c:pt idx="28">
                    <c:v>M. Rossi</c:v>
                  </c:pt>
                  <c:pt idx="29">
                    <c:v>N. Brown</c:v>
                  </c:pt>
                  <c:pt idx="30">
                    <c:v>Not Provided</c:v>
                  </c:pt>
                  <c:pt idx="31">
                    <c:v>O. Wang</c:v>
                  </c:pt>
                  <c:pt idx="32">
                    <c:v>A. Patel</c:v>
                  </c:pt>
                  <c:pt idx="33">
                    <c:v>B. Chen</c:v>
                  </c:pt>
                  <c:pt idx="34">
                    <c:v>C. Otieno</c:v>
                  </c:pt>
                  <c:pt idx="35">
                    <c:v>D. Smith</c:v>
                  </c:pt>
                  <c:pt idx="36">
                    <c:v>E. Garcia</c:v>
                  </c:pt>
                  <c:pt idx="37">
                    <c:v>F. Müller</c:v>
                  </c:pt>
                  <c:pt idx="38">
                    <c:v>G. Dubois</c:v>
                  </c:pt>
                  <c:pt idx="39">
                    <c:v>H. Kim</c:v>
                  </c:pt>
                  <c:pt idx="40">
                    <c:v>I. Johnson</c:v>
                  </c:pt>
                  <c:pt idx="41">
                    <c:v>J. Njeri</c:v>
                  </c:pt>
                  <c:pt idx="42">
                    <c:v>K. Singh</c:v>
                  </c:pt>
                  <c:pt idx="43">
                    <c:v>L. Okafor</c:v>
                  </c:pt>
                  <c:pt idx="44">
                    <c:v>M. Rossi</c:v>
                  </c:pt>
                  <c:pt idx="45">
                    <c:v>N. Brown</c:v>
                  </c:pt>
                  <c:pt idx="46">
                    <c:v>Not Provided</c:v>
                  </c:pt>
                  <c:pt idx="47">
                    <c:v>O. Wang</c:v>
                  </c:pt>
                  <c:pt idx="48">
                    <c:v>A. Patel</c:v>
                  </c:pt>
                  <c:pt idx="49">
                    <c:v>B. Chen</c:v>
                  </c:pt>
                  <c:pt idx="50">
                    <c:v>C. Otieno</c:v>
                  </c:pt>
                  <c:pt idx="51">
                    <c:v>D. Smith</c:v>
                  </c:pt>
                  <c:pt idx="52">
                    <c:v>E. Garcia</c:v>
                  </c:pt>
                  <c:pt idx="53">
                    <c:v>F. Müller</c:v>
                  </c:pt>
                  <c:pt idx="54">
                    <c:v>G. Dubois</c:v>
                  </c:pt>
                  <c:pt idx="55">
                    <c:v>H. Kim</c:v>
                  </c:pt>
                  <c:pt idx="56">
                    <c:v>I. Johnson</c:v>
                  </c:pt>
                  <c:pt idx="57">
                    <c:v>J. Njeri</c:v>
                  </c:pt>
                  <c:pt idx="58">
                    <c:v>K. Singh</c:v>
                  </c:pt>
                  <c:pt idx="59">
                    <c:v>L. Okafor</c:v>
                  </c:pt>
                  <c:pt idx="60">
                    <c:v>M. Rossi</c:v>
                  </c:pt>
                  <c:pt idx="61">
                    <c:v>N. Brown</c:v>
                  </c:pt>
                  <c:pt idx="62">
                    <c:v>Not Provided</c:v>
                  </c:pt>
                  <c:pt idx="63">
                    <c:v>O. Wang</c:v>
                  </c:pt>
                </c:lvl>
                <c:lvl>
                  <c:pt idx="0">
                    <c:v>Africa</c:v>
                  </c:pt>
                  <c:pt idx="16">
                    <c:v>Americas</c:v>
                  </c:pt>
                  <c:pt idx="32">
                    <c:v>Asia</c:v>
                  </c:pt>
                  <c:pt idx="48">
                    <c:v>Europe</c:v>
                  </c:pt>
                </c:lvl>
              </c:multiLvlStrCache>
            </c:multiLvlStrRef>
          </c:cat>
          <c:val>
            <c:numRef>
              <c:f>DiscountFlag!$B$4:$B$72</c:f>
              <c:numCache>
                <c:formatCode>General</c:formatCode>
                <c:ptCount val="64"/>
                <c:pt idx="0">
                  <c:v>16</c:v>
                </c:pt>
                <c:pt idx="1">
                  <c:v>8</c:v>
                </c:pt>
                <c:pt idx="2">
                  <c:v>8</c:v>
                </c:pt>
                <c:pt idx="3">
                  <c:v>10</c:v>
                </c:pt>
                <c:pt idx="4">
                  <c:v>5</c:v>
                </c:pt>
                <c:pt idx="5">
                  <c:v>13</c:v>
                </c:pt>
                <c:pt idx="6">
                  <c:v>3</c:v>
                </c:pt>
                <c:pt idx="7">
                  <c:v>7</c:v>
                </c:pt>
                <c:pt idx="8">
                  <c:v>8</c:v>
                </c:pt>
                <c:pt idx="9">
                  <c:v>12</c:v>
                </c:pt>
                <c:pt idx="10">
                  <c:v>14</c:v>
                </c:pt>
                <c:pt idx="11">
                  <c:v>10</c:v>
                </c:pt>
                <c:pt idx="12">
                  <c:v>16</c:v>
                </c:pt>
                <c:pt idx="13">
                  <c:v>4</c:v>
                </c:pt>
                <c:pt idx="14">
                  <c:v>2</c:v>
                </c:pt>
                <c:pt idx="15">
                  <c:v>9</c:v>
                </c:pt>
                <c:pt idx="16">
                  <c:v>10</c:v>
                </c:pt>
                <c:pt idx="17">
                  <c:v>8</c:v>
                </c:pt>
                <c:pt idx="18">
                  <c:v>14</c:v>
                </c:pt>
                <c:pt idx="19">
                  <c:v>8</c:v>
                </c:pt>
                <c:pt idx="20">
                  <c:v>5</c:v>
                </c:pt>
                <c:pt idx="21">
                  <c:v>15</c:v>
                </c:pt>
                <c:pt idx="22">
                  <c:v>8</c:v>
                </c:pt>
                <c:pt idx="23">
                  <c:v>9</c:v>
                </c:pt>
                <c:pt idx="24">
                  <c:v>14</c:v>
                </c:pt>
                <c:pt idx="25">
                  <c:v>10</c:v>
                </c:pt>
                <c:pt idx="26">
                  <c:v>10</c:v>
                </c:pt>
                <c:pt idx="27">
                  <c:v>12</c:v>
                </c:pt>
                <c:pt idx="28">
                  <c:v>12</c:v>
                </c:pt>
                <c:pt idx="29">
                  <c:v>7</c:v>
                </c:pt>
                <c:pt idx="30">
                  <c:v>3</c:v>
                </c:pt>
                <c:pt idx="31">
                  <c:v>12</c:v>
                </c:pt>
                <c:pt idx="32">
                  <c:v>10</c:v>
                </c:pt>
                <c:pt idx="33">
                  <c:v>17</c:v>
                </c:pt>
                <c:pt idx="34">
                  <c:v>10</c:v>
                </c:pt>
                <c:pt idx="35">
                  <c:v>9</c:v>
                </c:pt>
                <c:pt idx="36">
                  <c:v>8</c:v>
                </c:pt>
                <c:pt idx="37">
                  <c:v>12</c:v>
                </c:pt>
                <c:pt idx="38">
                  <c:v>11</c:v>
                </c:pt>
                <c:pt idx="39">
                  <c:v>16</c:v>
                </c:pt>
                <c:pt idx="40">
                  <c:v>8</c:v>
                </c:pt>
                <c:pt idx="41">
                  <c:v>19</c:v>
                </c:pt>
                <c:pt idx="42">
                  <c:v>7</c:v>
                </c:pt>
                <c:pt idx="43">
                  <c:v>14</c:v>
                </c:pt>
                <c:pt idx="44">
                  <c:v>10</c:v>
                </c:pt>
                <c:pt idx="45">
                  <c:v>10</c:v>
                </c:pt>
                <c:pt idx="46">
                  <c:v>2</c:v>
                </c:pt>
                <c:pt idx="47">
                  <c:v>8</c:v>
                </c:pt>
                <c:pt idx="48">
                  <c:v>10</c:v>
                </c:pt>
                <c:pt idx="49">
                  <c:v>15</c:v>
                </c:pt>
                <c:pt idx="50">
                  <c:v>5</c:v>
                </c:pt>
                <c:pt idx="51">
                  <c:v>11</c:v>
                </c:pt>
                <c:pt idx="52">
                  <c:v>16</c:v>
                </c:pt>
                <c:pt idx="53">
                  <c:v>11</c:v>
                </c:pt>
                <c:pt idx="54">
                  <c:v>8</c:v>
                </c:pt>
                <c:pt idx="55">
                  <c:v>13</c:v>
                </c:pt>
                <c:pt idx="56">
                  <c:v>8</c:v>
                </c:pt>
                <c:pt idx="57">
                  <c:v>9</c:v>
                </c:pt>
                <c:pt idx="58">
                  <c:v>13</c:v>
                </c:pt>
                <c:pt idx="59">
                  <c:v>10</c:v>
                </c:pt>
                <c:pt idx="60">
                  <c:v>10</c:v>
                </c:pt>
                <c:pt idx="61">
                  <c:v>11</c:v>
                </c:pt>
                <c:pt idx="62">
                  <c:v>1</c:v>
                </c:pt>
                <c:pt idx="63">
                  <c:v>8</c:v>
                </c:pt>
              </c:numCache>
            </c:numRef>
          </c:val>
          <c:extLst>
            <c:ext xmlns:c16="http://schemas.microsoft.com/office/drawing/2014/chart" uri="{C3380CC4-5D6E-409C-BE32-E72D297353CC}">
              <c16:uniqueId val="{00000000-0482-48BF-B579-934C8D619B68}"/>
            </c:ext>
          </c:extLst>
        </c:ser>
        <c:ser>
          <c:idx val="1"/>
          <c:order val="1"/>
          <c:tx>
            <c:strRef>
              <c:f>DiscountFlag!$C$3</c:f>
              <c:strCache>
                <c:ptCount val="1"/>
                <c:pt idx="0">
                  <c:v>Sum of HighDiscountFlag</c:v>
                </c:pt>
              </c:strCache>
            </c:strRef>
          </c:tx>
          <c:spPr>
            <a:solidFill>
              <a:schemeClr val="accent2"/>
            </a:solidFill>
            <a:ln>
              <a:noFill/>
            </a:ln>
            <a:effectLst/>
          </c:spPr>
          <c:invertIfNegative val="0"/>
          <c:cat>
            <c:multiLvlStrRef>
              <c:f>DiscountFlag!$A$4:$A$72</c:f>
              <c:multiLvlStrCache>
                <c:ptCount val="64"/>
                <c:lvl>
                  <c:pt idx="0">
                    <c:v>A. Patel</c:v>
                  </c:pt>
                  <c:pt idx="1">
                    <c:v>B. Chen</c:v>
                  </c:pt>
                  <c:pt idx="2">
                    <c:v>C. Otieno</c:v>
                  </c:pt>
                  <c:pt idx="3">
                    <c:v>D. Smith</c:v>
                  </c:pt>
                  <c:pt idx="4">
                    <c:v>E. Garcia</c:v>
                  </c:pt>
                  <c:pt idx="5">
                    <c:v>F. Müller</c:v>
                  </c:pt>
                  <c:pt idx="6">
                    <c:v>G. Dubois</c:v>
                  </c:pt>
                  <c:pt idx="7">
                    <c:v>H. Kim</c:v>
                  </c:pt>
                  <c:pt idx="8">
                    <c:v>I. Johnson</c:v>
                  </c:pt>
                  <c:pt idx="9">
                    <c:v>J. Njeri</c:v>
                  </c:pt>
                  <c:pt idx="10">
                    <c:v>K. Singh</c:v>
                  </c:pt>
                  <c:pt idx="11">
                    <c:v>L. Okafor</c:v>
                  </c:pt>
                  <c:pt idx="12">
                    <c:v>M. Rossi</c:v>
                  </c:pt>
                  <c:pt idx="13">
                    <c:v>N. Brown</c:v>
                  </c:pt>
                  <c:pt idx="14">
                    <c:v>Not Provided</c:v>
                  </c:pt>
                  <c:pt idx="15">
                    <c:v>O. Wang</c:v>
                  </c:pt>
                  <c:pt idx="16">
                    <c:v>A. Patel</c:v>
                  </c:pt>
                  <c:pt idx="17">
                    <c:v>B. Chen</c:v>
                  </c:pt>
                  <c:pt idx="18">
                    <c:v>C. Otieno</c:v>
                  </c:pt>
                  <c:pt idx="19">
                    <c:v>D. Smith</c:v>
                  </c:pt>
                  <c:pt idx="20">
                    <c:v>E. Garcia</c:v>
                  </c:pt>
                  <c:pt idx="21">
                    <c:v>F. Müller</c:v>
                  </c:pt>
                  <c:pt idx="22">
                    <c:v>G. Dubois</c:v>
                  </c:pt>
                  <c:pt idx="23">
                    <c:v>H. Kim</c:v>
                  </c:pt>
                  <c:pt idx="24">
                    <c:v>I. Johnson</c:v>
                  </c:pt>
                  <c:pt idx="25">
                    <c:v>J. Njeri</c:v>
                  </c:pt>
                  <c:pt idx="26">
                    <c:v>K. Singh</c:v>
                  </c:pt>
                  <c:pt idx="27">
                    <c:v>L. Okafor</c:v>
                  </c:pt>
                  <c:pt idx="28">
                    <c:v>M. Rossi</c:v>
                  </c:pt>
                  <c:pt idx="29">
                    <c:v>N. Brown</c:v>
                  </c:pt>
                  <c:pt idx="30">
                    <c:v>Not Provided</c:v>
                  </c:pt>
                  <c:pt idx="31">
                    <c:v>O. Wang</c:v>
                  </c:pt>
                  <c:pt idx="32">
                    <c:v>A. Patel</c:v>
                  </c:pt>
                  <c:pt idx="33">
                    <c:v>B. Chen</c:v>
                  </c:pt>
                  <c:pt idx="34">
                    <c:v>C. Otieno</c:v>
                  </c:pt>
                  <c:pt idx="35">
                    <c:v>D. Smith</c:v>
                  </c:pt>
                  <c:pt idx="36">
                    <c:v>E. Garcia</c:v>
                  </c:pt>
                  <c:pt idx="37">
                    <c:v>F. Müller</c:v>
                  </c:pt>
                  <c:pt idx="38">
                    <c:v>G. Dubois</c:v>
                  </c:pt>
                  <c:pt idx="39">
                    <c:v>H. Kim</c:v>
                  </c:pt>
                  <c:pt idx="40">
                    <c:v>I. Johnson</c:v>
                  </c:pt>
                  <c:pt idx="41">
                    <c:v>J. Njeri</c:v>
                  </c:pt>
                  <c:pt idx="42">
                    <c:v>K. Singh</c:v>
                  </c:pt>
                  <c:pt idx="43">
                    <c:v>L. Okafor</c:v>
                  </c:pt>
                  <c:pt idx="44">
                    <c:v>M. Rossi</c:v>
                  </c:pt>
                  <c:pt idx="45">
                    <c:v>N. Brown</c:v>
                  </c:pt>
                  <c:pt idx="46">
                    <c:v>Not Provided</c:v>
                  </c:pt>
                  <c:pt idx="47">
                    <c:v>O. Wang</c:v>
                  </c:pt>
                  <c:pt idx="48">
                    <c:v>A. Patel</c:v>
                  </c:pt>
                  <c:pt idx="49">
                    <c:v>B. Chen</c:v>
                  </c:pt>
                  <c:pt idx="50">
                    <c:v>C. Otieno</c:v>
                  </c:pt>
                  <c:pt idx="51">
                    <c:v>D. Smith</c:v>
                  </c:pt>
                  <c:pt idx="52">
                    <c:v>E. Garcia</c:v>
                  </c:pt>
                  <c:pt idx="53">
                    <c:v>F. Müller</c:v>
                  </c:pt>
                  <c:pt idx="54">
                    <c:v>G. Dubois</c:v>
                  </c:pt>
                  <c:pt idx="55">
                    <c:v>H. Kim</c:v>
                  </c:pt>
                  <c:pt idx="56">
                    <c:v>I. Johnson</c:v>
                  </c:pt>
                  <c:pt idx="57">
                    <c:v>J. Njeri</c:v>
                  </c:pt>
                  <c:pt idx="58">
                    <c:v>K. Singh</c:v>
                  </c:pt>
                  <c:pt idx="59">
                    <c:v>L. Okafor</c:v>
                  </c:pt>
                  <c:pt idx="60">
                    <c:v>M. Rossi</c:v>
                  </c:pt>
                  <c:pt idx="61">
                    <c:v>N. Brown</c:v>
                  </c:pt>
                  <c:pt idx="62">
                    <c:v>Not Provided</c:v>
                  </c:pt>
                  <c:pt idx="63">
                    <c:v>O. Wang</c:v>
                  </c:pt>
                </c:lvl>
                <c:lvl>
                  <c:pt idx="0">
                    <c:v>Africa</c:v>
                  </c:pt>
                  <c:pt idx="16">
                    <c:v>Americas</c:v>
                  </c:pt>
                  <c:pt idx="32">
                    <c:v>Asia</c:v>
                  </c:pt>
                  <c:pt idx="48">
                    <c:v>Europe</c:v>
                  </c:pt>
                </c:lvl>
              </c:multiLvlStrCache>
            </c:multiLvlStrRef>
          </c:cat>
          <c:val>
            <c:numRef>
              <c:f>DiscountFlag!$C$4:$C$72</c:f>
              <c:numCache>
                <c:formatCode>General</c:formatCode>
                <c:ptCount val="64"/>
                <c:pt idx="0">
                  <c:v>3</c:v>
                </c:pt>
                <c:pt idx="1">
                  <c:v>0</c:v>
                </c:pt>
                <c:pt idx="2">
                  <c:v>2</c:v>
                </c:pt>
                <c:pt idx="3">
                  <c:v>2</c:v>
                </c:pt>
                <c:pt idx="4">
                  <c:v>1</c:v>
                </c:pt>
                <c:pt idx="5">
                  <c:v>0</c:v>
                </c:pt>
                <c:pt idx="6">
                  <c:v>0</c:v>
                </c:pt>
                <c:pt idx="7">
                  <c:v>1</c:v>
                </c:pt>
                <c:pt idx="8">
                  <c:v>2</c:v>
                </c:pt>
                <c:pt idx="9">
                  <c:v>3</c:v>
                </c:pt>
                <c:pt idx="10">
                  <c:v>0</c:v>
                </c:pt>
                <c:pt idx="11">
                  <c:v>2</c:v>
                </c:pt>
                <c:pt idx="12">
                  <c:v>5</c:v>
                </c:pt>
                <c:pt idx="13">
                  <c:v>0</c:v>
                </c:pt>
                <c:pt idx="14">
                  <c:v>1</c:v>
                </c:pt>
                <c:pt idx="15">
                  <c:v>0</c:v>
                </c:pt>
                <c:pt idx="16">
                  <c:v>5</c:v>
                </c:pt>
                <c:pt idx="17">
                  <c:v>1</c:v>
                </c:pt>
                <c:pt idx="18">
                  <c:v>2</c:v>
                </c:pt>
                <c:pt idx="19">
                  <c:v>4</c:v>
                </c:pt>
                <c:pt idx="20">
                  <c:v>0</c:v>
                </c:pt>
                <c:pt idx="21">
                  <c:v>1</c:v>
                </c:pt>
                <c:pt idx="22">
                  <c:v>1</c:v>
                </c:pt>
                <c:pt idx="23">
                  <c:v>0</c:v>
                </c:pt>
                <c:pt idx="24">
                  <c:v>5</c:v>
                </c:pt>
                <c:pt idx="25">
                  <c:v>0</c:v>
                </c:pt>
                <c:pt idx="26">
                  <c:v>1</c:v>
                </c:pt>
                <c:pt idx="27">
                  <c:v>3</c:v>
                </c:pt>
                <c:pt idx="28">
                  <c:v>2</c:v>
                </c:pt>
                <c:pt idx="29">
                  <c:v>1</c:v>
                </c:pt>
                <c:pt idx="30">
                  <c:v>1</c:v>
                </c:pt>
                <c:pt idx="31">
                  <c:v>0</c:v>
                </c:pt>
                <c:pt idx="32">
                  <c:v>0</c:v>
                </c:pt>
                <c:pt idx="33">
                  <c:v>2</c:v>
                </c:pt>
                <c:pt idx="34">
                  <c:v>3</c:v>
                </c:pt>
                <c:pt idx="35">
                  <c:v>1</c:v>
                </c:pt>
                <c:pt idx="36">
                  <c:v>0</c:v>
                </c:pt>
                <c:pt idx="37">
                  <c:v>3</c:v>
                </c:pt>
                <c:pt idx="38">
                  <c:v>1</c:v>
                </c:pt>
                <c:pt idx="39">
                  <c:v>2</c:v>
                </c:pt>
                <c:pt idx="40">
                  <c:v>1</c:v>
                </c:pt>
                <c:pt idx="41">
                  <c:v>2</c:v>
                </c:pt>
                <c:pt idx="42">
                  <c:v>1</c:v>
                </c:pt>
                <c:pt idx="43">
                  <c:v>3</c:v>
                </c:pt>
                <c:pt idx="44">
                  <c:v>0</c:v>
                </c:pt>
                <c:pt idx="45">
                  <c:v>1</c:v>
                </c:pt>
                <c:pt idx="46">
                  <c:v>0</c:v>
                </c:pt>
                <c:pt idx="47">
                  <c:v>4</c:v>
                </c:pt>
                <c:pt idx="48">
                  <c:v>1</c:v>
                </c:pt>
                <c:pt idx="49">
                  <c:v>2</c:v>
                </c:pt>
                <c:pt idx="50">
                  <c:v>1</c:v>
                </c:pt>
                <c:pt idx="51">
                  <c:v>1</c:v>
                </c:pt>
                <c:pt idx="52">
                  <c:v>2</c:v>
                </c:pt>
                <c:pt idx="53">
                  <c:v>0</c:v>
                </c:pt>
                <c:pt idx="54">
                  <c:v>1</c:v>
                </c:pt>
                <c:pt idx="55">
                  <c:v>1</c:v>
                </c:pt>
                <c:pt idx="56">
                  <c:v>1</c:v>
                </c:pt>
                <c:pt idx="57">
                  <c:v>1</c:v>
                </c:pt>
                <c:pt idx="58">
                  <c:v>2</c:v>
                </c:pt>
                <c:pt idx="59">
                  <c:v>0</c:v>
                </c:pt>
                <c:pt idx="60">
                  <c:v>1</c:v>
                </c:pt>
                <c:pt idx="61">
                  <c:v>3</c:v>
                </c:pt>
                <c:pt idx="62">
                  <c:v>0</c:v>
                </c:pt>
                <c:pt idx="63">
                  <c:v>0</c:v>
                </c:pt>
              </c:numCache>
            </c:numRef>
          </c:val>
          <c:extLst>
            <c:ext xmlns:c16="http://schemas.microsoft.com/office/drawing/2014/chart" uri="{C3380CC4-5D6E-409C-BE32-E72D297353CC}">
              <c16:uniqueId val="{00000001-0482-48BF-B579-934C8D619B68}"/>
            </c:ext>
          </c:extLst>
        </c:ser>
        <c:dLbls>
          <c:showLegendKey val="0"/>
          <c:showVal val="0"/>
          <c:showCatName val="0"/>
          <c:showSerName val="0"/>
          <c:showPercent val="0"/>
          <c:showBubbleSize val="0"/>
        </c:dLbls>
        <c:gapWidth val="182"/>
        <c:axId val="1042111775"/>
        <c:axId val="1042117535"/>
      </c:barChart>
      <c:catAx>
        <c:axId val="104211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117535"/>
        <c:crosses val="autoZero"/>
        <c:auto val="1"/>
        <c:lblAlgn val="ctr"/>
        <c:lblOffset val="100"/>
        <c:noMultiLvlLbl val="0"/>
      </c:catAx>
      <c:valAx>
        <c:axId val="1042117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11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31</xdr:row>
      <xdr:rowOff>101601</xdr:rowOff>
    </xdr:from>
    <xdr:to>
      <xdr:col>2</xdr:col>
      <xdr:colOff>609600</xdr:colOff>
      <xdr:row>41</xdr:row>
      <xdr:rowOff>50801</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A1516530-68FC-7111-BBD1-887D7256E0D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5899151"/>
              <a:ext cx="182880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234950</xdr:colOff>
      <xdr:row>31</xdr:row>
      <xdr:rowOff>120650</xdr:rowOff>
    </xdr:from>
    <xdr:to>
      <xdr:col>6</xdr:col>
      <xdr:colOff>234950</xdr:colOff>
      <xdr:row>45</xdr:row>
      <xdr:rowOff>66675</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4AC0C89A-5451-B2E1-7A46-B28CF0658A1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355850" y="5918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241300</xdr:colOff>
      <xdr:row>17</xdr:row>
      <xdr:rowOff>6350</xdr:rowOff>
    </xdr:from>
    <xdr:to>
      <xdr:col>6</xdr:col>
      <xdr:colOff>241300</xdr:colOff>
      <xdr:row>30</xdr:row>
      <xdr:rowOff>136525</xdr:rowOff>
    </xdr:to>
    <mc:AlternateContent xmlns:mc="http://schemas.openxmlformats.org/markup-compatibility/2006" xmlns:a14="http://schemas.microsoft.com/office/drawing/2010/main">
      <mc:Choice Requires="a14">
        <xdr:graphicFrame macro="">
          <xdr:nvGraphicFramePr>
            <xdr:cNvPr id="5" name="Channel 2">
              <a:extLst>
                <a:ext uri="{FF2B5EF4-FFF2-40B4-BE49-F238E27FC236}">
                  <a16:creationId xmlns:a16="http://schemas.microsoft.com/office/drawing/2014/main" id="{8A10A2AE-AB59-28EA-CC23-2A11C4664335}"/>
                </a:ext>
              </a:extLst>
            </xdr:cNvPr>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mlns="">
        <xdr:sp macro="" textlink="">
          <xdr:nvSpPr>
            <xdr:cNvPr id="0" name=""/>
            <xdr:cNvSpPr>
              <a:spLocks noTextEdit="1"/>
            </xdr:cNvSpPr>
          </xdr:nvSpPr>
          <xdr:spPr>
            <a:xfrm>
              <a:off x="2070100" y="3136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31750</xdr:colOff>
      <xdr:row>17</xdr:row>
      <xdr:rowOff>6350</xdr:rowOff>
    </xdr:from>
    <xdr:to>
      <xdr:col>2</xdr:col>
      <xdr:colOff>641350</xdr:colOff>
      <xdr:row>30</xdr:row>
      <xdr:rowOff>136525</xdr:rowOff>
    </xdr:to>
    <mc:AlternateContent xmlns:mc="http://schemas.openxmlformats.org/markup-compatibility/2006" xmlns:a14="http://schemas.microsoft.com/office/drawing/2010/main">
      <mc:Choice Requires="a14">
        <xdr:graphicFrame macro="">
          <xdr:nvGraphicFramePr>
            <xdr:cNvPr id="6" name="Salesperson 1">
              <a:extLst>
                <a:ext uri="{FF2B5EF4-FFF2-40B4-BE49-F238E27FC236}">
                  <a16:creationId xmlns:a16="http://schemas.microsoft.com/office/drawing/2014/main" id="{FA1F2CC2-FCAA-9A15-A9B2-A2B0C7C8C7E7}"/>
                </a:ext>
              </a:extLst>
            </xdr:cNvPr>
            <xdr:cNvGraphicFramePr/>
          </xdr:nvGraphicFramePr>
          <xdr:xfrm>
            <a:off x="0" y="0"/>
            <a:ext cx="0" cy="0"/>
          </xdr:xfrm>
          <a:graphic>
            <a:graphicData uri="http://schemas.microsoft.com/office/drawing/2010/slicer">
              <sle:slicer xmlns:sle="http://schemas.microsoft.com/office/drawing/2010/slicer" name="Salesperson 1"/>
            </a:graphicData>
          </a:graphic>
        </xdr:graphicFrame>
      </mc:Choice>
      <mc:Fallback xmlns="">
        <xdr:sp macro="" textlink="">
          <xdr:nvSpPr>
            <xdr:cNvPr id="0" name=""/>
            <xdr:cNvSpPr>
              <a:spLocks noTextEdit="1"/>
            </xdr:cNvSpPr>
          </xdr:nvSpPr>
          <xdr:spPr>
            <a:xfrm>
              <a:off x="31750" y="3136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323850</xdr:colOff>
      <xdr:row>31</xdr:row>
      <xdr:rowOff>139700</xdr:rowOff>
    </xdr:from>
    <xdr:to>
      <xdr:col>9</xdr:col>
      <xdr:colOff>323850</xdr:colOff>
      <xdr:row>45</xdr:row>
      <xdr:rowOff>85725</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120BB262-1504-EB43-4FFD-B52E2547C71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273550" y="5937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6350</xdr:colOff>
      <xdr:row>4</xdr:row>
      <xdr:rowOff>12700</xdr:rowOff>
    </xdr:from>
    <xdr:to>
      <xdr:col>4</xdr:col>
      <xdr:colOff>311150</xdr:colOff>
      <xdr:row>15</xdr:row>
      <xdr:rowOff>152400</xdr:rowOff>
    </xdr:to>
    <xdr:graphicFrame macro="">
      <xdr:nvGraphicFramePr>
        <xdr:cNvPr id="8" name="Chart 7">
          <a:extLst>
            <a:ext uri="{FF2B5EF4-FFF2-40B4-BE49-F238E27FC236}">
              <a16:creationId xmlns:a16="http://schemas.microsoft.com/office/drawing/2014/main" id="{4CED5F52-7766-4449-AC71-9A16E9438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349250</xdr:colOff>
      <xdr:row>4</xdr:row>
      <xdr:rowOff>19050</xdr:rowOff>
    </xdr:from>
    <xdr:to>
      <xdr:col>10</xdr:col>
      <xdr:colOff>546100</xdr:colOff>
      <xdr:row>15</xdr:row>
      <xdr:rowOff>171450</xdr:rowOff>
    </xdr:to>
    <xdr:graphicFrame macro="">
      <xdr:nvGraphicFramePr>
        <xdr:cNvPr id="10" name="Chart 9">
          <a:extLst>
            <a:ext uri="{FF2B5EF4-FFF2-40B4-BE49-F238E27FC236}">
              <a16:creationId xmlns:a16="http://schemas.microsoft.com/office/drawing/2014/main" id="{2B5A137C-E2F6-4A0A-9C55-136FC9DA9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596900</xdr:colOff>
      <xdr:row>4</xdr:row>
      <xdr:rowOff>12700</xdr:rowOff>
    </xdr:from>
    <xdr:to>
      <xdr:col>16</xdr:col>
      <xdr:colOff>565150</xdr:colOff>
      <xdr:row>15</xdr:row>
      <xdr:rowOff>177800</xdr:rowOff>
    </xdr:to>
    <xdr:graphicFrame macro="">
      <xdr:nvGraphicFramePr>
        <xdr:cNvPr id="13" name="Chart 12">
          <a:extLst>
            <a:ext uri="{FF2B5EF4-FFF2-40B4-BE49-F238E27FC236}">
              <a16:creationId xmlns:a16="http://schemas.microsoft.com/office/drawing/2014/main" id="{58B3EBDF-3B4C-4F23-B0E8-34FDEDC02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6350</xdr:colOff>
      <xdr:row>4</xdr:row>
      <xdr:rowOff>12700</xdr:rowOff>
    </xdr:from>
    <xdr:to>
      <xdr:col>23</xdr:col>
      <xdr:colOff>501650</xdr:colOff>
      <xdr:row>16</xdr:row>
      <xdr:rowOff>6350</xdr:rowOff>
    </xdr:to>
    <xdr:graphicFrame macro="">
      <xdr:nvGraphicFramePr>
        <xdr:cNvPr id="2" name="Chart 1">
          <a:extLst>
            <a:ext uri="{FF2B5EF4-FFF2-40B4-BE49-F238E27FC236}">
              <a16:creationId xmlns:a16="http://schemas.microsoft.com/office/drawing/2014/main" id="{63F2EDFA-257C-40D0-AAD9-035D74352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17</xdr:row>
      <xdr:rowOff>12700</xdr:rowOff>
    </xdr:from>
    <xdr:to>
      <xdr:col>14</xdr:col>
      <xdr:colOff>304800</xdr:colOff>
      <xdr:row>30</xdr:row>
      <xdr:rowOff>127000</xdr:rowOff>
    </xdr:to>
    <xdr:graphicFrame macro="">
      <xdr:nvGraphicFramePr>
        <xdr:cNvPr id="9" name="Chart 8">
          <a:extLst>
            <a:ext uri="{FF2B5EF4-FFF2-40B4-BE49-F238E27FC236}">
              <a16:creationId xmlns:a16="http://schemas.microsoft.com/office/drawing/2014/main" id="{EEA789A7-3EFD-4F84-916D-A2D6C78CD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6350</xdr:colOff>
      <xdr:row>2</xdr:row>
      <xdr:rowOff>22225</xdr:rowOff>
    </xdr:from>
    <xdr:to>
      <xdr:col>10</xdr:col>
      <xdr:colOff>311150</xdr:colOff>
      <xdr:row>17</xdr:row>
      <xdr:rowOff>3175</xdr:rowOff>
    </xdr:to>
    <xdr:graphicFrame macro="">
      <xdr:nvGraphicFramePr>
        <xdr:cNvPr id="2" name="Chart 1">
          <a:extLst>
            <a:ext uri="{FF2B5EF4-FFF2-40B4-BE49-F238E27FC236}">
              <a16:creationId xmlns:a16="http://schemas.microsoft.com/office/drawing/2014/main" id="{161872FA-44F3-10EA-7C1B-C40E465BF6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44450</xdr:colOff>
      <xdr:row>10</xdr:row>
      <xdr:rowOff>158750</xdr:rowOff>
    </xdr:from>
    <xdr:to>
      <xdr:col>4</xdr:col>
      <xdr:colOff>736600</xdr:colOff>
      <xdr:row>25</xdr:row>
      <xdr:rowOff>139700</xdr:rowOff>
    </xdr:to>
    <xdr:graphicFrame macro="">
      <xdr:nvGraphicFramePr>
        <xdr:cNvPr id="2" name="Chart 1">
          <a:extLst>
            <a:ext uri="{FF2B5EF4-FFF2-40B4-BE49-F238E27FC236}">
              <a16:creationId xmlns:a16="http://schemas.microsoft.com/office/drawing/2014/main" id="{860C4669-8396-9D4B-8E89-9BA83440D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6350</xdr:colOff>
      <xdr:row>1</xdr:row>
      <xdr:rowOff>174625</xdr:rowOff>
    </xdr:from>
    <xdr:to>
      <xdr:col>10</xdr:col>
      <xdr:colOff>311150</xdr:colOff>
      <xdr:row>16</xdr:row>
      <xdr:rowOff>155575</xdr:rowOff>
    </xdr:to>
    <xdr:graphicFrame macro="">
      <xdr:nvGraphicFramePr>
        <xdr:cNvPr id="2" name="Chart 1">
          <a:extLst>
            <a:ext uri="{FF2B5EF4-FFF2-40B4-BE49-F238E27FC236}">
              <a16:creationId xmlns:a16="http://schemas.microsoft.com/office/drawing/2014/main" id="{0D8DE412-C2A1-75A5-8CB0-34AE031F3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266700</xdr:colOff>
      <xdr:row>22</xdr:row>
      <xdr:rowOff>158750</xdr:rowOff>
    </xdr:from>
    <xdr:to>
      <xdr:col>1</xdr:col>
      <xdr:colOff>1143000</xdr:colOff>
      <xdr:row>35</xdr:row>
      <xdr:rowOff>12699</xdr:rowOff>
    </xdr:to>
    <mc:AlternateContent xmlns:mc="http://schemas.openxmlformats.org/markup-compatibility/2006" xmlns:a14="http://schemas.microsoft.com/office/drawing/2010/main">
      <mc:Choice Requires="a14">
        <xdr:graphicFrame macro="">
          <xdr:nvGraphicFramePr>
            <xdr:cNvPr id="2" name="Channel">
              <a:extLst>
                <a:ext uri="{FF2B5EF4-FFF2-40B4-BE49-F238E27FC236}">
                  <a16:creationId xmlns:a16="http://schemas.microsoft.com/office/drawing/2014/main" id="{1A36C372-CF67-ED36-4E39-3E41978E1869}"/>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266700" y="4210050"/>
              <a:ext cx="1625600" cy="2247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12700</xdr:colOff>
      <xdr:row>11</xdr:row>
      <xdr:rowOff>6350</xdr:rowOff>
    </xdr:from>
    <xdr:to>
      <xdr:col>11</xdr:col>
      <xdr:colOff>165100</xdr:colOff>
      <xdr:row>24</xdr:row>
      <xdr:rowOff>146050</xdr:rowOff>
    </xdr:to>
    <xdr:graphicFrame macro="">
      <xdr:nvGraphicFramePr>
        <xdr:cNvPr id="3" name="Chart 2">
          <a:extLst>
            <a:ext uri="{FF2B5EF4-FFF2-40B4-BE49-F238E27FC236}">
              <a16:creationId xmlns:a16="http://schemas.microsoft.com/office/drawing/2014/main" id="{19A95943-5B82-6481-0BE7-21A21C1E8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11</xdr:row>
      <xdr:rowOff>6350</xdr:rowOff>
    </xdr:from>
    <xdr:to>
      <xdr:col>3</xdr:col>
      <xdr:colOff>279400</xdr:colOff>
      <xdr:row>22</xdr:row>
      <xdr:rowOff>146050</xdr:rowOff>
    </xdr:to>
    <xdr:graphicFrame macro="">
      <xdr:nvGraphicFramePr>
        <xdr:cNvPr id="4" name="Chart 3">
          <a:extLst>
            <a:ext uri="{FF2B5EF4-FFF2-40B4-BE49-F238E27FC236}">
              <a16:creationId xmlns:a16="http://schemas.microsoft.com/office/drawing/2014/main" id="{A2300652-B763-E7C6-6191-564AC0D06A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19050</xdr:colOff>
      <xdr:row>26</xdr:row>
      <xdr:rowOff>25401</xdr:rowOff>
    </xdr:from>
    <xdr:to>
      <xdr:col>7</xdr:col>
      <xdr:colOff>19050</xdr:colOff>
      <xdr:row>35</xdr:row>
      <xdr:rowOff>101600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89ABC54-C5FB-2955-8D27-B6206CB65CA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05300" y="4813301"/>
              <a:ext cx="1828800" cy="1733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412750</xdr:colOff>
      <xdr:row>26</xdr:row>
      <xdr:rowOff>12700</xdr:rowOff>
    </xdr:from>
    <xdr:to>
      <xdr:col>10</xdr:col>
      <xdr:colOff>412750</xdr:colOff>
      <xdr:row>39</xdr:row>
      <xdr:rowOff>142875</xdr:rowOff>
    </xdr:to>
    <mc:AlternateContent xmlns:mc="http://schemas.openxmlformats.org/markup-compatibility/2006" xmlns:a14="http://schemas.microsoft.com/office/drawing/2010/main">
      <mc:Choice Requires="a14">
        <xdr:graphicFrame macro="">
          <xdr:nvGraphicFramePr>
            <xdr:cNvPr id="3" name="Salesperson">
              <a:extLst>
                <a:ext uri="{FF2B5EF4-FFF2-40B4-BE49-F238E27FC236}">
                  <a16:creationId xmlns:a16="http://schemas.microsoft.com/office/drawing/2014/main" id="{24754657-490C-4FE9-B026-2C71A879CCBB}"/>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mlns="">
        <xdr:sp macro="" textlink="">
          <xdr:nvSpPr>
            <xdr:cNvPr id="0" name=""/>
            <xdr:cNvSpPr>
              <a:spLocks noTextEdit="1"/>
            </xdr:cNvSpPr>
          </xdr:nvSpPr>
          <xdr:spPr>
            <a:xfrm>
              <a:off x="6527800" y="480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12700</xdr:colOff>
      <xdr:row>0</xdr:row>
      <xdr:rowOff>171450</xdr:rowOff>
    </xdr:from>
    <xdr:to>
      <xdr:col>12</xdr:col>
      <xdr:colOff>546100</xdr:colOff>
      <xdr:row>24</xdr:row>
      <xdr:rowOff>177800</xdr:rowOff>
    </xdr:to>
    <xdr:graphicFrame macro="">
      <xdr:nvGraphicFramePr>
        <xdr:cNvPr id="4" name="Chart 3">
          <a:extLst>
            <a:ext uri="{FF2B5EF4-FFF2-40B4-BE49-F238E27FC236}">
              <a16:creationId xmlns:a16="http://schemas.microsoft.com/office/drawing/2014/main" id="{292483A4-C690-B520-C867-AC03973799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165100</xdr:colOff>
      <xdr:row>25</xdr:row>
      <xdr:rowOff>171451</xdr:rowOff>
    </xdr:from>
    <xdr:to>
      <xdr:col>14</xdr:col>
      <xdr:colOff>165100</xdr:colOff>
      <xdr:row>38</xdr:row>
      <xdr:rowOff>50801</xdr:rowOff>
    </xdr:to>
    <mc:AlternateContent xmlns:mc="http://schemas.openxmlformats.org/markup-compatibility/2006" xmlns:a14="http://schemas.microsoft.com/office/drawing/2010/main">
      <mc:Choice Requires="a14">
        <xdr:graphicFrame macro="">
          <xdr:nvGraphicFramePr>
            <xdr:cNvPr id="5" name="Channel 1">
              <a:extLst>
                <a:ext uri="{FF2B5EF4-FFF2-40B4-BE49-F238E27FC236}">
                  <a16:creationId xmlns:a16="http://schemas.microsoft.com/office/drawing/2014/main" id="{A67B418A-012E-ABC6-5C25-78F1F7C780AA}"/>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8718550" y="4775201"/>
              <a:ext cx="1828800" cy="227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488950</xdr:colOff>
      <xdr:row>25</xdr:row>
      <xdr:rowOff>152400</xdr:rowOff>
    </xdr:from>
    <xdr:to>
      <xdr:col>17</xdr:col>
      <xdr:colOff>488950</xdr:colOff>
      <xdr:row>39</xdr:row>
      <xdr:rowOff>98425</xdr:rowOff>
    </xdr:to>
    <mc:AlternateContent xmlns:mc="http://schemas.openxmlformats.org/markup-compatibility/2006" xmlns:a14="http://schemas.microsoft.com/office/drawing/2010/main">
      <mc:Choice Requires="a14">
        <xdr:graphicFrame macro="">
          <xdr:nvGraphicFramePr>
            <xdr:cNvPr id="6" name="ProductCategory">
              <a:extLst>
                <a:ext uri="{FF2B5EF4-FFF2-40B4-BE49-F238E27FC236}">
                  <a16:creationId xmlns:a16="http://schemas.microsoft.com/office/drawing/2014/main" id="{909089A2-A67E-C1B7-CA98-775AFAE634AD}"/>
                </a:ext>
              </a:extLst>
            </xdr:cNvPr>
            <xdr:cNvGraphicFramePr/>
          </xdr:nvGraphicFramePr>
          <xdr:xfrm>
            <a:off x="0" y="0"/>
            <a:ext cx="0" cy="0"/>
          </xdr:xfrm>
          <a:graphic>
            <a:graphicData uri="http://schemas.microsoft.com/office/drawing/2010/slicer">
              <sle:slicer xmlns:sle="http://schemas.microsoft.com/office/drawing/2010/slicer" name="ProductCategory"/>
            </a:graphicData>
          </a:graphic>
        </xdr:graphicFrame>
      </mc:Choice>
      <mc:Fallback xmlns="">
        <xdr:sp macro="" textlink="">
          <xdr:nvSpPr>
            <xdr:cNvPr id="0" name=""/>
            <xdr:cNvSpPr>
              <a:spLocks noTextEdit="1"/>
            </xdr:cNvSpPr>
          </xdr:nvSpPr>
          <xdr:spPr>
            <a:xfrm>
              <a:off x="10871200" y="4756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us Rana" refreshedDate="45933.414855787036" createdVersion="8" refreshedVersion="8" minRefreshableVersion="3" recordCount="632" xr:uid="{03CC2115-086F-484B-9689-16594B9B62E1}">
  <cacheSource type="worksheet">
    <worksheetSource ref="A1:Y633" sheet="StagingTable"/>
  </cacheSource>
  <cacheFields count="25">
    <cacheField name="OrderID" numFmtId="0">
      <sharedItems/>
    </cacheField>
    <cacheField name="OrderDate" numFmtId="165">
      <sharedItems containsSemiMixedTypes="0" containsNonDate="0" containsDate="1" containsString="0" minDate="2023-01-02T00:00:00" maxDate="2025-09-16T00:00:00" count="468">
        <d v="2024-03-11T00:00:00"/>
        <d v="2024-10-23T00:00:00"/>
        <d v="2023-02-28T00:00:00"/>
        <d v="2025-03-29T00:00:00"/>
        <d v="2023-12-06T00:00:00"/>
        <d v="2023-01-02T00:00:00"/>
        <d v="2024-12-27T00:00:00"/>
        <d v="2023-01-15T00:00:00"/>
        <d v="2024-05-04T00:00:00"/>
        <d v="2025-05-21T00:00:00"/>
        <d v="2024-01-28T00:00:00"/>
        <d v="2025-01-03T00:00:00"/>
        <d v="2025-03-06T00:00:00"/>
        <d v="2024-01-20T00:00:00"/>
        <d v="2025-09-01T00:00:00"/>
        <d v="2023-04-23T00:00:00"/>
        <d v="2024-12-10T00:00:00"/>
        <d v="2025-09-08T00:00:00"/>
        <d v="2025-07-20T00:00:00"/>
        <d v="2024-07-25T00:00:00"/>
        <d v="2023-05-11T00:00:00"/>
        <d v="2025-06-14T00:00:00"/>
        <d v="2024-05-18T00:00:00"/>
        <d v="2023-02-07T00:00:00"/>
        <d v="2024-06-30T00:00:00"/>
        <d v="2024-11-30T00:00:00"/>
        <d v="2024-07-19T00:00:00"/>
        <d v="2023-04-14T00:00:00"/>
        <d v="2025-04-07T00:00:00"/>
        <d v="2023-02-23T00:00:00"/>
        <d v="2025-07-24T00:00:00"/>
        <d v="2024-04-18T00:00:00"/>
        <d v="2024-08-23T00:00:00"/>
        <d v="2023-03-27T00:00:00"/>
        <d v="2024-03-07T00:00:00"/>
        <d v="2025-06-24T00:00:00"/>
        <d v="2024-04-19T00:00:00"/>
        <d v="2023-06-17T00:00:00"/>
        <d v="2024-08-27T00:00:00"/>
        <d v="2024-01-11T00:00:00"/>
        <d v="2024-10-25T00:00:00"/>
        <d v="2025-05-29T00:00:00"/>
        <d v="2024-05-20T00:00:00"/>
        <d v="2023-04-19T00:00:00"/>
        <d v="2023-06-23T00:00:00"/>
        <d v="2024-05-14T00:00:00"/>
        <d v="2024-10-14T00:00:00"/>
        <d v="2023-07-10T00:00:00"/>
        <d v="2024-11-06T00:00:00"/>
        <d v="2024-10-17T00:00:00"/>
        <d v="2023-03-31T00:00:00"/>
        <d v="2025-01-21T00:00:00"/>
        <d v="2023-08-30T00:00:00"/>
        <d v="2025-04-06T00:00:00"/>
        <d v="2025-02-09T00:00:00"/>
        <d v="2024-12-17T00:00:00"/>
        <d v="2025-06-09T00:00:00"/>
        <d v="2025-05-02T00:00:00"/>
        <d v="2024-03-10T00:00:00"/>
        <d v="2025-09-10T00:00:00"/>
        <d v="2025-04-27T00:00:00"/>
        <d v="2024-11-02T00:00:00"/>
        <d v="2023-02-15T00:00:00"/>
        <d v="2023-12-03T00:00:00"/>
        <d v="2023-03-19T00:00:00"/>
        <d v="2024-05-22T00:00:00"/>
        <d v="2023-08-19T00:00:00"/>
        <d v="2023-04-21T00:00:00"/>
        <d v="2024-03-18T00:00:00"/>
        <d v="2025-04-09T00:00:00"/>
        <d v="2024-04-12T00:00:00"/>
        <d v="2024-12-15T00:00:00"/>
        <d v="2023-05-20T00:00:00"/>
        <d v="2023-09-18T00:00:00"/>
        <d v="2024-08-28T00:00:00"/>
        <d v="2023-06-14T00:00:00"/>
        <d v="2024-11-21T00:00:00"/>
        <d v="2023-02-08T00:00:00"/>
        <d v="2025-05-14T00:00:00"/>
        <d v="2025-04-23T00:00:00"/>
        <d v="2025-03-25T00:00:00"/>
        <d v="2023-12-22T00:00:00"/>
        <d v="2024-04-06T00:00:00"/>
        <d v="2025-08-07T00:00:00"/>
        <d v="2024-01-21T00:00:00"/>
        <d v="2023-06-29T00:00:00"/>
        <d v="2025-04-28T00:00:00"/>
        <d v="2023-06-24T00:00:00"/>
        <d v="2024-10-04T00:00:00"/>
        <d v="2023-04-06T00:00:00"/>
        <d v="2025-08-01T00:00:00"/>
        <d v="2024-05-28T00:00:00"/>
        <d v="2025-07-22T00:00:00"/>
        <d v="2025-01-27T00:00:00"/>
        <d v="2024-01-13T00:00:00"/>
        <d v="2025-03-31T00:00:00"/>
        <d v="2024-12-05T00:00:00"/>
        <d v="2024-09-14T00:00:00"/>
        <d v="2024-05-21T00:00:00"/>
        <d v="2024-08-14T00:00:00"/>
        <d v="2024-10-16T00:00:00"/>
        <d v="2024-06-02T00:00:00"/>
        <d v="2024-06-09T00:00:00"/>
        <d v="2024-06-10T00:00:00"/>
        <d v="2024-06-29T00:00:00"/>
        <d v="2025-01-17T00:00:00"/>
        <d v="2023-11-20T00:00:00"/>
        <d v="2023-03-02T00:00:00"/>
        <d v="2025-06-03T00:00:00"/>
        <d v="2023-06-09T00:00:00"/>
        <d v="2025-07-09T00:00:00"/>
        <d v="2025-06-19T00:00:00"/>
        <d v="2023-11-19T00:00:00"/>
        <d v="2023-12-29T00:00:00"/>
        <d v="2023-08-21T00:00:00"/>
        <d v="2023-08-12T00:00:00"/>
        <d v="2024-06-07T00:00:00"/>
        <d v="2025-08-05T00:00:00"/>
        <d v="2024-05-30T00:00:00"/>
        <d v="2023-01-22T00:00:00"/>
        <d v="2025-02-12T00:00:00"/>
        <d v="2025-03-03T00:00:00"/>
        <d v="2023-01-27T00:00:00"/>
        <d v="2025-01-09T00:00:00"/>
        <d v="2024-12-21T00:00:00"/>
        <d v="2023-04-12T00:00:00"/>
        <d v="2024-12-14T00:00:00"/>
        <d v="2024-11-20T00:00:00"/>
        <d v="2024-02-14T00:00:00"/>
        <d v="2023-05-02T00:00:00"/>
        <d v="2024-12-23T00:00:00"/>
        <d v="2023-07-26T00:00:00"/>
        <d v="2024-06-15T00:00:00"/>
        <d v="2023-07-05T00:00:00"/>
        <d v="2023-11-30T00:00:00"/>
        <d v="2025-09-11T00:00:00"/>
        <d v="2024-04-04T00:00:00"/>
        <d v="2023-09-14T00:00:00"/>
        <d v="2024-09-23T00:00:00"/>
        <d v="2025-04-16T00:00:00"/>
        <d v="2023-07-03T00:00:00"/>
        <d v="2023-12-07T00:00:00"/>
        <d v="2024-02-18T00:00:00"/>
        <d v="2023-10-31T00:00:00"/>
        <d v="2024-08-07T00:00:00"/>
        <d v="2024-02-01T00:00:00"/>
        <d v="2025-02-15T00:00:00"/>
        <d v="2023-02-20T00:00:00"/>
        <d v="2024-10-30T00:00:00"/>
        <d v="2024-04-03T00:00:00"/>
        <d v="2023-03-25T00:00:00"/>
        <d v="2024-06-04T00:00:00"/>
        <d v="2023-02-19T00:00:00"/>
        <d v="2023-04-18T00:00:00"/>
        <d v="2024-05-23T00:00:00"/>
        <d v="2023-10-07T00:00:00"/>
        <d v="2024-10-09T00:00:00"/>
        <d v="2024-07-15T00:00:00"/>
        <d v="2023-09-21T00:00:00"/>
        <d v="2023-02-24T00:00:00"/>
        <d v="2025-04-14T00:00:00"/>
        <d v="2023-08-27T00:00:00"/>
        <d v="2024-02-03T00:00:00"/>
        <d v="2023-04-05T00:00:00"/>
        <d v="2025-08-21T00:00:00"/>
        <d v="2025-09-15T00:00:00"/>
        <d v="2024-10-03T00:00:00"/>
        <d v="2025-02-02T00:00:00"/>
        <d v="2024-10-22T00:00:00"/>
        <d v="2023-06-22T00:00:00"/>
        <d v="2025-01-13T00:00:00"/>
        <d v="2023-01-29T00:00:00"/>
        <d v="2023-07-19T00:00:00"/>
        <d v="2024-05-19T00:00:00"/>
        <d v="2023-08-08T00:00:00"/>
        <d v="2024-08-12T00:00:00"/>
        <d v="2023-10-15T00:00:00"/>
        <d v="2023-05-04T00:00:00"/>
        <d v="2024-09-22T00:00:00"/>
        <d v="2024-02-11T00:00:00"/>
        <d v="2023-01-30T00:00:00"/>
        <d v="2023-01-13T00:00:00"/>
        <d v="2024-01-12T00:00:00"/>
        <d v="2023-08-15T00:00:00"/>
        <d v="2023-01-20T00:00:00"/>
        <d v="2025-02-04T00:00:00"/>
        <d v="2023-07-02T00:00:00"/>
        <d v="2024-09-10T00:00:00"/>
        <d v="2025-07-21T00:00:00"/>
        <d v="2024-10-02T00:00:00"/>
        <d v="2025-07-14T00:00:00"/>
        <d v="2024-09-09T00:00:00"/>
        <d v="2025-01-29T00:00:00"/>
        <d v="2023-11-10T00:00:00"/>
        <d v="2024-02-29T00:00:00"/>
        <d v="2023-12-20T00:00:00"/>
        <d v="2024-10-11T00:00:00"/>
        <d v="2024-09-19T00:00:00"/>
        <d v="2025-08-25T00:00:00"/>
        <d v="2023-09-25T00:00:00"/>
        <d v="2023-08-26T00:00:00"/>
        <d v="2025-07-16T00:00:00"/>
        <d v="2023-12-19T00:00:00"/>
        <d v="2023-07-30T00:00:00"/>
        <d v="2023-10-04T00:00:00"/>
        <d v="2025-08-10T00:00:00"/>
        <d v="2023-03-07T00:00:00"/>
        <d v="2023-05-23T00:00:00"/>
        <d v="2025-04-24T00:00:00"/>
        <d v="2024-09-03T00:00:00"/>
        <d v="2024-09-05T00:00:00"/>
        <d v="2023-03-14T00:00:00"/>
        <d v="2024-09-13T00:00:00"/>
        <d v="2025-07-17T00:00:00"/>
        <d v="2023-11-28T00:00:00"/>
        <d v="2024-03-30T00:00:00"/>
        <d v="2023-09-19T00:00:00"/>
        <d v="2025-05-16T00:00:00"/>
        <d v="2025-08-02T00:00:00"/>
        <d v="2024-12-04T00:00:00"/>
        <d v="2024-03-06T00:00:00"/>
        <d v="2024-02-16T00:00:00"/>
        <d v="2025-04-22T00:00:00"/>
        <d v="2024-11-08T00:00:00"/>
        <d v="2025-09-12T00:00:00"/>
        <d v="2024-09-02T00:00:00"/>
        <d v="2023-03-04T00:00:00"/>
        <d v="2024-03-15T00:00:00"/>
        <d v="2024-07-29T00:00:00"/>
        <d v="2024-10-27T00:00:00"/>
        <d v="2024-04-29T00:00:00"/>
        <d v="2023-10-05T00:00:00"/>
        <d v="2025-06-27T00:00:00"/>
        <d v="2023-10-11T00:00:00"/>
        <d v="2023-05-27T00:00:00"/>
        <d v="2023-08-04T00:00:00"/>
        <d v="2025-06-21T00:00:00"/>
        <d v="2025-09-02T00:00:00"/>
        <d v="2024-10-08T00:00:00"/>
        <d v="2023-05-07T00:00:00"/>
        <d v="2023-12-24T00:00:00"/>
        <d v="2024-01-10T00:00:00"/>
        <d v="2023-08-03T00:00:00"/>
        <d v="2025-02-19T00:00:00"/>
        <d v="2024-03-31T00:00:00"/>
        <d v="2023-07-24T00:00:00"/>
        <d v="2024-03-16T00:00:00"/>
        <d v="2024-01-25T00:00:00"/>
        <d v="2024-03-27T00:00:00"/>
        <d v="2024-06-16T00:00:00"/>
        <d v="2023-10-30T00:00:00"/>
        <d v="2023-06-15T00:00:00"/>
        <d v="2025-03-14T00:00:00"/>
        <d v="2025-05-17T00:00:00"/>
        <d v="2025-04-04T00:00:00"/>
        <d v="2024-09-07T00:00:00"/>
        <d v="2023-07-18T00:00:00"/>
        <d v="2025-08-28T00:00:00"/>
        <d v="2025-03-30T00:00:00"/>
        <d v="2023-10-21T00:00:00"/>
        <d v="2023-08-23T00:00:00"/>
        <d v="2025-04-11T00:00:00"/>
        <d v="2025-06-01T00:00:00"/>
        <d v="2024-03-02T00:00:00"/>
        <d v="2023-06-20T00:00:00"/>
        <d v="2024-03-26T00:00:00"/>
        <d v="2025-01-22T00:00:00"/>
        <d v="2025-05-10T00:00:00"/>
        <d v="2025-06-22T00:00:00"/>
        <d v="2024-06-19T00:00:00"/>
        <d v="2025-05-18T00:00:00"/>
        <d v="2023-01-10T00:00:00"/>
        <d v="2024-12-29T00:00:00"/>
        <d v="2024-11-04T00:00:00"/>
        <d v="2024-06-08T00:00:00"/>
        <d v="2023-05-06T00:00:00"/>
        <d v="2023-11-14T00:00:00"/>
        <d v="2025-04-01T00:00:00"/>
        <d v="2023-03-23T00:00:00"/>
        <d v="2024-01-02T00:00:00"/>
        <d v="2023-06-10T00:00:00"/>
        <d v="2025-05-19T00:00:00"/>
        <d v="2023-10-22T00:00:00"/>
        <d v="2025-01-11T00:00:00"/>
        <d v="2025-09-14T00:00:00"/>
        <d v="2023-11-15T00:00:00"/>
        <d v="2024-04-09T00:00:00"/>
        <d v="2024-07-11T00:00:00"/>
        <d v="2023-07-25T00:00:00"/>
        <d v="2023-07-14T00:00:00"/>
        <d v="2023-04-13T00:00:00"/>
        <d v="2024-10-29T00:00:00"/>
        <d v="2024-02-17T00:00:00"/>
        <d v="2024-07-13T00:00:00"/>
        <d v="2023-12-01T00:00:00"/>
        <d v="2023-12-21T00:00:00"/>
        <d v="2025-06-17T00:00:00"/>
        <d v="2023-12-02T00:00:00"/>
        <d v="2024-08-08T00:00:00"/>
        <d v="2024-11-07T00:00:00"/>
        <d v="2024-01-01T00:00:00"/>
        <d v="2025-08-14T00:00:00"/>
        <d v="2024-11-25T00:00:00"/>
        <d v="2024-01-18T00:00:00"/>
        <d v="2024-06-23T00:00:00"/>
        <d v="2025-06-25T00:00:00"/>
        <d v="2023-07-01T00:00:00"/>
        <d v="2024-03-09T00:00:00"/>
        <d v="2023-06-05T00:00:00"/>
        <d v="2025-03-21T00:00:00"/>
        <d v="2025-03-15T00:00:00"/>
        <d v="2023-12-26T00:00:00"/>
        <d v="2023-02-05T00:00:00"/>
        <d v="2024-05-17T00:00:00"/>
        <d v="2024-03-03T00:00:00"/>
        <d v="2023-03-13T00:00:00"/>
        <d v="2025-01-07T00:00:00"/>
        <d v="2025-02-06T00:00:00"/>
        <d v="2025-01-31T00:00:00"/>
        <d v="2025-07-23T00:00:00"/>
        <d v="2024-07-18T00:00:00"/>
        <d v="2025-05-12T00:00:00"/>
        <d v="2024-05-07T00:00:00"/>
        <d v="2023-09-30T00:00:00"/>
        <d v="2023-10-26T00:00:00"/>
        <d v="2025-06-15T00:00:00"/>
        <d v="2024-08-10T00:00:00"/>
        <d v="2023-10-09T00:00:00"/>
        <d v="2023-05-29T00:00:00"/>
        <d v="2025-05-27T00:00:00"/>
        <d v="2024-12-12T00:00:00"/>
        <d v="2024-09-06T00:00:00"/>
        <d v="2025-04-12T00:00:00"/>
        <d v="2024-11-05T00:00:00"/>
        <d v="2024-07-24T00:00:00"/>
        <d v="2025-01-20T00:00:00"/>
        <d v="2023-03-06T00:00:00"/>
        <d v="2024-12-20T00:00:00"/>
        <d v="2025-02-21T00:00:00"/>
        <d v="2025-03-08T00:00:00"/>
        <d v="2023-12-16T00:00:00"/>
        <d v="2024-08-30T00:00:00"/>
        <d v="2023-03-17T00:00:00"/>
        <d v="2023-08-25T00:00:00"/>
        <d v="2024-06-06T00:00:00"/>
        <d v="2023-08-29T00:00:00"/>
        <d v="2025-06-05T00:00:00"/>
        <d v="2024-01-16T00:00:00"/>
        <d v="2023-10-12T00:00:00"/>
        <d v="2025-02-25T00:00:00"/>
        <d v="2025-07-03T00:00:00"/>
        <d v="2024-02-19T00:00:00"/>
        <d v="2024-02-27T00:00:00"/>
        <d v="2024-08-18T00:00:00"/>
        <d v="2024-02-25T00:00:00"/>
        <d v="2025-05-07T00:00:00"/>
        <d v="2024-11-01T00:00:00"/>
        <d v="2024-12-28T00:00:00"/>
        <d v="2023-10-18T00:00:00"/>
        <d v="2024-12-24T00:00:00"/>
        <d v="2023-12-30T00:00:00"/>
        <d v="2023-02-21T00:00:00"/>
        <d v="2023-05-17T00:00:00"/>
        <d v="2024-03-23T00:00:00"/>
        <d v="2023-09-20T00:00:00"/>
        <d v="2024-08-22T00:00:00"/>
        <d v="2024-09-25T00:00:00"/>
        <d v="2023-06-13T00:00:00"/>
        <d v="2024-06-03T00:00:00"/>
        <d v="2024-06-11T00:00:00"/>
        <d v="2023-07-22T00:00:00"/>
        <d v="2023-01-19T00:00:00"/>
        <d v="2024-05-01T00:00:00"/>
        <d v="2023-05-24T00:00:00"/>
        <d v="2023-12-05T00:00:00"/>
        <d v="2024-05-05T00:00:00"/>
        <d v="2023-07-09T00:00:00"/>
        <d v="2025-04-10T00:00:00"/>
        <d v="2025-07-27T00:00:00"/>
        <d v="2024-11-22T00:00:00"/>
        <d v="2023-12-18T00:00:00"/>
        <d v="2025-03-23T00:00:00"/>
        <d v="2023-05-14T00:00:00"/>
        <d v="2024-02-06T00:00:00"/>
        <d v="2025-08-13T00:00:00"/>
        <d v="2024-05-10T00:00:00"/>
        <d v="2023-07-16T00:00:00"/>
        <d v="2023-04-16T00:00:00"/>
        <d v="2025-08-30T00:00:00"/>
        <d v="2023-08-10T00:00:00"/>
        <d v="2024-12-08T00:00:00"/>
        <d v="2023-10-25T00:00:00"/>
        <d v="2024-11-17T00:00:00"/>
        <d v="2024-05-12T00:00:00"/>
        <d v="2025-05-15T00:00:00"/>
        <d v="2024-04-21T00:00:00"/>
        <d v="2024-08-19T00:00:00"/>
        <d v="2024-03-01T00:00:00"/>
        <d v="2024-05-27T00:00:00"/>
        <d v="2024-08-04T00:00:00"/>
        <d v="2024-04-26T00:00:00"/>
        <d v="2025-03-24T00:00:00"/>
        <d v="2025-03-10T00:00:00"/>
        <d v="2024-04-05T00:00:00"/>
        <d v="2024-10-24T00:00:00"/>
        <d v="2024-11-12T00:00:00"/>
        <d v="2023-05-10T00:00:00"/>
        <d v="2024-10-10T00:00:00"/>
        <d v="2023-06-01T00:00:00"/>
        <d v="2025-01-04T00:00:00"/>
        <d v="2023-05-01T00:00:00"/>
        <d v="2024-07-09T00:00:00"/>
        <d v="2024-04-24T00:00:00"/>
        <d v="2024-04-16T00:00:00"/>
        <d v="2025-02-07T00:00:00"/>
        <d v="2023-01-12T00:00:00"/>
        <d v="2024-06-05T00:00:00"/>
        <d v="2023-08-24T00:00:00"/>
        <d v="2025-03-11T00:00:00"/>
        <d v="2023-08-17T00:00:00"/>
        <d v="2025-01-10T00:00:00"/>
        <d v="2024-08-16T00:00:00"/>
        <d v="2023-07-07T00:00:00"/>
        <d v="2023-12-28T00:00:00"/>
        <d v="2023-01-26T00:00:00"/>
        <d v="2023-07-08T00:00:00"/>
        <d v="2023-02-11T00:00:00"/>
        <d v="2025-08-20T00:00:00"/>
        <d v="2024-03-04T00:00:00"/>
        <d v="2023-09-08T00:00:00"/>
        <d v="2024-12-07T00:00:00"/>
        <d v="2025-08-06T00:00:00"/>
        <d v="2023-03-03T00:00:00"/>
        <d v="2025-02-16T00:00:00"/>
        <d v="2024-08-31T00:00:00"/>
        <d v="2024-01-08T00:00:00"/>
        <d v="2024-01-24T00:00:00"/>
        <d v="2024-02-08T00:00:00"/>
        <d v="2025-06-26T00:00:00"/>
        <d v="2024-02-20T00:00:00"/>
        <d v="2025-04-13T00:00:00"/>
        <d v="2023-04-26T00:00:00"/>
        <d v="2025-08-03T00:00:00"/>
        <d v="2023-08-02T00:00:00"/>
        <d v="2024-11-11T00:00:00"/>
        <d v="2025-07-11T00:00:00"/>
        <d v="2023-06-03T00:00:00"/>
        <d v="2024-08-03T00:00:00"/>
        <d v="2025-04-17T00:00:00"/>
        <d v="2023-05-03T00:00:00"/>
        <d v="2024-03-13T00:00:00"/>
        <d v="2023-04-03T00:00:00"/>
        <d v="2023-02-27T00:00:00"/>
        <d v="2024-07-31T00:00:00"/>
        <d v="2025-02-17T00:00:00"/>
        <d v="2023-01-07T00:00:00"/>
        <d v="2024-08-17T00:00:00"/>
        <d v="2025-08-11T00:00:00"/>
        <d v="2023-04-10T00:00:00"/>
        <d v="2023-09-17T00:00:00"/>
        <d v="2023-04-22T00:00:00"/>
        <d v="2024-11-27T00:00:00"/>
        <d v="2024-10-19T00:00:00"/>
        <d v="2024-06-25T00:00:00"/>
        <d v="2024-10-13T00:00:00"/>
        <d v="2024-07-28T00:00:00"/>
        <d v="2025-07-19T00:00:00"/>
        <d v="2025-02-28T00:00:00"/>
      </sharedItems>
    </cacheField>
    <cacheField name="RequiredDate" numFmtId="164">
      <sharedItems containsSemiMixedTypes="0" containsNonDate="0" containsDate="1" containsString="0" minDate="2023-01-05T00:00:00" maxDate="2025-10-06T00:00:00"/>
    </cacheField>
    <cacheField name="Region" numFmtId="0">
      <sharedItems/>
    </cacheField>
    <cacheField name="Country" numFmtId="0">
      <sharedItems count="12">
        <s v="Kenya"/>
        <s v="Nigeria"/>
        <s v="Japan"/>
        <s v="Canada"/>
        <s v="India"/>
        <s v="Brazil"/>
        <s v="Germany"/>
        <s v="France"/>
        <s v="United Kingdom"/>
        <s v="China"/>
        <s v="USA"/>
        <s v="South Africa"/>
      </sharedItems>
    </cacheField>
    <cacheField name="City" numFmtId="0">
      <sharedItems/>
    </cacheField>
    <cacheField name="CustomerSegment" numFmtId="0">
      <sharedItems/>
    </cacheField>
    <cacheField name="Channel" numFmtId="0">
      <sharedItems/>
    </cacheField>
    <cacheField name="Salesperson" numFmtId="0">
      <sharedItems/>
    </cacheField>
    <cacheField name="ProductCategory" numFmtId="0">
      <sharedItems/>
    </cacheField>
    <cacheField name="SKU" numFmtId="0">
      <sharedItems/>
    </cacheField>
    <cacheField name="UnitCost" numFmtId="2">
      <sharedItems containsSemiMixedTypes="0" containsString="0" containsNumber="1" minValue="5.34" maxValue="1495.79"/>
    </cacheField>
    <cacheField name="UnitPrice" numFmtId="2">
      <sharedItems containsSemiMixedTypes="0" containsString="0" containsNumber="1" minValue="4.22" maxValue="3661.07"/>
    </cacheField>
    <cacheField name="DiscountPct" numFmtId="2">
      <sharedItems containsSemiMixedTypes="0" containsString="0" containsNumber="1" minValue="0" maxValue="0.3"/>
    </cacheField>
    <cacheField name="Quantity" numFmtId="0">
      <sharedItems containsSemiMixedTypes="0" containsString="0" containsNumber="1" containsInteger="1" minValue="2" maxValue="61"/>
    </cacheField>
    <cacheField name="LeadTimeDays" numFmtId="0">
      <sharedItems containsSemiMixedTypes="0" containsString="0" containsNumber="1" containsInteger="1" minValue="0" maxValue="30"/>
    </cacheField>
    <cacheField name="GrossRevenue" numFmtId="0">
      <sharedItems containsSemiMixedTypes="0" containsString="0" containsNumber="1" minValue="18.659839999999999" maxValue="139277.83032000001"/>
    </cacheField>
    <cacheField name="CostOfGoods" numFmtId="0">
      <sharedItems containsSemiMixedTypes="0" containsString="0" containsNumber="1" minValue="22" maxValue="83258.290000000008"/>
    </cacheField>
    <cacheField name="GrossProfit" numFmtId="0">
      <sharedItems containsSemiMixedTypes="0" containsString="0" containsNumber="1" minValue="-68355.013999999996" maxValue="65188.659999999996"/>
    </cacheField>
    <cacheField name="MarginPct" numFmtId="0">
      <sharedItems containsSemiMixedTypes="0" containsString="0" containsNumber="1" minValue="-250.39750756449047" maxValue="0.59672531214528945"/>
    </cacheField>
    <cacheField name="Month" numFmtId="0">
      <sharedItems/>
    </cacheField>
    <cacheField name="Quarter" numFmtId="0">
      <sharedItems/>
    </cacheField>
    <cacheField name="PriceBand" numFmtId="0">
      <sharedItems/>
    </cacheField>
    <cacheField name="GeoPath" numFmtId="0">
      <sharedItems/>
    </cacheField>
    <cacheField name="FirstMonthSal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us Rana" refreshedDate="45933.436075810183" createdVersion="8" refreshedVersion="8" minRefreshableVersion="3" recordCount="633" xr:uid="{AE12B7E8-1A02-49E3-AA05-1505AF8AE841}">
  <cacheSource type="worksheet">
    <worksheetSource ref="A1:AA1048576" sheet="StagingTable"/>
  </cacheSource>
  <cacheFields count="27">
    <cacheField name="OrderID" numFmtId="0">
      <sharedItems containsBlank="1"/>
    </cacheField>
    <cacheField name="OrderDate" numFmtId="165">
      <sharedItems containsNonDate="0" containsDate="1" containsString="0" containsBlank="1" minDate="2023-01-02T00:00:00" maxDate="2025-09-16T00:00:00"/>
    </cacheField>
    <cacheField name="RequiredDate" numFmtId="0">
      <sharedItems containsNonDate="0" containsDate="1" containsString="0" containsBlank="1" minDate="2023-01-05T00:00:00" maxDate="2025-10-06T00:00:00"/>
    </cacheField>
    <cacheField name="Region" numFmtId="0">
      <sharedItems containsBlank="1"/>
    </cacheField>
    <cacheField name="Country" numFmtId="0">
      <sharedItems containsBlank="1" count="13">
        <s v="Kenya"/>
        <s v="Nigeria"/>
        <s v="Japan"/>
        <s v="Canada"/>
        <s v="India"/>
        <s v="Brazil"/>
        <s v="Germany"/>
        <s v="France"/>
        <s v="United Kingdom"/>
        <s v="China"/>
        <s v="USA"/>
        <s v="South Africa"/>
        <m/>
      </sharedItems>
    </cacheField>
    <cacheField name="City" numFmtId="0">
      <sharedItems containsBlank="1"/>
    </cacheField>
    <cacheField name="CustomerSegment" numFmtId="0">
      <sharedItems containsBlank="1"/>
    </cacheField>
    <cacheField name="Channel" numFmtId="0">
      <sharedItems containsBlank="1"/>
    </cacheField>
    <cacheField name="Salesperson" numFmtId="0">
      <sharedItems containsBlank="1"/>
    </cacheField>
    <cacheField name="ProductCategory" numFmtId="0">
      <sharedItems containsBlank="1"/>
    </cacheField>
    <cacheField name="SKU" numFmtId="0">
      <sharedItems containsBlank="1"/>
    </cacheField>
    <cacheField name="UnitCost" numFmtId="2">
      <sharedItems containsString="0" containsBlank="1" containsNumber="1" minValue="5.34" maxValue="1495.79"/>
    </cacheField>
    <cacheField name="UnitPrice" numFmtId="2">
      <sharedItems containsString="0" containsBlank="1" containsNumber="1" minValue="4.22" maxValue="3661.07"/>
    </cacheField>
    <cacheField name="DiscountPct" numFmtId="2">
      <sharedItems containsString="0" containsBlank="1" containsNumber="1" minValue="0" maxValue="0.3"/>
    </cacheField>
    <cacheField name="Quantity" numFmtId="0">
      <sharedItems containsString="0" containsBlank="1" containsNumber="1" containsInteger="1" minValue="2" maxValue="61"/>
    </cacheField>
    <cacheField name="LeadTimeDays" numFmtId="0">
      <sharedItems containsString="0" containsBlank="1" containsNumber="1" containsInteger="1" minValue="0" maxValue="30"/>
    </cacheField>
    <cacheField name="GrossRevenue" numFmtId="0">
      <sharedItems containsString="0" containsBlank="1" containsNumber="1" minValue="18.659839999999999" maxValue="139277.83032000001"/>
    </cacheField>
    <cacheField name="CostOfGoods" numFmtId="0">
      <sharedItems containsString="0" containsBlank="1" containsNumber="1" minValue="22" maxValue="83258.290000000008"/>
    </cacheField>
    <cacheField name="GrossProfit" numFmtId="0">
      <sharedItems containsString="0" containsBlank="1" containsNumber="1" minValue="-68355.013999999996" maxValue="65188.659999999996"/>
    </cacheField>
    <cacheField name="MarginPct" numFmtId="0">
      <sharedItems containsString="0" containsBlank="1" containsNumber="1" minValue="-250.39750756449047" maxValue="0.59672531214528945"/>
    </cacheField>
    <cacheField name="Month" numFmtId="0">
      <sharedItems containsBlank="1"/>
    </cacheField>
    <cacheField name="Quarter" numFmtId="0">
      <sharedItems containsBlank="1"/>
    </cacheField>
    <cacheField name="PriceBand" numFmtId="0">
      <sharedItems containsBlank="1"/>
    </cacheField>
    <cacheField name="GeoPath" numFmtId="0">
      <sharedItems containsBlank="1"/>
    </cacheField>
    <cacheField name="FirstMonthSale" numFmtId="0">
      <sharedItems containsBlank="1"/>
    </cacheField>
    <cacheField name="CohortAge" numFmtId="0">
      <sharedItems containsString="0" containsBlank="1" containsNumber="1" containsInteger="1" minValue="0" maxValue="32"/>
    </cacheField>
    <cacheField name="CohortOffsetMonth" numFmtId="0">
      <sharedItems containsString="0" containsBlank="1" containsNumber="1" containsInteger="1" minValue="0" maxValue="32" count="34">
        <n v="14"/>
        <n v="21"/>
        <n v="1"/>
        <n v="26"/>
        <n v="9"/>
        <n v="0"/>
        <n v="23"/>
        <n v="16"/>
        <n v="28"/>
        <n v="12"/>
        <n v="22"/>
        <n v="32"/>
        <n v="3"/>
        <n v="30"/>
        <n v="18"/>
        <n v="4"/>
        <n v="29"/>
        <n v="17"/>
        <n v="27"/>
        <n v="15"/>
        <n v="19"/>
        <n v="2"/>
        <n v="5"/>
        <n v="6"/>
        <n v="24"/>
        <n v="7"/>
        <n v="25"/>
        <n v="11"/>
        <n v="8"/>
        <n v="31"/>
        <n v="20"/>
        <n v="10"/>
        <n v="13"/>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us Rana" refreshedDate="45933.472544560187" createdVersion="8" refreshedVersion="8" minRefreshableVersion="3" recordCount="635" xr:uid="{A4908B84-18F8-422A-85C2-6B004D3FA249}">
  <cacheSource type="worksheet">
    <worksheetSource ref="A1:AE1048576" sheet="StagingTable"/>
  </cacheSource>
  <cacheFields count="31">
    <cacheField name="OrderID" numFmtId="0">
      <sharedItems containsBlank="1"/>
    </cacheField>
    <cacheField name="OrderDate" numFmtId="165">
      <sharedItems containsNonDate="0" containsDate="1" containsString="0" containsBlank="1" minDate="2023-01-02T00:00:00" maxDate="2025-09-16T00:00:00"/>
    </cacheField>
    <cacheField name="RequiredDate" numFmtId="0">
      <sharedItems containsNonDate="0" containsDate="1" containsString="0" containsBlank="1" minDate="2023-01-05T00:00:00" maxDate="2025-10-06T00:00:00"/>
    </cacheField>
    <cacheField name="Region" numFmtId="0">
      <sharedItems containsBlank="1"/>
    </cacheField>
    <cacheField name="Country" numFmtId="0">
      <sharedItems containsBlank="1"/>
    </cacheField>
    <cacheField name="City" numFmtId="0">
      <sharedItems containsBlank="1"/>
    </cacheField>
    <cacheField name="CustomerSegment" numFmtId="0">
      <sharedItems containsBlank="1"/>
    </cacheField>
    <cacheField name="Channel" numFmtId="0">
      <sharedItems containsBlank="1"/>
    </cacheField>
    <cacheField name="Salesperson" numFmtId="0">
      <sharedItems containsBlank="1" count="17">
        <s v="O. Wang"/>
        <s v="C. Otieno"/>
        <s v="L. Okafor"/>
        <s v="Not Provided"/>
        <s v="D. Smith"/>
        <s v="A. Patel"/>
        <s v="F. Müller"/>
        <s v="B. Chen"/>
        <s v="J. Njeri"/>
        <s v="M. Rossi"/>
        <s v="K. Singh"/>
        <s v="H. Kim"/>
        <s v="G. Dubois"/>
        <s v="E. Garcia"/>
        <s v="I. Johnson"/>
        <s v="N. Brown"/>
        <m/>
      </sharedItems>
    </cacheField>
    <cacheField name="ProductCategory" numFmtId="0">
      <sharedItems containsBlank="1" count="8">
        <s v="Accessories"/>
        <s v="Components"/>
        <s v="Laptops"/>
        <s v="Monitors"/>
        <s v="Networking"/>
        <s v="Phones"/>
        <s v="Printers"/>
        <m/>
      </sharedItems>
    </cacheField>
    <cacheField name="SKU" numFmtId="0">
      <sharedItems containsBlank="1"/>
    </cacheField>
    <cacheField name="UnitCost" numFmtId="2">
      <sharedItems containsString="0" containsBlank="1" containsNumber="1" minValue="5.34" maxValue="1495.79"/>
    </cacheField>
    <cacheField name="UnitPrice" numFmtId="2">
      <sharedItems containsString="0" containsBlank="1" containsNumber="1" minValue="4.22" maxValue="3661.07"/>
    </cacheField>
    <cacheField name="DiscountPct" numFmtId="2">
      <sharedItems containsString="0" containsBlank="1" containsNumber="1" minValue="0" maxValue="0.3"/>
    </cacheField>
    <cacheField name="Quantity" numFmtId="0">
      <sharedItems containsString="0" containsBlank="1" containsNumber="1" containsInteger="1" minValue="2" maxValue="61"/>
    </cacheField>
    <cacheField name="LeadTimeDays" numFmtId="0">
      <sharedItems containsString="0" containsBlank="1" containsNumber="1" containsInteger="1" minValue="0" maxValue="30"/>
    </cacheField>
    <cacheField name="GrossRevenue" numFmtId="0">
      <sharedItems containsString="0" containsBlank="1" containsNumber="1" minValue="18.659839999999999" maxValue="142318.35"/>
    </cacheField>
    <cacheField name="CostOfGoods" numFmtId="0">
      <sharedItems containsString="0" containsBlank="1" containsNumber="1" minValue="22" maxValue="67131.509999999995"/>
    </cacheField>
    <cacheField name="GrossProfit" numFmtId="0">
      <sharedItems containsString="0" containsBlank="1" containsNumber="1" minValue="-30116.445659999998" maxValue="75186.840000000011" count="633">
        <n v="40506.245799999997"/>
        <n v="35565.781260000003"/>
        <n v="19527.542600000001"/>
        <n v="21516.734200000006"/>
        <n v="26562.811999999998"/>
        <n v="22745.800000000003"/>
        <n v="14234.542830000006"/>
        <n v="-9555.7588000000032"/>
        <n v="18033.190920000001"/>
        <n v="9858.3395999999993"/>
        <n v="-2520.7619000000086"/>
        <n v="16143.395520000002"/>
        <n v="9857.2922400000025"/>
        <n v="14692.708799999995"/>
        <n v="3508.0746399999989"/>
        <n v="6266.3683999999957"/>
        <n v="-1511.316480000005"/>
        <n v="12579.41604"/>
        <n v="13490.305919999997"/>
        <n v="7979.6023999999979"/>
        <n v="6397.5496000000021"/>
        <n v="8034.48"/>
        <n v="2700.8212800000038"/>
        <n v="11987.664700000001"/>
        <n v="6616.8812999999973"/>
        <n v="3010.3744000000042"/>
        <n v="3792.5030000000024"/>
        <n v="-4619.619999999999"/>
        <n v="8318.5744000000013"/>
        <n v="8950.4568399999971"/>
        <n v="3927.51"/>
        <n v="6177.7478400000018"/>
        <n v="4458.6400000000012"/>
        <n v="3367.9392000000025"/>
        <n v="7713.0119999999997"/>
        <n v="6818.5445600000003"/>
        <n v="5811.9708399999981"/>
        <n v="555.10411000000022"/>
        <n v="7316.9051200000004"/>
        <n v="1435.6575000000012"/>
        <n v="4496.3536800000002"/>
        <n v="6913.8741000000018"/>
        <n v="2854.2710000000006"/>
        <n v="-3844.69938"/>
        <n v="2419.2818000000007"/>
        <n v="2336.6104000000032"/>
        <n v="2109.9295999999995"/>
        <n v="1290.5318400000015"/>
        <n v="2147.9556799999991"/>
        <n v="4256.7324800000006"/>
        <n v="935.05873999999858"/>
        <n v="5141.4633000000003"/>
        <n v="-1725.5564099999992"/>
        <n v="4843.4826599999997"/>
        <n v="3863.6159999999982"/>
        <n v="-2835.7499999999982"/>
        <n v="4221.2300000000005"/>
        <n v="1165.6169799999989"/>
        <n v="-202.71999999999935"/>
        <n v="1530.3205799999996"/>
        <n v="-505.11859999999979"/>
        <n v="2144.7200000000003"/>
        <n v="-3764.3671999999997"/>
        <n v="-2777.9180400000014"/>
        <n v="509.1762000000017"/>
        <n v="465.74351999999999"/>
        <n v="2985.9064800000001"/>
        <n v="2742.9928500000001"/>
        <n v="788.17499999999927"/>
        <n v="266.76000000000022"/>
        <n v="1797.3352800000007"/>
        <n v="-2185.918200000001"/>
        <n v="1589.2500000000005"/>
        <n v="-775.36680000000024"/>
        <n v="925.55799999999999"/>
        <n v="795.87239999999974"/>
        <n v="806.53600000000006"/>
        <n v="1693.998"/>
        <n v="423.22599999999966"/>
        <n v="1007.7734000000003"/>
        <n v="432.6267600000001"/>
        <n v="553.04880000000003"/>
        <n v="824.83020000000033"/>
        <n v="718.76388000000009"/>
        <n v="-57.362900000000081"/>
        <n v="144.1096"/>
        <n v="-21971.254499999999"/>
        <n v="-3.3401600000000009"/>
        <n v="75186.840000000011"/>
        <n v="25182.419399999992"/>
        <n v="36900.049999999996"/>
        <n v="27133.585760000002"/>
        <n v="7518.1568000000043"/>
        <n v="4454.1646799999944"/>
        <n v="6322.7841599999883"/>
        <n v="21122.121760000002"/>
        <n v="28149.646999999997"/>
        <n v="22792.839500000002"/>
        <n v="10192.475999999999"/>
        <n v="17590.880239999999"/>
        <n v="11681.439299999998"/>
        <n v="20320.662899999999"/>
        <n v="12565.340319999996"/>
        <n v="17650.161"/>
        <n v="10923.300000000003"/>
        <n v="11736.398800000003"/>
        <n v="16268.625000000002"/>
        <n v="6477.641799999994"/>
        <n v="9750.5339999999997"/>
        <n v="17173.500160000003"/>
        <n v="9140.6716200000046"/>
        <n v="13359.676319999999"/>
        <n v="10225.639709999999"/>
        <n v="10934.285760000002"/>
        <n v="3441.4375600000058"/>
        <n v="-1945.2341999999953"/>
        <n v="7676.429900000001"/>
        <n v="-4772.7472500000003"/>
        <n v="5422.7429600000032"/>
        <n v="7948.5663599999989"/>
        <n v="10131.900299999998"/>
        <n v="9401.6591999999982"/>
        <n v="638.71727999999712"/>
        <n v="436.28799999999865"/>
        <n v="7960.8516000000036"/>
        <n v="5072.4444799999983"/>
        <n v="3379.1725000000006"/>
        <n v="5842.2377700000034"/>
        <n v="6294.6369600000016"/>
        <n v="542.23036000000138"/>
        <n v="6236.3527599999989"/>
        <n v="3937.869999999999"/>
        <n v="5704.8919999999998"/>
        <n v="-7475.523839999998"/>
        <n v="1784.3703000000005"/>
        <n v="-5343.9758399999992"/>
        <n v="-6815.0720299999994"/>
        <n v="942.71659999999792"/>
        <n v="5551.6392000000005"/>
        <n v="2746.2561199999973"/>
        <n v="5927.67"/>
        <n v="-1508.2540000000008"/>
        <n v="5119.2647999999999"/>
        <n v="1225.2638399999978"/>
        <n v="5163.4800000000005"/>
        <n v="3847.7309000000014"/>
        <n v="1318.9027500000002"/>
        <n v="694.35743999999977"/>
        <n v="1624.6079999999993"/>
        <n v="3667.6341000000011"/>
        <n v="2825.30368"/>
        <n v="2184.9947100000009"/>
        <n v="3169.268"/>
        <n v="44.768499999999221"/>
        <n v="2876.0951999999997"/>
        <n v="837.55488000000059"/>
        <n v="649.80112000000054"/>
        <n v="-2571.6915000000008"/>
        <n v="-64.289580000000569"/>
        <n v="-15.579999999999927"/>
        <n v="675.23147999999901"/>
        <n v="40.24980000000005"/>
        <n v="1158.0076200000003"/>
        <n v="1673.6291200000001"/>
        <n v="1156.9628000000002"/>
        <n v="-313.43040000000065"/>
        <n v="-341.81648000000041"/>
        <n v="949.65999999999985"/>
        <n v="393.16139999999996"/>
        <n v="286.51711999999998"/>
        <n v="37.077840000000151"/>
        <n v="343.92940000000021"/>
        <n v="713.0616"/>
        <n v="260.90304000000015"/>
        <n v="-180.92367999999999"/>
        <n v="-332.71638999999993"/>
        <n v="-51.249109999999973"/>
        <n v="-158.30639999999994"/>
        <n v="19.960779999999993"/>
        <n v="47150.082000000002"/>
        <n v="16451.598000000005"/>
        <n v="36359.723440000009"/>
        <n v="39267"/>
        <n v="38542.386249999996"/>
        <n v="37520.160000000003"/>
        <n v="35456.572800000009"/>
        <n v="34611.296999999999"/>
        <n v="21837.55184"/>
        <n v="27346.418800000003"/>
        <n v="1427.933649999999"/>
        <n v="21027.013599999995"/>
        <n v="21541.659999999996"/>
        <n v="17891.177919999998"/>
        <n v="17470.848960000007"/>
        <n v="12007.080320000001"/>
        <n v="15559.96"/>
        <n v="13548.3436"/>
        <n v="14896.504839999994"/>
        <n v="8451.2512499999975"/>
        <n v="4316.5790999999954"/>
        <n v="13150.506000000003"/>
        <n v="-3608.9236500000006"/>
        <n v="3537.3105000000032"/>
        <n v="7037.97552"/>
        <n v="10919.815130000001"/>
        <n v="4202.654559999999"/>
        <n v="9079.2633600000026"/>
        <n v="8993.4383999999991"/>
        <n v="8856.8289999999979"/>
        <n v="2316.7950000000019"/>
        <n v="3229.1096500000003"/>
        <n v="3058.9328000000005"/>
        <n v="8774.9417000000012"/>
        <n v="9213.7215999999989"/>
        <n v="9515.364800000003"/>
        <n v="8777.3564799999986"/>
        <n v="7452.7065000000002"/>
        <n v="7655.0803200000009"/>
        <n v="5579.2000000000007"/>
        <n v="-7441.0712500000009"/>
        <n v="6369.4258200000004"/>
        <n v="8475.9933600000004"/>
        <n v="6406.1443199999994"/>
        <n v="2160.4836000000014"/>
        <n v="6048.6057600000013"/>
        <n v="4215.3568799999994"/>
        <n v="-620.9302000000007"/>
        <n v="-1059.2752"/>
        <n v="2941.8776999999973"/>
        <n v="5282.7455000000009"/>
        <n v="2227.4966000000004"/>
        <n v="3922.2818700000007"/>
        <n v="1751.6878799999995"/>
        <n v="-2325.7315200000012"/>
        <n v="3632.1436799999992"/>
        <n v="2814.2441099999987"/>
        <n v="101.57250000000022"/>
        <n v="2371.4187999999995"/>
        <n v="-1448.7350399999987"/>
        <n v="3585.5299999999988"/>
        <n v="-5882.0216000000019"/>
        <n v="2455.1265000000003"/>
        <n v="-4494.2870000000003"/>
        <n v="1993.3878999999988"/>
        <n v="3613.2176000000004"/>
        <n v="1383.3208799999998"/>
        <n v="2149.2956000000008"/>
        <n v="-1770.4799999999996"/>
        <n v="2102.1504"/>
        <n v="2013.71072"/>
        <n v="1879.9755799999994"/>
        <n v="1892.2499999999995"/>
        <n v="-151.31053999999995"/>
        <n v="-757.87108000000035"/>
        <n v="125.32319999999982"/>
        <n v="-149.36549999999988"/>
        <n v="-351.62008000000014"/>
        <n v="454.64918999999998"/>
        <n v="-62.102039999999988"/>
        <n v="248.50384000000003"/>
        <n v="-166.01447999999999"/>
        <n v="50251.402799999996"/>
        <n v="31505.926049999995"/>
        <n v="33427.712639999998"/>
        <n v="32206.96732"/>
        <n v="-11419.006880000001"/>
        <n v="12000.894839999997"/>
        <n v="11044.762399999996"/>
        <n v="18345.195569999996"/>
        <n v="12069.29592"/>
        <n v="17299.475739999998"/>
        <n v="16607.34159"/>
        <n v="15720.36368"/>
        <n v="13512.069560000004"/>
        <n v="11771.217920000003"/>
        <n v="3633.5590500000035"/>
        <n v="10072.560160000001"/>
        <n v="3942.9845999999961"/>
        <n v="11570.148899999998"/>
        <n v="9519.8918399999966"/>
        <n v="11018.753549999999"/>
        <n v="2252.5500600000014"/>
        <n v="-281.22457999999824"/>
        <n v="1642.3600000000006"/>
        <n v="10018.457099999996"/>
        <n v="-2061.6230800000012"/>
        <n v="8846.7583999999988"/>
        <n v="7182.0349999999999"/>
        <n v="8380.3283199999987"/>
        <n v="-1228.9005600000019"/>
        <n v="7479.8611200000014"/>
        <n v="5030.3266000000003"/>
        <n v="2938.7993799999986"/>
        <n v="6226.4840000000004"/>
        <n v="-375.27262000000155"/>
        <n v="6831.4238000000005"/>
        <n v="4674.5860499999999"/>
        <n v="-371.09049999999843"/>
        <n v="2766.8568000000014"/>
        <n v="-81.646080000000438"/>
        <n v="1664.7862000000005"/>
        <n v="2373.3946800000012"/>
        <n v="1179.8400900000015"/>
        <n v="-1181.2908799999987"/>
        <n v="6014.9390000000003"/>
        <n v="4269.0136799999991"/>
        <n v="4068.6002099999987"/>
        <n v="2860.0929600000009"/>
        <n v="2737.5973300000014"/>
        <n v="4813.6303600000019"/>
        <n v="2612.7783999999992"/>
        <n v="1690.8075200000003"/>
        <n v="2990.7846599999993"/>
        <n v="3996.7759699999997"/>
        <n v="3401.5116000000007"/>
        <n v="139.68969000000106"/>
        <n v="4384.2640800000008"/>
        <n v="2959.2994199999994"/>
        <n v="4014.4723999999997"/>
        <n v="2767.2260999999999"/>
        <n v="-179.85687999999845"/>
        <n v="3641.9129600000001"/>
        <n v="2783.8830000000016"/>
        <n v="2912.7595599999995"/>
        <n v="331.63911000000007"/>
        <n v="2289.4202500000006"/>
        <n v="1426.0651200000002"/>
        <n v="1250.8799999999992"/>
        <n v="948.79686999999922"/>
        <n v="847.49335999999948"/>
        <n v="2305.7251200000001"/>
        <n v="2213.4219799999996"/>
        <n v="2372.7628"/>
        <n v="1244.1567299999992"/>
        <n v="1270.3268699999999"/>
        <n v="1423.9054800000001"/>
        <n v="-298.61119999999937"/>
        <n v="1778.0075999999997"/>
        <n v="880.30409999999983"/>
        <n v="336.15708000000041"/>
        <n v="-1214.2760000000003"/>
        <n v="516.08976000000007"/>
        <n v="1137.5179200000002"/>
        <n v="627.32263999999964"/>
        <n v="870.39400000000012"/>
        <n v="46.034500000000435"/>
        <n v="-2.7014400000000478"/>
        <n v="308.22527999999988"/>
        <n v="219.51"/>
        <n v="293.68625000000009"/>
        <n v="258.19594000000012"/>
        <n v="-13852.866399999999"/>
        <n v="1.2252000000000294"/>
        <n v="149.27280000000002"/>
        <n v="-31.074880000000007"/>
        <n v="49363.92"/>
        <n v="40677.358289999996"/>
        <n v="44584.366399999977"/>
        <n v="29368.93370999999"/>
        <n v="26822.300699999993"/>
        <n v="28974.23259"/>
        <n v="29008.919520000003"/>
        <n v="27337.18"/>
        <n v="20821.646340000003"/>
        <n v="16360.2729"/>
        <n v="23864.519899999996"/>
        <n v="21088.284389999997"/>
        <n v="18354.896459999996"/>
        <n v="18333.267000000003"/>
        <n v="14288.080370000007"/>
        <n v="11353.849920000001"/>
        <n v="13628.457999999999"/>
        <n v="1059.111359999999"/>
        <n v="11492.397119999998"/>
        <n v="-1911.76512"/>
        <n v="7136.5594999999994"/>
        <n v="8025.5652000000009"/>
        <n v="9105.1646000000001"/>
        <n v="10856.863600000001"/>
        <n v="9108.2347999999984"/>
        <n v="12746.479019999999"/>
        <n v="3331.3417199999967"/>
        <n v="-192.81909999999698"/>
        <n v="7196.67"/>
        <n v="897.58907999999792"/>
        <n v="9751.7391999999982"/>
        <n v="5878.1591000000008"/>
        <n v="11169.40264"/>
        <n v="2578.0646400000005"/>
        <n v="6538.4823900000029"/>
        <n v="2528.9843399999954"/>
        <n v="4155.4375500000006"/>
        <n v="8853.9260599999998"/>
        <n v="2065.0630000000001"/>
        <n v="9180.4269200000035"/>
        <n v="1705.1400000000012"/>
        <n v="8630.1703400000006"/>
        <n v="7543.9223999999977"/>
        <n v="4567.3956000000017"/>
        <n v="8117.4604800000016"/>
        <n v="-3166.5462399999997"/>
        <n v="4243.0636800000011"/>
        <n v="4704.0203999999994"/>
        <n v="4980.7023999999983"/>
        <n v="1592.0876800000005"/>
        <n v="1648.0627199999999"/>
        <n v="4739.731600000001"/>
        <n v="5427.5025000000005"/>
        <n v="5752.0591199999999"/>
        <n v="4482.6461999999992"/>
        <n v="711.69384000000173"/>
        <n v="-3739.2419900000004"/>
        <n v="622.67625000000226"/>
        <n v="5035.2828"/>
        <n v="863.4840000000022"/>
        <n v="124.0610000000006"/>
        <n v="-3805.351200000001"/>
        <n v="1611.8913999999995"/>
        <n v="812.87939999999981"/>
        <n v="2965.8879600000009"/>
        <n v="551.7524399999993"/>
        <n v="1258.2355400000006"/>
        <n v="906.31791999999996"/>
        <n v="323.50961999999981"/>
        <n v="1622.1831999999999"/>
        <n v="1511.54412"/>
        <n v="-1148.0700000000002"/>
        <n v="-513.39359999999988"/>
        <n v="1342.3999999999999"/>
        <n v="1174.4513199999999"/>
        <n v="543.58486000000016"/>
        <n v="362.90080000000057"/>
        <n v="133.3902499999997"/>
        <n v="-833.56820000000039"/>
        <n v="-349.13735999999994"/>
        <n v="345.54520000000002"/>
        <n v="608.3338500000001"/>
        <n v="316.04359999999974"/>
        <n v="-30116.445659999998"/>
        <n v="-76.982400000000041"/>
        <n v="-9.033960000000004"/>
        <n v="30924.633300000001"/>
        <n v="31516.182080000006"/>
        <n v="37283.414069999999"/>
        <n v="30773.474939999993"/>
        <n v="-4586.0187999999907"/>
        <n v="7482.4816900000005"/>
        <n v="15868.047029999998"/>
        <n v="10094.905699999996"/>
        <n v="17933.408610000006"/>
        <n v="-89.979599999998754"/>
        <n v="16154.024249999999"/>
        <n v="18514.899999999998"/>
        <n v="13830.415039999996"/>
        <n v="12258.428000000004"/>
        <n v="6312.7814399999988"/>
        <n v="9107.7155999999995"/>
        <n v="10995.4064"/>
        <n v="9795.35"/>
        <n v="13762.874399999999"/>
        <n v="11482.362400000004"/>
        <n v="-2135.2799999999988"/>
        <n v="-8469.5954399999937"/>
        <n v="2683.3601199999976"/>
        <n v="-854.88389999999708"/>
        <n v="2408.3199600000007"/>
        <n v="9550.9272000000001"/>
        <n v="8622.4698000000008"/>
        <n v="4557.6029200000012"/>
        <n v="8723.2599999999984"/>
        <n v="7828.7236199999988"/>
        <n v="449.40060000000449"/>
        <n v="2451.4108799999995"/>
        <n v="3991.5306400000009"/>
        <n v="8864.4693600000028"/>
        <n v="5544.8614200000011"/>
        <n v="3514.0600000000013"/>
        <n v="-1704.5678000000007"/>
        <n v="4840.8236500000003"/>
        <n v="5406.2161499999984"/>
        <n v="-710.95874999999978"/>
        <n v="3509.8734000000004"/>
        <n v="-2888.0013600000002"/>
        <n v="7421.1866300000011"/>
        <n v="-4069.5637500000012"/>
        <n v="3416.7380500000017"/>
        <n v="3133.9021599999996"/>
        <n v="-2544.383200000002"/>
        <n v="3796.5347999999994"/>
        <n v="5028.16"/>
        <n v="5389.4659499999989"/>
        <n v="3267.6930000000002"/>
        <n v="4675.0115500000029"/>
        <n v="736.70931999999993"/>
        <n v="815.94645999999921"/>
        <n v="3890.5712500000009"/>
        <n v="3612.2784599999995"/>
        <n v="1207.6199999999999"/>
        <n v="-5389.5480099999995"/>
        <n v="-285.44600000000173"/>
        <n v="4175.6625000000004"/>
        <n v="1614.6824400000005"/>
        <n v="-664.15720000000056"/>
        <n v="1811.1729000000005"/>
        <n v="-582.85968000000048"/>
        <n v="2296.2599999999993"/>
        <n v="-4290.7975000000006"/>
        <n v="2174.6611199999993"/>
        <n v="2325.2487499999997"/>
        <n v="1877.5999999999995"/>
        <n v="2547.2707"/>
        <n v="-1487.9865"/>
        <n v="1382.3624999999997"/>
        <n v="-181.64580000000024"/>
        <n v="1168.8018399999996"/>
        <n v="-151.44999999999982"/>
        <n v="1086.3543999999999"/>
        <n v="408.24000000000024"/>
        <n v="1095.76872"/>
        <n v="-11.336159999999836"/>
        <n v="-886.27760000000012"/>
        <n v="902.2"/>
        <n v="469.96912000000009"/>
        <n v="53.359679999999912"/>
        <n v="277.52000000000004"/>
        <n v="236.48000000000002"/>
        <n v="5.3859600000000114"/>
        <n v="-25.30431999999999"/>
        <n v="28.374599999999997"/>
        <n v="54389.159999999996"/>
        <n v="24149.70531999999"/>
        <n v="9343.5203099999999"/>
        <n v="22492.724999999999"/>
        <n v="4757.0667499999945"/>
        <n v="12700.05"/>
        <n v="18419.944759999998"/>
        <n v="16763.655999999995"/>
        <n v="12387.227600000006"/>
        <n v="14394.789920000003"/>
        <n v="8424.0171499999997"/>
        <n v="15557.991040000001"/>
        <n v="2246.8607999999949"/>
        <n v="14167.607050000001"/>
        <n v="4217.2229599999955"/>
        <n v="-7030.2648000000045"/>
        <n v="9939.0446400000019"/>
        <n v="1729.4991999999984"/>
        <n v="12083.050800000003"/>
        <n v="10288.064160000004"/>
        <n v="10345.63192"/>
        <n v="4502.0947399999968"/>
        <n v="10172.215680000001"/>
        <n v="8234.0041499999988"/>
        <n v="-6824.3558400000002"/>
        <n v="5164.9855500000012"/>
        <n v="9525.2961600000017"/>
        <n v="-684.33167999999932"/>
        <n v="7093.7991000000002"/>
        <n v="-30.63839999999982"/>
        <n v="8194.4671999999991"/>
        <n v="7638.509479999997"/>
        <n v="4113.3600000000006"/>
        <n v="6695.2008000000005"/>
        <n v="4005.0220000000008"/>
        <n v="4461.2290799999992"/>
        <n v="7324.8400000000011"/>
        <n v="7781.3280000000032"/>
        <n v="908.60165999999845"/>
        <n v="7241.8105800000003"/>
        <n v="7043.673780000001"/>
        <n v="3411.5444800000005"/>
        <n v="6357.5427000000009"/>
        <n v="7159.3200000000006"/>
        <n v="3305.0828800000018"/>
        <n v="3801.2382199999993"/>
        <n v="4713.2239499999987"/>
        <n v="1834.6816600000002"/>
        <n v="4569.95"/>
        <n v="1843.2716400000027"/>
        <n v="4945.24"/>
        <n v="4806.9425799999999"/>
        <n v="2110.9182400000009"/>
        <n v="2877.3968800000011"/>
        <n v="356.49099999999817"/>
        <n v="1718.0062200000002"/>
        <n v="2934.4339499999996"/>
        <n v="-473.17582000000039"/>
        <n v="1196.7000000000007"/>
        <n v="1213.7085000000006"/>
        <n v="3187.2047999999995"/>
        <n v="2797.0396800000008"/>
        <n v="-4483.8332"/>
        <n v="4125.7904999999992"/>
        <n v="-4042.1398500000023"/>
        <n v="3314.15"/>
        <n v="2619.2227199999998"/>
        <n v="267.41316000000006"/>
        <n v="607.51782000000094"/>
        <n v="-227.05452000000059"/>
        <n v="-1198.3705"/>
        <n v="-5050.2121000000016"/>
        <n v="510.60464000000047"/>
        <n v="2965.6465800000005"/>
        <n v="2111.3999999999996"/>
        <n v="3051.69"/>
        <n v="1913.7140000000004"/>
        <n v="2311.8489999999997"/>
        <n v="483.17359999999962"/>
        <n v="-269.82288000000062"/>
        <n v="1806.8138400000003"/>
        <n v="1174.7886800000006"/>
        <n v="-1905.8256000000006"/>
        <n v="-2332.9964000000004"/>
        <n v="1828.0154599999996"/>
        <n v="1160.5999999999995"/>
        <n v="-1117.7916399999995"/>
        <n v="758.27352000000019"/>
        <n v="-1420.9219199999998"/>
        <n v="1194.0381599999998"/>
        <n v="8.4435600000001614"/>
        <n v="573.29656999999952"/>
        <n v="190.53647999999998"/>
        <n v="389.23695999999973"/>
        <n v="686.92774999999983"/>
        <n v="480.83276000000001"/>
        <n v="815.57538"/>
        <n v="257.61455999999998"/>
        <n v="468.50936000000002"/>
        <n v="214.91529999999989"/>
        <n v="69.222299999999905"/>
        <n v="-240.97320000000002"/>
        <n v="48.396600000000007"/>
        <m/>
      </sharedItems>
    </cacheField>
    <cacheField name="MarginPct" numFmtId="0">
      <sharedItems containsString="0" containsBlank="1" containsNumber="1" minValue="-250.3975075644905" maxValue="0.59672531214528945"/>
    </cacheField>
    <cacheField name="Month" numFmtId="0">
      <sharedItems containsBlank="1" count="34">
        <s v="May-2023"/>
        <s v="Dec-2024"/>
        <s v="Jun-2024"/>
        <s v="Aug-2023"/>
        <s v="Aug-2024"/>
        <s v="Oct-2023"/>
        <s v="Nov-2024"/>
        <s v="Sep-2023"/>
        <s v="Mar-2023"/>
        <s v="Jan-2025"/>
        <s v="Jul-2025"/>
        <s v="Feb-2025"/>
        <s v="Mar-2024"/>
        <s v="Nov-2023"/>
        <s v="Jul-2023"/>
        <s v="Jun-2025"/>
        <s v="Jun-2023"/>
        <s v="May-2024"/>
        <s v="Jan-2023"/>
        <s v="Dec-2023"/>
        <s v="Mar-2025"/>
        <s v="Sep-2025"/>
        <s v="Jan-2024"/>
        <s v="Jul-2024"/>
        <s v="Apr-2023"/>
        <s v="Oct-2024"/>
        <s v="Aug-2025"/>
        <s v="May-2025"/>
        <s v="Apr-2024"/>
        <s v="Feb-2023"/>
        <s v="Feb-2024"/>
        <s v="Sep-2024"/>
        <s v="Apr-2025"/>
        <m/>
      </sharedItems>
    </cacheField>
    <cacheField name="Quarter" numFmtId="0">
      <sharedItems containsBlank="1"/>
    </cacheField>
    <cacheField name="PriceBand" numFmtId="0">
      <sharedItems containsBlank="1"/>
    </cacheField>
    <cacheField name="GeoPath" numFmtId="0">
      <sharedItems containsBlank="1"/>
    </cacheField>
    <cacheField name="FirstMonthSale" numFmtId="0">
      <sharedItems containsBlank="1"/>
    </cacheField>
    <cacheField name="CohortAge" numFmtId="0">
      <sharedItems containsString="0" containsBlank="1" containsNumber="1" containsInteger="1" minValue="0" maxValue="32"/>
    </cacheField>
    <cacheField name="CohortOffsetMonth" numFmtId="0">
      <sharedItems containsString="0" containsBlank="1" containsNumber="1" containsInteger="1" minValue="0" maxValue="32" count="34">
        <n v="4"/>
        <n v="23"/>
        <n v="17"/>
        <n v="7"/>
        <n v="19"/>
        <n v="9"/>
        <n v="22"/>
        <n v="8"/>
        <n v="2"/>
        <n v="24"/>
        <n v="30"/>
        <n v="25"/>
        <n v="14"/>
        <n v="10"/>
        <n v="6"/>
        <n v="29"/>
        <n v="5"/>
        <n v="16"/>
        <n v="0"/>
        <n v="11"/>
        <n v="26"/>
        <n v="32"/>
        <n v="12"/>
        <n v="18"/>
        <n v="1"/>
        <n v="21"/>
        <n v="28"/>
        <n v="3"/>
        <n v="31"/>
        <n v="15"/>
        <n v="13"/>
        <n v="20"/>
        <n v="27"/>
        <m/>
      </sharedItems>
    </cacheField>
    <cacheField name="CategoryTotalRevenue" numFmtId="0">
      <sharedItems containsString="0" containsBlank="1" containsNumber="1" minValue="0" maxValue="1785746.8479899997"/>
    </cacheField>
    <cacheField name="CumulativeRevenue" numFmtId="0">
      <sharedItems containsString="0" containsBlank="1" containsNumber="1" minValue="0" maxValue="1785746.8479899997"/>
    </cacheField>
    <cacheField name="CumulativePct" numFmtId="0">
      <sharedItems containsString="0" containsBlank="1" containsNumber="1" minValue="0" maxValue="1"/>
    </cacheField>
    <cacheField name="ABC_Class" numFmtId="0">
      <sharedItems containsBlank="1" count="4">
        <s v="A"/>
        <s v="B"/>
        <s v="C"/>
        <m/>
      </sharedItems>
    </cacheField>
  </cacheFields>
  <extLst>
    <ext xmlns:x14="http://schemas.microsoft.com/office/spreadsheetml/2009/9/main" uri="{725AE2AE-9491-48be-B2B4-4EB974FC3084}">
      <x14:pivotCacheDefinition pivotCacheId="41173391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us Rana" refreshedDate="45933.963218865742" createdVersion="8" refreshedVersion="8" minRefreshableVersion="3" recordCount="633" xr:uid="{9AB7B1F1-FF77-4BF4-8480-57C7BB04355F}">
  <cacheSource type="worksheet">
    <worksheetSource ref="A1:AE634" sheet="StagingTable"/>
  </cacheSource>
  <cacheFields count="31">
    <cacheField name="OrderID" numFmtId="0">
      <sharedItems containsBlank="1"/>
    </cacheField>
    <cacheField name="OrderDate" numFmtId="165">
      <sharedItems containsNonDate="0" containsDate="1" containsString="0" containsBlank="1" minDate="2023-01-02T00:00:00" maxDate="2025-09-16T00:00:00"/>
    </cacheField>
    <cacheField name="RequiredDate" numFmtId="0">
      <sharedItems containsNonDate="0" containsDate="1" containsString="0" containsBlank="1" minDate="2023-01-05T00:00:00" maxDate="2025-10-06T00:00:00"/>
    </cacheField>
    <cacheField name="Region" numFmtId="0">
      <sharedItems containsBlank="1" count="5">
        <s v="Europe"/>
        <s v="Americas"/>
        <s v="Asia"/>
        <s v="Africa"/>
        <m/>
      </sharedItems>
    </cacheField>
    <cacheField name="Country" numFmtId="0">
      <sharedItems containsBlank="1" count="13">
        <s v="Germany"/>
        <s v="Canada"/>
        <s v="United Kingdom"/>
        <s v="India"/>
        <s v="Brazil"/>
        <s v="Kenya"/>
        <s v="Nigeria"/>
        <s v="France"/>
        <s v="South Africa"/>
        <s v="China"/>
        <s v="Japan"/>
        <s v="USA"/>
        <m/>
      </sharedItems>
    </cacheField>
    <cacheField name="City" numFmtId="0">
      <sharedItems containsBlank="1"/>
    </cacheField>
    <cacheField name="CustomerSegment" numFmtId="0">
      <sharedItems containsBlank="1"/>
    </cacheField>
    <cacheField name="Channel" numFmtId="0">
      <sharedItems containsBlank="1" count="7">
        <s v="Retail"/>
        <s v="Marketplace"/>
        <s v="Online"/>
        <s v="Direct"/>
        <s v="Unknown"/>
        <s v="Distributor"/>
        <m/>
      </sharedItems>
    </cacheField>
    <cacheField name="Salesperson" numFmtId="0">
      <sharedItems containsBlank="1" count="17">
        <s v="O. Wang"/>
        <s v="C. Otieno"/>
        <s v="L. Okafor"/>
        <s v="Not Provided"/>
        <s v="D. Smith"/>
        <s v="A. Patel"/>
        <s v="F. Müller"/>
        <s v="B. Chen"/>
        <s v="J. Njeri"/>
        <s v="M. Rossi"/>
        <s v="K. Singh"/>
        <s v="H. Kim"/>
        <s v="G. Dubois"/>
        <s v="E. Garcia"/>
        <s v="I. Johnson"/>
        <s v="N. Brown"/>
        <m/>
      </sharedItems>
    </cacheField>
    <cacheField name="ProductCategory" numFmtId="0">
      <sharedItems containsBlank="1"/>
    </cacheField>
    <cacheField name="SKU" numFmtId="0">
      <sharedItems containsBlank="1"/>
    </cacheField>
    <cacheField name="UnitCost" numFmtId="2">
      <sharedItems containsString="0" containsBlank="1" containsNumber="1" minValue="5.34" maxValue="1495.79"/>
    </cacheField>
    <cacheField name="UnitPrice" numFmtId="2">
      <sharedItems containsString="0" containsBlank="1" containsNumber="1" minValue="4.22" maxValue="3661.07"/>
    </cacheField>
    <cacheField name="DiscountPct" numFmtId="2">
      <sharedItems containsString="0" containsBlank="1" containsNumber="1" minValue="0" maxValue="0.3"/>
    </cacheField>
    <cacheField name="Quantity" numFmtId="0">
      <sharedItems containsString="0" containsBlank="1" containsNumber="1" containsInteger="1" minValue="2" maxValue="61"/>
    </cacheField>
    <cacheField name="LeadTimeDays" numFmtId="0">
      <sharedItems containsString="0" containsBlank="1" containsNumber="1" containsInteger="1" minValue="0" maxValue="30"/>
    </cacheField>
    <cacheField name="GrossRevenue" numFmtId="0">
      <sharedItems containsString="0" containsBlank="1" containsNumber="1" minValue="18.659839999999999" maxValue="142318.35"/>
    </cacheField>
    <cacheField name="CostOfGoods" numFmtId="0">
      <sharedItems containsString="0" containsBlank="1" containsNumber="1" minValue="22" maxValue="67131.509999999995"/>
    </cacheField>
    <cacheField name="GrossProfit" numFmtId="0">
      <sharedItems containsString="0" containsBlank="1" containsNumber="1" minValue="-30116.445659999998" maxValue="75186.840000000011" count="633">
        <n v="40506.245799999997"/>
        <n v="35565.781260000003"/>
        <n v="19527.542600000001"/>
        <n v="21516.734200000006"/>
        <n v="26562.811999999998"/>
        <n v="22745.800000000003"/>
        <n v="14234.542830000006"/>
        <n v="-9555.7588000000032"/>
        <n v="18033.190920000001"/>
        <n v="9858.3395999999993"/>
        <n v="-2520.7619000000086"/>
        <n v="16143.395520000002"/>
        <n v="9857.2922400000025"/>
        <n v="14692.708799999995"/>
        <n v="3508.0746399999989"/>
        <n v="6266.3683999999957"/>
        <n v="-1511.316480000005"/>
        <n v="12579.41604"/>
        <n v="13490.305919999997"/>
        <n v="7979.6023999999979"/>
        <n v="6397.5496000000021"/>
        <n v="8034.48"/>
        <n v="2700.8212800000038"/>
        <n v="11987.664700000001"/>
        <n v="6616.8812999999973"/>
        <n v="3010.3744000000042"/>
        <n v="3792.5030000000024"/>
        <n v="-4619.619999999999"/>
        <n v="8318.5744000000013"/>
        <n v="8950.4568399999971"/>
        <n v="3927.51"/>
        <n v="6177.7478400000018"/>
        <n v="4458.6400000000012"/>
        <n v="3367.9392000000025"/>
        <n v="7713.0119999999997"/>
        <n v="6818.5445600000003"/>
        <n v="5811.9708399999981"/>
        <n v="555.10411000000022"/>
        <n v="7316.9051200000004"/>
        <n v="1435.6575000000012"/>
        <n v="4496.3536800000002"/>
        <n v="6913.8741000000018"/>
        <n v="2854.2710000000006"/>
        <n v="-3844.69938"/>
        <n v="2419.2818000000007"/>
        <n v="2336.6104000000032"/>
        <n v="2109.9295999999995"/>
        <n v="1290.5318400000015"/>
        <n v="2147.9556799999991"/>
        <n v="4256.7324800000006"/>
        <n v="935.05873999999858"/>
        <n v="5141.4633000000003"/>
        <n v="-1725.5564099999992"/>
        <n v="4843.4826599999997"/>
        <n v="3863.6159999999982"/>
        <n v="-2835.7499999999982"/>
        <n v="4221.2300000000005"/>
        <n v="1165.6169799999989"/>
        <n v="-202.71999999999935"/>
        <n v="1530.3205799999996"/>
        <n v="-505.11859999999979"/>
        <n v="2144.7200000000003"/>
        <n v="-3764.3671999999997"/>
        <n v="-2777.9180400000014"/>
        <n v="509.1762000000017"/>
        <n v="465.74351999999999"/>
        <n v="2985.9064800000001"/>
        <n v="2742.9928500000001"/>
        <n v="788.17499999999927"/>
        <n v="266.76000000000022"/>
        <n v="1797.3352800000007"/>
        <n v="-2185.918200000001"/>
        <n v="1589.2500000000005"/>
        <n v="-775.36680000000024"/>
        <n v="925.55799999999999"/>
        <n v="795.87239999999974"/>
        <n v="806.53600000000006"/>
        <n v="1693.998"/>
        <n v="423.22599999999966"/>
        <n v="1007.7734000000003"/>
        <n v="432.6267600000001"/>
        <n v="553.04880000000003"/>
        <n v="824.83020000000033"/>
        <n v="718.76388000000009"/>
        <n v="-57.362900000000081"/>
        <n v="144.1096"/>
        <n v="-21971.254499999999"/>
        <n v="-3.3401600000000009"/>
        <n v="75186.840000000011"/>
        <n v="25182.419399999992"/>
        <n v="36900.049999999996"/>
        <n v="27133.585760000002"/>
        <n v="7518.1568000000043"/>
        <n v="4454.1646799999944"/>
        <n v="6322.7841599999883"/>
        <n v="21122.121760000002"/>
        <n v="28149.646999999997"/>
        <n v="22792.839500000002"/>
        <n v="10192.475999999999"/>
        <n v="17590.880239999999"/>
        <n v="11681.439299999998"/>
        <n v="20320.662899999999"/>
        <n v="12565.340319999996"/>
        <n v="17650.161"/>
        <n v="10923.300000000003"/>
        <n v="11736.398800000003"/>
        <n v="16268.625000000002"/>
        <n v="6477.641799999994"/>
        <n v="9750.5339999999997"/>
        <n v="17173.500160000003"/>
        <n v="9140.6716200000046"/>
        <n v="13359.676319999999"/>
        <n v="10225.639709999999"/>
        <n v="10934.285760000002"/>
        <n v="3441.4375600000058"/>
        <n v="-1945.2341999999953"/>
        <n v="7676.429900000001"/>
        <n v="-4772.7472500000003"/>
        <n v="5422.7429600000032"/>
        <n v="7948.5663599999989"/>
        <n v="10131.900299999998"/>
        <n v="9401.6591999999982"/>
        <n v="638.71727999999712"/>
        <n v="436.28799999999865"/>
        <n v="7960.8516000000036"/>
        <n v="5072.4444799999983"/>
        <n v="3379.1725000000006"/>
        <n v="5842.2377700000034"/>
        <n v="6294.6369600000016"/>
        <n v="542.23036000000138"/>
        <n v="6236.3527599999989"/>
        <n v="3937.869999999999"/>
        <n v="5704.8919999999998"/>
        <n v="-7475.523839999998"/>
        <n v="1784.3703000000005"/>
        <n v="-5343.9758399999992"/>
        <n v="-6815.0720299999994"/>
        <n v="942.71659999999792"/>
        <n v="5551.6392000000005"/>
        <n v="2746.2561199999973"/>
        <n v="5927.67"/>
        <n v="-1508.2540000000008"/>
        <n v="5119.2647999999999"/>
        <n v="1225.2638399999978"/>
        <n v="5163.4800000000005"/>
        <n v="3847.7309000000014"/>
        <n v="1318.9027500000002"/>
        <n v="694.35743999999977"/>
        <n v="1624.6079999999993"/>
        <n v="3667.6341000000011"/>
        <n v="2825.30368"/>
        <n v="2184.9947100000009"/>
        <n v="3169.268"/>
        <n v="44.768499999999221"/>
        <n v="2876.0951999999997"/>
        <n v="837.55488000000059"/>
        <n v="649.80112000000054"/>
        <n v="-2571.6915000000008"/>
        <n v="-64.289580000000569"/>
        <n v="-15.579999999999927"/>
        <n v="675.23147999999901"/>
        <n v="40.24980000000005"/>
        <n v="1158.0076200000003"/>
        <n v="1673.6291200000001"/>
        <n v="1156.9628000000002"/>
        <n v="-313.43040000000065"/>
        <n v="-341.81648000000041"/>
        <n v="949.65999999999985"/>
        <n v="393.16139999999996"/>
        <n v="286.51711999999998"/>
        <n v="37.077840000000151"/>
        <n v="343.92940000000021"/>
        <n v="713.0616"/>
        <n v="260.90304000000015"/>
        <n v="-180.92367999999999"/>
        <n v="-332.71638999999993"/>
        <n v="-51.249109999999973"/>
        <n v="-158.30639999999994"/>
        <n v="19.960779999999993"/>
        <n v="47150.082000000002"/>
        <n v="16451.598000000005"/>
        <n v="36359.723440000009"/>
        <n v="39267"/>
        <n v="38542.386249999996"/>
        <n v="37520.160000000003"/>
        <n v="35456.572800000009"/>
        <n v="34611.296999999999"/>
        <n v="21837.55184"/>
        <n v="27346.418800000003"/>
        <n v="1427.933649999999"/>
        <n v="21027.013599999995"/>
        <n v="21541.659999999996"/>
        <n v="17891.177919999998"/>
        <n v="17470.848960000007"/>
        <n v="12007.080320000001"/>
        <n v="15559.96"/>
        <n v="13548.3436"/>
        <n v="14896.504839999994"/>
        <n v="8451.2512499999975"/>
        <n v="4316.5790999999954"/>
        <n v="13150.506000000003"/>
        <n v="-3608.9236500000006"/>
        <n v="3537.3105000000032"/>
        <n v="7037.97552"/>
        <n v="10919.815130000001"/>
        <n v="4202.654559999999"/>
        <n v="9079.2633600000026"/>
        <n v="8993.4383999999991"/>
        <n v="8856.8289999999979"/>
        <n v="2316.7950000000019"/>
        <n v="3229.1096500000003"/>
        <n v="3058.9328000000005"/>
        <n v="8774.9417000000012"/>
        <n v="9213.7215999999989"/>
        <n v="9515.364800000003"/>
        <n v="8777.3564799999986"/>
        <n v="7452.7065000000002"/>
        <n v="7655.0803200000009"/>
        <n v="5579.2000000000007"/>
        <n v="-7441.0712500000009"/>
        <n v="6369.4258200000004"/>
        <n v="8475.9933600000004"/>
        <n v="6406.1443199999994"/>
        <n v="2160.4836000000014"/>
        <n v="6048.6057600000013"/>
        <n v="4215.3568799999994"/>
        <n v="-620.9302000000007"/>
        <n v="-1059.2752"/>
        <n v="2941.8776999999973"/>
        <n v="5282.7455000000009"/>
        <n v="2227.4966000000004"/>
        <n v="3922.2818700000007"/>
        <n v="1751.6878799999995"/>
        <n v="-2325.7315200000012"/>
        <n v="3632.1436799999992"/>
        <n v="2814.2441099999987"/>
        <n v="101.57250000000022"/>
        <n v="2371.4187999999995"/>
        <n v="-1448.7350399999987"/>
        <n v="3585.5299999999988"/>
        <n v="-5882.0216000000019"/>
        <n v="2455.1265000000003"/>
        <n v="-4494.2870000000003"/>
        <n v="1993.3878999999988"/>
        <n v="3613.2176000000004"/>
        <n v="1383.3208799999998"/>
        <n v="2149.2956000000008"/>
        <n v="-1770.4799999999996"/>
        <n v="2102.1504"/>
        <n v="2013.71072"/>
        <n v="1879.9755799999994"/>
        <n v="1892.2499999999995"/>
        <n v="-151.31053999999995"/>
        <n v="-757.87108000000035"/>
        <n v="125.32319999999982"/>
        <n v="-149.36549999999988"/>
        <n v="-351.62008000000014"/>
        <n v="454.64918999999998"/>
        <n v="-62.102039999999988"/>
        <n v="248.50384000000003"/>
        <n v="-166.01447999999999"/>
        <n v="50251.402799999996"/>
        <n v="31505.926049999995"/>
        <n v="33427.712639999998"/>
        <n v="32206.96732"/>
        <n v="-11419.006880000001"/>
        <n v="12000.894839999997"/>
        <n v="11044.762399999996"/>
        <n v="18345.195569999996"/>
        <n v="12069.29592"/>
        <n v="17299.475739999998"/>
        <n v="16607.34159"/>
        <n v="15720.36368"/>
        <n v="13512.069560000004"/>
        <n v="11771.217920000003"/>
        <n v="3633.5590500000035"/>
        <n v="10072.560160000001"/>
        <n v="3942.9845999999961"/>
        <n v="11570.148899999998"/>
        <n v="9519.8918399999966"/>
        <n v="11018.753549999999"/>
        <n v="2252.5500600000014"/>
        <n v="-281.22457999999824"/>
        <n v="1642.3600000000006"/>
        <n v="10018.457099999996"/>
        <n v="-2061.6230800000012"/>
        <n v="8846.7583999999988"/>
        <n v="7182.0349999999999"/>
        <n v="8380.3283199999987"/>
        <n v="-1228.9005600000019"/>
        <n v="7479.8611200000014"/>
        <n v="5030.3266000000003"/>
        <n v="2938.7993799999986"/>
        <n v="6226.4840000000004"/>
        <n v="-375.27262000000155"/>
        <n v="6831.4238000000005"/>
        <n v="4674.5860499999999"/>
        <n v="-371.09049999999843"/>
        <n v="2766.8568000000014"/>
        <n v="-81.646080000000438"/>
        <n v="1664.7862000000005"/>
        <n v="2373.3946800000012"/>
        <n v="1179.8400900000015"/>
        <n v="-1181.2908799999987"/>
        <n v="6014.9390000000003"/>
        <n v="4269.0136799999991"/>
        <n v="4068.6002099999987"/>
        <n v="2860.0929600000009"/>
        <n v="2737.5973300000014"/>
        <n v="4813.6303600000019"/>
        <n v="2612.7783999999992"/>
        <n v="1690.8075200000003"/>
        <n v="2990.7846599999993"/>
        <n v="3996.7759699999997"/>
        <n v="3401.5116000000007"/>
        <n v="139.68969000000106"/>
        <n v="4384.2640800000008"/>
        <n v="2959.2994199999994"/>
        <n v="4014.4723999999997"/>
        <n v="2767.2260999999999"/>
        <n v="-179.85687999999845"/>
        <n v="3641.9129600000001"/>
        <n v="2783.8830000000016"/>
        <n v="2912.7595599999995"/>
        <n v="331.63911000000007"/>
        <n v="2289.4202500000006"/>
        <n v="1426.0651200000002"/>
        <n v="1250.8799999999992"/>
        <n v="948.79686999999922"/>
        <n v="847.49335999999948"/>
        <n v="2305.7251200000001"/>
        <n v="2213.4219799999996"/>
        <n v="2372.7628"/>
        <n v="1244.1567299999992"/>
        <n v="1270.3268699999999"/>
        <n v="1423.9054800000001"/>
        <n v="-298.61119999999937"/>
        <n v="1778.0075999999997"/>
        <n v="880.30409999999983"/>
        <n v="336.15708000000041"/>
        <n v="-1214.2760000000003"/>
        <n v="516.08976000000007"/>
        <n v="1137.5179200000002"/>
        <n v="627.32263999999964"/>
        <n v="870.39400000000012"/>
        <n v="46.034500000000435"/>
        <n v="-2.7014400000000478"/>
        <n v="308.22527999999988"/>
        <n v="219.51"/>
        <n v="293.68625000000009"/>
        <n v="258.19594000000012"/>
        <n v="-13852.866399999999"/>
        <n v="1.2252000000000294"/>
        <n v="149.27280000000002"/>
        <n v="-31.074880000000007"/>
        <n v="49363.92"/>
        <n v="40677.358289999996"/>
        <n v="44584.366399999977"/>
        <n v="29368.93370999999"/>
        <n v="26822.300699999993"/>
        <n v="28974.23259"/>
        <n v="29008.919520000003"/>
        <n v="27337.18"/>
        <n v="20821.646340000003"/>
        <n v="16360.2729"/>
        <n v="23864.519899999996"/>
        <n v="21088.284389999997"/>
        <n v="18354.896459999996"/>
        <n v="18333.267000000003"/>
        <n v="14288.080370000007"/>
        <n v="11353.849920000001"/>
        <n v="13628.457999999999"/>
        <n v="1059.111359999999"/>
        <n v="11492.397119999998"/>
        <n v="-1911.76512"/>
        <n v="7136.5594999999994"/>
        <n v="8025.5652000000009"/>
        <n v="9105.1646000000001"/>
        <n v="10856.863600000001"/>
        <n v="9108.2347999999984"/>
        <n v="12746.479019999999"/>
        <n v="3331.3417199999967"/>
        <n v="-192.81909999999698"/>
        <n v="7196.67"/>
        <n v="897.58907999999792"/>
        <n v="9751.7391999999982"/>
        <n v="5878.1591000000008"/>
        <n v="11169.40264"/>
        <n v="2578.0646400000005"/>
        <n v="6538.4823900000029"/>
        <n v="2528.9843399999954"/>
        <n v="4155.4375500000006"/>
        <n v="8853.9260599999998"/>
        <n v="2065.0630000000001"/>
        <n v="9180.4269200000035"/>
        <n v="1705.1400000000012"/>
        <n v="8630.1703400000006"/>
        <n v="7543.9223999999977"/>
        <n v="4567.3956000000017"/>
        <n v="8117.4604800000016"/>
        <n v="-3166.5462399999997"/>
        <n v="4243.0636800000011"/>
        <n v="4704.0203999999994"/>
        <n v="4980.7023999999983"/>
        <n v="1592.0876800000005"/>
        <n v="1648.0627199999999"/>
        <n v="4739.731600000001"/>
        <n v="5427.5025000000005"/>
        <n v="5752.0591199999999"/>
        <n v="4482.6461999999992"/>
        <n v="711.69384000000173"/>
        <n v="-3739.2419900000004"/>
        <n v="622.67625000000226"/>
        <n v="5035.2828"/>
        <n v="863.4840000000022"/>
        <n v="124.0610000000006"/>
        <n v="-3805.351200000001"/>
        <n v="1611.8913999999995"/>
        <n v="812.87939999999981"/>
        <n v="2965.8879600000009"/>
        <n v="551.7524399999993"/>
        <n v="1258.2355400000006"/>
        <n v="906.31791999999996"/>
        <n v="323.50961999999981"/>
        <n v="1622.1831999999999"/>
        <n v="1511.54412"/>
        <n v="-1148.0700000000002"/>
        <n v="-513.39359999999988"/>
        <n v="1342.3999999999999"/>
        <n v="1174.4513199999999"/>
        <n v="543.58486000000016"/>
        <n v="362.90080000000057"/>
        <n v="133.3902499999997"/>
        <n v="-833.56820000000039"/>
        <n v="-349.13735999999994"/>
        <n v="345.54520000000002"/>
        <n v="608.3338500000001"/>
        <n v="316.04359999999974"/>
        <n v="-30116.445659999998"/>
        <n v="-76.982400000000041"/>
        <n v="-9.033960000000004"/>
        <n v="30924.633300000001"/>
        <n v="31516.182080000006"/>
        <n v="37283.414069999999"/>
        <n v="30773.474939999993"/>
        <n v="-4586.0187999999907"/>
        <n v="7482.4816900000005"/>
        <n v="15868.047029999998"/>
        <n v="10094.905699999996"/>
        <n v="17933.408610000006"/>
        <n v="-89.979599999998754"/>
        <n v="16154.024249999999"/>
        <n v="18514.899999999998"/>
        <n v="13830.415039999996"/>
        <n v="12258.428000000004"/>
        <n v="6312.7814399999988"/>
        <n v="9107.7155999999995"/>
        <n v="10995.4064"/>
        <n v="9795.35"/>
        <n v="13762.874399999999"/>
        <n v="11482.362400000004"/>
        <n v="-2135.2799999999988"/>
        <n v="-8469.5954399999937"/>
        <n v="2683.3601199999976"/>
        <n v="-854.88389999999708"/>
        <n v="2408.3199600000007"/>
        <n v="9550.9272000000001"/>
        <n v="8622.4698000000008"/>
        <n v="4557.6029200000012"/>
        <n v="8723.2599999999984"/>
        <n v="7828.7236199999988"/>
        <n v="449.40060000000449"/>
        <n v="2451.4108799999995"/>
        <n v="3991.5306400000009"/>
        <n v="8864.4693600000028"/>
        <n v="5544.8614200000011"/>
        <n v="3514.0600000000013"/>
        <n v="-1704.5678000000007"/>
        <n v="4840.8236500000003"/>
        <n v="5406.2161499999984"/>
        <n v="-710.95874999999978"/>
        <n v="3509.8734000000004"/>
        <n v="-2888.0013600000002"/>
        <n v="7421.1866300000011"/>
        <n v="-4069.5637500000012"/>
        <n v="3416.7380500000017"/>
        <n v="3133.9021599999996"/>
        <n v="-2544.383200000002"/>
        <n v="3796.5347999999994"/>
        <n v="5028.16"/>
        <n v="5389.4659499999989"/>
        <n v="3267.6930000000002"/>
        <n v="4675.0115500000029"/>
        <n v="736.70931999999993"/>
        <n v="815.94645999999921"/>
        <n v="3890.5712500000009"/>
        <n v="3612.2784599999995"/>
        <n v="1207.6199999999999"/>
        <n v="-5389.5480099999995"/>
        <n v="-285.44600000000173"/>
        <n v="4175.6625000000004"/>
        <n v="1614.6824400000005"/>
        <n v="-664.15720000000056"/>
        <n v="1811.1729000000005"/>
        <n v="-582.85968000000048"/>
        <n v="2296.2599999999993"/>
        <n v="-4290.7975000000006"/>
        <n v="2174.6611199999993"/>
        <n v="2325.2487499999997"/>
        <n v="1877.5999999999995"/>
        <n v="2547.2707"/>
        <n v="-1487.9865"/>
        <n v="1382.3624999999997"/>
        <n v="-181.64580000000024"/>
        <n v="1168.8018399999996"/>
        <n v="-151.44999999999982"/>
        <n v="1086.3543999999999"/>
        <n v="408.24000000000024"/>
        <n v="1095.76872"/>
        <n v="-11.336159999999836"/>
        <n v="-886.27760000000012"/>
        <n v="902.2"/>
        <n v="469.96912000000009"/>
        <n v="53.359679999999912"/>
        <n v="277.52000000000004"/>
        <n v="236.48000000000002"/>
        <n v="5.3859600000000114"/>
        <n v="-25.30431999999999"/>
        <n v="28.374599999999997"/>
        <n v="54389.159999999996"/>
        <n v="24149.70531999999"/>
        <n v="9343.5203099999999"/>
        <n v="22492.724999999999"/>
        <n v="4757.0667499999945"/>
        <n v="12700.05"/>
        <n v="18419.944759999998"/>
        <n v="16763.655999999995"/>
        <n v="12387.227600000006"/>
        <n v="14394.789920000003"/>
        <n v="8424.0171499999997"/>
        <n v="15557.991040000001"/>
        <n v="2246.8607999999949"/>
        <n v="14167.607050000001"/>
        <n v="4217.2229599999955"/>
        <n v="-7030.2648000000045"/>
        <n v="9939.0446400000019"/>
        <n v="1729.4991999999984"/>
        <n v="12083.050800000003"/>
        <n v="10288.064160000004"/>
        <n v="10345.63192"/>
        <n v="4502.0947399999968"/>
        <n v="10172.215680000001"/>
        <n v="8234.0041499999988"/>
        <n v="-6824.3558400000002"/>
        <n v="5164.9855500000012"/>
        <n v="9525.2961600000017"/>
        <n v="-684.33167999999932"/>
        <n v="7093.7991000000002"/>
        <n v="-30.63839999999982"/>
        <n v="8194.4671999999991"/>
        <n v="7638.509479999997"/>
        <n v="4113.3600000000006"/>
        <n v="6695.2008000000005"/>
        <n v="4005.0220000000008"/>
        <n v="4461.2290799999992"/>
        <n v="7324.8400000000011"/>
        <n v="7781.3280000000032"/>
        <n v="908.60165999999845"/>
        <n v="7241.8105800000003"/>
        <n v="7043.673780000001"/>
        <n v="3411.5444800000005"/>
        <n v="6357.5427000000009"/>
        <n v="7159.3200000000006"/>
        <n v="3305.0828800000018"/>
        <n v="3801.2382199999993"/>
        <n v="4713.2239499999987"/>
        <n v="1834.6816600000002"/>
        <n v="4569.95"/>
        <n v="1843.2716400000027"/>
        <n v="4945.24"/>
        <n v="4806.9425799999999"/>
        <n v="2110.9182400000009"/>
        <n v="2877.3968800000011"/>
        <n v="356.49099999999817"/>
        <n v="1718.0062200000002"/>
        <n v="2934.4339499999996"/>
        <n v="-473.17582000000039"/>
        <n v="1196.7000000000007"/>
        <n v="1213.7085000000006"/>
        <n v="3187.2047999999995"/>
        <n v="2797.0396800000008"/>
        <n v="-4483.8332"/>
        <n v="4125.7904999999992"/>
        <n v="-4042.1398500000023"/>
        <n v="3314.15"/>
        <n v="2619.2227199999998"/>
        <n v="267.41316000000006"/>
        <n v="607.51782000000094"/>
        <n v="-227.05452000000059"/>
        <n v="-1198.3705"/>
        <n v="-5050.2121000000016"/>
        <n v="510.60464000000047"/>
        <n v="2965.6465800000005"/>
        <n v="2111.3999999999996"/>
        <n v="3051.69"/>
        <n v="1913.7140000000004"/>
        <n v="2311.8489999999997"/>
        <n v="483.17359999999962"/>
        <n v="-269.82288000000062"/>
        <n v="1806.8138400000003"/>
        <n v="1174.7886800000006"/>
        <n v="-1905.8256000000006"/>
        <n v="-2332.9964000000004"/>
        <n v="1828.0154599999996"/>
        <n v="1160.5999999999995"/>
        <n v="-1117.7916399999995"/>
        <n v="758.27352000000019"/>
        <n v="-1420.9219199999998"/>
        <n v="1194.0381599999998"/>
        <n v="8.4435600000001614"/>
        <n v="573.29656999999952"/>
        <n v="190.53647999999998"/>
        <n v="389.23695999999973"/>
        <n v="686.92774999999983"/>
        <n v="480.83276000000001"/>
        <n v="815.57538"/>
        <n v="257.61455999999998"/>
        <n v="468.50936000000002"/>
        <n v="214.91529999999989"/>
        <n v="69.222299999999905"/>
        <n v="-240.97320000000002"/>
        <n v="48.396600000000007"/>
        <m/>
      </sharedItems>
    </cacheField>
    <cacheField name="MarginPct" numFmtId="0">
      <sharedItems containsString="0" containsBlank="1" containsNumber="1" minValue="-250.3975075644905" maxValue="0.59672531214528945"/>
    </cacheField>
    <cacheField name="Month" numFmtId="0">
      <sharedItems containsBlank="1" count="34">
        <s v="May-2023"/>
        <s v="Dec-2024"/>
        <s v="Jun-2024"/>
        <s v="Aug-2023"/>
        <s v="Aug-2024"/>
        <s v="Oct-2023"/>
        <s v="Nov-2024"/>
        <s v="Sep-2023"/>
        <s v="Mar-2023"/>
        <s v="Jan-2025"/>
        <s v="Jul-2025"/>
        <s v="Feb-2025"/>
        <s v="Mar-2024"/>
        <s v="Nov-2023"/>
        <s v="Jul-2023"/>
        <s v="Jun-2025"/>
        <s v="Jun-2023"/>
        <s v="May-2024"/>
        <s v="Jan-2023"/>
        <s v="Dec-2023"/>
        <s v="Mar-2025"/>
        <s v="Sep-2025"/>
        <s v="Jan-2024"/>
        <s v="Jul-2024"/>
        <s v="Apr-2023"/>
        <s v="Oct-2024"/>
        <s v="Aug-2025"/>
        <s v="May-2025"/>
        <s v="Apr-2024"/>
        <s v="Feb-2023"/>
        <s v="Feb-2024"/>
        <s v="Sep-2024"/>
        <s v="Apr-2025"/>
        <m/>
      </sharedItems>
    </cacheField>
    <cacheField name="Quarter" numFmtId="0">
      <sharedItems containsBlank="1"/>
    </cacheField>
    <cacheField name="PriceBand" numFmtId="0">
      <sharedItems containsBlank="1"/>
    </cacheField>
    <cacheField name="GeoPath" numFmtId="0">
      <sharedItems containsBlank="1"/>
    </cacheField>
    <cacheField name="FirstMonthSale" numFmtId="0">
      <sharedItems containsBlank="1"/>
    </cacheField>
    <cacheField name="CohortAge" numFmtId="0">
      <sharedItems containsString="0" containsBlank="1" containsNumber="1" containsInteger="1" minValue="0" maxValue="32"/>
    </cacheField>
    <cacheField name="CohortOffsetMonth" numFmtId="0">
      <sharedItems containsString="0" containsBlank="1" containsNumber="1" containsInteger="1" minValue="0" maxValue="32"/>
    </cacheField>
    <cacheField name="CategoryTotalRevenue" numFmtId="0">
      <sharedItems containsSemiMixedTypes="0" containsString="0" containsNumber="1" minValue="0" maxValue="1785746.8479899997"/>
    </cacheField>
    <cacheField name="CumulativeRevenue" numFmtId="0">
      <sharedItems containsSemiMixedTypes="0" containsString="0" containsNumber="1" minValue="0" maxValue="1785746.8479899997"/>
    </cacheField>
    <cacheField name="CumulativePct" numFmtId="0">
      <sharedItems containsSemiMixedTypes="0" containsString="0" containsNumber="1" minValue="0" maxValue="1"/>
    </cacheField>
    <cacheField name="ABC_Class" numFmtId="0">
      <sharedItems/>
    </cacheField>
  </cacheFields>
  <extLst>
    <ext xmlns:x14="http://schemas.microsoft.com/office/spreadsheetml/2009/9/main" uri="{725AE2AE-9491-48be-B2B4-4EB974FC3084}">
      <x14:pivotCacheDefinition pivotCacheId="130210146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us Rana" refreshedDate="45933.985134953706" createdVersion="8" refreshedVersion="8" minRefreshableVersion="3" recordCount="633" xr:uid="{10ED9B39-90E0-4076-9464-64057C597EEC}">
  <cacheSource type="worksheet">
    <worksheetSource ref="A1:AF634" sheet="StagingTable"/>
  </cacheSource>
  <cacheFields count="32">
    <cacheField name="OrderID" numFmtId="0">
      <sharedItems containsBlank="1"/>
    </cacheField>
    <cacheField name="OrderDate" numFmtId="165">
      <sharedItems containsNonDate="0" containsDate="1" containsString="0" containsBlank="1" minDate="2023-01-02T00:00:00" maxDate="2025-09-16T00:00:00"/>
    </cacheField>
    <cacheField name="RequiredDate" numFmtId="0">
      <sharedItems containsNonDate="0" containsDate="1" containsString="0" containsBlank="1" minDate="2023-01-05T00:00:00" maxDate="2025-10-06T00:00:00"/>
    </cacheField>
    <cacheField name="Region" numFmtId="0">
      <sharedItems containsBlank="1" count="5">
        <s v="Europe"/>
        <s v="Americas"/>
        <s v="Asia"/>
        <s v="Africa"/>
        <m/>
      </sharedItems>
    </cacheField>
    <cacheField name="Country" numFmtId="0">
      <sharedItems containsBlank="1" count="13">
        <s v="Germany"/>
        <s v="Canada"/>
        <s v="United Kingdom"/>
        <s v="India"/>
        <s v="Brazil"/>
        <s v="Kenya"/>
        <s v="Nigeria"/>
        <s v="France"/>
        <s v="South Africa"/>
        <s v="China"/>
        <s v="Japan"/>
        <s v="USA"/>
        <m/>
      </sharedItems>
    </cacheField>
    <cacheField name="City" numFmtId="0">
      <sharedItems containsBlank="1"/>
    </cacheField>
    <cacheField name="CustomerSegment" numFmtId="0">
      <sharedItems containsBlank="1"/>
    </cacheField>
    <cacheField name="Channel" numFmtId="0">
      <sharedItems containsBlank="1"/>
    </cacheField>
    <cacheField name="Salesperson" numFmtId="0">
      <sharedItems containsBlank="1" count="17">
        <s v="O. Wang"/>
        <s v="C. Otieno"/>
        <s v="L. Okafor"/>
        <s v="Not Provided"/>
        <s v="D. Smith"/>
        <s v="A. Patel"/>
        <s v="F. Müller"/>
        <s v="B. Chen"/>
        <s v="J. Njeri"/>
        <s v="M. Rossi"/>
        <s v="K. Singh"/>
        <s v="H. Kim"/>
        <s v="G. Dubois"/>
        <s v="E. Garcia"/>
        <s v="I. Johnson"/>
        <s v="N. Brown"/>
        <m/>
      </sharedItems>
    </cacheField>
    <cacheField name="ProductCategory" numFmtId="0">
      <sharedItems containsBlank="1" count="8">
        <s v="Accessories"/>
        <s v="Components"/>
        <s v="Laptops"/>
        <s v="Monitors"/>
        <s v="Networking"/>
        <s v="Phones"/>
        <s v="Printers"/>
        <m/>
      </sharedItems>
    </cacheField>
    <cacheField name="SKU" numFmtId="0">
      <sharedItems containsBlank="1"/>
    </cacheField>
    <cacheField name="UnitCost" numFmtId="2">
      <sharedItems containsString="0" containsBlank="1" containsNumber="1" minValue="5.34" maxValue="1495.79"/>
    </cacheField>
    <cacheField name="UnitPrice" numFmtId="2">
      <sharedItems containsString="0" containsBlank="1" containsNumber="1" minValue="4.22" maxValue="3661.07"/>
    </cacheField>
    <cacheField name="DiscountPct" numFmtId="2">
      <sharedItems containsString="0" containsBlank="1" containsNumber="1" minValue="0" maxValue="0.3"/>
    </cacheField>
    <cacheField name="Quantity" numFmtId="0">
      <sharedItems containsString="0" containsBlank="1" containsNumber="1" containsInteger="1" minValue="2" maxValue="61"/>
    </cacheField>
    <cacheField name="LeadTimeDays" numFmtId="0">
      <sharedItems containsString="0" containsBlank="1" containsNumber="1" containsInteger="1" minValue="0" maxValue="30"/>
    </cacheField>
    <cacheField name="GrossRevenue" numFmtId="0">
      <sharedItems containsString="0" containsBlank="1" containsNumber="1" minValue="18.659839999999999" maxValue="142318.35"/>
    </cacheField>
    <cacheField name="CostOfGoods" numFmtId="0">
      <sharedItems containsString="0" containsBlank="1" containsNumber="1" minValue="22" maxValue="67131.509999999995"/>
    </cacheField>
    <cacheField name="GrossProfit" numFmtId="0">
      <sharedItems containsString="0" containsBlank="1" containsNumber="1" minValue="-30116.445659999998" maxValue="75186.840000000011"/>
    </cacheField>
    <cacheField name="MarginPct" numFmtId="0">
      <sharedItems containsString="0" containsBlank="1" containsNumber="1" minValue="-250.3975075644905" maxValue="0.59672531214528945"/>
    </cacheField>
    <cacheField name="Month" numFmtId="0">
      <sharedItems containsBlank="1"/>
    </cacheField>
    <cacheField name="Quarter" numFmtId="0">
      <sharedItems containsBlank="1"/>
    </cacheField>
    <cacheField name="PriceBand" numFmtId="0">
      <sharedItems containsBlank="1"/>
    </cacheField>
    <cacheField name="GeoPath" numFmtId="0">
      <sharedItems containsBlank="1"/>
    </cacheField>
    <cacheField name="FirstMonthSale" numFmtId="0">
      <sharedItems containsBlank="1"/>
    </cacheField>
    <cacheField name="CohortAge" numFmtId="0">
      <sharedItems containsString="0" containsBlank="1" containsNumber="1" containsInteger="1" minValue="0" maxValue="32"/>
    </cacheField>
    <cacheField name="CohortOffsetMonth" numFmtId="0">
      <sharedItems containsString="0" containsBlank="1" containsNumber="1" containsInteger="1" minValue="0" maxValue="32"/>
    </cacheField>
    <cacheField name="CategoryTotalRevenue" numFmtId="0">
      <sharedItems containsSemiMixedTypes="0" containsString="0" containsNumber="1" minValue="0" maxValue="1785746.8479899997"/>
    </cacheField>
    <cacheField name="CumulativeRevenue" numFmtId="0">
      <sharedItems containsSemiMixedTypes="0" containsString="0" containsNumber="1" minValue="0" maxValue="1785746.8479899997"/>
    </cacheField>
    <cacheField name="CumulativePct" numFmtId="0">
      <sharedItems containsSemiMixedTypes="0" containsString="0" containsNumber="1" minValue="0" maxValue="1"/>
    </cacheField>
    <cacheField name="ABC_Class" numFmtId="0">
      <sharedItems/>
    </cacheField>
    <cacheField name="MetTarget7Days"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us Rana" refreshedDate="45933.992200000001" createdVersion="8" refreshedVersion="8" minRefreshableVersion="3" recordCount="633" xr:uid="{FED76D60-16F4-4672-A45C-692C6606D300}">
  <cacheSource type="worksheet">
    <worksheetSource ref="A1:AG634" sheet="StagingTable"/>
  </cacheSource>
  <cacheFields count="33">
    <cacheField name="OrderID" numFmtId="0">
      <sharedItems containsBlank="1"/>
    </cacheField>
    <cacheField name="OrderDate" numFmtId="165">
      <sharedItems containsNonDate="0" containsDate="1" containsString="0" containsBlank="1" minDate="2023-01-02T00:00:00" maxDate="2025-09-16T00:00:00"/>
    </cacheField>
    <cacheField name="RequiredDate" numFmtId="0">
      <sharedItems containsNonDate="0" containsDate="1" containsString="0" containsBlank="1" minDate="2023-01-05T00:00:00" maxDate="2025-10-06T00:00:00"/>
    </cacheField>
    <cacheField name="Region" numFmtId="0">
      <sharedItems containsBlank="1" count="5">
        <s v="Europe"/>
        <s v="Americas"/>
        <s v="Asia"/>
        <s v="Africa"/>
        <m/>
      </sharedItems>
    </cacheField>
    <cacheField name="Country" numFmtId="0">
      <sharedItems containsBlank="1"/>
    </cacheField>
    <cacheField name="City" numFmtId="0">
      <sharedItems containsBlank="1"/>
    </cacheField>
    <cacheField name="CustomerSegment" numFmtId="0">
      <sharedItems containsBlank="1"/>
    </cacheField>
    <cacheField name="Channel" numFmtId="0">
      <sharedItems containsBlank="1" count="7">
        <s v="Retail"/>
        <s v="Marketplace"/>
        <s v="Online"/>
        <s v="Direct"/>
        <s v="Unknown"/>
        <s v="Distributor"/>
        <m/>
      </sharedItems>
    </cacheField>
    <cacheField name="Salesperson" numFmtId="0">
      <sharedItems containsBlank="1" count="17">
        <s v="O. Wang"/>
        <s v="C. Otieno"/>
        <s v="L. Okafor"/>
        <s v="Not Provided"/>
        <s v="D. Smith"/>
        <s v="A. Patel"/>
        <s v="F. Müller"/>
        <s v="B. Chen"/>
        <s v="J. Njeri"/>
        <s v="M. Rossi"/>
        <s v="K. Singh"/>
        <s v="H. Kim"/>
        <s v="G. Dubois"/>
        <s v="E. Garcia"/>
        <s v="I. Johnson"/>
        <s v="N. Brown"/>
        <m/>
      </sharedItems>
    </cacheField>
    <cacheField name="ProductCategory" numFmtId="0">
      <sharedItems containsBlank="1" count="8">
        <s v="Accessories"/>
        <s v="Components"/>
        <s v="Laptops"/>
        <s v="Monitors"/>
        <s v="Networking"/>
        <s v="Phones"/>
        <s v="Printers"/>
        <m/>
      </sharedItems>
    </cacheField>
    <cacheField name="SKU" numFmtId="0">
      <sharedItems containsBlank="1"/>
    </cacheField>
    <cacheField name="UnitCost" numFmtId="2">
      <sharedItems containsString="0" containsBlank="1" containsNumber="1" minValue="5.34" maxValue="1495.79"/>
    </cacheField>
    <cacheField name="UnitPrice" numFmtId="2">
      <sharedItems containsString="0" containsBlank="1" containsNumber="1" minValue="4.22" maxValue="3661.07"/>
    </cacheField>
    <cacheField name="DiscountPct" numFmtId="2">
      <sharedItems containsString="0" containsBlank="1" containsNumber="1" minValue="0" maxValue="0.3"/>
    </cacheField>
    <cacheField name="Quantity" numFmtId="0">
      <sharedItems containsString="0" containsBlank="1" containsNumber="1" containsInteger="1" minValue="2" maxValue="61"/>
    </cacheField>
    <cacheField name="LeadTimeDays" numFmtId="0">
      <sharedItems containsString="0" containsBlank="1" containsNumber="1" containsInteger="1" minValue="0" maxValue="30"/>
    </cacheField>
    <cacheField name="GrossRevenue" numFmtId="0">
      <sharedItems containsString="0" containsBlank="1" containsNumber="1" minValue="18.659839999999999" maxValue="142318.35"/>
    </cacheField>
    <cacheField name="CostOfGoods" numFmtId="0">
      <sharedItems containsString="0" containsBlank="1" containsNumber="1" minValue="22" maxValue="67131.509999999995"/>
    </cacheField>
    <cacheField name="GrossProfit" numFmtId="0">
      <sharedItems containsString="0" containsBlank="1" containsNumber="1" minValue="-30116.445659999998" maxValue="75186.840000000011"/>
    </cacheField>
    <cacheField name="MarginPct" numFmtId="0">
      <sharedItems containsString="0" containsBlank="1" containsNumber="1" minValue="-250.3975075644905" maxValue="0.59672531214528945"/>
    </cacheField>
    <cacheField name="Month" numFmtId="0">
      <sharedItems containsBlank="1"/>
    </cacheField>
    <cacheField name="Quarter" numFmtId="0">
      <sharedItems containsBlank="1"/>
    </cacheField>
    <cacheField name="PriceBand" numFmtId="0">
      <sharedItems containsBlank="1"/>
    </cacheField>
    <cacheField name="GeoPath" numFmtId="0">
      <sharedItems containsBlank="1"/>
    </cacheField>
    <cacheField name="FirstMonthSale" numFmtId="0">
      <sharedItems containsBlank="1"/>
    </cacheField>
    <cacheField name="CohortAge" numFmtId="0">
      <sharedItems containsString="0" containsBlank="1" containsNumber="1" containsInteger="1" minValue="0" maxValue="32"/>
    </cacheField>
    <cacheField name="CohortOffsetMonth" numFmtId="0">
      <sharedItems containsString="0" containsBlank="1" containsNumber="1" containsInteger="1" minValue="0" maxValue="32"/>
    </cacheField>
    <cacheField name="CategoryTotalRevenue" numFmtId="0">
      <sharedItems containsSemiMixedTypes="0" containsString="0" containsNumber="1" minValue="0" maxValue="1785746.8479899997"/>
    </cacheField>
    <cacheField name="CumulativeRevenue" numFmtId="0">
      <sharedItems containsSemiMixedTypes="0" containsString="0" containsNumber="1" minValue="0" maxValue="1785746.8479899997"/>
    </cacheField>
    <cacheField name="CumulativePct" numFmtId="0">
      <sharedItems containsSemiMixedTypes="0" containsString="0" containsNumber="1" minValue="0" maxValue="1"/>
    </cacheField>
    <cacheField name="ABC_Class" numFmtId="0">
      <sharedItems/>
    </cacheField>
    <cacheField name="MetTarget7Days" numFmtId="0">
      <sharedItems containsSemiMixedTypes="0" containsString="0" containsNumber="1" containsInteger="1" minValue="0" maxValue="1"/>
    </cacheField>
    <cacheField name="HighDiscountFlag"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37025820"/>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us Rana" refreshedDate="45934.284813888888" createdVersion="8" refreshedVersion="8" minRefreshableVersion="3" recordCount="633" xr:uid="{CE3700D1-9348-4910-899B-AE7A4A124E21}">
  <cacheSource type="worksheet">
    <worksheetSource name="StagingTable"/>
  </cacheSource>
  <cacheFields count="39">
    <cacheField name="OrderID" numFmtId="0">
      <sharedItems containsBlank="1"/>
    </cacheField>
    <cacheField name="OrderDate" numFmtId="165">
      <sharedItems containsNonDate="0" containsDate="1" containsString="0" containsBlank="1" minDate="2023-01-02T00:00:00" maxDate="2025-09-16T00:00:00"/>
    </cacheField>
    <cacheField name="RequiredDate" numFmtId="0">
      <sharedItems containsNonDate="0" containsDate="1" containsString="0" containsBlank="1" minDate="2023-01-05T00:00:00" maxDate="2025-10-06T00:00:00"/>
    </cacheField>
    <cacheField name="Region" numFmtId="0">
      <sharedItems containsBlank="1" count="5">
        <s v="Europe"/>
        <s v="Americas"/>
        <s v="Asia"/>
        <s v="Africa"/>
        <m/>
      </sharedItems>
    </cacheField>
    <cacheField name="Country" numFmtId="0">
      <sharedItems containsBlank="1"/>
    </cacheField>
    <cacheField name="City" numFmtId="0">
      <sharedItems containsBlank="1"/>
    </cacheField>
    <cacheField name="CustomerSegment" numFmtId="0">
      <sharedItems containsBlank="1"/>
    </cacheField>
    <cacheField name="Channel" numFmtId="0">
      <sharedItems containsBlank="1" count="7">
        <s v="Retail"/>
        <s v="Marketplace"/>
        <s v="Online"/>
        <s v="Direct"/>
        <s v="Unknown"/>
        <s v="Distributor"/>
        <m/>
      </sharedItems>
    </cacheField>
    <cacheField name="Salesperson" numFmtId="0">
      <sharedItems containsBlank="1" count="17">
        <s v="O. Wang"/>
        <s v="C. Otieno"/>
        <s v="L. Okafor"/>
        <s v="Not Provided"/>
        <s v="D. Smith"/>
        <s v="A. Patel"/>
        <s v="F. Müller"/>
        <s v="B. Chen"/>
        <s v="J. Njeri"/>
        <s v="M. Rossi"/>
        <s v="K. Singh"/>
        <s v="H. Kim"/>
        <s v="G. Dubois"/>
        <s v="E. Garcia"/>
        <s v="I. Johnson"/>
        <s v="N. Brown"/>
        <m/>
      </sharedItems>
    </cacheField>
    <cacheField name="ProductCategory" numFmtId="0">
      <sharedItems containsBlank="1" count="8">
        <s v="Accessories"/>
        <s v="Components"/>
        <s v="Laptops"/>
        <s v="Monitors"/>
        <s v="Networking"/>
        <s v="Phones"/>
        <s v="Printers"/>
        <m/>
      </sharedItems>
    </cacheField>
    <cacheField name="SKU" numFmtId="0">
      <sharedItems containsBlank="1" count="631">
        <s v="ACC-1882"/>
        <s v="ACC-8620"/>
        <s v="ACC-7838"/>
        <s v="ACC-3068"/>
        <s v="ACC-4490"/>
        <s v="ACC-9283"/>
        <s v="ACC-8557"/>
        <s v="ACC-1075"/>
        <s v="ACC-1375"/>
        <s v="ACC-8683"/>
        <s v="ACC-9150"/>
        <s v="ACC-1659"/>
        <s v="ACC-8999"/>
        <s v="ACC-1604"/>
        <s v="ACC-2988"/>
        <s v="ACC-2761"/>
        <s v="ACC-1060"/>
        <s v="ACC-8098"/>
        <s v="ACC-9445"/>
        <s v="ACC-3961"/>
        <s v="ACC-4587"/>
        <s v="ACC-5177"/>
        <s v="ACC-5144"/>
        <s v="ACC-3645"/>
        <s v="ACC-5334"/>
        <s v="ACC-6594"/>
        <s v="ACC-9533"/>
        <s v="ACC-1663"/>
        <s v="ACC-9162"/>
        <s v="ACC-6223"/>
        <s v="ACC-3721"/>
        <s v="ACC-2903"/>
        <s v="ACC-9644"/>
        <s v="ACC-3833"/>
        <s v="ACC-9591"/>
        <s v="ACC-6626"/>
        <s v="ACC-3103"/>
        <s v="ACC-7713"/>
        <s v="ACC-3989"/>
        <s v="ACC-5079"/>
        <s v="ACC-3415"/>
        <s v="ACC-9038"/>
        <s v="ACC-6348"/>
        <s v="ACC-1596"/>
        <s v="ACC-5150"/>
        <s v="ACC-4124"/>
        <s v="ACC-1731"/>
        <s v="ACC-2735"/>
        <s v="ACC-2364"/>
        <s v="ACC-5260"/>
        <s v="ACC-7078"/>
        <s v="ACC-2867"/>
        <s v="ACC-4631"/>
        <s v="ACC-4483"/>
        <s v="ACC-1238"/>
        <s v="ACC-4815"/>
        <s v="ACC-7906"/>
        <s v="ACC-1249"/>
        <s v="ACC-5422"/>
        <s v="ACC-3951"/>
        <s v="ACC-9820"/>
        <s v="ACC-6543"/>
        <s v="ACC-8178"/>
        <s v="ACC-4056"/>
        <s v="ACC-2252"/>
        <s v="ACC-7938"/>
        <s v="ACC-8094"/>
        <s v="ACC-7671"/>
        <s v="ACC-3385"/>
        <s v="ACC-7047"/>
        <s v="ACC-7354"/>
        <s v="ACC-3567"/>
        <s v="ACC-2990"/>
        <s v="ACC-8242"/>
        <s v="ACC-4766"/>
        <s v="ACC-7240"/>
        <s v="ACC-4511"/>
        <s v="ACC-1492"/>
        <s v="ACC-2902"/>
        <s v="ACC-5780"/>
        <s v="ACC-1028"/>
        <s v="ACC-5206"/>
        <s v="ACC-2386"/>
        <s v="ACC-3349"/>
        <s v="ACC-1021"/>
        <s v="ACC-3551"/>
        <s v="ACC-1770"/>
        <s v="ACC-6777"/>
        <s v="CMP-1156"/>
        <s v="CMP-2410"/>
        <s v="CMP-1559"/>
        <s v="CMP-8545"/>
        <s v="CMP-5825"/>
        <s v="CMP-8230"/>
        <s v="CMP-7055"/>
        <s v="CMP-8851"/>
        <s v="CMP-2693"/>
        <s v="CMP-6529"/>
        <s v="CMP-2096"/>
        <s v="CMP-4792"/>
        <s v="CMP-4807"/>
        <s v="CMP-3093"/>
        <s v="CMP-9307"/>
        <s v="CMP-1940"/>
        <s v="CMP-3313"/>
        <s v="CMP-6971"/>
        <s v="CMP-7371"/>
        <s v="CMP-2574"/>
        <s v="CMP-4159"/>
        <s v="CMP-6811"/>
        <s v="CMP-8002"/>
        <s v="CMP-8390"/>
        <s v="CMP-9392"/>
        <s v="CMP-3978"/>
        <s v="CMP-1009"/>
        <s v="CMP-2854"/>
        <s v="CMP-3938"/>
        <s v="CMP-8658"/>
        <s v="CMP-4610"/>
        <s v="CMP-8604"/>
        <s v="CMP-3259"/>
        <s v="CMP-5211"/>
        <s v="CMP-8196"/>
        <s v="CMP-5208"/>
        <s v="CMP-6898"/>
        <s v="CMP-3731"/>
        <s v="CMP-9001"/>
        <s v="CMP-2040"/>
        <s v="CMP-4630"/>
        <s v="CMP-2015"/>
        <s v="CMP-5138"/>
        <s v="CMP-5065"/>
        <s v="CMP-3875"/>
        <s v="CMP-8659"/>
        <s v="CMP-5311"/>
        <s v="CMP-6352"/>
        <s v="CMP-1555"/>
        <s v="CMP-8127"/>
        <s v="CMP-2865"/>
        <s v="CMP-1072"/>
        <s v="CMP-1223"/>
        <s v="CMP-8101"/>
        <s v="CMP-4970"/>
        <s v="CMP-3720"/>
        <s v="CMP-5435"/>
        <s v="CMP-4093"/>
        <s v="CMP-5006"/>
        <s v="CMP-5911"/>
        <s v="CMP-3743"/>
        <s v="CMP-7563"/>
        <s v="CMP-5658"/>
        <s v="CMP-2136"/>
        <s v="CMP-1220"/>
        <s v="CMP-4531"/>
        <s v="CMP-8270"/>
        <s v="CMP-5946"/>
        <s v="CMP-6919"/>
        <s v="CMP-8675"/>
        <s v="CMP-7617"/>
        <s v="CMP-1470"/>
        <s v="CMP-5820"/>
        <s v="CMP-9498"/>
        <s v="CMP-7063"/>
        <s v="CMP-3693"/>
        <s v="CMP-8141"/>
        <s v="CMP-5633"/>
        <s v="CMP-6392"/>
        <s v="CMP-7256"/>
        <s v="CMP-4945"/>
        <s v="CMP-2335"/>
        <s v="CMP-3223"/>
        <s v="CMP-6495"/>
        <s v="CMP-6649"/>
        <s v="CMP-6925"/>
        <s v="CMP-9264"/>
        <s v="CMP-6346"/>
        <s v="CMP-9801"/>
        <s v="CMP-1632"/>
        <s v="LAP-9024"/>
        <s v="LAP-9931"/>
        <s v="LAP-1946"/>
        <s v="LAP-7136"/>
        <s v="LAP-6989"/>
        <s v="LAP-8825"/>
        <s v="LAP-6750"/>
        <s v="LAP-6499"/>
        <s v="LAP-7099"/>
        <s v="LAP-8214"/>
        <s v="LAP-5531"/>
        <s v="LAP-3385"/>
        <s v="LAP-1989"/>
        <s v="LAP-8910"/>
        <s v="LAP-1308"/>
        <s v="LAP-7523"/>
        <s v="LAP-9932"/>
        <s v="LAP-3604"/>
        <s v="LAP-5689"/>
        <s v="LAP-4483"/>
        <s v="LAP-3490"/>
        <s v="LAP-4666"/>
        <s v="LAP-8489"/>
        <s v="LAP-6342"/>
        <s v="LAP-9230"/>
        <s v="LAP-1619"/>
        <s v="LAP-4828"/>
        <s v="LAP-5763"/>
        <s v="LAP-3220"/>
        <s v="LAP-8469"/>
        <s v="LAP-7553"/>
        <s v="LAP-9100"/>
        <s v="LAP-2774"/>
        <s v="LAP-4987"/>
        <s v="LAP-3904"/>
        <s v="LAP-9815"/>
        <s v="LAP-9901"/>
        <s v="LAP-2378"/>
        <s v="LAP-1178"/>
        <s v="LAP-3905"/>
        <s v="LAP-3278"/>
        <s v="LAP-5150"/>
        <s v="LAP-5009"/>
        <s v="LAP-8633"/>
        <s v="LAP-3679"/>
        <s v="LAP-5078"/>
        <s v="LAP-9016"/>
        <s v="LAP-9766"/>
        <s v="LAP-8347"/>
        <s v="LAP-2942"/>
        <s v="LAP-1990"/>
        <s v="LAP-3393"/>
        <s v="LAP-4551"/>
        <s v="LAP-1739"/>
        <s v="LAP-4932"/>
        <s v="LAP-3565"/>
        <s v="LAP-1969"/>
        <s v="LAP-7056"/>
        <s v="LAP-2846"/>
        <s v="LAP-7979"/>
        <s v="LAP-8555"/>
        <s v="LAP-9782"/>
        <s v="LAP-6160"/>
        <s v="LAP-2806"/>
        <s v="LAP-7009"/>
        <s v="LAP-6577"/>
        <s v="LAP-3581"/>
        <s v="LAP-7353"/>
        <s v="LAP-7819"/>
        <s v="LAP-4607"/>
        <s v="LAP-1525"/>
        <s v="LAP-4517"/>
        <s v="LAP-4899"/>
        <s v="LAP-1066"/>
        <s v="LAP-1698"/>
        <s v="LAP-1482"/>
        <s v="LAP-8119"/>
        <s v="LAP-2218"/>
        <s v="LAP-3779"/>
        <s v="LAP-7320"/>
        <s v="LAP-3017"/>
        <s v="MON-3745"/>
        <s v="MON-6310"/>
        <s v="MON-2828"/>
        <s v="MON-6053"/>
        <s v="MON-5749"/>
        <s v="MON-8688"/>
        <s v="MON-3307"/>
        <s v="MON-9662"/>
        <s v="MON-7869"/>
        <s v="MON-3043"/>
        <s v="MON-4830"/>
        <s v="MON-6190"/>
        <s v="MON-9274"/>
        <s v="MON-5424"/>
        <s v="MON-5188"/>
        <s v="MON-5386"/>
        <s v="MON-6341"/>
        <s v="MON-6892"/>
        <s v="MON-2073"/>
        <s v="MON-1118"/>
        <s v="MON-8758"/>
        <s v="MON-5891"/>
        <s v="MON-8129"/>
        <s v="MON-4959"/>
        <s v="MON-7622"/>
        <s v="MON-8973"/>
        <s v="MON-6962"/>
        <s v="MON-1663"/>
        <s v="MON-2100"/>
        <s v="MON-9733"/>
        <s v="MON-7943"/>
        <s v="MON-3504"/>
        <s v="MON-2993"/>
        <s v="MON-4925"/>
        <s v="MON-4373"/>
        <s v="MON-1018"/>
        <s v="MON-4361"/>
        <s v="MON-7602"/>
        <s v="MON-6065"/>
        <s v="MON-4271"/>
        <s v="MON-2998"/>
        <s v="MON-4278"/>
        <s v="MON-1564"/>
        <s v="MON-7511"/>
        <s v="MON-6699"/>
        <s v="MON-5517"/>
        <s v="MON-1436"/>
        <s v="MON-1593"/>
        <s v="MON-4789"/>
        <s v="MON-2266"/>
        <s v="MON-8651"/>
        <s v="MON-9967"/>
        <s v="MON-8422"/>
        <s v="MON-6870"/>
        <s v="MON-1572"/>
        <s v="MON-5179"/>
        <s v="MON-5249"/>
        <s v="MON-8939"/>
        <s v="MON-2462"/>
        <s v="MON-2296"/>
        <s v="MON-5259"/>
        <s v="MON-7626"/>
        <s v="MON-6882"/>
        <s v="MON-2465"/>
        <s v="MON-7099"/>
        <s v="MON-4326"/>
        <s v="MON-6287"/>
        <s v="MON-8629"/>
        <s v="MON-1389"/>
        <s v="MON-2537"/>
        <s v="MON-8867"/>
        <s v="MON-3773"/>
        <s v="MON-2849"/>
        <s v="MON-9906"/>
        <s v="MON-9194"/>
        <s v="MON-5086"/>
        <s v="MON-5276"/>
        <s v="MON-9319"/>
        <s v="MON-7106"/>
        <s v="MON-8697"/>
        <s v="MON-4195"/>
        <s v="MON-4317"/>
        <s v="MON-2990"/>
        <s v="MON-9227"/>
        <s v="MON-4330"/>
        <s v="MON-9216"/>
        <s v="MON-7868"/>
        <s v="MON-3350"/>
        <s v="MON-3371"/>
        <s v="MON-2842"/>
        <s v="MON-4215"/>
        <s v="MON-1822"/>
        <s v="MON-7207"/>
        <s v="MON-5444"/>
        <s v="NET-9177"/>
        <s v="NET-1645"/>
        <s v="NET-1612"/>
        <s v="NET-5268"/>
        <s v="NET-5423"/>
        <s v="NET-5195"/>
        <s v="NET-6578"/>
        <s v="NET-2365"/>
        <s v="NET-3255"/>
        <s v="NET-5018"/>
        <s v="NET-5987"/>
        <s v="NET-6370"/>
        <s v="NET-9716"/>
        <s v="NET-3728"/>
        <s v="NET-3535"/>
        <s v="NET-7349"/>
        <s v="NET-8430"/>
        <s v="NET-5196"/>
        <s v="NET-2394"/>
        <s v="NET-4675"/>
        <s v="NET-6036"/>
        <s v="NET-2062"/>
        <s v="NET-5523"/>
        <s v="NET-2460"/>
        <s v="NET-3850"/>
        <s v="NET-9835"/>
        <s v="NET-6533"/>
        <s v="NET-8561"/>
        <s v="NET-1412"/>
        <s v="NET-3460"/>
        <s v="NET-1282"/>
        <s v="NET-1699"/>
        <s v="NET-8856"/>
        <s v="NET-3785"/>
        <s v="NET-8329"/>
        <s v="NET-2439"/>
        <s v="NET-2894"/>
        <s v="NET-1228"/>
        <s v="NET-3432"/>
        <s v="NET-1893"/>
        <s v="NET-2628"/>
        <s v="NET-8761"/>
        <s v="NET-4491"/>
        <s v="NET-8957"/>
        <s v="NET-7901"/>
        <s v="NET-1145"/>
        <s v="NET-9125"/>
        <s v="NET-4228"/>
        <s v="NET-9003"/>
        <s v="NET-7166"/>
        <s v="NET-2502"/>
        <s v="NET-7966"/>
        <s v="NET-4735"/>
        <s v="NET-4155"/>
        <s v="NET-1966"/>
        <s v="NET-7924"/>
        <s v="NET-1846"/>
        <s v="NET-4104"/>
        <s v="NET-5482"/>
        <s v="NET-1336"/>
        <s v="NET-3828"/>
        <s v="NET-8787"/>
        <s v="NET-6218"/>
        <s v="NET-6269"/>
        <s v="NET-2932"/>
        <s v="NET-9569"/>
        <s v="NET-6014"/>
        <s v="NET-2499"/>
        <s v="NET-7588"/>
        <s v="NET-3689"/>
        <s v="NET-9832"/>
        <s v="NET-3033"/>
        <s v="NET-4554"/>
        <s v="NET-6387"/>
        <s v="NET-8610"/>
        <s v="NET-5941"/>
        <s v="NET-3749"/>
        <s v="NET-1166"/>
        <s v="NET-1804"/>
        <s v="NET-7998"/>
        <s v="NET-5270"/>
        <s v="NET-9575"/>
        <s v="NET-1816"/>
        <s v="NET-9666"/>
        <s v="NET-9989"/>
        <s v="NET-4241"/>
        <s v="PHN-6480"/>
        <s v="PHN-1197"/>
        <s v="PHN-7379"/>
        <s v="PHN-9184"/>
        <s v="PHN-5316"/>
        <s v="PHN-1717"/>
        <s v="PHN-2341"/>
        <s v="PHN-1044"/>
        <s v="PHN-9677"/>
        <s v="PHN-3159"/>
        <s v="PHN-7274"/>
        <s v="PHN-8368"/>
        <s v="PHN-4568"/>
        <s v="PHN-6832"/>
        <s v="PHN-1924"/>
        <s v="PHN-8483"/>
        <s v="PHN-7974"/>
        <s v="PHN-8350"/>
        <s v="PHN-9399"/>
        <s v="PHN-6866"/>
        <s v="PHN-2436"/>
        <s v="PHN-4644"/>
        <s v="PHN-4915"/>
        <s v="PHN-7924"/>
        <s v="PHN-5445"/>
        <s v="PHN-7815"/>
        <s v="PHN-8057"/>
        <s v="PHN-8478"/>
        <s v="PHN-1671"/>
        <s v="PHN-9234"/>
        <s v="PHN-6818"/>
        <s v="PHN-8804"/>
        <s v="PHN-4346"/>
        <s v="PHN-3971"/>
        <s v="PHN-2875"/>
        <s v="PHN-2036"/>
        <s v="PHN-9789"/>
        <s v="PHN-2337"/>
        <s v="PHN-4566"/>
        <s v="PHN-2447"/>
        <s v="PHN-3800"/>
        <s v="PHN-5887"/>
        <s v="PHN-2787"/>
        <s v="PHN-6854"/>
        <s v="PHN-8776"/>
        <s v="PHN-4854"/>
        <s v="PHN-2859"/>
        <s v="PHN-3482"/>
        <s v="PHN-4677"/>
        <s v="PHN-3854"/>
        <s v="PHN-1919"/>
        <s v="PHN-7488"/>
        <s v="PHN-7636"/>
        <s v="PHN-3398"/>
        <s v="PHN-5683"/>
        <s v="PHN-8072"/>
        <s v="PHN-8891"/>
        <s v="PHN-9107"/>
        <s v="PHN-3077"/>
        <s v="PHN-6111"/>
        <s v="PHN-2462"/>
        <s v="PHN-6954"/>
        <s v="PHN-6131"/>
        <s v="PHN-4556"/>
        <s v="PHN-2013"/>
        <s v="PHN-7019"/>
        <s v="PHN-5938"/>
        <s v="PHN-9465"/>
        <s v="PHN-6506"/>
        <s v="PHN-6307"/>
        <s v="PHN-7132"/>
        <s v="PHN-5675"/>
        <s v="PHN-8014"/>
        <s v="PHN-5082"/>
        <s v="PHN-3014"/>
        <s v="PHN-4356"/>
        <s v="PHN-1234"/>
        <s v="PHN-4741"/>
        <s v="PHN-3819"/>
        <s v="PHN-5383"/>
        <s v="PHN-1784"/>
        <s v="PHN-4395"/>
        <s v="PHN-3007"/>
        <s v="PHN-1670"/>
        <s v="PHN-5366"/>
        <s v="PHN-8970"/>
        <s v="PHN-3803"/>
        <s v="PHN-7852"/>
        <s v="PRN-4732"/>
        <s v="PRN-1654"/>
        <s v="PRN-9624"/>
        <s v="PRN-1923"/>
        <s v="PRN-6068"/>
        <s v="PRN-3143"/>
        <s v="PRN-8970"/>
        <s v="PRN-6131"/>
        <s v="PRN-4097"/>
        <s v="PRN-1086"/>
        <s v="PRN-4453"/>
        <s v="PRN-9787"/>
        <s v="PRN-7816"/>
        <s v="PRN-2301"/>
        <s v="PRN-9249"/>
        <s v="PRN-9793"/>
        <s v="PRN-6660"/>
        <s v="PRN-5591"/>
        <s v="PRN-9975"/>
        <s v="PRN-4906"/>
        <s v="PRN-5107"/>
        <s v="PRN-1786"/>
        <s v="PRN-7089"/>
        <s v="PRN-7019"/>
        <s v="PRN-4983"/>
        <s v="PRN-2098"/>
        <s v="PRN-2829"/>
        <s v="PRN-9669"/>
        <s v="PRN-5384"/>
        <s v="PRN-3014"/>
        <s v="PRN-8758"/>
        <s v="PRN-1271"/>
        <s v="PRN-1641"/>
        <s v="PRN-6520"/>
        <s v="PRN-7303"/>
        <s v="PRN-9867"/>
        <s v="PRN-1371"/>
        <s v="PRN-4787"/>
        <s v="PRN-6776"/>
        <s v="PRN-7079"/>
        <s v="PRN-1060"/>
        <s v="PRN-5264"/>
        <s v="PRN-5067"/>
        <s v="PRN-8392"/>
        <s v="PRN-4911"/>
        <s v="PRN-3159"/>
        <s v="PRN-6308"/>
        <s v="PRN-1504"/>
        <s v="PRN-2293"/>
        <s v="PRN-7410"/>
        <s v="PRN-9490"/>
        <s v="PRN-9488"/>
        <s v="PRN-5666"/>
        <s v="PRN-5005"/>
        <s v="PRN-6791"/>
        <s v="PRN-6536"/>
        <s v="PRN-2991"/>
        <s v="PRN-1725"/>
        <s v="PRN-5876"/>
        <s v="PRN-9378"/>
        <s v="PRN-8850"/>
        <s v="PRN-6490"/>
        <s v="PRN-8175"/>
        <s v="PRN-1183"/>
        <s v="PRN-6178"/>
        <s v="PRN-9557"/>
        <s v="PRN-4432"/>
        <s v="PRN-5753"/>
        <s v="PRN-8041"/>
        <s v="PRN-8137"/>
        <s v="PRN-8657"/>
        <s v="PRN-9322"/>
        <s v="PRN-6911"/>
        <s v="PRN-2407"/>
        <s v="PRN-2542"/>
        <s v="PRN-4893"/>
        <s v="PRN-2641"/>
        <s v="PRN-2409"/>
        <s v="PRN-3775"/>
        <s v="PRN-8604"/>
        <s v="PRN-2749"/>
        <s v="PRN-1141"/>
        <s v="PRN-6585"/>
        <s v="PRN-1276"/>
        <s v="PRN-4892"/>
        <s v="PRN-4170"/>
        <s v="PRN-7049"/>
        <s v="PRN-3785"/>
        <s v="PRN-4788"/>
        <s v="PRN-9960"/>
        <s v="PRN-4506"/>
        <s v="PRN-5569"/>
        <s v="PRN-3690"/>
        <s v="PRN-5813"/>
        <s v="PRN-7976"/>
        <s v="PRN-8763"/>
        <s v="PRN-3917"/>
        <s v="PRN-5492"/>
        <s v="PRN-8008"/>
        <s v="PRN-5815"/>
        <s v="PRN-1882"/>
        <s v="PRN-6429"/>
        <s v="PRN-6276"/>
        <m/>
      </sharedItems>
    </cacheField>
    <cacheField name="UnitCost" numFmtId="2">
      <sharedItems containsString="0" containsBlank="1" containsNumber="1" minValue="5.34" maxValue="1495.79"/>
    </cacheField>
    <cacheField name="UnitPrice" numFmtId="2">
      <sharedItems containsString="0" containsBlank="1" containsNumber="1" minValue="4.22" maxValue="3661.07"/>
    </cacheField>
    <cacheField name="DiscountPct" numFmtId="2">
      <sharedItems containsString="0" containsBlank="1" containsNumber="1" minValue="0" maxValue="0.3"/>
    </cacheField>
    <cacheField name="Quantity" numFmtId="0">
      <sharedItems containsString="0" containsBlank="1" containsNumber="1" containsInteger="1" minValue="2" maxValue="61"/>
    </cacheField>
    <cacheField name="LeadTimeDays" numFmtId="0">
      <sharedItems containsString="0" containsBlank="1" containsNumber="1" containsInteger="1" minValue="0" maxValue="30"/>
    </cacheField>
    <cacheField name="GrossRevenue" numFmtId="0">
      <sharedItems containsString="0" containsBlank="1" containsNumber="1" minValue="18.659839999999999" maxValue="142318.35"/>
    </cacheField>
    <cacheField name="CostOfGoods" numFmtId="0">
      <sharedItems containsString="0" containsBlank="1" containsNumber="1" minValue="22" maxValue="67131.509999999995"/>
    </cacheField>
    <cacheField name="GrossProfit" numFmtId="0">
      <sharedItems containsString="0" containsBlank="1" containsNumber="1" minValue="-30116.445659999998" maxValue="75186.840000000011"/>
    </cacheField>
    <cacheField name="MarginPct" numFmtId="0">
      <sharedItems containsString="0" containsBlank="1" containsNumber="1" minValue="-250.3975075644905" maxValue="0.59672531214528945"/>
    </cacheField>
    <cacheField name="Month" numFmtId="0">
      <sharedItems containsBlank="1" count="34">
        <s v="May-2023"/>
        <s v="Dec-2024"/>
        <s v="Jun-2024"/>
        <s v="Aug-2023"/>
        <s v="Aug-2024"/>
        <s v="Oct-2023"/>
        <s v="Nov-2024"/>
        <s v="Sep-2023"/>
        <s v="Mar-2023"/>
        <s v="Jan-2025"/>
        <s v="Jul-2025"/>
        <s v="Feb-2025"/>
        <s v="Mar-2024"/>
        <s v="Nov-2023"/>
        <s v="Jul-2023"/>
        <s v="Jun-2025"/>
        <s v="Jun-2023"/>
        <s v="May-2024"/>
        <s v="Jan-2023"/>
        <s v="Dec-2023"/>
        <s v="Mar-2025"/>
        <s v="Sep-2025"/>
        <s v="Jan-2024"/>
        <s v="Jul-2024"/>
        <s v="Apr-2023"/>
        <s v="Oct-2024"/>
        <s v="Aug-2025"/>
        <s v="May-2025"/>
        <s v="Apr-2024"/>
        <s v="Feb-2023"/>
        <s v="Feb-2024"/>
        <s v="Sep-2024"/>
        <s v="Apr-2025"/>
        <m/>
      </sharedItems>
    </cacheField>
    <cacheField name="Quarter" numFmtId="0">
      <sharedItems containsBlank="1"/>
    </cacheField>
    <cacheField name="PriceBand" numFmtId="0">
      <sharedItems containsBlank="1"/>
    </cacheField>
    <cacheField name="GeoPath" numFmtId="0">
      <sharedItems containsBlank="1"/>
    </cacheField>
    <cacheField name="FirstMonthSale" numFmtId="0">
      <sharedItems containsBlank="1"/>
    </cacheField>
    <cacheField name="CohortAge" numFmtId="0">
      <sharedItems containsString="0" containsBlank="1" containsNumber="1" containsInteger="1" minValue="0" maxValue="32"/>
    </cacheField>
    <cacheField name="CohortOffsetMonth" numFmtId="0">
      <sharedItems containsString="0" containsBlank="1" containsNumber="1" containsInteger="1" minValue="0" maxValue="32"/>
    </cacheField>
    <cacheField name="CategoryTotalRevenue" numFmtId="0">
      <sharedItems containsSemiMixedTypes="0" containsString="0" containsNumber="1" minValue="0" maxValue="1785746.8479899997"/>
    </cacheField>
    <cacheField name="CumulativeRevenue" numFmtId="0">
      <sharedItems containsSemiMixedTypes="0" containsString="0" containsNumber="1" minValue="0" maxValue="1785746.8479899997"/>
    </cacheField>
    <cacheField name="CumulativePct" numFmtId="0">
      <sharedItems containsSemiMixedTypes="0" containsString="0" containsNumber="1" minValue="0" maxValue="1"/>
    </cacheField>
    <cacheField name="ABC_Class" numFmtId="0">
      <sharedItems/>
    </cacheField>
    <cacheField name="MetTarget7Days" numFmtId="0">
      <sharedItems containsSemiMixedTypes="0" containsString="0" containsNumber="1" containsInteger="1" minValue="0" maxValue="1"/>
    </cacheField>
    <cacheField name="HighDiscountFlag" numFmtId="0">
      <sharedItems containsSemiMixedTypes="0" containsString="0" containsNumber="1" containsInteger="1" minValue="0" maxValue="1"/>
    </cacheField>
    <cacheField name="AdjustedDiscountPct" numFmtId="0">
      <sharedItems containsSemiMixedTypes="0" containsString="0" containsNumber="1" minValue="0" maxValue="0.25"/>
    </cacheField>
    <cacheField name="InflatedUnitCost" numFmtId="0">
      <sharedItems containsSemiMixedTypes="0" containsString="0" containsNumber="1" minValue="0" maxValue="1720.1584999999998"/>
    </cacheField>
    <cacheField name="UpliftedQuantity" numFmtId="0">
      <sharedItems containsSemiMixedTypes="0" containsString="0" containsNumber="1" minValue="0" maxValue="73.2"/>
    </cacheField>
    <cacheField name="ScenarioRevenue" numFmtId="0">
      <sharedItems containsSemiMixedTypes="0" containsString="0" containsNumber="1" minValue="0" maxValue="170782.02000000002"/>
    </cacheField>
    <cacheField name="ScenarioCost" numFmtId="0">
      <sharedItems containsSemiMixedTypes="0" containsString="0" containsNumber="1" minValue="0" maxValue="92641.483799999987"/>
    </cacheField>
    <cacheField name="ScenarioProfit" numFmtId="0">
      <sharedItems containsSemiMixedTypes="0" containsString="0" containsNumber="1" minValue="-41661.407591999996" maxValue="78140.5362000000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2">
  <r>
    <s v="ORD-2024-275203"/>
    <x v="0"/>
    <d v="2024-04-06T00:00:00"/>
    <s v="Africa"/>
    <x v="0"/>
    <s v="Kisumu"/>
    <s v="Corporate"/>
    <s v="Retail"/>
    <s v="C. Otieno"/>
    <s v="Components"/>
    <s v="CMP-8270"/>
    <n v="279.24"/>
    <n v="608.9"/>
    <n v="0.112"/>
    <n v="9"/>
    <n v="26"/>
    <n v="4866.3287999999993"/>
    <n v="2513.16"/>
    <n v="2353.1687999999995"/>
    <n v="0.48356140670149533"/>
    <s v="Mar-2024"/>
    <s v="Q1-2024"/>
    <s v="Low"/>
    <s v="Africa &gt; Kenya &gt; Kisumu"/>
    <s v="Jan-2023"/>
  </r>
  <r>
    <s v="ORD-2024-358795"/>
    <x v="1"/>
    <d v="2024-10-30T00:00:00"/>
    <s v="Africa"/>
    <x v="1"/>
    <s v="Port Harcourt"/>
    <s v="Education"/>
    <s v="Online"/>
    <s v="J. Njeri"/>
    <s v="Printers"/>
    <s v="PRN-9322"/>
    <n v="1084.3900000000001"/>
    <n v="759.33"/>
    <n v="0.23699999999999999"/>
    <n v="31"/>
    <n v="7"/>
    <n v="17960.432489999999"/>
    <n v="33616.090000000004"/>
    <n v="-15655.657510000005"/>
    <n v="-0.87167486187856302"/>
    <s v="Oct-2024"/>
    <s v="Q4-2024"/>
    <s v="Low"/>
    <s v="Africa &gt; Nigeria &gt; Port Harcourt"/>
    <s v="Jan-2023"/>
  </r>
  <r>
    <s v="ORD-2023-373538"/>
    <x v="2"/>
    <d v="2023-03-25T00:00:00"/>
    <s v="Africa"/>
    <x v="0"/>
    <s v="Nairobi"/>
    <s v="Corporate"/>
    <s v="Retail"/>
    <s v="I. Johnson"/>
    <s v="Networking"/>
    <s v="NET-9666"/>
    <n v="1460.76"/>
    <n v="30.66"/>
    <n v="0.13100000000000001"/>
    <n v="12"/>
    <n v="25"/>
    <n v="319.72248000000002"/>
    <n v="17529.12"/>
    <n v="-17209.397519999999"/>
    <n v="-53.826047890032626"/>
    <s v="Feb-2023"/>
    <s v="Q1-2023"/>
    <s v="Low"/>
    <s v="Africa &gt; Kenya &gt; Nairobi"/>
    <s v="Jan-2023"/>
  </r>
  <r>
    <s v="ORD-2025-168148"/>
    <x v="3"/>
    <d v="2025-04-02T00:00:00"/>
    <s v="Africa"/>
    <x v="1"/>
    <s v="Lagos"/>
    <s v="Non-Profit"/>
    <s v="Marketplace"/>
    <s v="G. Dubois"/>
    <s v="Phones"/>
    <s v="PHN-4556"/>
    <n v="259.93"/>
    <n v="255.94"/>
    <n v="7.1999999999999995E-2"/>
    <n v="22"/>
    <n v="4"/>
    <n v="5225.2710400000005"/>
    <n v="5718.46"/>
    <n v="-493.1889599999995"/>
    <n v="-9.4385335463861311E-2"/>
    <s v="Mar-2025"/>
    <s v="Q1-2025"/>
    <s v="Low"/>
    <s v="Africa &gt; Nigeria &gt; Lagos"/>
    <s v="Jan-2023"/>
  </r>
  <r>
    <s v="ORD-2023-824839"/>
    <x v="4"/>
    <d v="2023-12-31T00:00:00"/>
    <s v="Asia"/>
    <x v="2"/>
    <s v="Osaka"/>
    <s v="Consumer"/>
    <s v="Retail"/>
    <s v="L. Okafor"/>
    <s v="Printers"/>
    <s v="PRN-8041"/>
    <n v="663.03"/>
    <n v="813.51"/>
    <n v="0.10199999999999999"/>
    <n v="15"/>
    <n v="25"/>
    <n v="10957.9797"/>
    <n v="9945.4499999999989"/>
    <n v="1012.529700000001"/>
    <n v="9.2401129379715952E-2"/>
    <s v="Dec-2023"/>
    <s v="Q4-2023"/>
    <s v="Low"/>
    <s v="Asia &gt; Japan &gt; Osaka"/>
    <s v="Mar-2023"/>
  </r>
  <r>
    <s v="ORD-2023-723587"/>
    <x v="5"/>
    <d v="2023-01-05T00:00:00"/>
    <s v="Americas"/>
    <x v="3"/>
    <s v="Toronto"/>
    <s v="Corporate"/>
    <s v="Distributor"/>
    <s v="B. Chen"/>
    <s v="Laptops"/>
    <s v="LAP-8555"/>
    <n v="315.87"/>
    <n v="591.67999999999995"/>
    <n v="0"/>
    <n v="7"/>
    <n v="3"/>
    <n v="4141.7599999999993"/>
    <n v="2211.09"/>
    <n v="1930.6699999999992"/>
    <n v="0.46614724175229844"/>
    <s v="Jan-2023"/>
    <s v="Q1-2023"/>
    <s v="Low"/>
    <s v="Americas &gt; Canada &gt; Toronto"/>
    <s v="Jan-2023"/>
  </r>
  <r>
    <s v="ORD-2024-336584"/>
    <x v="6"/>
    <d v="2025-01-14T00:00:00"/>
    <s v="Asia"/>
    <x v="4"/>
    <s v="Bengaluru"/>
    <s v="Small Business"/>
    <s v="Marketplace"/>
    <s v="E. Garcia"/>
    <s v="Monitors"/>
    <s v="MON-8629"/>
    <n v="586.07000000000005"/>
    <n v="845.97"/>
    <n v="0.14699999999999999"/>
    <n v="4"/>
    <n v="18"/>
    <n v="2886.4496399999998"/>
    <n v="2344.2800000000002"/>
    <n v="542.16963999999962"/>
    <n v="0.18783270370862928"/>
    <s v="Dec-2024"/>
    <s v="Q4-2024"/>
    <s v="Medium"/>
    <s v="Asia &gt; India &gt; Bengaluru"/>
    <s v="Jan-2023"/>
  </r>
  <r>
    <s v="ORD-2023-112666"/>
    <x v="7"/>
    <d v="2023-01-22T00:00:00"/>
    <s v="Africa"/>
    <x v="1"/>
    <s v="Abuja"/>
    <s v="Education"/>
    <s v="Online"/>
    <s v="O. Wang"/>
    <s v="Printers"/>
    <s v="PRN-6276"/>
    <n v="28.38"/>
    <n v="47.22"/>
    <n v="0.19400000000000001"/>
    <n v="18"/>
    <n v="7"/>
    <n v="685.06776000000002"/>
    <n v="510.84"/>
    <n v="174.22776000000005"/>
    <n v="0.25432193743871417"/>
    <s v="Jan-2023"/>
    <s v="Q1-2023"/>
    <s v="Low"/>
    <s v="Africa &gt; Nigeria &gt; Abuja"/>
    <s v="Jan-2023"/>
  </r>
  <r>
    <s v="ORD-2024-589570"/>
    <x v="8"/>
    <d v="2024-05-29T00:00:00"/>
    <s v="Africa"/>
    <x v="1"/>
    <s v="Abuja"/>
    <s v="Non-Profit"/>
    <s v="Marketplace"/>
    <s v="O. Wang"/>
    <s v="Monitors"/>
    <s v="MON-6892"/>
    <n v="1295.3399999999999"/>
    <n v="2530.81"/>
    <n v="3.1E-2"/>
    <n v="6"/>
    <n v="25"/>
    <n v="14714.12934"/>
    <n v="7772.0399999999991"/>
    <n v="6942.0893400000004"/>
    <n v="0.4717974933880798"/>
    <s v="May-2024"/>
    <s v="Q2-2024"/>
    <s v="High"/>
    <s v="Africa &gt; Nigeria &gt; Abuja"/>
    <s v="Jan-2023"/>
  </r>
  <r>
    <s v="ORD-2025-997421"/>
    <x v="9"/>
    <d v="2025-06-09T00:00:00"/>
    <s v="Americas"/>
    <x v="5"/>
    <s v="São Paulo"/>
    <s v="Non-Profit"/>
    <s v="Online"/>
    <s v="A. Patel"/>
    <s v="Components"/>
    <s v="CMP-3731"/>
    <n v="1331.38"/>
    <n v="2309.56"/>
    <n v="0.14899999999999999"/>
    <n v="31"/>
    <n v="19"/>
    <n v="60928.502359999999"/>
    <n v="41272.780000000006"/>
    <n v="19655.722359999992"/>
    <n v="0.32260307735553528"/>
    <s v="May-2025"/>
    <s v="Q2-2025"/>
    <s v="High"/>
    <s v="Americas &gt; Brazil &gt; São Paulo"/>
    <s v="Jan-2023"/>
  </r>
  <r>
    <s v="ORD-2024-210687"/>
    <x v="10"/>
    <d v="2024-02-09T00:00:00"/>
    <s v="Europe"/>
    <x v="6"/>
    <s v="Berlin"/>
    <s v="Corporate"/>
    <s v="Online"/>
    <s v="G. Dubois"/>
    <s v="Accessories"/>
    <s v="ACC-7938"/>
    <n v="644.16999999999996"/>
    <n v="700.12"/>
    <n v="6.0000000000000001E-3"/>
    <n v="23"/>
    <n v="12"/>
    <n v="16006.14344"/>
    <n v="14815.91"/>
    <n v="1190.23344"/>
    <n v="7.436103796405813E-2"/>
    <s v="Jan-2024"/>
    <s v="Q1-2024"/>
    <s v="Low"/>
    <s v="Europe &gt; Germany &gt; Berlin"/>
    <s v="Jan-2023"/>
  </r>
  <r>
    <s v="ORD-2025-515515"/>
    <x v="11"/>
    <d v="2025-01-23T00:00:00"/>
    <s v="Asia"/>
    <x v="2"/>
    <s v="Osaka"/>
    <s v="Corporate"/>
    <s v="Distributor"/>
    <s v="F. Müller"/>
    <s v="Phones"/>
    <s v="PHN-7019"/>
    <n v="908.6"/>
    <n v="691.37"/>
    <n v="0.25"/>
    <n v="20"/>
    <n v="20"/>
    <n v="10370.549999999999"/>
    <n v="18172"/>
    <n v="-7801.4500000000007"/>
    <n v="-0.75226964818645115"/>
    <s v="Jan-2025"/>
    <s v="Q1-2025"/>
    <s v="Low"/>
    <s v="Asia &gt; Japan &gt; Osaka"/>
    <s v="Mar-2023"/>
  </r>
  <r>
    <s v="ORD-2025-487261"/>
    <x v="12"/>
    <d v="2025-03-31T00:00:00"/>
    <s v="Americas"/>
    <x v="5"/>
    <s v="Brasília"/>
    <s v="Non-Profit"/>
    <s v="Online"/>
    <s v="J. Njeri"/>
    <s v="Components"/>
    <s v="CMP-3693"/>
    <n v="331.57"/>
    <n v="548.4"/>
    <n v="9.4E-2"/>
    <n v="10"/>
    <n v="25"/>
    <n v="4968.5039999999999"/>
    <n v="3315.7"/>
    <n v="1652.8040000000001"/>
    <n v="0.33265626836568918"/>
    <s v="Mar-2025"/>
    <s v="Q1-2025"/>
    <s v="Low"/>
    <s v="Americas &gt; Brazil &gt; Brasília"/>
    <s v="Jan-2023"/>
  </r>
  <r>
    <s v="ORD-2024-890180"/>
    <x v="13"/>
    <d v="2024-02-13T00:00:00"/>
    <s v="Europe"/>
    <x v="7"/>
    <s v="Marseille"/>
    <s v="Corporate"/>
    <s v="Retail"/>
    <s v="H. Kim"/>
    <s v="Printers"/>
    <s v="PRN-8392"/>
    <n v="643.53"/>
    <n v="1439.01"/>
    <n v="0"/>
    <n v="15"/>
    <n v="24"/>
    <n v="21585.15"/>
    <n v="9652.9499999999989"/>
    <n v="11932.200000000003"/>
    <n v="0.55279671440782208"/>
    <s v="Jan-2024"/>
    <s v="Q1-2024"/>
    <s v="Medium"/>
    <s v="Europe &gt; France &gt; Marseille"/>
    <s v="Jan-2023"/>
  </r>
  <r>
    <s v="ORD-2025-840976"/>
    <x v="14"/>
    <d v="2025-09-30T00:00:00"/>
    <s v="Americas"/>
    <x v="5"/>
    <s v="Brasília"/>
    <s v="Education"/>
    <s v="Retail"/>
    <s v="K. Singh"/>
    <s v="Accessories"/>
    <s v="ACC-1663"/>
    <n v="780.59"/>
    <n v="631.57000000000005"/>
    <n v="0"/>
    <n v="12"/>
    <n v="29"/>
    <n v="7578.84"/>
    <n v="9367.08"/>
    <n v="-1788.2399999999998"/>
    <n v="-0.23595167598207639"/>
    <s v="Sep-2025"/>
    <s v="Q3-2025"/>
    <s v="Low"/>
    <s v="Americas &gt; Brazil &gt; Brasília"/>
    <s v="Jan-2023"/>
  </r>
  <r>
    <s v="ORD-2023-937291"/>
    <x v="15"/>
    <d v="2023-04-30T00:00:00"/>
    <s v="Africa"/>
    <x v="0"/>
    <s v="Nairobi"/>
    <s v="Small Business"/>
    <s v="Direct"/>
    <s v="E. Garcia"/>
    <s v="Laptops"/>
    <s v="LAP-1698"/>
    <n v="756.51"/>
    <n v="850.8"/>
    <n v="7.3999999999999996E-2"/>
    <n v="9"/>
    <n v="7"/>
    <n v="7090.5672000000004"/>
    <n v="6808.59"/>
    <n v="281.97720000000027"/>
    <n v="3.9767932810791252E-2"/>
    <s v="Apr-2023"/>
    <s v="Q2-2023"/>
    <s v="Medium"/>
    <s v="Africa &gt; Kenya &gt; Nairobi"/>
    <s v="Jan-2023"/>
  </r>
  <r>
    <s v="ORD-2024-206081"/>
    <x v="16"/>
    <d v="2025-01-08T00:00:00"/>
    <s v="Europe"/>
    <x v="7"/>
    <s v="Marseille"/>
    <s v="Small Business"/>
    <s v="Retail"/>
    <s v="K. Singh"/>
    <s v="Printers"/>
    <s v="PRN-6791"/>
    <n v="891.08"/>
    <n v="1040.0999999999999"/>
    <n v="0.109"/>
    <n v="28"/>
    <n v="29"/>
    <n v="25948.414799999995"/>
    <n v="24950.240000000002"/>
    <n v="998.17479999999341"/>
    <n v="3.8467660074556598E-2"/>
    <s v="Dec-2024"/>
    <s v="Q4-2024"/>
    <s v="Medium"/>
    <s v="Europe &gt; France &gt; Marseille"/>
    <s v="Jan-2023"/>
  </r>
  <r>
    <s v="ORD-2025-233883"/>
    <x v="17"/>
    <d v="2025-09-16T00:00:00"/>
    <s v="Asia"/>
    <x v="2"/>
    <s v="Osaka"/>
    <s v="Corporate"/>
    <s v="Distributor"/>
    <s v="C. Otieno"/>
    <s v="Phones"/>
    <s v="PHN-1197"/>
    <n v="1225.57"/>
    <n v="2705.57"/>
    <n v="0.183"/>
    <n v="16"/>
    <n v="8"/>
    <n v="35367.211040000002"/>
    <n v="19609.12"/>
    <n v="15758.091040000003"/>
    <n v="0.44555650775453404"/>
    <s v="Sep-2025"/>
    <s v="Q3-2025"/>
    <s v="High"/>
    <s v="Asia &gt; Japan &gt; Osaka"/>
    <s v="Mar-2023"/>
  </r>
  <r>
    <s v="ORD-2025-843974"/>
    <x v="18"/>
    <d v="2025-08-05T00:00:00"/>
    <s v="Americas"/>
    <x v="5"/>
    <s v="Brasília"/>
    <s v="Enterprise"/>
    <s v="Marketplace"/>
    <s v="G. Dubois"/>
    <s v="Accessories"/>
    <s v="ACC-8098"/>
    <n v="1068.17"/>
    <n v="2375.37"/>
    <n v="0.109"/>
    <n v="18"/>
    <n v="16"/>
    <n v="38096.18406"/>
    <n v="19227.060000000001"/>
    <n v="18869.124059999998"/>
    <n v="0.49530220744108822"/>
    <s v="Jul-2025"/>
    <s v="Q3-2025"/>
    <s v="High"/>
    <s v="Americas &gt; Brazil &gt; Brasília"/>
    <s v="Jan-2023"/>
  </r>
  <r>
    <s v="ORD-2025-745263"/>
    <x v="9"/>
    <d v="2025-05-28T00:00:00"/>
    <s v="Europe"/>
    <x v="8"/>
    <s v="Birmingham"/>
    <s v="Enterprise"/>
    <s v="Online"/>
    <s v="M. Rossi"/>
    <s v="Laptops"/>
    <s v="LAP-3385"/>
    <n v="1015.16"/>
    <n v="2148.14"/>
    <n v="3.7999999999999999E-2"/>
    <n v="19"/>
    <n v="7"/>
    <n v="39263.702919999996"/>
    <n v="19288.04"/>
    <n v="19975.662919999995"/>
    <n v="0.50875647059322227"/>
    <s v="May-2025"/>
    <s v="Q2-2025"/>
    <s v="High"/>
    <s v="Europe &gt; United Kingdom &gt; Birmingham"/>
    <s v="Jan-2023"/>
  </r>
  <r>
    <s v="ORD-2024-798002"/>
    <x v="19"/>
    <d v="2024-08-01T00:00:00"/>
    <s v="Africa"/>
    <x v="0"/>
    <s v="Mombasa"/>
    <s v="Non-Profit"/>
    <s v="Direct"/>
    <s v="J. Njeri"/>
    <s v="Laptops"/>
    <s v="LAP-9815"/>
    <n v="1494.4"/>
    <n v="3661.07"/>
    <n v="7.1999999999999995E-2"/>
    <n v="7"/>
    <n v="7"/>
    <n v="23782.310720000001"/>
    <n v="10460.800000000001"/>
    <n v="13321.51072"/>
    <n v="0.56014366630897339"/>
    <s v="Jul-2024"/>
    <s v="Q3-2024"/>
    <s v="High"/>
    <s v="Africa &gt; Kenya &gt; Mombasa"/>
    <s v="Jan-2023"/>
  </r>
  <r>
    <s v="ORD-2023-867836"/>
    <x v="20"/>
    <d v="2023-05-28T00:00:00"/>
    <s v="Asia"/>
    <x v="9"/>
    <s v="Shenzhen"/>
    <s v="Enterprise"/>
    <s v="Marketplace"/>
    <s v="E. Garcia"/>
    <s v="Networking"/>
    <s v="NET-3255"/>
    <n v="1331.19"/>
    <n v="2903.09"/>
    <n v="0.14299999999999999"/>
    <n v="8"/>
    <n v="17"/>
    <n v="19903.585040000002"/>
    <n v="10649.52"/>
    <n v="9254.0650400000013"/>
    <n v="0.46494463290920784"/>
    <s v="May-2023"/>
    <s v="Q2-2023"/>
    <s v="High"/>
    <s v="Asia &gt; China &gt; Shenzhen"/>
    <s v="Jan-2023"/>
  </r>
  <r>
    <s v="ORD-2025-580047"/>
    <x v="21"/>
    <d v="2025-06-29T00:00:00"/>
    <s v="Africa"/>
    <x v="1"/>
    <s v="Port Harcourt"/>
    <s v="Consumer"/>
    <s v="Marketplace"/>
    <s v="M. Rossi"/>
    <s v="Accessories"/>
    <s v="ACC-3961"/>
    <n v="730.99"/>
    <n v="1242.8399999999999"/>
    <n v="0.12"/>
    <n v="10"/>
    <n v="15"/>
    <n v="10936.992"/>
    <n v="7309.9"/>
    <n v="3627.0920000000006"/>
    <n v="0.33163524303574515"/>
    <s v="Jun-2025"/>
    <s v="Q2-2025"/>
    <s v="Medium"/>
    <s v="Africa &gt; Nigeria &gt; Port Harcourt"/>
    <s v="Jan-2023"/>
  </r>
  <r>
    <s v="ORD-2024-500109"/>
    <x v="22"/>
    <d v="2024-05-23T00:00:00"/>
    <s v="Americas"/>
    <x v="10"/>
    <s v="Chicago"/>
    <s v="Enterprise"/>
    <s v="Retail"/>
    <s v="H. Kim"/>
    <s v="Laptops"/>
    <s v="LAP-4987"/>
    <n v="1274.5899999999999"/>
    <n v="2553.69"/>
    <n v="0.01"/>
    <n v="8"/>
    <n v="5"/>
    <n v="20225.2248"/>
    <n v="10196.719999999999"/>
    <n v="10028.504800000001"/>
    <n v="0.49584145042481803"/>
    <s v="May-2024"/>
    <s v="Q2-2024"/>
    <s v="High"/>
    <s v="Americas &gt; USA &gt; Chicago"/>
    <s v="Jan-2023"/>
  </r>
  <r>
    <s v="ORD-2023-271836"/>
    <x v="23"/>
    <d v="2023-02-12T00:00:00"/>
    <s v="Americas"/>
    <x v="5"/>
    <s v="São Paulo"/>
    <s v="Education"/>
    <s v="Online"/>
    <s v="N. Brown"/>
    <s v="Components"/>
    <s v="CMP-2693"/>
    <n v="948.55"/>
    <n v="2089.16"/>
    <n v="7.0000000000000001E-3"/>
    <n v="12"/>
    <n v="5"/>
    <n v="24894.430559999997"/>
    <n v="11382.599999999999"/>
    <n v="13511.830559999999"/>
    <n v="0.54276519912492427"/>
    <s v="Feb-2023"/>
    <s v="Q1-2023"/>
    <s v="High"/>
    <s v="Americas &gt; Brazil &gt; São Paulo"/>
    <s v="Jan-2023"/>
  </r>
  <r>
    <s v="ORD-2024-215294"/>
    <x v="24"/>
    <d v="2024-07-14T00:00:00"/>
    <s v="Americas"/>
    <x v="5"/>
    <s v="Brasília"/>
    <s v="Education"/>
    <s v="Retail"/>
    <s v="C. Otieno"/>
    <s v="Accessories"/>
    <s v="ACC-8683"/>
    <n v="1491.85"/>
    <n v="2583.02"/>
    <n v="0.16800000000000001"/>
    <n v="4"/>
    <n v="14"/>
    <n v="8596.2905599999995"/>
    <n v="5967.4"/>
    <n v="2628.8905599999998"/>
    <n v="0.30581685689321325"/>
    <s v="Jun-2024"/>
    <s v="Q2-2024"/>
    <s v="High"/>
    <s v="Americas &gt; Brazil &gt; Brasília"/>
    <s v="Jan-2023"/>
  </r>
  <r>
    <s v="ORD-2024-788105"/>
    <x v="25"/>
    <d v="2024-12-30T00:00:00"/>
    <s v="Europe"/>
    <x v="7"/>
    <s v="Marseille"/>
    <s v="Consumer"/>
    <s v="Marketplace"/>
    <s v="F. Müller"/>
    <s v="Printers"/>
    <s v="PRN-4170"/>
    <n v="117.64"/>
    <n v="175.67"/>
    <n v="0"/>
    <n v="10"/>
    <n v="30"/>
    <n v="1756.6999999999998"/>
    <n v="1176.4000000000001"/>
    <n v="580.29999999999973"/>
    <n v="0.33033528775545046"/>
    <s v="Nov-2024"/>
    <s v="Q4-2024"/>
    <s v="Low"/>
    <s v="Europe &gt; France &gt; Marseille"/>
    <s v="Jan-2023"/>
  </r>
  <r>
    <s v="ORD-2024-855073"/>
    <x v="26"/>
    <d v="2024-07-19T00:00:00"/>
    <s v="Africa"/>
    <x v="0"/>
    <s v="Kisumu"/>
    <s v="Small Business"/>
    <s v="Retail"/>
    <s v="A. Patel"/>
    <s v="Phones"/>
    <s v="PHN-6854"/>
    <n v="857.24"/>
    <n v="758.23"/>
    <n v="0.125"/>
    <n v="6"/>
    <n v="0"/>
    <n v="3980.7075"/>
    <n v="5143.4400000000005"/>
    <n v="-1162.7325000000005"/>
    <n v="-0.29209192084572921"/>
    <s v="Jul-2024"/>
    <s v="Q3-2024"/>
    <s v="Low"/>
    <s v="Africa &gt; Kenya &gt; Kisumu"/>
    <s v="Jan-2023"/>
  </r>
  <r>
    <s v="ORD-2023-897079"/>
    <x v="27"/>
    <d v="2023-05-14T00:00:00"/>
    <s v="Africa"/>
    <x v="0"/>
    <s v="Nakuru"/>
    <s v="Consumer"/>
    <s v="Marketplace"/>
    <s v="M. Rossi"/>
    <s v="Phones"/>
    <s v="PHN-1784"/>
    <n v="209.25"/>
    <n v="434.8"/>
    <n v="0"/>
    <n v="9"/>
    <n v="30"/>
    <n v="3913.2000000000003"/>
    <n v="1883.25"/>
    <n v="2029.9500000000003"/>
    <n v="0.51874425022999082"/>
    <s v="Apr-2023"/>
    <s v="Q2-2023"/>
    <s v="Low"/>
    <s v="Africa &gt; Kenya &gt; Nakuru"/>
    <s v="Jan-2023"/>
  </r>
  <r>
    <s v="ORD-2025-548982"/>
    <x v="28"/>
    <d v="2025-04-11T00:00:00"/>
    <s v="Europe"/>
    <x v="7"/>
    <s v="Lyon"/>
    <s v="Education"/>
    <s v="Retail"/>
    <s v="E. Garcia"/>
    <s v="Networking"/>
    <s v="NET-9716"/>
    <n v="754.77"/>
    <n v="1666.18"/>
    <n v="0.13900000000000001"/>
    <n v="14"/>
    <n v="4"/>
    <n v="20084.133720000002"/>
    <n v="10566.779999999999"/>
    <n v="9517.3537200000028"/>
    <n v="0.47387424584424653"/>
    <s v="Apr-2025"/>
    <s v="Q2-2025"/>
    <s v="High"/>
    <s v="Europe &gt; France &gt; Lyon"/>
    <s v="Jan-2023"/>
  </r>
  <r>
    <s v="ORD-2024-170313"/>
    <x v="6"/>
    <d v="2025-01-15T00:00:00"/>
    <s v="Asia"/>
    <x v="4"/>
    <s v="Delhi"/>
    <s v="Non-Profit"/>
    <s v="Distributor"/>
    <s v="G. Dubois"/>
    <s v="Components"/>
    <s v="CMP-6919"/>
    <n v="495.59"/>
    <n v="631.78"/>
    <n v="8.6999999999999994E-2"/>
    <n v="17"/>
    <n v="19"/>
    <n v="9805.8573800000013"/>
    <n v="8425.0299999999988"/>
    <n v="1380.8273800000024"/>
    <n v="0.14081658813601899"/>
    <s v="Dec-2024"/>
    <s v="Q4-2024"/>
    <s v="Low"/>
    <s v="Asia &gt; India &gt; Delhi"/>
    <s v="Jan-2023"/>
  </r>
  <r>
    <s v="ORD-2023-562894"/>
    <x v="29"/>
    <d v="2023-03-25T00:00:00"/>
    <s v="Americas"/>
    <x v="3"/>
    <s v="Montreal"/>
    <s v="Enterprise"/>
    <s v="Online"/>
    <s v="D. Smith"/>
    <s v="Phones"/>
    <s v="PHN-4854"/>
    <n v="1242.6600000000001"/>
    <n v="1794.07"/>
    <n v="8.8999999999999996E-2"/>
    <n v="16"/>
    <n v="30"/>
    <n v="26150.364320000001"/>
    <n v="19882.560000000001"/>
    <n v="6267.8043199999993"/>
    <n v="0.23968325042440553"/>
    <s v="Feb-2023"/>
    <s v="Q1-2023"/>
    <s v="High"/>
    <s v="Americas &gt; Canada &gt; Montreal"/>
    <s v="Jan-2023"/>
  </r>
  <r>
    <s v="ORD-2025-474710"/>
    <x v="30"/>
    <d v="2025-08-06T00:00:00"/>
    <s v="Africa"/>
    <x v="11"/>
    <s v="Johannesburg"/>
    <s v="Education"/>
    <s v="Marketplace"/>
    <s v="D. Smith"/>
    <s v="Networking"/>
    <s v="NET-7966"/>
    <n v="1463.9"/>
    <n v="2633.02"/>
    <n v="8.4000000000000005E-2"/>
    <n v="4"/>
    <n v="13"/>
    <n v="9647.3852800000004"/>
    <n v="5855.6"/>
    <n v="3791.7852800000001"/>
    <n v="0.39303761277791527"/>
    <s v="Jul-2025"/>
    <s v="Q3-2025"/>
    <s v="High"/>
    <s v="Africa &gt; South Africa &gt; Johannesburg"/>
    <s v="Jan-2023"/>
  </r>
  <r>
    <s v="ORD-2024-629525"/>
    <x v="31"/>
    <d v="2024-05-08T00:00:00"/>
    <s v="Europe"/>
    <x v="8"/>
    <s v="London"/>
    <s v="Non-Profit"/>
    <s v="Unknown"/>
    <s v="D. Smith"/>
    <s v="Laptops"/>
    <s v="LAP-9932"/>
    <n v="645.33000000000004"/>
    <n v="1321.85"/>
    <n v="0"/>
    <n v="10"/>
    <n v="20"/>
    <n v="13218.5"/>
    <n v="6453.3"/>
    <n v="6765.2"/>
    <n v="0.51179785906116426"/>
    <s v="Apr-2024"/>
    <s v="Q2-2024"/>
    <s v="Medium"/>
    <s v="Europe &gt; United Kingdom &gt; London"/>
    <s v="Jan-2023"/>
  </r>
  <r>
    <s v="ORD-2024-167215"/>
    <x v="32"/>
    <d v="2024-08-30T00:00:00"/>
    <s v="Africa"/>
    <x v="11"/>
    <s v="Johannesburg"/>
    <s v="Education"/>
    <s v="Retail"/>
    <s v="E. Garcia"/>
    <s v="Components"/>
    <s v="CMP-1559"/>
    <n v="1432.52"/>
    <n v="3036.87"/>
    <n v="0"/>
    <n v="9"/>
    <n v="7"/>
    <n v="27331.829999999998"/>
    <n v="12892.68"/>
    <n v="14439.149999999998"/>
    <n v="0.52829064135112791"/>
    <s v="Aug-2024"/>
    <s v="Q3-2024"/>
    <s v="High"/>
    <s v="Africa &gt; South Africa &gt; Johannesburg"/>
    <s v="Jan-2023"/>
  </r>
  <r>
    <s v="ORD-2023-864121"/>
    <x v="33"/>
    <d v="2023-04-22T00:00:00"/>
    <s v="Asia"/>
    <x v="4"/>
    <s v="Delhi"/>
    <s v="Non-Profit"/>
    <s v="Marketplace"/>
    <s v="J. Njeri"/>
    <s v="Printers"/>
    <s v="PRN-4506"/>
    <n v="178.53"/>
    <n v="199.37"/>
    <n v="0.10100000000000001"/>
    <n v="37"/>
    <n v="26"/>
    <n v="6631.6443100000006"/>
    <n v="6605.61"/>
    <n v="26.034310000000914"/>
    <n v="3.9257699573457538E-3"/>
    <s v="Mar-2023"/>
    <s v="Q1-2023"/>
    <s v="Low"/>
    <s v="Asia &gt; India &gt; Delhi"/>
    <s v="Jan-2023"/>
  </r>
  <r>
    <s v="ORD-2024-692673"/>
    <x v="34"/>
    <d v="2024-03-25T00:00:00"/>
    <s v="Europe"/>
    <x v="6"/>
    <s v="Munich"/>
    <s v="Corporate"/>
    <s v="Online"/>
    <s v="B. Chen"/>
    <s v="Components"/>
    <s v="CMP-7617"/>
    <n v="712.84"/>
    <n v="927.51"/>
    <n v="0.24299999999999999"/>
    <n v="27"/>
    <n v="18"/>
    <n v="18957.37689"/>
    <n v="19246.68"/>
    <n v="-289.30311000000074"/>
    <n v="-1.5260714163076427E-2"/>
    <s v="Mar-2024"/>
    <s v="Q1-2024"/>
    <s v="Medium"/>
    <s v="Europe &gt; Germany &gt; Munich"/>
    <s v="Jan-2023"/>
  </r>
  <r>
    <s v="ORD-2025-718992"/>
    <x v="35"/>
    <d v="2025-07-10T00:00:00"/>
    <s v="Asia"/>
    <x v="9"/>
    <s v="Shanghai"/>
    <s v="Enterprise"/>
    <s v="Direct"/>
    <s v="N. Brown"/>
    <s v="Components"/>
    <s v="CMP-8390"/>
    <n v="757.19"/>
    <n v="1735.41"/>
    <n v="0.13600000000000001"/>
    <n v="8"/>
    <n v="16"/>
    <n v="11995.153920000001"/>
    <n v="6057.52"/>
    <n v="5937.6339200000002"/>
    <n v="0.4950027285685718"/>
    <s v="Jun-2025"/>
    <s v="Q2-2025"/>
    <s v="High"/>
    <s v="Asia &gt; China &gt; Shanghai"/>
    <s v="Jan-2023"/>
  </r>
  <r>
    <s v="ORD-2024-599522"/>
    <x v="36"/>
    <d v="2024-05-06T00:00:00"/>
    <s v="Africa"/>
    <x v="1"/>
    <s v="Port Harcourt"/>
    <s v="Non-Profit"/>
    <s v="Online"/>
    <s v="A. Patel"/>
    <s v="Printers"/>
    <s v="PRN-7303"/>
    <n v="865.33"/>
    <n v="1395.64"/>
    <n v="0.17499999999999999"/>
    <n v="13"/>
    <n v="17"/>
    <n v="14968.239"/>
    <n v="11249.29"/>
    <n v="3718.9489999999987"/>
    <n v="0.24845601409758347"/>
    <s v="Apr-2024"/>
    <s v="Q2-2024"/>
    <s v="Medium"/>
    <s v="Africa &gt; Nigeria &gt; Port Harcourt"/>
    <s v="Jan-2023"/>
  </r>
  <r>
    <s v="ORD-2023-651638"/>
    <x v="37"/>
    <d v="2023-06-24T00:00:00"/>
    <s v="Americas"/>
    <x v="10"/>
    <s v="San Francisco"/>
    <s v="Corporate"/>
    <s v="Retail"/>
    <s v="I. Johnson"/>
    <s v="Printers"/>
    <s v="PRN-6536"/>
    <n v="313.99"/>
    <n v="454.42"/>
    <n v="0.129"/>
    <n v="9"/>
    <n v="7"/>
    <n v="3562.1983800000003"/>
    <n v="2825.91"/>
    <n v="736.28838000000042"/>
    <n v="0.20669493988147858"/>
    <s v="Jun-2023"/>
    <s v="Q2-2023"/>
    <s v="Low"/>
    <s v="Americas &gt; USA &gt; San Francisco"/>
    <s v="Jan-2023"/>
  </r>
  <r>
    <s v="ORD-2024-635626"/>
    <x v="38"/>
    <d v="2024-09-19T00:00:00"/>
    <s v="Europe"/>
    <x v="6"/>
    <s v="Berlin"/>
    <s v="Small Business"/>
    <s v="Direct"/>
    <s v="D. Smith"/>
    <s v="Monitors"/>
    <s v="MON-9967"/>
    <n v="1024.01"/>
    <n v="1580.97"/>
    <n v="3.6999999999999998E-2"/>
    <n v="27"/>
    <n v="23"/>
    <n v="41106.800970000004"/>
    <n v="27648.27"/>
    <n v="13458.530970000003"/>
    <n v="0.3274039976942531"/>
    <s v="Aug-2024"/>
    <s v="Q3-2024"/>
    <s v="Medium"/>
    <s v="Europe &gt; Germany &gt; Berlin"/>
    <s v="Jan-2023"/>
  </r>
  <r>
    <s v="ORD-2024-296582"/>
    <x v="39"/>
    <d v="2024-02-02T00:00:00"/>
    <s v="Africa"/>
    <x v="11"/>
    <s v="Durban"/>
    <s v="Consumer"/>
    <s v="Online"/>
    <s v="K. Singh"/>
    <s v="Networking"/>
    <s v="NET-1412"/>
    <n v="1206.2"/>
    <n v="1759.79"/>
    <n v="0"/>
    <n v="6"/>
    <n v="22"/>
    <n v="10558.74"/>
    <n v="7237.2000000000007"/>
    <n v="3321.5399999999991"/>
    <n v="0.31457730751964713"/>
    <s v="Jan-2024"/>
    <s v="Q1-2024"/>
    <s v="High"/>
    <s v="Africa &gt; South Africa &gt; Durban"/>
    <s v="Jan-2023"/>
  </r>
  <r>
    <s v="ORD-2024-998320"/>
    <x v="40"/>
    <d v="2024-11-14T00:00:00"/>
    <s v="Africa"/>
    <x v="0"/>
    <s v="Mombasa"/>
    <s v="Corporate"/>
    <s v="Direct"/>
    <s v="H. Kim"/>
    <s v="Printers"/>
    <s v="PRN-3143"/>
    <n v="1396.48"/>
    <n v="3204.5"/>
    <n v="0.3"/>
    <n v="14"/>
    <n v="20"/>
    <n v="31404.1"/>
    <n v="19550.72"/>
    <n v="11853.379999999997"/>
    <n v="0.3774468938769141"/>
    <s v="Oct-2024"/>
    <s v="Q4-2024"/>
    <s v="High"/>
    <s v="Africa &gt; Kenya &gt; Mombasa"/>
    <s v="Jan-2023"/>
  </r>
  <r>
    <s v="ORD-2025-820255"/>
    <x v="41"/>
    <d v="2025-06-20T00:00:00"/>
    <s v="Europe"/>
    <x v="6"/>
    <s v="Berlin"/>
    <s v="Corporate"/>
    <s v="Direct"/>
    <s v="A. Patel"/>
    <s v="Printers"/>
    <s v="PRN-9787"/>
    <n v="483.47"/>
    <n v="1135.43"/>
    <n v="0.14599999999999999"/>
    <n v="11"/>
    <n v="22"/>
    <n v="10666.229420000001"/>
    <n v="5318.17"/>
    <n v="5348.0594200000014"/>
    <n v="0.50140112399719983"/>
    <s v="May-2025"/>
    <s v="Q2-2025"/>
    <s v="Medium"/>
    <s v="Europe &gt; Germany &gt; Berlin"/>
    <s v="Jan-2023"/>
  </r>
  <r>
    <s v="ORD-2024-389336"/>
    <x v="42"/>
    <d v="2024-06-02T00:00:00"/>
    <s v="Americas"/>
    <x v="3"/>
    <s v="Vancouver"/>
    <s v="Enterprise"/>
    <s v="Marketplace"/>
    <s v="K. Singh"/>
    <s v="Components"/>
    <s v="CMP-5946"/>
    <n v="675.43"/>
    <n v="996.36"/>
    <n v="0.182"/>
    <n v="22"/>
    <n v="13"/>
    <n v="17930.494560000003"/>
    <n v="14859.46"/>
    <n v="3071.0345600000037"/>
    <n v="0.17127439233332575"/>
    <s v="May-2024"/>
    <s v="Q2-2024"/>
    <s v="Medium"/>
    <s v="Americas &gt; Canada &gt; Vancouver"/>
    <s v="Jan-2023"/>
  </r>
  <r>
    <s v="ORD-2023-308124"/>
    <x v="43"/>
    <d v="2023-04-30T00:00:00"/>
    <s v="Asia"/>
    <x v="4"/>
    <s v="Delhi"/>
    <s v="Small Business"/>
    <s v="Retail"/>
    <s v="A. Patel"/>
    <s v="Networking"/>
    <s v="NET-2062"/>
    <n v="826.55"/>
    <n v="1397.05"/>
    <n v="0.16900000000000001"/>
    <n v="28"/>
    <n v="11"/>
    <n v="32506.559399999998"/>
    <n v="23143.399999999998"/>
    <n v="9363.1594000000005"/>
    <n v="0.28803907804527601"/>
    <s v="Apr-2023"/>
    <s v="Q2-2023"/>
    <s v="Medium"/>
    <s v="Asia &gt; India &gt; Delhi"/>
    <s v="Jan-2023"/>
  </r>
  <r>
    <s v="ORD-2023-128295"/>
    <x v="44"/>
    <d v="2023-07-03T00:00:00"/>
    <s v="Africa"/>
    <x v="1"/>
    <s v="Abuja"/>
    <s v="Consumer"/>
    <s v="Online"/>
    <s v="J. Njeri"/>
    <s v="Printers"/>
    <s v="PRN-2542"/>
    <n v="337.75"/>
    <n v="548.89"/>
    <n v="0"/>
    <n v="13"/>
    <n v="10"/>
    <n v="7135.57"/>
    <n v="4390.75"/>
    <n v="2744.8199999999997"/>
    <n v="0.38466723751571352"/>
    <s v="Jun-2023"/>
    <s v="Q2-2023"/>
    <s v="Low"/>
    <s v="Africa &gt; Nigeria &gt; Abuja"/>
    <s v="Jan-2023"/>
  </r>
  <r>
    <s v="ORD-2024-548345"/>
    <x v="45"/>
    <d v="2024-05-28T00:00:00"/>
    <s v="Europe"/>
    <x v="8"/>
    <s v="Birmingham"/>
    <s v="Consumer"/>
    <s v="Retail"/>
    <s v="B. Chen"/>
    <s v="Networking"/>
    <s v="NET-2365"/>
    <n v="1421.14"/>
    <n v="3524"/>
    <n v="0"/>
    <n v="31"/>
    <n v="14"/>
    <n v="109244"/>
    <n v="44055.340000000004"/>
    <n v="65188.659999999996"/>
    <n v="0.59672531214528945"/>
    <s v="May-2024"/>
    <s v="Q2-2024"/>
    <s v="High"/>
    <s v="Europe &gt; United Kingdom &gt; Birmingham"/>
    <s v="Jan-2023"/>
  </r>
  <r>
    <s v="ORD-2024-966651"/>
    <x v="46"/>
    <d v="2024-11-08T00:00:00"/>
    <s v="Africa"/>
    <x v="1"/>
    <s v="Lagos"/>
    <s v="Enterprise"/>
    <s v="Online"/>
    <s v="O. Wang"/>
    <s v="Networking"/>
    <s v="NET-5268"/>
    <n v="859.35"/>
    <n v="1825.61"/>
    <n v="0.187"/>
    <n v="24"/>
    <n v="25"/>
    <n v="35621.302319999995"/>
    <n v="20624.400000000001"/>
    <n v="14996.902319999994"/>
    <n v="0.42100937762681989"/>
    <s v="Oct-2024"/>
    <s v="Q4-2024"/>
    <s v="High"/>
    <s v="Africa &gt; Nigeria &gt; Lagos"/>
    <s v="Jan-2023"/>
  </r>
  <r>
    <s v="ORD-2023-292714"/>
    <x v="47"/>
    <d v="2023-08-01T00:00:00"/>
    <s v="Europe"/>
    <x v="7"/>
    <s v="Marseille"/>
    <s v="Consumer"/>
    <s v="Marketplace"/>
    <s v="B. Chen"/>
    <s v="Printers"/>
    <s v="PRN-1504"/>
    <n v="1303.56"/>
    <n v="1791.37"/>
    <n v="0.126"/>
    <n v="22"/>
    <n v="22"/>
    <n v="34444.462359999998"/>
    <n v="28678.32"/>
    <n v="5766.142359999998"/>
    <n v="0.16740404596055358"/>
    <s v="Jul-2023"/>
    <s v="Q3-2023"/>
    <s v="High"/>
    <s v="Europe &gt; France &gt; Marseille"/>
    <s v="Jan-2023"/>
  </r>
  <r>
    <s v="ORD-2024-468501"/>
    <x v="48"/>
    <d v="2024-11-22T00:00:00"/>
    <s v="Americas"/>
    <x v="3"/>
    <s v="Toronto"/>
    <s v="Non-Profit"/>
    <s v="Distributor"/>
    <s v="D. Smith"/>
    <s v="Accessories"/>
    <s v="ACC-6348"/>
    <n v="1454.11"/>
    <n v="2629.75"/>
    <n v="0.29199999999999998"/>
    <n v="8"/>
    <n v="16"/>
    <n v="14894.903999999999"/>
    <n v="11632.88"/>
    <n v="3262.0239999999994"/>
    <n v="0.21900268709351867"/>
    <s v="Nov-2024"/>
    <s v="Q4-2024"/>
    <s v="High"/>
    <s v="Americas &gt; Canada &gt; Toronto"/>
    <s v="Jan-2023"/>
  </r>
  <r>
    <s v="ORD-2024-260775"/>
    <x v="49"/>
    <d v="2024-11-06T00:00:00"/>
    <s v="Asia"/>
    <x v="4"/>
    <s v="Bengaluru"/>
    <s v="Enterprise"/>
    <s v="Distributor"/>
    <s v="O. Wang"/>
    <s v="Monitors"/>
    <s v="MON-4330"/>
    <n v="72.94"/>
    <n v="106.3"/>
    <n v="0.29499999999999998"/>
    <n v="8"/>
    <n v="20"/>
    <n v="599.53200000000004"/>
    <n v="583.52"/>
    <n v="16.012000000000057"/>
    <n v="2.6707498515508857E-2"/>
    <s v="Oct-2024"/>
    <s v="Q4-2024"/>
    <s v="Low"/>
    <s v="Asia &gt; India &gt; Bengaluru"/>
    <s v="Jan-2023"/>
  </r>
  <r>
    <s v="ORD-2023-419187"/>
    <x v="50"/>
    <d v="2023-04-05T00:00:00"/>
    <s v="Africa"/>
    <x v="0"/>
    <s v="Nakuru"/>
    <s v="Education"/>
    <s v="Marketplace"/>
    <s v="B. Chen"/>
    <s v="Laptops"/>
    <s v="LAP-7819"/>
    <n v="533.26"/>
    <n v="385.72"/>
    <n v="0"/>
    <n v="15"/>
    <n v="5"/>
    <n v="5785.8"/>
    <n v="7998.9"/>
    <n v="-2213.0999999999995"/>
    <n v="-0.38250544436378708"/>
    <s v="Mar-2023"/>
    <s v="Q1-2023"/>
    <s v="Low"/>
    <s v="Africa &gt; Kenya &gt; Nakuru"/>
    <s v="Jan-2023"/>
  </r>
  <r>
    <s v="ORD-2025-578007"/>
    <x v="51"/>
    <d v="2025-02-16T00:00:00"/>
    <s v="Europe"/>
    <x v="7"/>
    <s v="Lyon"/>
    <s v="Corporate"/>
    <s v="Distributor"/>
    <s v="O. Wang"/>
    <s v="Laptops"/>
    <s v="LAP-3779"/>
    <n v="204.11"/>
    <n v="236.87"/>
    <n v="0.182"/>
    <n v="13"/>
    <n v="26"/>
    <n v="2518.8755800000004"/>
    <n v="2653.4300000000003"/>
    <n v="-134.55441999999994"/>
    <n v="-5.3418446337075494E-2"/>
    <s v="Jan-2025"/>
    <s v="Q1-2025"/>
    <s v="Low"/>
    <s v="Europe &gt; France &gt; Lyon"/>
    <s v="Jan-2023"/>
  </r>
  <r>
    <s v="ORD-2023-235230"/>
    <x v="52"/>
    <d v="2023-09-01T00:00:00"/>
    <s v="Europe"/>
    <x v="6"/>
    <s v="Munich"/>
    <s v="Corporate"/>
    <s v="Direct"/>
    <s v="N. Brown"/>
    <s v="Networking"/>
    <s v="NET-9989"/>
    <n v="44.42"/>
    <n v="41.9"/>
    <n v="0.14399999999999999"/>
    <n v="6"/>
    <n v="2"/>
    <n v="215.19839999999996"/>
    <n v="266.52"/>
    <n v="-51.321600000000018"/>
    <n v="-0.23848504449847224"/>
    <s v="Aug-2023"/>
    <s v="Q3-2023"/>
    <s v="Low"/>
    <s v="Europe &gt; Germany &gt; Munich"/>
    <s v="Jan-2023"/>
  </r>
  <r>
    <s v="ORD-2025-765220"/>
    <x v="53"/>
    <d v="2025-04-30T00:00:00"/>
    <s v="Americas"/>
    <x v="5"/>
    <s v="Brasília"/>
    <s v="Education"/>
    <s v="Online"/>
    <s v="K. Singh"/>
    <s v="Monitors"/>
    <s v="MON-4925"/>
    <n v="855.78"/>
    <n v="977.38"/>
    <n v="0.14699999999999999"/>
    <n v="38"/>
    <n v="24"/>
    <n v="31680.795320000001"/>
    <n v="32519.64"/>
    <n v="-838.84467999999833"/>
    <n v="-2.6478018355506307E-2"/>
    <s v="Apr-2025"/>
    <s v="Q2-2025"/>
    <s v="Medium"/>
    <s v="Americas &gt; Brazil &gt; Brasília"/>
    <s v="Jan-2023"/>
  </r>
  <r>
    <s v="ORD-2025-931538"/>
    <x v="54"/>
    <d v="2025-03-01T00:00:00"/>
    <s v="Americas"/>
    <x v="5"/>
    <s v="São Paulo"/>
    <s v="Corporate"/>
    <s v="Distributor"/>
    <s v="B. Chen"/>
    <s v="Laptops"/>
    <s v="LAP-6989"/>
    <n v="1154.6400000000001"/>
    <n v="2794.13"/>
    <n v="3.5000000000000003E-2"/>
    <n v="11"/>
    <n v="20"/>
    <n v="29659.68995"/>
    <n v="12701.04"/>
    <n v="16958.649949999999"/>
    <n v="0.57177435025749479"/>
    <s v="Feb-2025"/>
    <s v="Q1-2025"/>
    <s v="High"/>
    <s v="Americas &gt; Brazil &gt; São Paulo"/>
    <s v="Jan-2023"/>
  </r>
  <r>
    <s v="ORD-2024-289089"/>
    <x v="55"/>
    <d v="2024-12-18T00:00:00"/>
    <s v="Europe"/>
    <x v="6"/>
    <s v="Munich"/>
    <s v="Education"/>
    <s v="Retail"/>
    <s v="L. Okafor"/>
    <s v="Accessories"/>
    <s v="ACC-5780"/>
    <n v="346.82"/>
    <n v="701.95"/>
    <n v="0.14699999999999999"/>
    <n v="8"/>
    <n v="1"/>
    <n v="4790.1068000000005"/>
    <n v="2774.56"/>
    <n v="2015.5468000000005"/>
    <n v="0.42077283120284509"/>
    <s v="Dec-2024"/>
    <s v="Q4-2024"/>
    <s v="Low"/>
    <s v="Europe &gt; Germany &gt; Munich"/>
    <s v="Jan-2023"/>
  </r>
  <r>
    <s v="ORD-2025-639542"/>
    <x v="56"/>
    <d v="2025-06-18T00:00:00"/>
    <s v="Europe"/>
    <x v="7"/>
    <s v="Marseille"/>
    <s v="Small Business"/>
    <s v="Marketplace"/>
    <s v="H. Kim"/>
    <s v="Accessories"/>
    <s v="ACC-1770"/>
    <n v="1225.5"/>
    <n v="5.27"/>
    <n v="7.4999999999999997E-2"/>
    <n v="56"/>
    <n v="9"/>
    <n v="272.98599999999999"/>
    <n v="68628"/>
    <n v="-68355.013999999996"/>
    <n v="-250.39750756449047"/>
    <s v="Jun-2025"/>
    <s v="Q2-2025"/>
    <s v="Low"/>
    <s v="Europe &gt; France &gt; Marseille"/>
    <s v="Jan-2023"/>
  </r>
  <r>
    <s v="ORD-2025-762301"/>
    <x v="57"/>
    <d v="2025-05-13T00:00:00"/>
    <s v="Africa"/>
    <x v="0"/>
    <s v="Nakuru"/>
    <s v="Small Business"/>
    <s v="Online"/>
    <s v="A. Patel"/>
    <s v="Accessories"/>
    <s v="ACC-2252"/>
    <n v="1057.5999999999999"/>
    <n v="1437.06"/>
    <n v="0.20499999999999999"/>
    <n v="4"/>
    <n v="11"/>
    <n v="4569.8508000000002"/>
    <n v="4230.3999999999996"/>
    <n v="339.45080000000053"/>
    <n v="7.4280499485891424E-2"/>
    <s v="May-2025"/>
    <s v="Q2-2025"/>
    <s v="Medium"/>
    <s v="Africa &gt; Kenya &gt; Nakuru"/>
    <s v="Jan-2023"/>
  </r>
  <r>
    <s v="ORD-2024-906395"/>
    <x v="58"/>
    <d v="2024-04-09T00:00:00"/>
    <s v="Europe"/>
    <x v="7"/>
    <s v="Lyon"/>
    <s v="Corporate"/>
    <s v="Direct"/>
    <s v="I. Johnson"/>
    <s v="Components"/>
    <s v="CMP-8002"/>
    <n v="1176.56"/>
    <n v="1911.89"/>
    <n v="0.11899999999999999"/>
    <n v="20"/>
    <n v="30"/>
    <n v="33687.501800000005"/>
    <n v="23531.199999999997"/>
    <n v="10156.301800000008"/>
    <n v="0.30148575160892477"/>
    <s v="Mar-2024"/>
    <s v="Q1-2024"/>
    <s v="High"/>
    <s v="Europe &gt; France &gt; Lyon"/>
    <s v="Jan-2023"/>
  </r>
  <r>
    <s v="ORD-2025-779574"/>
    <x v="59"/>
    <d v="2025-09-12T00:00:00"/>
    <s v="Asia"/>
    <x v="2"/>
    <s v="Tokyo"/>
    <s v="Consumer"/>
    <s v="Online"/>
    <s v="O. Wang"/>
    <s v="Components"/>
    <s v="CMP-6971"/>
    <n v="1470.15"/>
    <n v="2593.7800000000002"/>
    <n v="0.11"/>
    <n v="12"/>
    <n v="2"/>
    <n v="27701.570400000001"/>
    <n v="17641.800000000003"/>
    <n v="10059.770399999998"/>
    <n v="0.36314801849645306"/>
    <s v="Sep-2025"/>
    <s v="Q3-2025"/>
    <s v="High"/>
    <s v="Asia &gt; Japan &gt; Tokyo"/>
    <s v="Mar-2023"/>
  </r>
  <r>
    <s v="ORD-2025-526650"/>
    <x v="60"/>
    <d v="2025-05-25T00:00:00"/>
    <s v="Europe"/>
    <x v="7"/>
    <s v="Paris"/>
    <s v="Small Business"/>
    <s v="Marketplace"/>
    <s v="I. Johnson"/>
    <s v="Phones"/>
    <s v="PHN-8350"/>
    <n v="603.45000000000005"/>
    <n v="1244.08"/>
    <n v="0.2"/>
    <n v="11"/>
    <n v="28"/>
    <n v="10947.904"/>
    <n v="6637.9500000000007"/>
    <n v="4309.9539999999997"/>
    <n v="0.39367846119220623"/>
    <s v="Apr-2025"/>
    <s v="Q2-2025"/>
    <s v="Medium"/>
    <s v="Europe &gt; France &gt; Paris"/>
    <s v="Jan-2023"/>
  </r>
  <r>
    <s v="ORD-2024-247979"/>
    <x v="61"/>
    <d v="2024-11-18T00:00:00"/>
    <s v="Asia"/>
    <x v="4"/>
    <s v="Mumbai"/>
    <s v="Small Business"/>
    <s v="Distributor"/>
    <s v="O. Wang"/>
    <s v="Monitors"/>
    <s v="MON-5188"/>
    <n v="1233.58"/>
    <n v="1912.51"/>
    <n v="0.255"/>
    <n v="51"/>
    <n v="16"/>
    <n v="72665.817450000002"/>
    <n v="62912.579999999994"/>
    <n v="9753.2374500000078"/>
    <n v="0.134220432553601"/>
    <s v="Nov-2024"/>
    <s v="Q4-2024"/>
    <s v="High"/>
    <s v="Asia &gt; India &gt; Mumbai"/>
    <s v="Jan-2023"/>
  </r>
  <r>
    <s v="ORD-2023-480975"/>
    <x v="62"/>
    <d v="2023-02-26T00:00:00"/>
    <s v="Africa"/>
    <x v="11"/>
    <s v="Johannesburg"/>
    <s v="Non-Profit"/>
    <s v="Retail"/>
    <s v="K. Singh"/>
    <s v="Laptops"/>
    <s v="LAP-3393"/>
    <n v="498.5"/>
    <n v="755.87"/>
    <n v="0.13"/>
    <n v="40"/>
    <n v="11"/>
    <n v="26304.275999999998"/>
    <n v="19940"/>
    <n v="6364.275999999998"/>
    <n v="0.24194834330357537"/>
    <s v="Feb-2023"/>
    <s v="Q1-2023"/>
    <s v="Low"/>
    <s v="Africa &gt; South Africa &gt; Johannesburg"/>
    <s v="Jan-2023"/>
  </r>
  <r>
    <s v="ORD-2023-239789"/>
    <x v="63"/>
    <d v="2023-12-26T00:00:00"/>
    <s v="Americas"/>
    <x v="5"/>
    <s v="Rio de Janeiro"/>
    <s v="Education"/>
    <s v="Retail"/>
    <s v="O. Wang"/>
    <s v="Phones"/>
    <s v="PHN-4644"/>
    <n v="1303.1099999999999"/>
    <n v="1145.67"/>
    <n v="0.184"/>
    <n v="13"/>
    <n v="23"/>
    <n v="12153.267360000002"/>
    <n v="16940.43"/>
    <n v="-4787.1626399999986"/>
    <n v="-0.39389922875851208"/>
    <s v="Dec-2023"/>
    <s v="Q4-2023"/>
    <s v="Medium"/>
    <s v="Americas &gt; Brazil &gt; Rio de Janeiro"/>
    <s v="Jan-2023"/>
  </r>
  <r>
    <s v="ORD-2023-548874"/>
    <x v="64"/>
    <d v="2023-04-09T00:00:00"/>
    <s v="Europe"/>
    <x v="8"/>
    <s v="Manchester"/>
    <s v="Consumer"/>
    <s v="Retail"/>
    <s v="L. Okafor"/>
    <s v="Accessories"/>
    <s v="ACC-9150"/>
    <n v="1082.17"/>
    <n v="1234.0999999999999"/>
    <n v="0.189"/>
    <n v="16"/>
    <n v="21"/>
    <n v="16013.681599999998"/>
    <n v="17314.72"/>
    <n v="-1301.0384000000031"/>
    <n v="-8.124542703534228E-2"/>
    <s v="Mar-2023"/>
    <s v="Q1-2023"/>
    <s v="Medium"/>
    <s v="Europe &gt; United Kingdom &gt; Manchester"/>
    <s v="Jan-2023"/>
  </r>
  <r>
    <s v="ORD-2024-347736"/>
    <x v="65"/>
    <d v="2024-06-06T00:00:00"/>
    <s v="Asia"/>
    <x v="2"/>
    <s v="Nagoya"/>
    <s v="Corporate"/>
    <s v="Distributor"/>
    <s v="C. Otieno"/>
    <s v="Monitors"/>
    <s v="MON-6870"/>
    <n v="673.88"/>
    <n v="1228.01"/>
    <n v="0.105"/>
    <n v="13"/>
    <n v="15"/>
    <n v="14287.896349999999"/>
    <n v="8760.44"/>
    <n v="5527.4563499999986"/>
    <n v="0.38686285332689996"/>
    <s v="May-2024"/>
    <s v="Q2-2024"/>
    <s v="Medium"/>
    <s v="Asia &gt; Japan &gt; Nagoya"/>
    <s v="Mar-2023"/>
  </r>
  <r>
    <s v="ORD-2023-749324"/>
    <x v="66"/>
    <d v="2023-09-07T00:00:00"/>
    <s v="Africa"/>
    <x v="11"/>
    <s v="Johannesburg"/>
    <s v="Enterprise"/>
    <s v="Retail"/>
    <s v="D. Smith"/>
    <s v="Monitors"/>
    <s v="MON-2296"/>
    <n v="494.61"/>
    <n v="605.23"/>
    <n v="0.20399999999999999"/>
    <n v="18"/>
    <n v="19"/>
    <n v="8671.7354400000004"/>
    <n v="8902.98"/>
    <n v="-231.24455999999918"/>
    <n v="-2.6666468505639647E-2"/>
    <s v="Aug-2023"/>
    <s v="Q3-2023"/>
    <s v="Low"/>
    <s v="Africa &gt; South Africa &gt; Johannesburg"/>
    <s v="Jan-2023"/>
  </r>
  <r>
    <s v="ORD-2023-809913"/>
    <x v="67"/>
    <d v="2023-05-10T00:00:00"/>
    <s v="Asia"/>
    <x v="9"/>
    <s v="Shanghai"/>
    <s v="Corporate"/>
    <s v="Retail"/>
    <s v="A. Patel"/>
    <s v="Components"/>
    <s v="CMP-7371"/>
    <n v="882.33"/>
    <n v="1880.15"/>
    <n v="0.05"/>
    <n v="5"/>
    <n v="19"/>
    <n v="8930.7124999999996"/>
    <n v="4411.6500000000005"/>
    <n v="4519.0624999999991"/>
    <n v="0.50601365792482955"/>
    <s v="Apr-2023"/>
    <s v="Q2-2023"/>
    <s v="High"/>
    <s v="Asia &gt; China &gt; Shanghai"/>
    <s v="Jan-2023"/>
  </r>
  <r>
    <s v="ORD-2024-287210"/>
    <x v="68"/>
    <d v="2024-03-21T00:00:00"/>
    <s v="Europe"/>
    <x v="6"/>
    <s v="Munich"/>
    <s v="Small Business"/>
    <s v="Online"/>
    <s v="M. Rossi"/>
    <s v="Accessories"/>
    <s v="ACC-2761"/>
    <n v="910.63"/>
    <n v="1269.4000000000001"/>
    <n v="6.8000000000000005E-2"/>
    <n v="9"/>
    <n v="3"/>
    <n v="10647.727199999999"/>
    <n v="8195.67"/>
    <n v="2452.0571999999993"/>
    <n v="0.23028925834989455"/>
    <s v="Mar-2024"/>
    <s v="Q1-2024"/>
    <s v="Medium"/>
    <s v="Europe &gt; Germany &gt; Munich"/>
    <s v="Jan-2023"/>
  </r>
  <r>
    <s v="ORD-2025-640677"/>
    <x v="69"/>
    <d v="2025-05-06T00:00:00"/>
    <s v="Americas"/>
    <x v="5"/>
    <s v="Brasília"/>
    <s v="Enterprise"/>
    <s v="Marketplace"/>
    <s v="F. Müller"/>
    <s v="Laptops"/>
    <s v="LAP-4517"/>
    <n v="264.19"/>
    <n v="620.92999999999995"/>
    <n v="0.14199999999999999"/>
    <n v="12"/>
    <n v="27"/>
    <n v="6393.0952799999995"/>
    <n v="3170.2799999999997"/>
    <n v="3222.8152799999998"/>
    <n v="0.50410875152794532"/>
    <s v="Apr-2025"/>
    <s v="Q2-2025"/>
    <s v="Low"/>
    <s v="Americas &gt; Brazil &gt; Brasília"/>
    <s v="Jan-2023"/>
  </r>
  <r>
    <s v="ORD-2024-939873"/>
    <x v="70"/>
    <d v="2024-05-07T00:00:00"/>
    <s v="Africa"/>
    <x v="11"/>
    <s v="Johannesburg"/>
    <s v="Education"/>
    <s v="Distributor"/>
    <s v="A. Patel"/>
    <s v="Laptops"/>
    <s v="LAP-8489"/>
    <n v="1376.51"/>
    <n v="1455.91"/>
    <n v="0.185"/>
    <n v="17"/>
    <n v="25"/>
    <n v="20171.63305"/>
    <n v="23400.67"/>
    <n v="-3229.0369499999979"/>
    <n v="-0.1600781127634085"/>
    <s v="Apr-2024"/>
    <s v="Q2-2024"/>
    <s v="Medium"/>
    <s v="Africa &gt; South Africa &gt; Johannesburg"/>
    <s v="Jan-2023"/>
  </r>
  <r>
    <s v="ORD-2024-800947"/>
    <x v="71"/>
    <d v="2024-12-20T00:00:00"/>
    <s v="Asia"/>
    <x v="9"/>
    <s v="Shenzhen"/>
    <s v="Small Business"/>
    <s v="Direct"/>
    <s v="J. Njeri"/>
    <s v="Networking"/>
    <s v="NET-1846"/>
    <n v="717.55"/>
    <n v="546.42999999999995"/>
    <n v="4.7E-2"/>
    <n v="18"/>
    <n v="5"/>
    <n v="9373.460219999999"/>
    <n v="12915.9"/>
    <n v="-3542.4397800000006"/>
    <n v="-0.37792231437026369"/>
    <s v="Dec-2024"/>
    <s v="Q4-2024"/>
    <s v="Low"/>
    <s v="Asia &gt; China &gt; Shenzhen"/>
    <s v="Jan-2023"/>
  </r>
  <r>
    <s v="ORD-2023-382272"/>
    <x v="72"/>
    <d v="2023-05-27T00:00:00"/>
    <s v="Africa"/>
    <x v="11"/>
    <s v="Durban"/>
    <s v="Corporate"/>
    <s v="Distributor"/>
    <s v="A. Patel"/>
    <s v="Components"/>
    <s v="CMP-5208"/>
    <n v="917.88"/>
    <n v="1347.92"/>
    <n v="0.3"/>
    <n v="5"/>
    <n v="7"/>
    <n v="4717.72"/>
    <n v="4589.3999999999996"/>
    <n v="128.32000000000062"/>
    <n v="2.7199579457873848E-2"/>
    <s v="May-2023"/>
    <s v="Q2-2023"/>
    <s v="Medium"/>
    <s v="Africa &gt; South Africa &gt; Durban"/>
    <s v="Jan-2023"/>
  </r>
  <r>
    <s v="ORD-2023-722117"/>
    <x v="73"/>
    <d v="2023-10-08T00:00:00"/>
    <s v="Asia"/>
    <x v="4"/>
    <s v="Delhi"/>
    <s v="Small Business"/>
    <s v="Direct"/>
    <s v="B. Chen"/>
    <s v="Components"/>
    <s v="CMP-1009"/>
    <n v="825.64"/>
    <n v="1108.43"/>
    <n v="0.114"/>
    <n v="7"/>
    <n v="20"/>
    <n v="6874.4828600000001"/>
    <n v="5779.48"/>
    <n v="1095.0028600000005"/>
    <n v="0.15928512475773349"/>
    <s v="Sep-2023"/>
    <s v="Q3-2023"/>
    <s v="Medium"/>
    <s v="Asia &gt; India &gt; Delhi"/>
    <s v="Jan-2023"/>
  </r>
  <r>
    <s v="ORD-2024-446699"/>
    <x v="74"/>
    <d v="2024-09-25T00:00:00"/>
    <s v="Americas"/>
    <x v="5"/>
    <s v="Rio de Janeiro"/>
    <s v="Non-Profit"/>
    <s v="Online"/>
    <s v="Not Provided"/>
    <s v="Accessories"/>
    <s v="ACC-4490"/>
    <n v="1394.65"/>
    <n v="3144.1"/>
    <n v="0.13400000000000001"/>
    <n v="13"/>
    <n v="28"/>
    <n v="35396.277799999996"/>
    <n v="18130.45"/>
    <n v="17265.827799999995"/>
    <n v="0.4877865378263021"/>
    <s v="Aug-2024"/>
    <s v="Q3-2024"/>
    <s v="High"/>
    <s v="Americas &gt; Brazil &gt; Rio de Janeiro"/>
    <s v="Jan-2023"/>
  </r>
  <r>
    <s v="ORD-2024-451005"/>
    <x v="24"/>
    <d v="2024-07-07T00:00:00"/>
    <s v="Americas"/>
    <x v="5"/>
    <s v="Rio de Janeiro"/>
    <s v="Small Business"/>
    <s v="Direct"/>
    <s v="L. Okafor"/>
    <s v="Accessories"/>
    <s v="ACC-9162"/>
    <n v="1112.98"/>
    <n v="2095.73"/>
    <n v="7.1999999999999995E-2"/>
    <n v="17"/>
    <n v="7"/>
    <n v="33062.236480000007"/>
    <n v="18920.66"/>
    <n v="14141.576480000007"/>
    <n v="0.42772594916724777"/>
    <s v="Jun-2024"/>
    <s v="Q2-2024"/>
    <s v="High"/>
    <s v="Americas &gt; Brazil &gt; Rio de Janeiro"/>
    <s v="Jan-2023"/>
  </r>
  <r>
    <s v="ORD-2023-290279"/>
    <x v="75"/>
    <d v="2023-06-16T00:00:00"/>
    <s v="Europe"/>
    <x v="8"/>
    <s v="Manchester"/>
    <s v="Non-Profit"/>
    <s v="Direct"/>
    <s v="K. Singh"/>
    <s v="Components"/>
    <s v="CMP-5820"/>
    <n v="357.36"/>
    <n v="703.62"/>
    <n v="0.25700000000000001"/>
    <n v="20"/>
    <n v="2"/>
    <n v="10455.7932"/>
    <n v="7147.2000000000007"/>
    <n v="3308.5931999999993"/>
    <n v="0.31643636563125593"/>
    <s v="Jun-2023"/>
    <s v="Q2-2023"/>
    <s v="Low"/>
    <s v="Europe &gt; United Kingdom &gt; Manchester"/>
    <s v="Jan-2023"/>
  </r>
  <r>
    <s v="ORD-2024-192263"/>
    <x v="76"/>
    <d v="2024-12-21T00:00:00"/>
    <s v="Europe"/>
    <x v="7"/>
    <s v="Marseille"/>
    <s v="Small Business"/>
    <s v="Direct"/>
    <s v="I. Johnson"/>
    <s v="Monitors"/>
    <s v="MON-7943"/>
    <n v="1122.68"/>
    <n v="1997.19"/>
    <n v="0.186"/>
    <n v="3"/>
    <n v="30"/>
    <n v="4877.1379800000004"/>
    <n v="3368.04"/>
    <n v="1509.0979800000005"/>
    <n v="0.30942285951073306"/>
    <s v="Nov-2024"/>
    <s v="Q4-2024"/>
    <s v="High"/>
    <s v="Europe &gt; France &gt; Marseille"/>
    <s v="Jan-2023"/>
  </r>
  <r>
    <s v="ORD-2023-159379"/>
    <x v="77"/>
    <d v="2023-02-11T00:00:00"/>
    <s v="Africa"/>
    <x v="11"/>
    <s v="Cape Town"/>
    <s v="Corporate"/>
    <s v="Direct"/>
    <s v="M. Rossi"/>
    <s v="Networking"/>
    <s v="NET-5018"/>
    <n v="1410.05"/>
    <n v="2763.95"/>
    <n v="0.161"/>
    <n v="26"/>
    <n v="3"/>
    <n v="60292.805299999993"/>
    <n v="36661.299999999996"/>
    <n v="23631.505299999997"/>
    <n v="0.39194569206750779"/>
    <s v="Feb-2023"/>
    <s v="Q1-2023"/>
    <s v="High"/>
    <s v="Africa &gt; South Africa &gt; Cape Town"/>
    <s v="Jan-2023"/>
  </r>
  <r>
    <s v="ORD-2023-343322"/>
    <x v="66"/>
    <d v="2023-09-12T00:00:00"/>
    <s v="Americas"/>
    <x v="3"/>
    <s v="Vancouver"/>
    <s v="Enterprise"/>
    <s v="Retail"/>
    <s v="I. Johnson"/>
    <s v="Printers"/>
    <s v="PRN-9669"/>
    <n v="1183.95"/>
    <n v="1503.53"/>
    <n v="0.24099999999999999"/>
    <n v="16"/>
    <n v="24"/>
    <n v="18258.868320000001"/>
    <n v="18943.2"/>
    <n v="-684.33167999999932"/>
    <n v="-3.7479413729623705E-2"/>
    <s v="Aug-2023"/>
    <s v="Q3-2023"/>
    <s v="Medium"/>
    <s v="Americas &gt; Canada &gt; Vancouver"/>
    <s v="Jan-2023"/>
  </r>
  <r>
    <s v="ORD-2025-114382"/>
    <x v="78"/>
    <d v="2025-05-24T00:00:00"/>
    <s v="Europe"/>
    <x v="7"/>
    <s v="Paris"/>
    <s v="Small Business"/>
    <s v="Marketplace"/>
    <s v="K. Singh"/>
    <s v="Components"/>
    <s v="CMP-2865"/>
    <n v="170.39"/>
    <n v="388.04"/>
    <n v="8.4000000000000005E-2"/>
    <n v="15"/>
    <n v="10"/>
    <n v="5331.6696000000002"/>
    <n v="2555.85"/>
    <n v="2775.8196000000003"/>
    <n v="0.52062858508711796"/>
    <s v="May-2025"/>
    <s v="Q2-2025"/>
    <s v="Low"/>
    <s v="Europe &gt; France &gt; Paris"/>
    <s v="Jan-2023"/>
  </r>
  <r>
    <s v="ORD-2025-488349"/>
    <x v="79"/>
    <d v="2025-04-30T00:00:00"/>
    <s v="Americas"/>
    <x v="10"/>
    <s v="San Francisco"/>
    <s v="Non-Profit"/>
    <s v="Distributor"/>
    <s v="D. Smith"/>
    <s v="Monitors"/>
    <s v="MON-3371"/>
    <n v="23.24"/>
    <n v="44.57"/>
    <n v="0.215"/>
    <n v="15"/>
    <n v="7"/>
    <n v="524.81174999999996"/>
    <n v="348.59999999999997"/>
    <n v="176.21174999999999"/>
    <n v="0.33576182316802167"/>
    <s v="Apr-2025"/>
    <s v="Q2-2025"/>
    <s v="Low"/>
    <s v="Americas &gt; USA &gt; San Francisco"/>
    <s v="Jan-2023"/>
  </r>
  <r>
    <s v="ORD-2025-330203"/>
    <x v="80"/>
    <d v="2025-04-17T00:00:00"/>
    <s v="Europe"/>
    <x v="8"/>
    <s v="London"/>
    <s v="Consumer"/>
    <s v="Retail"/>
    <s v="H. Kim"/>
    <s v="Networking"/>
    <s v="NET-7166"/>
    <n v="1421.19"/>
    <n v="1808.26"/>
    <n v="0.104"/>
    <n v="13"/>
    <n v="23"/>
    <n v="21062.61248"/>
    <n v="18475.47"/>
    <n v="2587.1424799999986"/>
    <n v="0.12283103449093123"/>
    <s v="Mar-2025"/>
    <s v="Q1-2025"/>
    <s v="High"/>
    <s v="Europe &gt; United Kingdom &gt; London"/>
    <s v="Jan-2023"/>
  </r>
  <r>
    <s v="ORD-2023-841426"/>
    <x v="81"/>
    <d v="2023-12-23T00:00:00"/>
    <s v="Africa"/>
    <x v="11"/>
    <s v="Cape Town"/>
    <s v="Non-Profit"/>
    <s v="Marketplace"/>
    <s v="D. Smith"/>
    <s v="Components"/>
    <s v="CMP-4531"/>
    <n v="1186.18"/>
    <n v="1285.0899999999999"/>
    <n v="7.0000000000000007E-2"/>
    <n v="11"/>
    <n v="1"/>
    <n v="13146.470699999998"/>
    <n v="13047.980000000001"/>
    <n v="98.49069999999665"/>
    <n v="7.4917977796121861E-3"/>
    <s v="Dec-2023"/>
    <s v="Q4-2023"/>
    <s v="Medium"/>
    <s v="Africa &gt; South Africa &gt; Cape Town"/>
    <s v="Jan-2023"/>
  </r>
  <r>
    <s v="ORD-2024-594592"/>
    <x v="82"/>
    <d v="2024-04-25T00:00:00"/>
    <s v="Asia"/>
    <x v="9"/>
    <s v="Shanghai"/>
    <s v="Corporate"/>
    <s v="Retail"/>
    <s v="K. Singh"/>
    <s v="Components"/>
    <s v="CMP-8196"/>
    <n v="1366.48"/>
    <n v="1678.14"/>
    <n v="0.154"/>
    <n v="10"/>
    <n v="19"/>
    <n v="14197.064400000001"/>
    <n v="13664.8"/>
    <n v="532.26440000000184"/>
    <n v="3.7491159087790132E-2"/>
    <s v="Apr-2024"/>
    <s v="Q2-2024"/>
    <s v="High"/>
    <s v="Asia &gt; China &gt; Shanghai"/>
    <s v="Jan-2023"/>
  </r>
  <r>
    <s v="ORD-2025-863978"/>
    <x v="83"/>
    <d v="2025-08-19T00:00:00"/>
    <s v="Africa"/>
    <x v="0"/>
    <s v="Nakuru"/>
    <s v="Corporate"/>
    <s v="Unknown"/>
    <s v="M. Rossi"/>
    <s v="Components"/>
    <s v="CMP-2854"/>
    <n v="601.51"/>
    <n v="679.35"/>
    <n v="0.188"/>
    <n v="3"/>
    <n v="12"/>
    <n v="1654.8966000000003"/>
    <n v="1804.53"/>
    <n v="-149.63339999999971"/>
    <n v="-9.0418579626062243E-2"/>
    <s v="Aug-2025"/>
    <s v="Q3-2025"/>
    <s v="Low"/>
    <s v="Africa &gt; Kenya &gt; Nakuru"/>
    <s v="Jan-2023"/>
  </r>
  <r>
    <s v="ORD-2024-604471"/>
    <x v="84"/>
    <d v="2024-01-25T00:00:00"/>
    <s v="Asia"/>
    <x v="4"/>
    <s v="Delhi"/>
    <s v="Consumer"/>
    <s v="Direct"/>
    <s v="C. Otieno"/>
    <s v="Monitors"/>
    <s v="MON-8973"/>
    <n v="523.70000000000005"/>
    <n v="1109.92"/>
    <n v="0.03"/>
    <n v="11"/>
    <n v="4"/>
    <n v="11842.8464"/>
    <n v="5760.7000000000007"/>
    <n v="6082.1463999999996"/>
    <n v="0.51357133197302973"/>
    <s v="Jan-2024"/>
    <s v="Q1-2024"/>
    <s v="Medium"/>
    <s v="Asia &gt; India &gt; Delhi"/>
    <s v="Jan-2023"/>
  </r>
  <r>
    <s v="ORD-2023-258768"/>
    <x v="85"/>
    <d v="2023-07-02T00:00:00"/>
    <s v="Asia"/>
    <x v="2"/>
    <s v="Nagoya"/>
    <s v="Education"/>
    <s v="Marketplace"/>
    <s v="F. Müller"/>
    <s v="Monitors"/>
    <s v="MON-2990"/>
    <n v="55.65"/>
    <n v="83.57"/>
    <n v="6.6000000000000003E-2"/>
    <n v="8"/>
    <n v="3"/>
    <n v="624.43503999999996"/>
    <n v="445.2"/>
    <n v="179.23503999999997"/>
    <n v="0.2870355257449998"/>
    <s v="Jun-2023"/>
    <s v="Q2-2023"/>
    <s v="Low"/>
    <s v="Asia &gt; Japan &gt; Nagoya"/>
    <s v="Mar-2023"/>
  </r>
  <r>
    <s v="ORD-2025-626047"/>
    <x v="86"/>
    <d v="2025-05-15T00:00:00"/>
    <s v="Asia"/>
    <x v="2"/>
    <s v="Nagoya"/>
    <s v="Education"/>
    <s v="Direct"/>
    <s v="N. Brown"/>
    <s v="Networking"/>
    <s v="NET-1966"/>
    <n v="691.19"/>
    <n v="1284.3"/>
    <n v="7.3999999999999996E-2"/>
    <n v="7"/>
    <n v="17"/>
    <n v="8324.8326000000015"/>
    <n v="4838.33"/>
    <n v="3486.5026000000016"/>
    <n v="0.41880753253825198"/>
    <s v="Apr-2025"/>
    <s v="Q2-2025"/>
    <s v="Medium"/>
    <s v="Asia &gt; Japan &gt; Nagoya"/>
    <s v="Mar-2023"/>
  </r>
  <r>
    <s v="ORD-2025-526752"/>
    <x v="56"/>
    <d v="2025-06-25T00:00:00"/>
    <s v="Asia"/>
    <x v="4"/>
    <s v="Hyderabad"/>
    <s v="Enterprise"/>
    <s v="Distributor"/>
    <s v="M. Rossi"/>
    <s v="Phones"/>
    <s v="PHN-3482"/>
    <n v="527.33000000000004"/>
    <n v="911.72"/>
    <n v="0.14399999999999999"/>
    <n v="25"/>
    <n v="16"/>
    <n v="19510.808000000001"/>
    <n v="13183.250000000002"/>
    <n v="6327.5579999999991"/>
    <n v="0.32431040272652978"/>
    <s v="Jun-2025"/>
    <s v="Q2-2025"/>
    <s v="Medium"/>
    <s v="Asia &gt; India &gt; Hyderabad"/>
    <s v="Jan-2023"/>
  </r>
  <r>
    <s v="ORD-2023-374486"/>
    <x v="87"/>
    <d v="2023-07-01T00:00:00"/>
    <s v="Americas"/>
    <x v="5"/>
    <s v="Rio de Janeiro"/>
    <s v="Non-Profit"/>
    <s v="Retail"/>
    <s v="E. Garcia"/>
    <s v="Printers"/>
    <s v="PRN-6490"/>
    <n v="804.01"/>
    <n v="1405.07"/>
    <n v="9.6000000000000002E-2"/>
    <n v="8"/>
    <n v="7"/>
    <n v="10161.46624"/>
    <n v="6432.08"/>
    <n v="3729.3862399999998"/>
    <n v="0.36701260939287439"/>
    <s v="Jun-2023"/>
    <s v="Q2-2023"/>
    <s v="Medium"/>
    <s v="Americas &gt; Brazil &gt; Rio de Janeiro"/>
    <s v="Jan-2023"/>
  </r>
  <r>
    <s v="ORD-2024-997336"/>
    <x v="88"/>
    <d v="2024-11-02T00:00:00"/>
    <s v="Africa"/>
    <x v="1"/>
    <s v="Abuja"/>
    <s v="Corporate"/>
    <s v="Distributor"/>
    <s v="F. Müller"/>
    <s v="Accessories"/>
    <s v="ACC-9038"/>
    <n v="412.09"/>
    <n v="968.94"/>
    <n v="9.9000000000000005E-2"/>
    <n v="23"/>
    <n v="29"/>
    <n v="20079.343620000003"/>
    <n v="9478.07"/>
    <n v="10601.273620000004"/>
    <n v="0.52796913189137418"/>
    <s v="Oct-2024"/>
    <s v="Q4-2024"/>
    <s v="Medium"/>
    <s v="Africa &gt; Nigeria &gt; Abuja"/>
    <s v="Jan-2023"/>
  </r>
  <r>
    <s v="ORD-2025-725646"/>
    <x v="59"/>
    <d v="2025-09-30T00:00:00"/>
    <s v="Africa"/>
    <x v="0"/>
    <s v="Mombasa"/>
    <s v="Corporate"/>
    <s v="Direct"/>
    <s v="L. Okafor"/>
    <s v="Phones"/>
    <s v="PHN-6954"/>
    <n v="1009.48"/>
    <n v="1088.81"/>
    <n v="0.16"/>
    <n v="6"/>
    <n v="20"/>
    <n v="5487.6023999999998"/>
    <n v="6056.88"/>
    <n v="-569.27760000000035"/>
    <n v="-0.10373885688219693"/>
    <s v="Sep-2025"/>
    <s v="Q3-2025"/>
    <s v="Medium"/>
    <s v="Africa &gt; Kenya &gt; Mombasa"/>
    <s v="Jan-2023"/>
  </r>
  <r>
    <s v="ORD-2023-868734"/>
    <x v="89"/>
    <d v="2023-04-27T00:00:00"/>
    <s v="Europe"/>
    <x v="8"/>
    <s v="Manchester"/>
    <s v="Enterprise"/>
    <s v="Distributor"/>
    <s v="I. Johnson"/>
    <s v="Printers"/>
    <s v="PRN-8970"/>
    <n v="1084.79"/>
    <n v="2484.9899999999998"/>
    <n v="3.4000000000000002E-2"/>
    <n v="18"/>
    <n v="21"/>
    <n v="43209.006119999991"/>
    <n v="19526.22"/>
    <n v="23682.78611999999"/>
    <n v="0.54809837685755114"/>
    <s v="Apr-2023"/>
    <s v="Q2-2023"/>
    <s v="High"/>
    <s v="Europe &gt; United Kingdom &gt; Manchester"/>
    <s v="Jan-2023"/>
  </r>
  <r>
    <s v="ORD-2025-262491"/>
    <x v="90"/>
    <d v="2025-08-16T00:00:00"/>
    <s v="Asia"/>
    <x v="4"/>
    <s v="Unknown - India"/>
    <s v="Enterprise"/>
    <s v="Direct"/>
    <s v="O. Wang"/>
    <s v="Monitors"/>
    <s v="MON-1822"/>
    <n v="24.44"/>
    <n v="28.69"/>
    <n v="0.14599999999999999"/>
    <n v="6"/>
    <n v="15"/>
    <n v="147.00756000000001"/>
    <n v="146.64000000000001"/>
    <n v="0.36755999999999744"/>
    <n v="2.5002795774584476E-3"/>
    <s v="Aug-2025"/>
    <s v="Q3-2025"/>
    <s v="Low"/>
    <s v="Asia &gt; India &gt; Unknown - India"/>
    <s v="Jan-2023"/>
  </r>
  <r>
    <s v="ORD-2024-638884"/>
    <x v="91"/>
    <d v="2024-06-04T00:00:00"/>
    <s v="Africa"/>
    <x v="1"/>
    <s v="Abuja"/>
    <s v="Enterprise"/>
    <s v="Online"/>
    <s v="F. Müller"/>
    <s v="Accessories"/>
    <s v="ACC-5177"/>
    <n v="1227.08"/>
    <n v="1896.62"/>
    <n v="0"/>
    <n v="18"/>
    <n v="7"/>
    <n v="34139.159999999996"/>
    <n v="22087.439999999999"/>
    <n v="12051.719999999998"/>
    <n v="0.353017473189147"/>
    <s v="May-2024"/>
    <s v="Q2-2024"/>
    <s v="High"/>
    <s v="Africa &gt; Nigeria &gt; Abuja"/>
    <s v="Jan-2023"/>
  </r>
  <r>
    <s v="ORD-2025-541501"/>
    <x v="92"/>
    <d v="2025-08-18T00:00:00"/>
    <s v="Asia"/>
    <x v="9"/>
    <s v="Shenzhen"/>
    <s v="Non-Profit"/>
    <s v="Marketplace"/>
    <s v="M. Rossi"/>
    <s v="Networking"/>
    <s v="NET-1804"/>
    <n v="547.32000000000005"/>
    <n v="419.17"/>
    <n v="9.1999999999999998E-2"/>
    <n v="14"/>
    <n v="27"/>
    <n v="5328.4890400000004"/>
    <n v="7662.4800000000005"/>
    <n v="-2333.9909600000001"/>
    <n v="-0.43802116181137907"/>
    <s v="Jul-2025"/>
    <s v="Q3-2025"/>
    <s v="Low"/>
    <s v="Asia &gt; China &gt; Shenzhen"/>
    <s v="Jan-2023"/>
  </r>
  <r>
    <s v="ORD-2023-422918"/>
    <x v="2"/>
    <d v="2023-03-20T00:00:00"/>
    <s v="Europe"/>
    <x v="6"/>
    <s v="Berlin"/>
    <s v="Small Business"/>
    <s v="Direct"/>
    <s v="H. Kim"/>
    <s v="Laptops"/>
    <s v="LAP-3679"/>
    <n v="1200.78"/>
    <n v="2001.17"/>
    <n v="0.29199999999999998"/>
    <n v="18"/>
    <n v="20"/>
    <n v="25502.910479999999"/>
    <n v="21614.04"/>
    <n v="3888.8704799999978"/>
    <n v="0.15248732034132906"/>
    <s v="Feb-2023"/>
    <s v="Q1-2023"/>
    <s v="High"/>
    <s v="Europe &gt; Germany &gt; Berlin"/>
    <s v="Jan-2023"/>
  </r>
  <r>
    <s v="ORD-2025-328504"/>
    <x v="93"/>
    <d v="2025-02-15T00:00:00"/>
    <s v="Asia"/>
    <x v="9"/>
    <s v="Shenzhen"/>
    <s v="Non-Profit"/>
    <s v="Direct"/>
    <s v="L. Okafor"/>
    <s v="Phones"/>
    <s v="PHN-8368"/>
    <n v="1253.22"/>
    <n v="3104.71"/>
    <n v="0"/>
    <n v="17"/>
    <n v="19"/>
    <n v="52780.07"/>
    <n v="21304.74"/>
    <n v="31475.329999999998"/>
    <n v="0.59634877331538205"/>
    <s v="Jan-2025"/>
    <s v="Q1-2025"/>
    <s v="High"/>
    <s v="Asia &gt; China &gt; Shenzhen"/>
    <s v="Jan-2023"/>
  </r>
  <r>
    <s v="ORD-2024-851883"/>
    <x v="94"/>
    <d v="2024-01-22T00:00:00"/>
    <s v="Asia"/>
    <x v="4"/>
    <s v="Mumbai"/>
    <s v="Enterprise"/>
    <s v="Marketplace"/>
    <s v="J. Njeri"/>
    <s v="Components"/>
    <s v="CMP-8141"/>
    <n v="313.60000000000002"/>
    <n v="334.28"/>
    <n v="0.14000000000000001"/>
    <n v="22"/>
    <n v="9"/>
    <n v="6324.5775999999996"/>
    <n v="6899.2000000000007"/>
    <n v="-574.62240000000111"/>
    <n v="-9.0855458868905517E-2"/>
    <s v="Jan-2024"/>
    <s v="Q1-2024"/>
    <s v="Low"/>
    <s v="Asia &gt; India &gt; Mumbai"/>
    <s v="Jan-2023"/>
  </r>
  <r>
    <s v="ORD-2025-662997"/>
    <x v="95"/>
    <d v="2025-04-04T00:00:00"/>
    <s v="Africa"/>
    <x v="0"/>
    <s v="Nakuru"/>
    <s v="Corporate"/>
    <s v="Direct"/>
    <s v="C. Otieno"/>
    <s v="Laptops"/>
    <s v="LAP-7136"/>
    <n v="862.08"/>
    <n v="1952.83"/>
    <n v="0"/>
    <n v="7"/>
    <n v="4"/>
    <n v="13669.81"/>
    <n v="6034.56"/>
    <n v="7635.2499999999991"/>
    <n v="0.5585483631447693"/>
    <s v="Mar-2025"/>
    <s v="Q1-2025"/>
    <s v="High"/>
    <s v="Africa &gt; Kenya &gt; Nakuru"/>
    <s v="Jan-2023"/>
  </r>
  <r>
    <s v="ORD-2024-478165"/>
    <x v="96"/>
    <d v="2024-12-28T00:00:00"/>
    <s v="Americas"/>
    <x v="3"/>
    <s v="Vancouver"/>
    <s v="Corporate"/>
    <s v="Direct"/>
    <s v="F. Müller"/>
    <s v="Accessories"/>
    <s v="ACC-2386"/>
    <n v="107.03"/>
    <n v="242.29"/>
    <n v="0.18"/>
    <n v="30"/>
    <n v="23"/>
    <n v="5960.3340000000007"/>
    <n v="3210.9"/>
    <n v="2749.4340000000007"/>
    <n v="0.46128857879440988"/>
    <s v="Dec-2024"/>
    <s v="Q4-2024"/>
    <s v="Low"/>
    <s v="Americas &gt; Canada &gt; Vancouver"/>
    <s v="Jan-2023"/>
  </r>
  <r>
    <s v="ORD-2024-771210"/>
    <x v="97"/>
    <d v="2024-10-05T00:00:00"/>
    <s v="Asia"/>
    <x v="9"/>
    <s v="Shanghai"/>
    <s v="Small Business"/>
    <s v="Online"/>
    <s v="H. Kim"/>
    <s v="Laptops"/>
    <s v="LAP-5150"/>
    <n v="1405.56"/>
    <n v="2968.87"/>
    <n v="0.16900000000000001"/>
    <n v="5"/>
    <n v="21"/>
    <n v="12335.654849999999"/>
    <n v="7027.7999999999993"/>
    <n v="5307.8548499999997"/>
    <n v="0.4302856163327235"/>
    <s v="Sep-2024"/>
    <s v="Q3-2024"/>
    <s v="High"/>
    <s v="Asia &gt; China &gt; Shanghai"/>
    <s v="Jan-2023"/>
  </r>
  <r>
    <s v="ORD-2024-155337"/>
    <x v="98"/>
    <d v="2024-05-27T00:00:00"/>
    <s v="Africa"/>
    <x v="11"/>
    <s v="Johannesburg"/>
    <s v="Non-Profit"/>
    <s v="Online"/>
    <s v="M. Rossi"/>
    <s v="Components"/>
    <s v="CMP-8101"/>
    <n v="1157.51"/>
    <n v="1394.3"/>
    <n v="0.27800000000000002"/>
    <n v="12"/>
    <n v="6"/>
    <n v="12080.215199999999"/>
    <n v="13890.119999999999"/>
    <n v="-1809.9048000000003"/>
    <n v="-0.14982388724333326"/>
    <s v="May-2024"/>
    <s v="Q2-2024"/>
    <s v="Medium"/>
    <s v="Africa &gt; South Africa &gt; Johannesburg"/>
    <s v="Jan-2023"/>
  </r>
  <r>
    <s v="ORD-2023-251563"/>
    <x v="20"/>
    <d v="2023-06-07T00:00:00"/>
    <s v="Africa"/>
    <x v="0"/>
    <s v="Mombasa"/>
    <s v="Corporate"/>
    <s v="Online"/>
    <s v="J. Njeri"/>
    <s v="Phones"/>
    <s v="PHN-8970"/>
    <n v="12.85"/>
    <n v="15.41"/>
    <n v="0.13700000000000001"/>
    <n v="39"/>
    <n v="27"/>
    <n v="518.65436999999997"/>
    <n v="501.15"/>
    <n v="17.504369999999994"/>
    <n v="3.3749585489851353E-2"/>
    <s v="May-2023"/>
    <s v="Q2-2023"/>
    <s v="Low"/>
    <s v="Africa &gt; Kenya &gt; Mombasa"/>
    <s v="Jan-2023"/>
  </r>
  <r>
    <s v="ORD-2024-286833"/>
    <x v="99"/>
    <d v="2024-09-04T00:00:00"/>
    <s v="Europe"/>
    <x v="8"/>
    <s v="Manchester"/>
    <s v="Non-Profit"/>
    <s v="Online"/>
    <s v="J. Njeri"/>
    <s v="Phones"/>
    <s v="PHN-2341"/>
    <n v="1138.8"/>
    <n v="2250.81"/>
    <n v="0.123"/>
    <n v="12"/>
    <n v="21"/>
    <n v="23687.524440000001"/>
    <n v="13665.599999999999"/>
    <n v="10021.924440000003"/>
    <n v="0.42308872188756258"/>
    <s v="Aug-2024"/>
    <s v="Q3-2024"/>
    <s v="High"/>
    <s v="Europe &gt; United Kingdom &gt; Manchester"/>
    <s v="Jan-2023"/>
  </r>
  <r>
    <s v="ORD-2024-792558"/>
    <x v="100"/>
    <d v="2024-11-08T00:00:00"/>
    <s v="Asia"/>
    <x v="2"/>
    <s v="Osaka"/>
    <s v="Small Business"/>
    <s v="Retail"/>
    <s v="J. Njeri"/>
    <s v="Networking"/>
    <s v="NET-6387"/>
    <n v="82.14"/>
    <n v="166.04"/>
    <n v="0"/>
    <n v="10"/>
    <n v="23"/>
    <n v="1660.3999999999999"/>
    <n v="821.4"/>
    <n v="838.99999999999989"/>
    <n v="0.50529992772825827"/>
    <s v="Oct-2024"/>
    <s v="Q4-2024"/>
    <s v="Low"/>
    <s v="Asia &gt; Japan &gt; Osaka"/>
    <s v="Mar-2023"/>
  </r>
  <r>
    <s v="ORD-2024-166150"/>
    <x v="101"/>
    <d v="2024-06-08T00:00:00"/>
    <s v="Africa"/>
    <x v="0"/>
    <s v="Kisumu"/>
    <s v="Consumer"/>
    <s v="Marketplace"/>
    <s v="A. Patel"/>
    <s v="Accessories"/>
    <s v="ACC-9820"/>
    <n v="292.94"/>
    <n v="356.55"/>
    <n v="0.22900000000000001"/>
    <n v="2"/>
    <n v="6"/>
    <n v="549.80010000000004"/>
    <n v="585.88"/>
    <n v="-36.079899999999952"/>
    <n v="-6.5623669402751925E-2"/>
    <s v="Jun-2024"/>
    <s v="Q2-2024"/>
    <s v="Low"/>
    <s v="Africa &gt; Kenya &gt; Kisumu"/>
    <s v="Jan-2023"/>
  </r>
  <r>
    <s v="ORD-2024-909942"/>
    <x v="102"/>
    <d v="2024-07-07T00:00:00"/>
    <s v="Asia"/>
    <x v="9"/>
    <s v="Shenzhen"/>
    <s v="Corporate"/>
    <s v="Online"/>
    <s v="J. Njeri"/>
    <s v="Components"/>
    <s v="CMP-6392"/>
    <n v="550.22"/>
    <n v="1025.05"/>
    <n v="0"/>
    <n v="27"/>
    <n v="28"/>
    <n v="27676.35"/>
    <n v="14855.94"/>
    <n v="12820.409999999998"/>
    <n v="0.46322618408858102"/>
    <s v="Jun-2024"/>
    <s v="Q2-2024"/>
    <s v="Medium"/>
    <s v="Asia &gt; China &gt; Shenzhen"/>
    <s v="Jan-2023"/>
  </r>
  <r>
    <s v="ORD-2024-223618"/>
    <x v="103"/>
    <d v="2024-06-11T00:00:00"/>
    <s v="Europe"/>
    <x v="8"/>
    <s v="Birmingham"/>
    <s v="Small Business"/>
    <s v="Marketplace"/>
    <s v="M. Rossi"/>
    <s v="Laptops"/>
    <s v="LAP-9230"/>
    <n v="1187.1300000000001"/>
    <n v="1795.17"/>
    <n v="1.2E-2"/>
    <n v="17"/>
    <n v="1"/>
    <n v="30151.675319999998"/>
    <n v="20181.210000000003"/>
    <n v="9970.4653199999957"/>
    <n v="0.33067699271046663"/>
    <s v="Jun-2024"/>
    <s v="Q2-2024"/>
    <s v="High"/>
    <s v="Europe &gt; United Kingdom &gt; Birmingham"/>
    <s v="Jan-2023"/>
  </r>
  <r>
    <s v="ORD-2024-919471"/>
    <x v="104"/>
    <d v="2024-07-26T00:00:00"/>
    <s v="Africa"/>
    <x v="11"/>
    <s v="Durban"/>
    <s v="Enterprise"/>
    <s v="Distributor"/>
    <s v="B. Chen"/>
    <s v="Networking"/>
    <s v="NET-4241"/>
    <n v="5.36"/>
    <n v="4.37"/>
    <n v="0.11799999999999999"/>
    <n v="9"/>
    <n v="27"/>
    <n v="34.689059999999998"/>
    <n v="48.24"/>
    <n v="-13.550940000000004"/>
    <n v="-0.39064016148030545"/>
    <s v="Jun-2024"/>
    <s v="Q2-2024"/>
    <s v="Low"/>
    <s v="Africa &gt; South Africa &gt; Durban"/>
    <s v="Jan-2023"/>
  </r>
  <r>
    <s v="ORD-2025-649239"/>
    <x v="105"/>
    <d v="2025-01-24T00:00:00"/>
    <s v="Americas"/>
    <x v="10"/>
    <s v="Austin"/>
    <s v="Enterprise"/>
    <s v="Online"/>
    <s v="G. Dubois"/>
    <s v="Accessories"/>
    <s v="ACC-4511"/>
    <n v="142.09"/>
    <n v="218.5"/>
    <n v="0.11899999999999999"/>
    <n v="11"/>
    <n v="7"/>
    <n v="2117.4834999999998"/>
    <n v="1562.99"/>
    <n v="554.49349999999981"/>
    <n v="0.26186437816398561"/>
    <s v="Jan-2025"/>
    <s v="Q1-2025"/>
    <s v="Low"/>
    <s v="Americas &gt; USA &gt; Austin"/>
    <s v="Jan-2023"/>
  </r>
  <r>
    <s v="ORD-2023-975863"/>
    <x v="106"/>
    <d v="2023-12-05T00:00:00"/>
    <s v="Asia"/>
    <x v="2"/>
    <s v="Tokyo"/>
    <s v="Enterprise"/>
    <s v="Retail"/>
    <s v="L. Okafor"/>
    <s v="Networking"/>
    <s v="NET-3033"/>
    <n v="354.24"/>
    <n v="249.87"/>
    <n v="0"/>
    <n v="6"/>
    <n v="15"/>
    <n v="1499.22"/>
    <n v="2125.44"/>
    <n v="-626.22"/>
    <n v="-0.41769720254532355"/>
    <s v="Nov-2023"/>
    <s v="Q4-2023"/>
    <s v="Low"/>
    <s v="Asia &gt; Japan &gt; Tokyo"/>
    <s v="Mar-2023"/>
  </r>
  <r>
    <s v="ORD-2023-869884"/>
    <x v="107"/>
    <d v="2023-03-05T00:00:00"/>
    <s v="Americas"/>
    <x v="5"/>
    <s v="Brasília"/>
    <s v="Enterprise"/>
    <s v="Direct"/>
    <s v="G. Dubois"/>
    <s v="Monitors"/>
    <s v="MON-2828"/>
    <n v="1473.58"/>
    <n v="3436.52"/>
    <n v="0.108"/>
    <n v="8"/>
    <n v="3"/>
    <n v="24523.006720000001"/>
    <n v="11788.64"/>
    <n v="12734.366720000002"/>
    <n v="0.51928243813652564"/>
    <s v="Mar-2023"/>
    <s v="Q1-2023"/>
    <s v="High"/>
    <s v="Americas &gt; Brazil &gt; Brasília"/>
    <s v="Jan-2023"/>
  </r>
  <r>
    <s v="ORD-2025-698069"/>
    <x v="108"/>
    <d v="2025-06-10T00:00:00"/>
    <s v="Americas"/>
    <x v="3"/>
    <s v="Toronto"/>
    <s v="Consumer"/>
    <s v="Distributor"/>
    <s v="O. Wang"/>
    <s v="Printers"/>
    <s v="PRN-6429"/>
    <n v="75.180000000000007"/>
    <n v="53.45"/>
    <n v="0.157"/>
    <n v="17"/>
    <n v="7"/>
    <n v="765.99195000000009"/>
    <n v="1278.0600000000002"/>
    <n v="-512.06805000000008"/>
    <n v="-0.66850317421743144"/>
    <s v="Jun-2025"/>
    <s v="Q2-2025"/>
    <s v="Low"/>
    <s v="Americas &gt; Canada &gt; Toronto"/>
    <s v="Jan-2023"/>
  </r>
  <r>
    <s v="ORD-2024-474999"/>
    <x v="6"/>
    <d v="2025-01-02T00:00:00"/>
    <s v="Europe"/>
    <x v="6"/>
    <s v="Frankfurt"/>
    <s v="Education"/>
    <s v="Direct"/>
    <s v="F. Müller"/>
    <s v="Laptops"/>
    <s v="LAP-8214"/>
    <n v="1391.99"/>
    <n v="3469.7"/>
    <n v="0.184"/>
    <n v="23"/>
    <n v="6"/>
    <n v="65119.329599999997"/>
    <n v="32015.77"/>
    <n v="33103.559599999993"/>
    <n v="0.50835227886006973"/>
    <s v="Dec-2024"/>
    <s v="Q4-2024"/>
    <s v="High"/>
    <s v="Europe &gt; Germany &gt; Frankfurt"/>
    <s v="Jan-2023"/>
  </r>
  <r>
    <s v="ORD-2023-427304"/>
    <x v="109"/>
    <d v="2023-06-19T00:00:00"/>
    <s v="Asia"/>
    <x v="9"/>
    <s v="Beijing"/>
    <s v="Enterprise"/>
    <s v="Retail"/>
    <s v="F. Müller"/>
    <s v="Monitors"/>
    <s v="MON-9194"/>
    <n v="339.61"/>
    <n v="621.02"/>
    <n v="7.0999999999999994E-2"/>
    <n v="10"/>
    <n v="10"/>
    <n v="5769.2758000000003"/>
    <n v="3396.1000000000004"/>
    <n v="2373.1758"/>
    <n v="0.41134726129750981"/>
    <s v="Jun-2023"/>
    <s v="Q2-2023"/>
    <s v="Low"/>
    <s v="Asia &gt; China &gt; Beijing"/>
    <s v="Jan-2023"/>
  </r>
  <r>
    <s v="ORD-2025-956101"/>
    <x v="110"/>
    <d v="2025-07-18T00:00:00"/>
    <s v="Americas"/>
    <x v="3"/>
    <s v="Vancouver"/>
    <s v="Education"/>
    <s v="Distributor"/>
    <s v="I. Johnson"/>
    <s v="Laptops"/>
    <s v="LAP-2218"/>
    <n v="57.96"/>
    <n v="88.51"/>
    <n v="4.2999999999999997E-2"/>
    <n v="7"/>
    <n v="9"/>
    <n v="592.92849000000001"/>
    <n v="405.72"/>
    <n v="187.20848999999998"/>
    <n v="0.3157353595877978"/>
    <s v="Jul-2025"/>
    <s v="Q3-2025"/>
    <s v="Low"/>
    <s v="Americas &gt; Canada &gt; Vancouver"/>
    <s v="Jan-2023"/>
  </r>
  <r>
    <s v="ORD-2025-184082"/>
    <x v="111"/>
    <d v="2025-07-12T00:00:00"/>
    <s v="Europe"/>
    <x v="8"/>
    <s v="Unknown - United Kingdom"/>
    <s v="Non-Profit"/>
    <s v="Direct"/>
    <s v="Not Provided"/>
    <s v="Networking"/>
    <s v="NET-6370"/>
    <n v="801.24"/>
    <n v="1959.09"/>
    <n v="0.123"/>
    <n v="23"/>
    <n v="23"/>
    <n v="39516.804389999998"/>
    <n v="18428.52"/>
    <n v="21088.284389999997"/>
    <n v="0.53365358650651762"/>
    <s v="Jun-2025"/>
    <s v="Q2-2025"/>
    <s v="High"/>
    <s v="Europe &gt; United Kingdom &gt; Unknown - United Kingdom"/>
    <s v="Jan-2023"/>
  </r>
  <r>
    <s v="ORD-2023-576840"/>
    <x v="112"/>
    <d v="2023-12-13T00:00:00"/>
    <s v="Europe"/>
    <x v="7"/>
    <s v="Lyon"/>
    <s v="Non-Profit"/>
    <s v="Direct"/>
    <s v="H. Kim"/>
    <s v="Monitors"/>
    <s v="MON-3745"/>
    <n v="1297.42"/>
    <n v="2742.97"/>
    <n v="6.9000000000000006E-2"/>
    <n v="9"/>
    <n v="24"/>
    <n v="22983.34563"/>
    <n v="11676.78"/>
    <n v="11306.565629999999"/>
    <n v="0.49194602961727291"/>
    <s v="Nov-2023"/>
    <s v="Q4-2023"/>
    <s v="High"/>
    <s v="Europe &gt; France &gt; Lyon"/>
    <s v="Jan-2023"/>
  </r>
  <r>
    <s v="ORD-2023-178249"/>
    <x v="113"/>
    <d v="2024-01-20T00:00:00"/>
    <s v="Africa"/>
    <x v="0"/>
    <s v="Kisumu"/>
    <s v="Corporate"/>
    <s v="Direct"/>
    <s v="L. Okafor"/>
    <s v="Phones"/>
    <s v="PHN-7924"/>
    <n v="1395.49"/>
    <n v="1679.42"/>
    <n v="0.20300000000000001"/>
    <n v="12"/>
    <n v="22"/>
    <n v="16061.972879999999"/>
    <n v="16745.88"/>
    <n v="-683.90712000000167"/>
    <n v="-4.2579272490964493E-2"/>
    <s v="Dec-2023"/>
    <s v="Q4-2023"/>
    <s v="High"/>
    <s v="Africa &gt; Kenya &gt; Kisumu"/>
    <s v="Jan-2023"/>
  </r>
  <r>
    <s v="ORD-2024-588972"/>
    <x v="61"/>
    <d v="2024-11-29T00:00:00"/>
    <s v="Americas"/>
    <x v="5"/>
    <s v="Brasília"/>
    <s v="Small Business"/>
    <s v="Direct"/>
    <s v="I. Johnson"/>
    <s v="Networking"/>
    <s v="NET-8561"/>
    <n v="1363.51"/>
    <n v="1433.9"/>
    <n v="5.7000000000000002E-2"/>
    <n v="8"/>
    <n v="27"/>
    <n v="10817.3416"/>
    <n v="10908.08"/>
    <n v="-90.738400000000183"/>
    <n v="-8.3882346842037592E-3"/>
    <s v="Nov-2024"/>
    <s v="Q4-2024"/>
    <s v="Medium"/>
    <s v="Americas &gt; Brazil &gt; Brasília"/>
    <s v="Jan-2023"/>
  </r>
  <r>
    <s v="ORD-2023-603238"/>
    <x v="114"/>
    <d v="2023-09-04T00:00:00"/>
    <s v="Americas"/>
    <x v="3"/>
    <s v="Montreal"/>
    <s v="Education"/>
    <s v="Distributor"/>
    <s v="F. Müller"/>
    <s v="Components"/>
    <s v="CMP-2136"/>
    <n v="178.19"/>
    <n v="284.43"/>
    <n v="8.8999999999999996E-2"/>
    <n v="8"/>
    <n v="14"/>
    <n v="2072.9258400000003"/>
    <n v="1425.52"/>
    <n v="647.40584000000035"/>
    <n v="0.31231500302972742"/>
    <s v="Aug-2023"/>
    <s v="Q3-2023"/>
    <s v="Low"/>
    <s v="Americas &gt; Canada &gt; Montreal"/>
    <s v="Jan-2023"/>
  </r>
  <r>
    <s v="ORD-2023-883066"/>
    <x v="115"/>
    <d v="2023-09-06T00:00:00"/>
    <s v="Asia"/>
    <x v="9"/>
    <s v="Shanghai"/>
    <s v="Small Business"/>
    <s v="Retail"/>
    <s v="B. Chen"/>
    <s v="Components"/>
    <s v="CMP-6352"/>
    <n v="950.77"/>
    <n v="694.78"/>
    <n v="8.4000000000000005E-2"/>
    <n v="14"/>
    <n v="25"/>
    <n v="8909.8587200000002"/>
    <n v="13310.779999999999"/>
    <n v="-4400.9212799999987"/>
    <n v="-0.49393839097821279"/>
    <s v="Aug-2023"/>
    <s v="Q3-2023"/>
    <s v="Low"/>
    <s v="Asia &gt; China &gt; Shanghai"/>
    <s v="Jan-2023"/>
  </r>
  <r>
    <s v="ORD-2024-584090"/>
    <x v="116"/>
    <d v="2024-06-26T00:00:00"/>
    <s v="Europe"/>
    <x v="6"/>
    <s v="Berlin"/>
    <s v="Non-Profit"/>
    <s v="Marketplace"/>
    <s v="M. Rossi"/>
    <s v="Components"/>
    <s v="CMP-2040"/>
    <n v="1064.32"/>
    <n v="1848.39"/>
    <n v="7.2999999999999995E-2"/>
    <n v="38"/>
    <n v="19"/>
    <n v="65111.38614000001"/>
    <n v="40444.159999999996"/>
    <n v="24667.226140000013"/>
    <n v="0.3788465827921631"/>
    <s v="Jun-2024"/>
    <s v="Q2-2024"/>
    <s v="High"/>
    <s v="Europe &gt; Germany &gt; Berlin"/>
    <s v="Jan-2023"/>
  </r>
  <r>
    <s v="ORD-2025-537785"/>
    <x v="117"/>
    <d v="2025-08-14T00:00:00"/>
    <s v="Europe"/>
    <x v="8"/>
    <s v="London"/>
    <s v="Non-Profit"/>
    <s v="Direct"/>
    <s v="E. Garcia"/>
    <s v="Components"/>
    <s v="CMP-6346"/>
    <n v="41.76"/>
    <n v="45.19"/>
    <n v="0.17899999999999999"/>
    <n v="23"/>
    <n v="9"/>
    <n v="853.32276999999988"/>
    <n v="960.4799999999999"/>
    <n v="-107.15723000000003"/>
    <n v="-0.12557643340514638"/>
    <s v="Aug-2025"/>
    <s v="Q3-2025"/>
    <s v="Low"/>
    <s v="Europe &gt; United Kingdom &gt; London"/>
    <s v="Jan-2023"/>
  </r>
  <r>
    <s v="ORD-2024-605518"/>
    <x v="118"/>
    <d v="2024-06-13T00:00:00"/>
    <s v="Americas"/>
    <x v="10"/>
    <s v="San Francisco"/>
    <s v="Small Business"/>
    <s v="Retail"/>
    <s v="F. Müller"/>
    <s v="Phones"/>
    <s v="PHN-4356"/>
    <n v="157.78"/>
    <n v="361.1"/>
    <n v="0.187"/>
    <n v="9"/>
    <n v="14"/>
    <n v="2642.1686999999997"/>
    <n v="1420.02"/>
    <n v="1222.1486999999997"/>
    <n v="0.46255513510549112"/>
    <s v="May-2024"/>
    <s v="Q2-2024"/>
    <s v="Low"/>
    <s v="Americas &gt; USA &gt; San Francisco"/>
    <s v="Jan-2023"/>
  </r>
  <r>
    <s v="ORD-2023-521818"/>
    <x v="119"/>
    <d v="2023-01-30T00:00:00"/>
    <s v="Americas"/>
    <x v="10"/>
    <s v="San Francisco"/>
    <s v="Small Business"/>
    <s v="Online"/>
    <s v="A. Patel"/>
    <s v="Networking"/>
    <s v="NET-4155"/>
    <n v="413.52"/>
    <n v="1004.34"/>
    <n v="0.111"/>
    <n v="18"/>
    <n v="8"/>
    <n v="16071.44868"/>
    <n v="7443.36"/>
    <n v="8628.0886800000007"/>
    <n v="0.53685817948304593"/>
    <s v="Jan-2023"/>
    <s v="Q1-2023"/>
    <s v="Medium"/>
    <s v="Americas &gt; USA &gt; San Francisco"/>
    <s v="Jan-2023"/>
  </r>
  <r>
    <s v="ORD-2025-650719"/>
    <x v="120"/>
    <d v="2025-02-28T00:00:00"/>
    <s v="Americas"/>
    <x v="5"/>
    <s v="São Paulo"/>
    <s v="Non-Profit"/>
    <s v="Direct"/>
    <s v="B. Chen"/>
    <s v="Monitors"/>
    <s v="MON-5179"/>
    <n v="414.95"/>
    <n v="1027.73"/>
    <n v="6.3E-2"/>
    <n v="8"/>
    <n v="16"/>
    <n v="7703.8640800000003"/>
    <n v="3319.6"/>
    <n v="4384.2640800000008"/>
    <n v="0.56909935513815568"/>
    <s v="Feb-2025"/>
    <s v="Q1-2025"/>
    <s v="Medium"/>
    <s v="Americas &gt; Brazil &gt; São Paulo"/>
    <s v="Jan-2023"/>
  </r>
  <r>
    <s v="ORD-2025-501927"/>
    <x v="121"/>
    <d v="2025-03-24T00:00:00"/>
    <s v="Africa"/>
    <x v="1"/>
    <s v="Abuja"/>
    <s v="Enterprise"/>
    <s v="Direct"/>
    <s v="H. Kim"/>
    <s v="Accessories"/>
    <s v="ACC-4056"/>
    <n v="555.95000000000005"/>
    <n v="468.09"/>
    <n v="0.14199999999999999"/>
    <n v="11"/>
    <n v="21"/>
    <n v="4417.8334199999999"/>
    <n v="6115.4500000000007"/>
    <n v="-1697.6165800000008"/>
    <n v="-0.38426450674095375"/>
    <s v="Mar-2025"/>
    <s v="Q1-2025"/>
    <s v="Low"/>
    <s v="Africa &gt; Nigeria &gt; Abuja"/>
    <s v="Jan-2023"/>
  </r>
  <r>
    <s v="ORD-2023-430904"/>
    <x v="122"/>
    <d v="2023-01-31T00:00:00"/>
    <s v="Europe"/>
    <x v="8"/>
    <s v="Manchester"/>
    <s v="Enterprise"/>
    <s v="Online"/>
    <s v="N. Brown"/>
    <s v="Laptops"/>
    <s v="LAP-9782"/>
    <n v="941.2"/>
    <n v="668.02"/>
    <n v="0.22"/>
    <n v="16"/>
    <n v="4"/>
    <n v="8336.8896000000004"/>
    <n v="15059.2"/>
    <n v="-6722.3104000000003"/>
    <n v="-0.80633314371825193"/>
    <s v="Jan-2023"/>
    <s v="Q1-2023"/>
    <s v="Low"/>
    <s v="Europe &gt; United Kingdom &gt; Manchester"/>
    <s v="Jan-2023"/>
  </r>
  <r>
    <s v="ORD-2025-354346"/>
    <x v="123"/>
    <d v="2025-01-15T00:00:00"/>
    <s v="Asia"/>
    <x v="9"/>
    <s v="Beijing"/>
    <s v="Education"/>
    <s v="Online"/>
    <s v="C. Otieno"/>
    <s v="Phones"/>
    <s v="PHN-2875"/>
    <n v="304.77999999999997"/>
    <n v="537.27"/>
    <n v="0.187"/>
    <n v="8"/>
    <n v="6"/>
    <n v="3494.4040799999998"/>
    <n v="2438.2399999999998"/>
    <n v="1056.16408"/>
    <n v="0.3022444044307549"/>
    <s v="Jan-2025"/>
    <s v="Q1-2025"/>
    <s v="Low"/>
    <s v="Asia &gt; China &gt; Beijing"/>
    <s v="Jan-2023"/>
  </r>
  <r>
    <s v="ORD-2024-164288"/>
    <x v="124"/>
    <d v="2024-12-26T00:00:00"/>
    <s v="Americas"/>
    <x v="10"/>
    <s v="San Francisco"/>
    <s v="Consumer"/>
    <s v="Marketplace"/>
    <s v="M. Rossi"/>
    <s v="Printers"/>
    <s v="PRN-4788"/>
    <n v="699.57"/>
    <n v="572.71"/>
    <n v="0.192"/>
    <n v="26"/>
    <n v="5"/>
    <n v="12031.491680000001"/>
    <n v="18188.82"/>
    <n v="-6157.3283199999987"/>
    <n v="-0.51176765805651114"/>
    <s v="Dec-2024"/>
    <s v="Q4-2024"/>
    <s v="Low"/>
    <s v="Americas &gt; USA &gt; San Francisco"/>
    <s v="Jan-2023"/>
  </r>
  <r>
    <s v="ORD-2023-867285"/>
    <x v="125"/>
    <d v="2023-04-17T00:00:00"/>
    <s v="Europe"/>
    <x v="7"/>
    <s v="Lyon"/>
    <s v="Enterprise"/>
    <s v="Direct"/>
    <s v="E. Garcia"/>
    <s v="Monitors"/>
    <s v="MON-3043"/>
    <n v="1087.81"/>
    <n v="2323.87"/>
    <n v="9.4E-2"/>
    <n v="13"/>
    <n v="5"/>
    <n v="27370.540859999997"/>
    <n v="14141.529999999999"/>
    <n v="13229.010859999999"/>
    <n v="0.48333026839572651"/>
    <s v="Apr-2023"/>
    <s v="Q2-2023"/>
    <s v="High"/>
    <s v="Europe &gt; France &gt; Lyon"/>
    <s v="Jan-2023"/>
  </r>
  <r>
    <s v="ORD-2024-836421"/>
    <x v="126"/>
    <d v="2025-01-12T00:00:00"/>
    <s v="Asia"/>
    <x v="9"/>
    <s v="Shenzhen"/>
    <s v="Education"/>
    <s v="Online"/>
    <s v="J. Njeri"/>
    <s v="Components"/>
    <s v="CMP-3720"/>
    <n v="1412.15"/>
    <n v="1631.04"/>
    <n v="8.9999999999999993E-3"/>
    <n v="6"/>
    <n v="29"/>
    <n v="9698.1638399999993"/>
    <n v="8472.9000000000015"/>
    <n v="1225.2638399999978"/>
    <n v="0.12633977526203535"/>
    <s v="Dec-2024"/>
    <s v="Q4-2024"/>
    <s v="High"/>
    <s v="Asia &gt; China &gt; Shenzhen"/>
    <s v="Jan-2023"/>
  </r>
  <r>
    <s v="ORD-2023-613287"/>
    <x v="50"/>
    <d v="2023-04-12T00:00:00"/>
    <s v="Africa"/>
    <x v="0"/>
    <s v="Mombasa"/>
    <s v="Small Business"/>
    <s v="Online"/>
    <s v="C. Otieno"/>
    <s v="Phones"/>
    <s v="PHN-8014"/>
    <n v="304.22000000000003"/>
    <n v="393.31"/>
    <n v="0.26500000000000001"/>
    <n v="15"/>
    <n v="12"/>
    <n v="4336.2427499999994"/>
    <n v="4563.3"/>
    <n v="-227.05725000000075"/>
    <n v="-5.2362670424759034E-2"/>
    <s v="Mar-2023"/>
    <s v="Q1-2023"/>
    <s v="Low"/>
    <s v="Africa &gt; Kenya &gt; Mombasa"/>
    <s v="Jan-2023"/>
  </r>
  <r>
    <s v="ORD-2024-783321"/>
    <x v="127"/>
    <d v="2024-12-15T00:00:00"/>
    <s v="Europe"/>
    <x v="7"/>
    <s v="Paris"/>
    <s v="Corporate"/>
    <s v="Online"/>
    <s v="G. Dubois"/>
    <s v="Printers"/>
    <s v="PRN-4911"/>
    <n v="1203.58"/>
    <n v="1856.16"/>
    <n v="0.129"/>
    <n v="22"/>
    <n v="25"/>
    <n v="35567.737920000007"/>
    <n v="26478.76"/>
    <n v="9088.9779200000085"/>
    <n v="0.25553994860295032"/>
    <s v="Nov-2024"/>
    <s v="Q4-2024"/>
    <s v="High"/>
    <s v="Europe &gt; France &gt; Paris"/>
    <s v="Jan-2023"/>
  </r>
  <r>
    <s v="ORD-2024-232632"/>
    <x v="128"/>
    <d v="2024-02-14T00:00:00"/>
    <s v="Asia"/>
    <x v="9"/>
    <s v="Beijing"/>
    <s v="Corporate"/>
    <s v="Distributor"/>
    <s v="L. Okafor"/>
    <s v="Accessories"/>
    <s v="ACC-1021"/>
    <n v="65.930000000000007"/>
    <n v="84.9"/>
    <n v="0.25900000000000001"/>
    <n v="23"/>
    <n v="0"/>
    <n v="1446.9507000000001"/>
    <n v="1516.39"/>
    <n v="-69.439300000000003"/>
    <n v="-4.7990093926489688E-2"/>
    <s v="Feb-2024"/>
    <s v="Q1-2024"/>
    <s v="Low"/>
    <s v="Asia &gt; China &gt; Beijing"/>
    <s v="Jan-2023"/>
  </r>
  <r>
    <s v="ORD-2023-906481"/>
    <x v="129"/>
    <d v="2023-05-18T00:00:00"/>
    <s v="Asia"/>
    <x v="4"/>
    <s v="Delhi"/>
    <s v="Small Business"/>
    <s v="Marketplace"/>
    <s v="K. Singh"/>
    <s v="Monitors"/>
    <s v="MON-2266"/>
    <n v="1463.92"/>
    <n v="2252.2399999999998"/>
    <n v="0.11799999999999999"/>
    <n v="44"/>
    <n v="16"/>
    <n v="87404.929919999995"/>
    <n v="64412.480000000003"/>
    <n v="22992.449919999992"/>
    <n v="0.26305667130040061"/>
    <s v="May-2023"/>
    <s v="Q2-2023"/>
    <s v="High"/>
    <s v="Asia &gt; India &gt; Delhi"/>
    <s v="Jan-2023"/>
  </r>
  <r>
    <s v="ORD-2024-902741"/>
    <x v="130"/>
    <d v="2025-01-11T00:00:00"/>
    <s v="Europe"/>
    <x v="6"/>
    <s v="Berlin"/>
    <s v="Education"/>
    <s v="Retail"/>
    <s v="K. Singh"/>
    <s v="Phones"/>
    <s v="PHN-8057"/>
    <n v="501.81"/>
    <n v="921.62"/>
    <n v="0.01"/>
    <n v="9"/>
    <n v="19"/>
    <n v="8211.6342000000004"/>
    <n v="4516.29"/>
    <n v="3695.3442000000005"/>
    <n v="0.45001325071202031"/>
    <s v="Dec-2024"/>
    <s v="Q4-2024"/>
    <s v="Medium"/>
    <s v="Europe &gt; Germany &gt; Berlin"/>
    <s v="Jan-2023"/>
  </r>
  <r>
    <s v="ORD-2023-912395"/>
    <x v="131"/>
    <d v="2023-08-25T00:00:00"/>
    <s v="Americas"/>
    <x v="10"/>
    <s v="New York"/>
    <s v="Consumer"/>
    <s v="Retail"/>
    <s v="M. Rossi"/>
    <s v="Accessories"/>
    <s v="ACC-7078"/>
    <n v="1261.48"/>
    <n v="1643.18"/>
    <n v="0.151"/>
    <n v="23"/>
    <n v="30"/>
    <n v="32086.37586"/>
    <n v="29014.04"/>
    <n v="3072.3358599999992"/>
    <n v="9.5752037357079045E-2"/>
    <s v="Jul-2023"/>
    <s v="Q3-2023"/>
    <s v="High"/>
    <s v="Americas &gt; USA &gt; New York"/>
    <s v="Jan-2023"/>
  </r>
  <r>
    <s v="ORD-2024-389102"/>
    <x v="132"/>
    <d v="2024-07-06T00:00:00"/>
    <s v="Americas"/>
    <x v="3"/>
    <s v="Toronto"/>
    <s v="Enterprise"/>
    <s v="Distributor"/>
    <s v="L. Okafor"/>
    <s v="Printers"/>
    <s v="PRN-4453"/>
    <n v="817.23"/>
    <n v="1467.17"/>
    <n v="0.245"/>
    <n v="9"/>
    <n v="21"/>
    <n v="9969.4201499999999"/>
    <n v="7355.07"/>
    <n v="2614.3501500000002"/>
    <n v="0.26223693160328893"/>
    <s v="Jun-2024"/>
    <s v="Q2-2024"/>
    <s v="Medium"/>
    <s v="Americas &gt; Canada &gt; Toronto"/>
    <s v="Jan-2023"/>
  </r>
  <r>
    <s v="ORD-2023-309373"/>
    <x v="133"/>
    <d v="2023-07-14T00:00:00"/>
    <s v="Americas"/>
    <x v="5"/>
    <s v="Brasília"/>
    <s v="Enterprise"/>
    <s v="Direct"/>
    <s v="B. Chen"/>
    <s v="Networking"/>
    <s v="NET-2394"/>
    <n v="578.85"/>
    <n v="998.76"/>
    <n v="8.2000000000000003E-2"/>
    <n v="28"/>
    <n v="9"/>
    <n v="25672.127039999999"/>
    <n v="16207.800000000001"/>
    <n v="9464.3270399999983"/>
    <n v="0.36866158480960831"/>
    <s v="Jul-2023"/>
    <s v="Q3-2023"/>
    <s v="Medium"/>
    <s v="Americas &gt; Brazil &gt; Brasília"/>
    <s v="Jan-2023"/>
  </r>
  <r>
    <s v="ORD-2023-825495"/>
    <x v="134"/>
    <d v="2023-12-07T00:00:00"/>
    <s v="Africa"/>
    <x v="11"/>
    <s v="Durban"/>
    <s v="Small Business"/>
    <s v="Marketplace"/>
    <s v="E. Garcia"/>
    <s v="Laptops"/>
    <s v="LAP-1525"/>
    <n v="275.56"/>
    <n v="630.72"/>
    <n v="0.107"/>
    <n v="23"/>
    <n v="7"/>
    <n v="12954.358080000002"/>
    <n v="6337.88"/>
    <n v="6616.4780800000017"/>
    <n v="0.5107530638831933"/>
    <s v="Nov-2023"/>
    <s v="Q4-2023"/>
    <s v="Low"/>
    <s v="Africa &gt; South Africa &gt; Durban"/>
    <s v="Jan-2023"/>
  </r>
  <r>
    <s v="ORD-2025-244832"/>
    <x v="135"/>
    <d v="2025-09-28T00:00:00"/>
    <s v="Africa"/>
    <x v="0"/>
    <s v="Nairobi"/>
    <s v="Non-Profit"/>
    <s v="Distributor"/>
    <s v="J. Njeri"/>
    <s v="Laptops"/>
    <s v="LAP-3278"/>
    <n v="891.46"/>
    <n v="728.61"/>
    <n v="0.185"/>
    <n v="6"/>
    <n v="17"/>
    <n v="3562.9028999999996"/>
    <n v="5348.76"/>
    <n v="-1785.8571000000006"/>
    <n v="-0.50123653383874167"/>
    <s v="Sep-2025"/>
    <s v="Q3-2025"/>
    <s v="Low"/>
    <s v="Africa &gt; Kenya &gt; Nairobi"/>
    <s v="Jan-2023"/>
  </r>
  <r>
    <s v="ORD-2024-211453"/>
    <x v="136"/>
    <d v="2024-04-24T00:00:00"/>
    <s v="Europe"/>
    <x v="6"/>
    <s v="Frankfurt"/>
    <s v="Non-Profit"/>
    <s v="Direct"/>
    <s v="O. Wang"/>
    <s v="Accessories"/>
    <s v="ACC-6543"/>
    <n v="683.42"/>
    <n v="951.51"/>
    <n v="0"/>
    <n v="14"/>
    <n v="20"/>
    <n v="13321.14"/>
    <n v="9567.8799999999992"/>
    <n v="3753.26"/>
    <n v="0.28175216235247136"/>
    <s v="Apr-2024"/>
    <s v="Q2-2024"/>
    <s v="Medium"/>
    <s v="Europe &gt; Germany &gt; Frankfurt"/>
    <s v="Jan-2023"/>
  </r>
  <r>
    <s v="ORD-2023-192324"/>
    <x v="137"/>
    <d v="2023-09-16T00:00:00"/>
    <s v="Europe"/>
    <x v="7"/>
    <s v="Lyon"/>
    <s v="Non-Profit"/>
    <s v="Direct"/>
    <s v="B. Chen"/>
    <s v="Printers"/>
    <s v="PRN-4432"/>
    <n v="376.83"/>
    <n v="732.88"/>
    <n v="0.188"/>
    <n v="25"/>
    <n v="2"/>
    <n v="14877.464000000002"/>
    <n v="9420.75"/>
    <n v="5456.7140000000018"/>
    <n v="0.36677716040852132"/>
    <s v="Sep-2023"/>
    <s v="Q3-2023"/>
    <s v="Low"/>
    <s v="Europe &gt; France &gt; Lyon"/>
    <s v="Jan-2023"/>
  </r>
  <r>
    <s v="ORD-2024-438404"/>
    <x v="138"/>
    <d v="2024-10-18T00:00:00"/>
    <s v="Americas"/>
    <x v="3"/>
    <s v="Vancouver"/>
    <s v="Small Business"/>
    <s v="Online"/>
    <s v="N. Brown"/>
    <s v="Phones"/>
    <s v="PHN-4568"/>
    <n v="1297"/>
    <n v="2411.52"/>
    <n v="2.1000000000000001E-2"/>
    <n v="18"/>
    <n v="25"/>
    <n v="42495.805439999996"/>
    <n v="23346"/>
    <n v="19149.805439999996"/>
    <n v="0.45062813239385913"/>
    <s v="Sep-2024"/>
    <s v="Q3-2024"/>
    <s v="High"/>
    <s v="Americas &gt; Canada &gt; Vancouver"/>
    <s v="Jan-2023"/>
  </r>
  <r>
    <s v="ORD-2025-246470"/>
    <x v="139"/>
    <d v="2025-05-16T00:00:00"/>
    <s v="Americas"/>
    <x v="3"/>
    <s v="Montreal"/>
    <s v="Enterprise"/>
    <s v="Distributor"/>
    <s v="K. Singh"/>
    <s v="Printers"/>
    <s v="PRN-6178"/>
    <n v="763.32"/>
    <n v="568.29"/>
    <n v="0.13100000000000001"/>
    <n v="16"/>
    <n v="30"/>
    <n v="7901.5041599999995"/>
    <n v="12213.12"/>
    <n v="-4311.6158400000013"/>
    <n v="-0.54567026134426555"/>
    <s v="Apr-2025"/>
    <s v="Q2-2025"/>
    <s v="Low"/>
    <s v="Americas &gt; Canada &gt; Montreal"/>
    <s v="Jan-2023"/>
  </r>
  <r>
    <s v="ORD-2023-497686"/>
    <x v="140"/>
    <d v="2023-07-23T00:00:00"/>
    <s v="Africa"/>
    <x v="11"/>
    <s v="Johannesburg"/>
    <s v="Small Business"/>
    <s v="Distributor"/>
    <s v="F. Müller"/>
    <s v="Laptops"/>
    <s v="LAP-6342"/>
    <n v="1001.96"/>
    <n v="1254.95"/>
    <n v="4.4999999999999998E-2"/>
    <n v="18"/>
    <n v="20"/>
    <n v="21572.590500000002"/>
    <n v="18035.28"/>
    <n v="3537.3105000000032"/>
    <n v="0.16397244920585699"/>
    <s v="Jul-2023"/>
    <s v="Q3-2023"/>
    <s v="Medium"/>
    <s v="Africa &gt; South Africa &gt; Johannesburg"/>
    <s v="Jan-2023"/>
  </r>
  <r>
    <s v="ORD-2023-596758"/>
    <x v="141"/>
    <d v="2023-12-14T00:00:00"/>
    <s v="Asia"/>
    <x v="2"/>
    <s v="Tokyo"/>
    <s v="Non-Profit"/>
    <s v="Marketplace"/>
    <s v="H. Kim"/>
    <s v="Printers"/>
    <s v="PRN-8175"/>
    <n v="1097.5899999999999"/>
    <n v="845.55"/>
    <n v="0.184"/>
    <n v="6"/>
    <n v="7"/>
    <n v="4139.8127999999997"/>
    <n v="6585.5399999999991"/>
    <n v="-2445.7271999999994"/>
    <n v="-0.59078207594314402"/>
    <s v="Dec-2023"/>
    <s v="Q4-2023"/>
    <s v="Medium"/>
    <s v="Asia &gt; Japan &gt; Tokyo"/>
    <s v="Mar-2023"/>
  </r>
  <r>
    <s v="ORD-2024-201376"/>
    <x v="142"/>
    <d v="2024-03-04T00:00:00"/>
    <s v="Africa"/>
    <x v="0"/>
    <s v="Kisumu"/>
    <s v="Education"/>
    <s v="Direct"/>
    <s v="K. Singh"/>
    <s v="Printers"/>
    <s v="PRN-7089"/>
    <n v="928.68"/>
    <n v="2145.17"/>
    <n v="0.13600000000000001"/>
    <n v="16"/>
    <n v="15"/>
    <n v="29654.83008"/>
    <n v="14858.88"/>
    <n v="14795.950080000001"/>
    <n v="0.49893896003062177"/>
    <s v="Feb-2024"/>
    <s v="Q1-2024"/>
    <s v="High"/>
    <s v="Africa &gt; Kenya &gt; Kisumu"/>
    <s v="Jan-2023"/>
  </r>
  <r>
    <s v="ORD-2023-842488"/>
    <x v="143"/>
    <d v="2023-11-02T00:00:00"/>
    <s v="Africa"/>
    <x v="0"/>
    <s v="Kisumu"/>
    <s v="Education"/>
    <s v="Retail"/>
    <s v="O. Wang"/>
    <s v="Accessories"/>
    <s v="ACC-4124"/>
    <n v="867.89"/>
    <n v="1349.94"/>
    <n v="0.184"/>
    <n v="10"/>
    <n v="2"/>
    <n v="11015.510400000003"/>
    <n v="8678.9"/>
    <n v="2336.6104000000032"/>
    <n v="0.21212003031652557"/>
    <s v="Oct-2023"/>
    <s v="Q4-2023"/>
    <s v="Medium"/>
    <s v="Africa &gt; Kenya &gt; Kisumu"/>
    <s v="Jan-2023"/>
  </r>
  <r>
    <s v="ORD-2024-136321"/>
    <x v="144"/>
    <d v="2024-08-17T00:00:00"/>
    <s v="Asia"/>
    <x v="2"/>
    <s v="Osaka"/>
    <s v="Consumer"/>
    <s v="Online"/>
    <s v="K. Singh"/>
    <s v="Networking"/>
    <s v="NET-7924"/>
    <n v="436.58"/>
    <n v="527.48"/>
    <n v="0.111"/>
    <n v="19"/>
    <n v="10"/>
    <n v="8909.6646800000017"/>
    <n v="8295.02"/>
    <n v="614.64468000000124"/>
    <n v="6.8986286473802644E-2"/>
    <s v="Aug-2024"/>
    <s v="Q3-2024"/>
    <s v="Low"/>
    <s v="Asia &gt; Japan &gt; Osaka"/>
    <s v="Mar-2023"/>
  </r>
  <r>
    <s v="ORD-2024-764468"/>
    <x v="145"/>
    <d v="2024-02-21T00:00:00"/>
    <s v="Europe"/>
    <x v="7"/>
    <s v="Paris"/>
    <s v="Small Business"/>
    <s v="Marketplace"/>
    <s v="A. Patel"/>
    <s v="Networking"/>
    <s v="NET-8761"/>
    <n v="656.2"/>
    <n v="1467.17"/>
    <n v="1.7999999999999999E-2"/>
    <n v="5"/>
    <n v="20"/>
    <n v="7203.8047000000006"/>
    <n v="3281"/>
    <n v="3922.8047000000006"/>
    <n v="0.54454623124360946"/>
    <s v="Feb-2024"/>
    <s v="Q1-2024"/>
    <s v="Medium"/>
    <s v="Europe &gt; France &gt; Paris"/>
    <s v="Jan-2023"/>
  </r>
  <r>
    <s v="ORD-2024-553449"/>
    <x v="38"/>
    <d v="2024-09-18T00:00:00"/>
    <s v="Asia"/>
    <x v="4"/>
    <s v="Delhi"/>
    <s v="Consumer"/>
    <s v="Direct"/>
    <s v="B. Chen"/>
    <s v="Components"/>
    <s v="CMP-3875"/>
    <n v="896.75"/>
    <n v="1651.14"/>
    <n v="2.5000000000000001E-2"/>
    <n v="15"/>
    <n v="22"/>
    <n v="24147.922500000001"/>
    <n v="13451.25"/>
    <n v="10696.672500000001"/>
    <n v="0.44296450346815552"/>
    <s v="Aug-2024"/>
    <s v="Q3-2024"/>
    <s v="High"/>
    <s v="Asia &gt; India &gt; Delhi"/>
    <s v="Jan-2023"/>
  </r>
  <r>
    <s v="ORD-2025-766923"/>
    <x v="146"/>
    <d v="2025-02-15T00:00:00"/>
    <s v="Europe"/>
    <x v="6"/>
    <s v="Frankfurt"/>
    <s v="Small Business"/>
    <s v="Marketplace"/>
    <s v="L. Okafor"/>
    <s v="Accessories"/>
    <s v="ACC-3989"/>
    <n v="815.83"/>
    <n v="1982.18"/>
    <n v="0.127"/>
    <n v="6"/>
    <n v="0"/>
    <n v="10382.65884"/>
    <n v="4894.9800000000005"/>
    <n v="5487.6788399999996"/>
    <n v="0.52854272923408507"/>
    <s v="Feb-2025"/>
    <s v="Q1-2025"/>
    <s v="High"/>
    <s v="Europe &gt; Germany &gt; Frankfurt"/>
    <s v="Jan-2023"/>
  </r>
  <r>
    <s v="ORD-2025-418232"/>
    <x v="90"/>
    <d v="2025-08-21T00:00:00"/>
    <s v="Asia"/>
    <x v="9"/>
    <s v="Shanghai"/>
    <s v="Corporate"/>
    <s v="Direct"/>
    <s v="I. Johnson"/>
    <s v="Phones"/>
    <s v="PHN-9234"/>
    <n v="1220.4100000000001"/>
    <n v="2552.2199999999998"/>
    <n v="0.18099999999999999"/>
    <n v="14"/>
    <n v="20"/>
    <n v="29263.754519999995"/>
    <n v="17085.740000000002"/>
    <n v="12178.014519999993"/>
    <n v="0.41614668793360271"/>
    <s v="Aug-2025"/>
    <s v="Q3-2025"/>
    <s v="High"/>
    <s v="Asia &gt; China &gt; Shanghai"/>
    <s v="Jan-2023"/>
  </r>
  <r>
    <s v="ORD-2023-848013"/>
    <x v="147"/>
    <d v="2023-03-04T00:00:00"/>
    <s v="Asia"/>
    <x v="4"/>
    <s v="Delhi"/>
    <s v="Consumer"/>
    <s v="Distributor"/>
    <s v="M. Rossi"/>
    <s v="Monitors"/>
    <s v="MON-9906"/>
    <n v="299.75"/>
    <n v="523.01"/>
    <n v="0.157"/>
    <n v="50"/>
    <n v="12"/>
    <n v="22044.871499999997"/>
    <n v="14987.5"/>
    <n v="7057.3714999999975"/>
    <n v="0.32013665854210122"/>
    <s v="Feb-2023"/>
    <s v="Q1-2023"/>
    <s v="Low"/>
    <s v="Asia &gt; India &gt; Delhi"/>
    <s v="Jan-2023"/>
  </r>
  <r>
    <s v="ORD-2024-357368"/>
    <x v="148"/>
    <d v="2024-11-24T00:00:00"/>
    <s v="Asia"/>
    <x v="9"/>
    <s v="Shenzhen"/>
    <s v="Small Business"/>
    <s v="Online"/>
    <s v="E. Garcia"/>
    <s v="Components"/>
    <s v="CMP-4610"/>
    <n v="811.05"/>
    <n v="1217.71"/>
    <n v="7.1999999999999995E-2"/>
    <n v="5"/>
    <n v="25"/>
    <n v="5650.1744000000008"/>
    <n v="4055.25"/>
    <n v="1594.9244000000008"/>
    <n v="0.28227879125288602"/>
    <s v="Oct-2024"/>
    <s v="Q4-2024"/>
    <s v="Medium"/>
    <s v="Asia &gt; China &gt; Shenzhen"/>
    <s v="Jan-2023"/>
  </r>
  <r>
    <s v="ORD-2024-219735"/>
    <x v="149"/>
    <d v="2024-04-07T00:00:00"/>
    <s v="Americas"/>
    <x v="5"/>
    <s v="Brasília"/>
    <s v="Non-Profit"/>
    <s v="Direct"/>
    <s v="N. Brown"/>
    <s v="Phones"/>
    <s v="PHN-5445"/>
    <n v="1023.27"/>
    <n v="1343.64"/>
    <n v="0.13300000000000001"/>
    <n v="7"/>
    <n v="4"/>
    <n v="8154.5511600000009"/>
    <n v="7162.8899999999994"/>
    <n v="991.66116000000147"/>
    <n v="0.12160830688810116"/>
    <s v="Apr-2024"/>
    <s v="Q2-2024"/>
    <s v="Medium"/>
    <s v="Americas &gt; Brazil &gt; Brasília"/>
    <s v="Jan-2023"/>
  </r>
  <r>
    <s v="ORD-2023-240507"/>
    <x v="150"/>
    <d v="2023-03-26T00:00:00"/>
    <s v="Asia"/>
    <x v="2"/>
    <s v="Osaka"/>
    <s v="Small Business"/>
    <s v="Distributor"/>
    <s v="I. Johnson"/>
    <s v="Monitors"/>
    <s v="MON-9227"/>
    <n v="135.12"/>
    <n v="301.7"/>
    <n v="0.14000000000000001"/>
    <n v="47"/>
    <n v="1"/>
    <n v="12194.714"/>
    <n v="6350.64"/>
    <n v="5844.0739999999996"/>
    <n v="0.47923009920527859"/>
    <s v="Mar-2023"/>
    <s v="Q1-2023"/>
    <s v="Low"/>
    <s v="Asia &gt; Japan &gt; Osaka"/>
    <s v="Mar-2023"/>
  </r>
  <r>
    <s v="ORD-2024-134084"/>
    <x v="151"/>
    <d v="2024-06-16T00:00:00"/>
    <s v="Asia"/>
    <x v="9"/>
    <s v="Shanghai"/>
    <s v="Corporate"/>
    <s v="Retail"/>
    <s v="J. Njeri"/>
    <s v="Printers"/>
    <s v="PRN-4097"/>
    <n v="918.42"/>
    <n v="1511.71"/>
    <n v="0.02"/>
    <n v="8"/>
    <n v="12"/>
    <n v="11851.806399999999"/>
    <n v="7347.36"/>
    <n v="4504.4463999999998"/>
    <n v="0.38006412254590999"/>
    <s v="Jun-2024"/>
    <s v="Q2-2024"/>
    <s v="Medium"/>
    <s v="Asia &gt; China &gt; Shanghai"/>
    <s v="Jan-2023"/>
  </r>
  <r>
    <s v="ORD-2023-884625"/>
    <x v="152"/>
    <d v="2023-03-12T00:00:00"/>
    <s v="Europe"/>
    <x v="6"/>
    <s v="Berlin"/>
    <s v="Small Business"/>
    <s v="Direct"/>
    <s v="L. Okafor"/>
    <s v="Monitors"/>
    <s v="MON-6699"/>
    <n v="1234.81"/>
    <n v="2055.2399999999998"/>
    <n v="5.2999999999999999E-2"/>
    <n v="44"/>
    <n v="21"/>
    <n v="85637.740319999997"/>
    <n v="54331.64"/>
    <n v="31306.100319999998"/>
    <n v="0.36556429680441616"/>
    <s v="Feb-2023"/>
    <s v="Q1-2023"/>
    <s v="High"/>
    <s v="Europe &gt; Germany &gt; Berlin"/>
    <s v="Jan-2023"/>
  </r>
  <r>
    <s v="ORD-2023-157993"/>
    <x v="153"/>
    <d v="2023-05-18T00:00:00"/>
    <s v="Asia"/>
    <x v="9"/>
    <s v="Shenzhen"/>
    <s v="Non-Profit"/>
    <s v="Retail"/>
    <s v="H. Kim"/>
    <s v="Laptops"/>
    <s v="LAP-1482"/>
    <n v="329.03"/>
    <n v="391.15"/>
    <n v="0.19700000000000001"/>
    <n v="46"/>
    <n v="30"/>
    <n v="14448.298699999998"/>
    <n v="15135.38"/>
    <n v="-687.08130000000165"/>
    <n v="-4.7554477815440081E-2"/>
    <s v="Apr-2023"/>
    <s v="Q2-2023"/>
    <s v="Low"/>
    <s v="Asia &gt; China &gt; Shenzhen"/>
    <s v="Jan-2023"/>
  </r>
  <r>
    <s v="ORD-2024-329104"/>
    <x v="154"/>
    <d v="2024-06-14T00:00:00"/>
    <s v="Europe"/>
    <x v="7"/>
    <s v="Marseille"/>
    <s v="Small Business"/>
    <s v="Online"/>
    <s v="N. Brown"/>
    <s v="Monitors"/>
    <s v="MON-2100"/>
    <n v="1481.74"/>
    <n v="1848.97"/>
    <n v="0.254"/>
    <n v="9"/>
    <n v="22"/>
    <n v="12413.98458"/>
    <n v="13335.66"/>
    <n v="-921.67541999999958"/>
    <n v="-7.4244930309072407E-2"/>
    <s v="May-2024"/>
    <s v="Q2-2024"/>
    <s v="High"/>
    <s v="Europe &gt; France &gt; Marseille"/>
    <s v="Jan-2023"/>
  </r>
  <r>
    <s v="ORD-2023-304451"/>
    <x v="155"/>
    <d v="2023-10-23T00:00:00"/>
    <s v="Asia"/>
    <x v="4"/>
    <s v="Hyderabad"/>
    <s v="Consumer"/>
    <s v="Retail"/>
    <s v="G. Dubois"/>
    <s v="Monitors"/>
    <s v="MON-7602"/>
    <n v="906.81"/>
    <n v="1395.56"/>
    <n v="0.185"/>
    <n v="6"/>
    <n v="16"/>
    <n v="6824.2884000000004"/>
    <n v="5440.86"/>
    <n v="1383.4284000000007"/>
    <n v="0.20272126834498974"/>
    <s v="Oct-2023"/>
    <s v="Q4-2023"/>
    <s v="Medium"/>
    <s v="Asia &gt; India &gt; Hyderabad"/>
    <s v="Jan-2023"/>
  </r>
  <r>
    <s v="ORD-2024-942981"/>
    <x v="156"/>
    <d v="2024-11-08T00:00:00"/>
    <s v="Europe"/>
    <x v="8"/>
    <s v="Manchester"/>
    <s v="Small Business"/>
    <s v="Distributor"/>
    <s v="J. Njeri"/>
    <s v="Components"/>
    <s v="CMP-1072"/>
    <n v="343.85"/>
    <n v="538.04"/>
    <n v="0.13900000000000001"/>
    <n v="5"/>
    <n v="30"/>
    <n v="2316.2621999999997"/>
    <n v="1719.25"/>
    <n v="597.01219999999967"/>
    <n v="0.25774810813732563"/>
    <s v="Oct-2024"/>
    <s v="Q4-2024"/>
    <s v="Low"/>
    <s v="Europe &gt; United Kingdom &gt; Manchester"/>
    <s v="Jan-2023"/>
  </r>
  <r>
    <s v="ORD-2024-605629"/>
    <x v="157"/>
    <d v="2024-07-15T00:00:00"/>
    <s v="Asia"/>
    <x v="2"/>
    <s v="Tokyo"/>
    <s v="Small Business"/>
    <s v="Marketplace"/>
    <s v="G. Dubois"/>
    <s v="Accessories"/>
    <s v="ACC-2735"/>
    <n v="801.77"/>
    <n v="1218.92"/>
    <n v="0.254"/>
    <n v="16"/>
    <n v="0"/>
    <n v="14549.029120000001"/>
    <n v="12828.32"/>
    <n v="1720.7091200000013"/>
    <n v="0.11826968698788344"/>
    <s v="Jul-2024"/>
    <s v="Q3-2024"/>
    <s v="Medium"/>
    <s v="Asia &gt; Japan &gt; Tokyo"/>
    <s v="Mar-2023"/>
  </r>
  <r>
    <s v="ORD-2023-450877"/>
    <x v="158"/>
    <d v="2023-10-10T00:00:00"/>
    <s v="Asia"/>
    <x v="2"/>
    <s v="Tokyo"/>
    <s v="Education"/>
    <s v="Online"/>
    <s v="D. Smith"/>
    <s v="Components"/>
    <s v="CMP-5211"/>
    <n v="845.63"/>
    <n v="2062.12"/>
    <n v="0.13400000000000001"/>
    <n v="5"/>
    <n v="19"/>
    <n v="8928.9795999999988"/>
    <n v="4228.1499999999996"/>
    <n v="4700.8295999999991"/>
    <n v="0.52646884757133949"/>
    <s v="Sep-2023"/>
    <s v="Q3-2023"/>
    <s v="High"/>
    <s v="Asia &gt; Japan &gt; Tokyo"/>
    <s v="Mar-2023"/>
  </r>
  <r>
    <s v="ORD-2023-286994"/>
    <x v="159"/>
    <d v="2023-03-09T00:00:00"/>
    <s v="Americas"/>
    <x v="10"/>
    <s v="New York"/>
    <s v="Enterprise"/>
    <s v="Online"/>
    <s v="M. Rossi"/>
    <s v="Components"/>
    <s v="CMP-1632"/>
    <n v="6.85"/>
    <n v="10.18"/>
    <n v="4.7E-2"/>
    <n v="10"/>
    <n v="13"/>
    <n v="97.0154"/>
    <n v="68.5"/>
    <n v="28.5154"/>
    <n v="0.2939265312517394"/>
    <s v="Feb-2023"/>
    <s v="Q1-2023"/>
    <s v="Low"/>
    <s v="Americas &gt; USA &gt; New York"/>
    <s v="Jan-2023"/>
  </r>
  <r>
    <s v="ORD-2025-700847"/>
    <x v="9"/>
    <d v="2025-05-28T00:00:00"/>
    <s v="Africa"/>
    <x v="11"/>
    <s v="Johannesburg"/>
    <s v="Non-Profit"/>
    <s v="Distributor"/>
    <s v="O. Wang"/>
    <s v="Laptops"/>
    <s v="LAP-7099"/>
    <n v="1263.8399999999999"/>
    <n v="2281.7199999999998"/>
    <n v="7.8E-2"/>
    <n v="15"/>
    <n v="7"/>
    <n v="31556.187599999997"/>
    <n v="18957.599999999999"/>
    <n v="12598.587599999999"/>
    <n v="0.39924301882398494"/>
    <s v="May-2025"/>
    <s v="Q2-2025"/>
    <s v="High"/>
    <s v="Africa &gt; South Africa &gt; Johannesburg"/>
    <s v="Jan-2023"/>
  </r>
  <r>
    <s v="ORD-2024-970848"/>
    <x v="154"/>
    <d v="2024-06-03T00:00:00"/>
    <s v="Africa"/>
    <x v="11"/>
    <s v="Johannesburg"/>
    <s v="Small Business"/>
    <s v="Distributor"/>
    <s v="F. Müller"/>
    <s v="Printers"/>
    <s v="PRN-3785"/>
    <n v="180.89"/>
    <n v="249.57"/>
    <n v="2.1999999999999999E-2"/>
    <n v="8"/>
    <n v="11"/>
    <n v="1952.6356799999999"/>
    <n v="1447.12"/>
    <n v="505.51567999999997"/>
    <n v="0.25888888806948362"/>
    <s v="May-2024"/>
    <s v="Q2-2024"/>
    <s v="Low"/>
    <s v="Africa &gt; South Africa &gt; Johannesburg"/>
    <s v="Jan-2023"/>
  </r>
  <r>
    <s v="ORD-2025-845715"/>
    <x v="160"/>
    <d v="2025-05-04T00:00:00"/>
    <s v="Europe"/>
    <x v="8"/>
    <s v="Birmingham"/>
    <s v="Enterprise"/>
    <s v="Marketplace"/>
    <s v="K. Singh"/>
    <s v="Monitors"/>
    <s v="MON-6962"/>
    <n v="1413.87"/>
    <n v="3275"/>
    <n v="0.255"/>
    <n v="38"/>
    <n v="20"/>
    <n v="92715.25"/>
    <n v="53727.06"/>
    <n v="38988.19"/>
    <n v="0.42051539525590453"/>
    <s v="Apr-2025"/>
    <s v="Q2-2025"/>
    <s v="High"/>
    <s v="Europe &gt; United Kingdom &gt; Birmingham"/>
    <s v="Jan-2023"/>
  </r>
  <r>
    <s v="ORD-2023-664749"/>
    <x v="161"/>
    <d v="2023-09-11T00:00:00"/>
    <s v="Europe"/>
    <x v="8"/>
    <s v="London"/>
    <s v="Consumer"/>
    <s v="Marketplace"/>
    <s v="N. Brown"/>
    <s v="Printers"/>
    <s v="PRN-5107"/>
    <n v="943.79"/>
    <n v="1913.76"/>
    <n v="9.0999999999999998E-2"/>
    <n v="9"/>
    <n v="15"/>
    <n v="15656.47056"/>
    <n v="8494.11"/>
    <n v="7162.3605599999992"/>
    <n v="0.45746967891338081"/>
    <s v="Aug-2023"/>
    <s v="Q3-2023"/>
    <s v="High"/>
    <s v="Europe &gt; United Kingdom &gt; London"/>
    <s v="Jan-2023"/>
  </r>
  <r>
    <s v="ORD-2024-960952"/>
    <x v="162"/>
    <d v="2024-02-21T00:00:00"/>
    <s v="Europe"/>
    <x v="6"/>
    <s v="Frankfurt"/>
    <s v="Corporate"/>
    <s v="Retail"/>
    <s v="H. Kim"/>
    <s v="Components"/>
    <s v="CMP-9264"/>
    <n v="39.229999999999997"/>
    <n v="30.09"/>
    <n v="0.17699999999999999"/>
    <n v="13"/>
    <n v="18"/>
    <n v="321.93290999999999"/>
    <n v="509.98999999999995"/>
    <n v="-188.05708999999996"/>
    <n v="-0.58414993981199359"/>
    <s v="Feb-2024"/>
    <s v="Q1-2024"/>
    <s v="Low"/>
    <s v="Europe &gt; Germany &gt; Frankfurt"/>
    <s v="Jan-2023"/>
  </r>
  <r>
    <s v="ORD-2023-987700"/>
    <x v="163"/>
    <d v="2023-04-16T00:00:00"/>
    <s v="Americas"/>
    <x v="3"/>
    <s v="Vancouver"/>
    <s v="Non-Profit"/>
    <s v="Online"/>
    <s v="O. Wang"/>
    <s v="Monitors"/>
    <s v="MON-5259"/>
    <n v="213.1"/>
    <n v="501.31"/>
    <n v="5.6000000000000001E-2"/>
    <n v="15"/>
    <n v="11"/>
    <n v="7098.5495999999994"/>
    <n v="3196.5"/>
    <n v="3902.0495999999994"/>
    <n v="0.54969674368409005"/>
    <s v="Apr-2023"/>
    <s v="Q2-2023"/>
    <s v="Low"/>
    <s v="Americas &gt; Canada &gt; Vancouver"/>
    <s v="Jan-2023"/>
  </r>
  <r>
    <s v="ORD-2025-652467"/>
    <x v="164"/>
    <d v="2025-09-12T00:00:00"/>
    <s v="Asia"/>
    <x v="9"/>
    <s v="Shenzhen"/>
    <s v="Education"/>
    <s v="Retail"/>
    <s v="B. Chen"/>
    <s v="Printers"/>
    <s v="PRN-8137"/>
    <n v="352.66"/>
    <n v="411.18"/>
    <n v="0.17299999999999999"/>
    <n v="13"/>
    <n v="22"/>
    <n v="4420.5961799999995"/>
    <n v="4584.58"/>
    <n v="-163.98382000000038"/>
    <n v="-3.7095408248758066E-2"/>
    <s v="Aug-2025"/>
    <s v="Q3-2025"/>
    <s v="Low"/>
    <s v="Asia &gt; China &gt; Shenzhen"/>
    <s v="Jan-2023"/>
  </r>
  <r>
    <s v="ORD-2025-667201"/>
    <x v="165"/>
    <d v="2025-09-18T00:00:00"/>
    <s v="Americas"/>
    <x v="5"/>
    <s v="Rio de Janeiro"/>
    <s v="Non-Profit"/>
    <s v="Direct"/>
    <s v="L. Okafor"/>
    <s v="Accessories"/>
    <s v="ACC-6777"/>
    <n v="5.5"/>
    <n v="5.92"/>
    <n v="0.21199999999999999"/>
    <n v="4"/>
    <n v="3"/>
    <n v="18.659839999999999"/>
    <n v="22"/>
    <n v="-3.3401600000000009"/>
    <n v="-0.17900260666758133"/>
    <s v="Sep-2025"/>
    <s v="Q3-2025"/>
    <s v="Low"/>
    <s v="Americas &gt; Brazil &gt; Rio de Janeiro"/>
    <s v="Jan-2023"/>
  </r>
  <r>
    <s v="ORD-2024-237478"/>
    <x v="166"/>
    <d v="2024-10-11T00:00:00"/>
    <s v="Asia"/>
    <x v="9"/>
    <s v="Beijing"/>
    <s v="Enterprise"/>
    <s v="Direct"/>
    <s v="B. Chen"/>
    <s v="Phones"/>
    <s v="PHN-7488"/>
    <n v="1132.6099999999999"/>
    <n v="2206.63"/>
    <n v="6.3E-2"/>
    <n v="20"/>
    <n v="8"/>
    <n v="41352.246200000009"/>
    <n v="22652.199999999997"/>
    <n v="18700.046200000012"/>
    <n v="0.45221355351671338"/>
    <s v="Oct-2024"/>
    <s v="Q4-2024"/>
    <s v="High"/>
    <s v="Asia &gt; China &gt; Beijing"/>
    <s v="Jan-2023"/>
  </r>
  <r>
    <s v="ORD-2025-898843"/>
    <x v="167"/>
    <d v="2025-03-04T00:00:00"/>
    <s v="Asia"/>
    <x v="2"/>
    <s v="Osaka"/>
    <s v="Education"/>
    <s v="Distributor"/>
    <s v="L. Okafor"/>
    <s v="Accessories"/>
    <s v="ACC-9591"/>
    <n v="766.59"/>
    <n v="1912.8"/>
    <n v="0.19600000000000001"/>
    <n v="5"/>
    <n v="30"/>
    <n v="7689.4560000000001"/>
    <n v="3832.9500000000003"/>
    <n v="3856.5059999999999"/>
    <n v="0.50153170783472845"/>
    <s v="Feb-2025"/>
    <s v="Q1-2025"/>
    <s v="High"/>
    <s v="Asia &gt; Japan &gt; Osaka"/>
    <s v="Mar-2023"/>
  </r>
  <r>
    <s v="ORD-2023-334213"/>
    <x v="66"/>
    <d v="2023-08-23T00:00:00"/>
    <s v="Africa"/>
    <x v="1"/>
    <s v="Abuja"/>
    <s v="Small Business"/>
    <s v="Online"/>
    <s v="J. Njeri"/>
    <s v="Monitors"/>
    <s v="MON-5517"/>
    <n v="790.63"/>
    <n v="1382.31"/>
    <n v="0.10100000000000001"/>
    <n v="7"/>
    <n v="4"/>
    <n v="8698.8768300000011"/>
    <n v="5534.41"/>
    <n v="3164.4668300000012"/>
    <n v="0.36377878338116448"/>
    <s v="Aug-2023"/>
    <s v="Q3-2023"/>
    <s v="Medium"/>
    <s v="Africa &gt; Nigeria &gt; Abuja"/>
    <s v="Jan-2023"/>
  </r>
  <r>
    <s v="ORD-2024-640340"/>
    <x v="168"/>
    <d v="2024-10-29T00:00:00"/>
    <s v="Africa"/>
    <x v="1"/>
    <s v="Port Harcourt"/>
    <s v="Enterprise"/>
    <s v="Distributor"/>
    <s v="M. Rossi"/>
    <s v="Monitors"/>
    <s v="MON-8758"/>
    <n v="1023.06"/>
    <n v="1355.61"/>
    <n v="0.153"/>
    <n v="23"/>
    <n v="7"/>
    <n v="26408.63841"/>
    <n v="23530.379999999997"/>
    <n v="2878.2584100000022"/>
    <n v="0.10898927711888809"/>
    <s v="Oct-2024"/>
    <s v="Q4-2024"/>
    <s v="Medium"/>
    <s v="Africa &gt; Nigeria &gt; Port Harcourt"/>
    <s v="Jan-2023"/>
  </r>
  <r>
    <s v="ORD-2023-399631"/>
    <x v="169"/>
    <d v="2023-07-21T00:00:00"/>
    <s v="Europe"/>
    <x v="7"/>
    <s v="Lyon"/>
    <s v="Corporate"/>
    <s v="Retail"/>
    <s v="J. Njeri"/>
    <s v="Accessories"/>
    <s v="ACC-3385"/>
    <n v="734.34"/>
    <n v="887.9"/>
    <n v="2.5000000000000001E-2"/>
    <n v="12"/>
    <n v="29"/>
    <n v="10388.429999999998"/>
    <n v="8812.08"/>
    <n v="1576.3499999999985"/>
    <n v="0.15174092716608753"/>
    <s v="Jun-2023"/>
    <s v="Q2-2023"/>
    <s v="Medium"/>
    <s v="Europe &gt; France &gt; Lyon"/>
    <s v="Jan-2023"/>
  </r>
  <r>
    <s v="ORD-2025-542939"/>
    <x v="170"/>
    <d v="2025-02-08T00:00:00"/>
    <s v="Europe"/>
    <x v="7"/>
    <s v="Paris"/>
    <s v="Non-Profit"/>
    <s v="Unknown"/>
    <s v="E. Garcia"/>
    <s v="Monitors"/>
    <s v="MON-1593"/>
    <n v="594.74"/>
    <n v="1020.69"/>
    <n v="0.21099999999999999"/>
    <n v="6"/>
    <n v="26"/>
    <n v="4831.9464600000001"/>
    <n v="3568.44"/>
    <n v="1263.5064600000001"/>
    <n v="0.26149016146176424"/>
    <s v="Jan-2025"/>
    <s v="Q1-2025"/>
    <s v="Medium"/>
    <s v="Europe &gt; France &gt; Paris"/>
    <s v="Jan-2023"/>
  </r>
  <r>
    <s v="ORD-2023-521818"/>
    <x v="171"/>
    <d v="2023-02-28T00:00:00"/>
    <s v="Asia"/>
    <x v="4"/>
    <s v="Bengaluru"/>
    <s v="Non-Profit"/>
    <s v="Retail"/>
    <s v="B. Chen"/>
    <s v="Accessories"/>
    <s v="ACC-4631"/>
    <n v="1262.0999999999999"/>
    <n v="1395.53"/>
    <n v="0.23300000000000001"/>
    <n v="25"/>
    <n v="30"/>
    <n v="26759.28775"/>
    <n v="31552.499999999996"/>
    <n v="-4793.2122499999969"/>
    <n v="-0.17912331205452198"/>
    <s v="Jan-2023"/>
    <s v="Q1-2023"/>
    <s v="Medium"/>
    <s v="Asia &gt; India &gt; Bengaluru"/>
    <s v="Jan-2023"/>
  </r>
  <r>
    <s v="ORD-2023-825836"/>
    <x v="172"/>
    <d v="2023-07-31T00:00:00"/>
    <s v="Americas"/>
    <x v="5"/>
    <s v="Rio de Janeiro"/>
    <s v="Corporate"/>
    <s v="Retail"/>
    <s v="C. Otieno"/>
    <s v="Monitors"/>
    <s v="MON-7869"/>
    <n v="1334.64"/>
    <n v="2273.42"/>
    <n v="0.11799999999999999"/>
    <n v="14"/>
    <n v="12"/>
    <n v="28072.190160000002"/>
    <n v="18684.960000000003"/>
    <n v="9387.2301599999992"/>
    <n v="0.33439607335575267"/>
    <s v="Jul-2023"/>
    <s v="Q3-2023"/>
    <s v="High"/>
    <s v="Americas &gt; Brazil &gt; Rio de Janeiro"/>
    <s v="Jan-2023"/>
  </r>
  <r>
    <s v="ORD-2024-503082"/>
    <x v="173"/>
    <d v="2024-06-08T00:00:00"/>
    <s v="Americas"/>
    <x v="5"/>
    <s v="Brasília"/>
    <s v="Small Business"/>
    <s v="Retail"/>
    <s v="E. Garcia"/>
    <s v="Monitors"/>
    <s v="MON-4271"/>
    <n v="1075.9000000000001"/>
    <n v="1242.1500000000001"/>
    <n v="1.2E-2"/>
    <n v="7"/>
    <n v="20"/>
    <n v="8590.7094000000016"/>
    <n v="7531.3000000000011"/>
    <n v="1059.4094000000005"/>
    <n v="0.12332036280961853"/>
    <s v="May-2024"/>
    <s v="Q2-2024"/>
    <s v="Medium"/>
    <s v="Americas &gt; Brazil &gt; Brasília"/>
    <s v="Jan-2023"/>
  </r>
  <r>
    <s v="ORD-2024-760799"/>
    <x v="162"/>
    <d v="2024-02-19T00:00:00"/>
    <s v="Asia"/>
    <x v="9"/>
    <s v="Shenzhen"/>
    <s v="Small Business"/>
    <s v="Online"/>
    <s v="H. Kim"/>
    <s v="Laptops"/>
    <s v="LAP-5531"/>
    <n v="993.75"/>
    <n v="1310.29"/>
    <n v="0.215"/>
    <n v="19"/>
    <n v="16"/>
    <n v="19542.975350000001"/>
    <n v="18881.25"/>
    <n v="661.72535000000062"/>
    <n v="3.3860010471742245E-2"/>
    <s v="Feb-2024"/>
    <s v="Q1-2024"/>
    <s v="Medium"/>
    <s v="Asia &gt; China &gt; Shenzhen"/>
    <s v="Jan-2023"/>
  </r>
  <r>
    <s v="ORD-2023-197661"/>
    <x v="174"/>
    <d v="2023-08-22T00:00:00"/>
    <s v="Europe"/>
    <x v="8"/>
    <s v="Birmingham"/>
    <s v="Non-Profit"/>
    <s v="Direct"/>
    <s v="N. Brown"/>
    <s v="Monitors"/>
    <s v="MON-7511"/>
    <n v="446.69"/>
    <n v="967.25"/>
    <n v="9.4E-2"/>
    <n v="10"/>
    <n v="14"/>
    <n v="8763.2849999999999"/>
    <n v="4466.8999999999996"/>
    <n v="4296.3850000000002"/>
    <n v="0.49027105702941309"/>
    <s v="Aug-2023"/>
    <s v="Q3-2023"/>
    <s v="Medium"/>
    <s v="Europe &gt; United Kingdom &gt; Birmingham"/>
    <s v="Jan-2023"/>
  </r>
  <r>
    <s v="ORD-2024-212990"/>
    <x v="175"/>
    <d v="2024-09-03T00:00:00"/>
    <s v="Americas"/>
    <x v="10"/>
    <s v="Austin"/>
    <s v="Consumer"/>
    <s v="Distributor"/>
    <s v="I. Johnson"/>
    <s v="Laptops"/>
    <s v="LAP-7979"/>
    <n v="797.8"/>
    <n v="886.22"/>
    <n v="0.23599999999999999"/>
    <n v="36"/>
    <n v="22"/>
    <n v="24374.594880000001"/>
    <n v="28720.799999999999"/>
    <n v="-4346.2051199999987"/>
    <n v="-0.17830881462428633"/>
    <s v="Aug-2024"/>
    <s v="Q3-2024"/>
    <s v="Medium"/>
    <s v="Americas &gt; USA &gt; Austin"/>
    <s v="Jan-2023"/>
  </r>
  <r>
    <s v="ORD-2023-925146"/>
    <x v="176"/>
    <d v="2023-11-13T00:00:00"/>
    <s v="Asia"/>
    <x v="9"/>
    <s v="Shenzhen"/>
    <s v="Non-Profit"/>
    <s v="Distributor"/>
    <s v="J. Njeri"/>
    <s v="Printers"/>
    <s v="PRN-4983"/>
    <n v="986.44"/>
    <n v="790.61"/>
    <n v="7.1999999999999995E-2"/>
    <n v="6"/>
    <n v="29"/>
    <n v="4402.1164799999997"/>
    <n v="5918.64"/>
    <n v="-1516.5235200000006"/>
    <n v="-0.34449872621271499"/>
    <s v="Oct-2023"/>
    <s v="Q4-2023"/>
    <s v="Low"/>
    <s v="Asia &gt; China &gt; Shenzhen"/>
    <s v="Jan-2023"/>
  </r>
  <r>
    <s v="ORD-2023-177794"/>
    <x v="177"/>
    <d v="2023-05-26T00:00:00"/>
    <s v="Americas"/>
    <x v="10"/>
    <s v="San Francisco"/>
    <s v="Enterprise"/>
    <s v="Online"/>
    <s v="J. Njeri"/>
    <s v="Networking"/>
    <s v="NET-5941"/>
    <n v="249.71"/>
    <n v="361.33"/>
    <n v="9.4E-2"/>
    <n v="12"/>
    <n v="22"/>
    <n v="3928.3797600000003"/>
    <n v="2996.52"/>
    <n v="931.85976000000028"/>
    <n v="0.23721223937881206"/>
    <s v="May-2023"/>
    <s v="Q2-2023"/>
    <s v="Low"/>
    <s v="Americas &gt; USA &gt; San Francisco"/>
    <s v="Jan-2023"/>
  </r>
  <r>
    <s v="ORD-2024-444710"/>
    <x v="178"/>
    <d v="2024-10-01T00:00:00"/>
    <s v="Americas"/>
    <x v="5"/>
    <s v="São Paulo"/>
    <s v="Non-Profit"/>
    <s v="Online"/>
    <s v="K. Singh"/>
    <s v="Monitors"/>
    <s v="MON-6341"/>
    <n v="1378.8"/>
    <n v="1952.04"/>
    <n v="0.159"/>
    <n v="19"/>
    <n v="9"/>
    <n v="31191.64716"/>
    <n v="26197.200000000001"/>
    <n v="4994.4471599999997"/>
    <n v="0.16012130216723058"/>
    <s v="Sep-2024"/>
    <s v="Q3-2024"/>
    <s v="High"/>
    <s v="Americas &gt; Brazil &gt; São Paulo"/>
    <s v="Jan-2023"/>
  </r>
  <r>
    <s v="ORD-2024-668926"/>
    <x v="1"/>
    <d v="2024-11-14T00:00:00"/>
    <s v="Asia"/>
    <x v="2"/>
    <s v="Osaka"/>
    <s v="Non-Profit"/>
    <s v="Direct"/>
    <s v="B. Chen"/>
    <s v="Phones"/>
    <s v="PHN-9789"/>
    <n v="1406.4"/>
    <n v="1564.76"/>
    <n v="0.185"/>
    <n v="17"/>
    <n v="22"/>
    <n v="21679.749799999998"/>
    <n v="23908.800000000003"/>
    <n v="-2229.0502000000051"/>
    <n v="-0.10281715520536151"/>
    <s v="Oct-2024"/>
    <s v="Q4-2024"/>
    <s v="Medium"/>
    <s v="Asia &gt; Japan &gt; Osaka"/>
    <s v="Mar-2023"/>
  </r>
  <r>
    <s v="ORD-2024-968374"/>
    <x v="179"/>
    <d v="2024-03-03T00:00:00"/>
    <s v="Africa"/>
    <x v="0"/>
    <s v="Kisumu"/>
    <s v="Enterprise"/>
    <s v="Online"/>
    <s v="B. Chen"/>
    <s v="Phones"/>
    <s v="PHN-5082"/>
    <n v="516.86"/>
    <n v="852.54"/>
    <n v="5.0999999999999997E-2"/>
    <n v="14"/>
    <n v="21"/>
    <n v="11326.846439999999"/>
    <n v="7236.04"/>
    <n v="4090.8064399999994"/>
    <n v="0.36116022775355994"/>
    <s v="Feb-2024"/>
    <s v="Q1-2024"/>
    <s v="Medium"/>
    <s v="Africa &gt; Kenya &gt; Kisumu"/>
    <s v="Jan-2023"/>
  </r>
  <r>
    <s v="ORD-2023-575584"/>
    <x v="180"/>
    <d v="2023-02-21T00:00:00"/>
    <s v="Europe"/>
    <x v="6"/>
    <s v="Munich"/>
    <s v="Small Business"/>
    <s v="Marketplace"/>
    <s v="G. Dubois"/>
    <s v="Networking"/>
    <s v="NET-3460"/>
    <n v="1142.8800000000001"/>
    <n v="1465.29"/>
    <n v="0.186"/>
    <n v="7"/>
    <n v="22"/>
    <n v="8349.2224200000001"/>
    <n v="8000.1600000000008"/>
    <n v="349.06241999999929"/>
    <n v="4.1807775915017401E-2"/>
    <s v="Jan-2023"/>
    <s v="Q1-2023"/>
    <s v="Medium"/>
    <s v="Europe &gt; Germany &gt; Munich"/>
    <s v="Jan-2023"/>
  </r>
  <r>
    <s v="ORD-2023-701153"/>
    <x v="27"/>
    <d v="2023-05-13T00:00:00"/>
    <s v="Europe"/>
    <x v="6"/>
    <s v="Frankfurt"/>
    <s v="Consumer"/>
    <s v="Direct"/>
    <s v="J. Njeri"/>
    <s v="Printers"/>
    <s v="PRN-7019"/>
    <n v="1320.33"/>
    <n v="2645.23"/>
    <n v="0.155"/>
    <n v="25"/>
    <n v="29"/>
    <n v="55880.483749999999"/>
    <n v="33008.25"/>
    <n v="22872.233749999999"/>
    <n v="0.40930629470436536"/>
    <s v="Apr-2023"/>
    <s v="Q2-2023"/>
    <s v="High"/>
    <s v="Europe &gt; Germany &gt; Frankfurt"/>
    <s v="Jan-2023"/>
  </r>
  <r>
    <s v="ORD-2023-382017"/>
    <x v="181"/>
    <d v="2023-01-19T00:00:00"/>
    <s v="Americas"/>
    <x v="10"/>
    <s v="Chicago"/>
    <s v="Corporate"/>
    <s v="Direct"/>
    <s v="H. Kim"/>
    <s v="Phones"/>
    <s v="PHN-3159"/>
    <n v="833.57"/>
    <n v="881.57"/>
    <n v="5.7000000000000002E-2"/>
    <n v="18"/>
    <n v="6"/>
    <n v="14963.769179999999"/>
    <n v="15004.26"/>
    <n v="-40.490820000000895"/>
    <n v="-2.7059238560107821E-3"/>
    <s v="Jan-2023"/>
    <s v="Q1-2023"/>
    <s v="Medium"/>
    <s v="Americas &gt; USA &gt; Chicago"/>
    <s v="Jan-2023"/>
  </r>
  <r>
    <s v="ORD-2024-999607"/>
    <x v="182"/>
    <d v="2024-01-29T00:00:00"/>
    <s v="Americas"/>
    <x v="10"/>
    <s v="Chicago"/>
    <s v="Education"/>
    <s v="Distributor"/>
    <s v="A. Patel"/>
    <s v="Printers"/>
    <s v="PRN-8604"/>
    <n v="493.76"/>
    <n v="625.04"/>
    <n v="0.25800000000000001"/>
    <n v="10"/>
    <n v="17"/>
    <n v="4637.7968000000001"/>
    <n v="4937.6000000000004"/>
    <n v="-299.80320000000029"/>
    <n v="-6.464345311549663E-2"/>
    <s v="Jan-2024"/>
    <s v="Q1-2024"/>
    <s v="Low"/>
    <s v="Americas &gt; USA &gt; Chicago"/>
    <s v="Jan-2023"/>
  </r>
  <r>
    <s v="ORD-2023-133848"/>
    <x v="183"/>
    <d v="2023-09-07T00:00:00"/>
    <s v="Americas"/>
    <x v="10"/>
    <s v="New York"/>
    <s v="Enterprise"/>
    <s v="Online"/>
    <s v="K. Singh"/>
    <s v="Phones"/>
    <s v="PHN-2013"/>
    <n v="590.33000000000004"/>
    <n v="973.04"/>
    <n v="0"/>
    <n v="26"/>
    <n v="23"/>
    <n v="25299.040000000001"/>
    <n v="15348.580000000002"/>
    <n v="9950.4599999999991"/>
    <n v="0.39331373838691108"/>
    <s v="Aug-2023"/>
    <s v="Q3-2023"/>
    <s v="Medium"/>
    <s v="Americas &gt; USA &gt; New York"/>
    <s v="Jan-2023"/>
  </r>
  <r>
    <s v="ORD-2023-586275"/>
    <x v="184"/>
    <d v="2023-02-03T00:00:00"/>
    <s v="Africa"/>
    <x v="0"/>
    <s v="Kisumu"/>
    <s v="Corporate"/>
    <s v="Retail"/>
    <s v="M. Rossi"/>
    <s v="Networking"/>
    <s v="NET-6036"/>
    <n v="884.36"/>
    <n v="1545.34"/>
    <n v="0.24299999999999999"/>
    <n v="41"/>
    <n v="14"/>
    <n v="47962.717579999997"/>
    <n v="36258.76"/>
    <n v="11703.957579999995"/>
    <n v="0.24402198562827965"/>
    <s v="Jan-2023"/>
    <s v="Q1-2023"/>
    <s v="Medium"/>
    <s v="Africa &gt; Kenya &gt; Kisumu"/>
    <s v="Jan-2023"/>
  </r>
  <r>
    <s v="ORD-2025-964661"/>
    <x v="185"/>
    <d v="2025-02-25T00:00:00"/>
    <s v="Europe"/>
    <x v="8"/>
    <s v="Birmingham"/>
    <s v="Corporate"/>
    <s v="Marketplace"/>
    <s v="D. Smith"/>
    <s v="Monitors"/>
    <s v="MON-4959"/>
    <n v="1016.32"/>
    <n v="2253.42"/>
    <n v="5.5E-2"/>
    <n v="12"/>
    <n v="21"/>
    <n v="25553.782800000001"/>
    <n v="12195.84"/>
    <n v="13357.942800000001"/>
    <n v="0.52273837124419797"/>
    <s v="Feb-2025"/>
    <s v="Q1-2025"/>
    <s v="High"/>
    <s v="Europe &gt; United Kingdom &gt; Birmingham"/>
    <s v="Jan-2023"/>
  </r>
  <r>
    <s v="ORD-2023-390998"/>
    <x v="43"/>
    <d v="2023-04-28T00:00:00"/>
    <s v="Europe"/>
    <x v="6"/>
    <s v="Berlin"/>
    <s v="Education"/>
    <s v="Online"/>
    <s v="E. Garcia"/>
    <s v="Monitors"/>
    <s v="MON-1663"/>
    <n v="1178.42"/>
    <n v="2446.56"/>
    <n v="2.9000000000000001E-2"/>
    <n v="11"/>
    <n v="9"/>
    <n v="26131.70736"/>
    <n v="12962.62"/>
    <n v="13169.08736"/>
    <n v="0.5039505141618883"/>
    <s v="Apr-2023"/>
    <s v="Q2-2023"/>
    <s v="High"/>
    <s v="Europe &gt; Germany &gt; Berlin"/>
    <s v="Jan-2023"/>
  </r>
  <r>
    <s v="ORD-2023-920483"/>
    <x v="186"/>
    <d v="2023-08-01T00:00:00"/>
    <s v="Europe"/>
    <x v="8"/>
    <s v="Birmingham"/>
    <s v="Small Business"/>
    <s v="Retail"/>
    <s v="B. Chen"/>
    <s v="Components"/>
    <s v="CMP-7256"/>
    <n v="137.46"/>
    <n v="188.3"/>
    <n v="3.7999999999999999E-2"/>
    <n v="37"/>
    <n v="30"/>
    <n v="6702.3501999999999"/>
    <n v="5086.0200000000004"/>
    <n v="1616.3301999999994"/>
    <n v="0.24115872071262398"/>
    <s v="Jul-2023"/>
    <s v="Q3-2023"/>
    <s v="Low"/>
    <s v="Europe &gt; United Kingdom &gt; Birmingham"/>
    <s v="Jan-2023"/>
  </r>
  <r>
    <s v="ORD-2025-146850"/>
    <x v="51"/>
    <d v="2025-02-14T00:00:00"/>
    <s v="Africa"/>
    <x v="0"/>
    <s v="Nairobi"/>
    <s v="Small Business"/>
    <s v="Retail"/>
    <s v="J. Njeri"/>
    <s v="Accessories"/>
    <s v="ACC-1659"/>
    <n v="1030.44"/>
    <n v="2562.84"/>
    <n v="0.14799999999999999"/>
    <n v="13"/>
    <n v="24"/>
    <n v="28386.015839999996"/>
    <n v="13395.720000000001"/>
    <n v="14990.295839999995"/>
    <n v="0.52808734852027039"/>
    <s v="Jan-2025"/>
    <s v="Q1-2025"/>
    <s v="High"/>
    <s v="Africa &gt; Kenya &gt; Nairobi"/>
    <s v="Jan-2023"/>
  </r>
  <r>
    <s v="ORD-2024-687100"/>
    <x v="187"/>
    <d v="2024-10-07T00:00:00"/>
    <s v="Africa"/>
    <x v="0"/>
    <s v="Kisumu"/>
    <s v="Consumer"/>
    <s v="Retail"/>
    <s v="L. Okafor"/>
    <s v="Printers"/>
    <s v="PRN-6068"/>
    <n v="1248.3900000000001"/>
    <n v="1805.11"/>
    <n v="0.20300000000000001"/>
    <n v="11"/>
    <n v="27"/>
    <n v="15825.399369999997"/>
    <n v="13732.29"/>
    <n v="2093.1093699999965"/>
    <n v="0.13226265707820786"/>
    <s v="Sep-2024"/>
    <s v="Q3-2024"/>
    <s v="High"/>
    <s v="Africa &gt; Kenya &gt; Kisumu"/>
    <s v="Jan-2023"/>
  </r>
  <r>
    <s v="ORD-2025-629393"/>
    <x v="188"/>
    <d v="2025-08-07T00:00:00"/>
    <s v="Africa"/>
    <x v="1"/>
    <s v="Lagos"/>
    <s v="Enterprise"/>
    <s v="Direct"/>
    <s v="M. Rossi"/>
    <s v="Accessories"/>
    <s v="ACC-8999"/>
    <n v="1204.95"/>
    <n v="2065.73"/>
    <n v="0.13600000000000001"/>
    <n v="10"/>
    <n v="17"/>
    <n v="17847.907199999998"/>
    <n v="12049.5"/>
    <n v="5798.4071999999978"/>
    <n v="0.32487882949100039"/>
    <s v="Jul-2025"/>
    <s v="Q3-2025"/>
    <s v="High"/>
    <s v="Africa &gt; Nigeria &gt; Lagos"/>
    <s v="Jan-2023"/>
  </r>
  <r>
    <s v="ORD-2024-686712"/>
    <x v="189"/>
    <d v="2024-10-23T00:00:00"/>
    <s v="Africa"/>
    <x v="11"/>
    <s v="Durban"/>
    <s v="Corporate"/>
    <s v="Marketplace"/>
    <s v="A. Patel"/>
    <s v="Components"/>
    <s v="CMP-3978"/>
    <n v="1095.6099999999999"/>
    <n v="2366.5100000000002"/>
    <n v="0.152"/>
    <n v="9"/>
    <n v="21"/>
    <n v="18061.204320000004"/>
    <n v="9860.49"/>
    <n v="8200.7143200000046"/>
    <n v="0.4540513564158607"/>
    <s v="Oct-2024"/>
    <s v="Q4-2024"/>
    <s v="High"/>
    <s v="Africa &gt; South Africa &gt; Durban"/>
    <s v="Jan-2023"/>
  </r>
  <r>
    <s v="ORD-2025-586799"/>
    <x v="190"/>
    <d v="2025-08-04T00:00:00"/>
    <s v="Americas"/>
    <x v="3"/>
    <s v="Montreal"/>
    <s v="Consumer"/>
    <s v="Online"/>
    <s v="H. Kim"/>
    <s v="Monitors"/>
    <s v="MON-7868"/>
    <n v="90.3"/>
    <n v="131.76"/>
    <n v="0.10199999999999999"/>
    <n v="15"/>
    <n v="21"/>
    <n v="1774.8072"/>
    <n v="1354.5"/>
    <n v="420.30719999999997"/>
    <n v="0.23681851189244668"/>
    <s v="Jul-2025"/>
    <s v="Q3-2025"/>
    <s v="Low"/>
    <s v="Americas &gt; Canada &gt; Montreal"/>
    <s v="Jan-2023"/>
  </r>
  <r>
    <s v="ORD-2024-988736"/>
    <x v="191"/>
    <d v="2024-10-01T00:00:00"/>
    <s v="Asia"/>
    <x v="9"/>
    <s v="Shenzhen"/>
    <s v="Consumer"/>
    <s v="Direct"/>
    <s v="L. Okafor"/>
    <s v="Printers"/>
    <s v="PRN-3014"/>
    <n v="1166.18"/>
    <n v="1335.02"/>
    <n v="0.128"/>
    <n v="6"/>
    <n v="22"/>
    <n v="6984.8246399999998"/>
    <n v="6997.08"/>
    <n v="-12.25536000000011"/>
    <n v="-1.7545694604582242E-3"/>
    <s v="Sep-2024"/>
    <s v="Q3-2024"/>
    <s v="Medium"/>
    <s v="Asia &gt; China &gt; Shenzhen"/>
    <s v="Jan-2023"/>
  </r>
  <r>
    <s v="ORD-2025-564184"/>
    <x v="192"/>
    <d v="2025-02-06T00:00:00"/>
    <s v="Africa"/>
    <x v="0"/>
    <s v="Kisumu"/>
    <s v="Education"/>
    <s v="Retail"/>
    <s v="B. Chen"/>
    <s v="Phones"/>
    <s v="PHN-1671"/>
    <n v="1445.27"/>
    <n v="2691.45"/>
    <n v="0"/>
    <n v="9"/>
    <n v="8"/>
    <n v="24223.05"/>
    <n v="13007.43"/>
    <n v="11215.619999999999"/>
    <n v="0.46301436028906351"/>
    <s v="Jan-2025"/>
    <s v="Q1-2025"/>
    <s v="High"/>
    <s v="Africa &gt; Kenya &gt; Kisumu"/>
    <s v="Jan-2023"/>
  </r>
  <r>
    <s v="ORD-2023-653343"/>
    <x v="193"/>
    <d v="2023-11-28T00:00:00"/>
    <s v="Americas"/>
    <x v="5"/>
    <s v="Brasília"/>
    <s v="Education"/>
    <s v="Marketplace"/>
    <s v="L. Okafor"/>
    <s v="Accessories"/>
    <s v="ACC-5260"/>
    <n v="388.51"/>
    <n v="776.46"/>
    <n v="0.157"/>
    <n v="12"/>
    <n v="18"/>
    <n v="7854.6693599999999"/>
    <n v="4662.12"/>
    <n v="3192.54936"/>
    <n v="0.40645241876864946"/>
    <s v="Nov-2023"/>
    <s v="Q4-2023"/>
    <s v="Low"/>
    <s v="Americas &gt; Brazil &gt; Brasília"/>
    <s v="Jan-2023"/>
  </r>
  <r>
    <s v="ORD-2024-197852"/>
    <x v="194"/>
    <d v="2024-03-30T00:00:00"/>
    <s v="Asia"/>
    <x v="2"/>
    <s v="Nagoya"/>
    <s v="Small Business"/>
    <s v="Direct"/>
    <s v="I. Johnson"/>
    <s v="Networking"/>
    <s v="NET-7588"/>
    <n v="231.11"/>
    <n v="318.17"/>
    <n v="0.20100000000000001"/>
    <n v="60"/>
    <n v="30"/>
    <n v="15253.069799999999"/>
    <n v="13866.6"/>
    <n v="1386.4697999999989"/>
    <n v="9.0897754889969692E-2"/>
    <s v="Feb-2024"/>
    <s v="Q1-2024"/>
    <s v="Low"/>
    <s v="Asia &gt; Japan &gt; Nagoya"/>
    <s v="Mar-2023"/>
  </r>
  <r>
    <s v="ORD-2023-431328"/>
    <x v="195"/>
    <d v="2024-01-14T00:00:00"/>
    <s v="Asia"/>
    <x v="4"/>
    <s v="Mumbai"/>
    <s v="Non-Profit"/>
    <s v="Marketplace"/>
    <s v="L. Okafor"/>
    <s v="Monitors"/>
    <s v="MON-1572"/>
    <n v="1085.6099999999999"/>
    <n v="1246.4100000000001"/>
    <n v="0.113"/>
    <n v="7"/>
    <n v="25"/>
    <n v="7738.9596900000006"/>
    <n v="7599.2699999999995"/>
    <n v="139.68969000000106"/>
    <n v="1.8050189637310417E-2"/>
    <s v="Dec-2023"/>
    <s v="Q4-2023"/>
    <s v="Medium"/>
    <s v="Asia &gt; India &gt; Mumbai"/>
    <s v="Jan-2023"/>
  </r>
  <r>
    <s v="ORD-2023-613317"/>
    <x v="119"/>
    <d v="2023-01-29T00:00:00"/>
    <s v="Europe"/>
    <x v="6"/>
    <s v="Munich"/>
    <s v="Corporate"/>
    <s v="Direct"/>
    <s v="F. Müller"/>
    <s v="Monitors"/>
    <s v="MON-2537"/>
    <n v="150.86000000000001"/>
    <n v="346.96"/>
    <n v="0.19600000000000001"/>
    <n v="8"/>
    <n v="7"/>
    <n v="2231.6467200000002"/>
    <n v="1206.8800000000001"/>
    <n v="1024.7667200000001"/>
    <n v="0.45919755614365343"/>
    <s v="Jan-2023"/>
    <s v="Q1-2023"/>
    <s v="Low"/>
    <s v="Europe &gt; Germany &gt; Munich"/>
    <s v="Jan-2023"/>
  </r>
  <r>
    <s v="ORD-2024-720756"/>
    <x v="196"/>
    <d v="2024-11-09T00:00:00"/>
    <s v="Asia"/>
    <x v="9"/>
    <s v="Shanghai"/>
    <s v="Non-Profit"/>
    <s v="Online"/>
    <s v="F. Müller"/>
    <s v="Printers"/>
    <s v="PRN-5666"/>
    <n v="391.64"/>
    <n v="504.76"/>
    <n v="4.0000000000000001E-3"/>
    <n v="13"/>
    <n v="29"/>
    <n v="6535.6324800000002"/>
    <n v="5091.32"/>
    <n v="1444.3124800000005"/>
    <n v="0.22099046793402319"/>
    <s v="Oct-2024"/>
    <s v="Q4-2024"/>
    <s v="Low"/>
    <s v="Asia &gt; China &gt; Shanghai"/>
    <s v="Jan-2023"/>
  </r>
  <r>
    <s v="ORD-2024-777623"/>
    <x v="197"/>
    <d v="2024-10-14T00:00:00"/>
    <s v="Americas"/>
    <x v="5"/>
    <s v="Rio de Janeiro"/>
    <s v="Small Business"/>
    <s v="Retail"/>
    <s v="K. Singh"/>
    <s v="Printers"/>
    <s v="PRN-2749"/>
    <n v="386.96"/>
    <n v="937.46"/>
    <n v="0.26600000000000001"/>
    <n v="41"/>
    <n v="25"/>
    <n v="28211.92124"/>
    <n v="15865.359999999999"/>
    <n v="12346.561240000001"/>
    <n v="0.43763631462626335"/>
    <s v="Sep-2024"/>
    <s v="Q3-2024"/>
    <s v="Medium"/>
    <s v="Americas &gt; Brazil &gt; Rio de Janeiro"/>
    <s v="Jan-2023"/>
  </r>
  <r>
    <s v="ORD-2025-762212"/>
    <x v="198"/>
    <d v="2025-09-24T00:00:00"/>
    <s v="Africa"/>
    <x v="0"/>
    <s v="Nairobi"/>
    <s v="Consumer"/>
    <s v="Direct"/>
    <s v="B. Chen"/>
    <s v="Components"/>
    <s v="CMP-4970"/>
    <n v="589.14"/>
    <n v="1300.58"/>
    <n v="5.5E-2"/>
    <n v="11"/>
    <n v="30"/>
    <n v="13519.529099999998"/>
    <n v="6480.54"/>
    <n v="7038.989099999998"/>
    <n v="0.52065342275863724"/>
    <s v="Aug-2025"/>
    <s v="Q3-2025"/>
    <s v="Medium"/>
    <s v="Africa &gt; Kenya &gt; Nairobi"/>
    <s v="Jan-2023"/>
  </r>
  <r>
    <s v="ORD-2023-271918"/>
    <x v="199"/>
    <d v="2023-10-02T00:00:00"/>
    <s v="Americas"/>
    <x v="10"/>
    <s v="New York"/>
    <s v="Education"/>
    <s v="Marketplace"/>
    <s v="I. Johnson"/>
    <s v="Accessories"/>
    <s v="ACC-3551"/>
    <n v="145.58000000000001"/>
    <n v="228.15"/>
    <n v="0.20399999999999999"/>
    <n v="5"/>
    <n v="7"/>
    <n v="908.03700000000003"/>
    <n v="727.90000000000009"/>
    <n v="180.13699999999994"/>
    <n v="0.19838068272548359"/>
    <s v="Sep-2023"/>
    <s v="Q3-2023"/>
    <s v="Low"/>
    <s v="Americas &gt; USA &gt; New York"/>
    <s v="Jan-2023"/>
  </r>
  <r>
    <s v="ORD-2023-713375"/>
    <x v="200"/>
    <d v="2023-09-10T00:00:00"/>
    <s v="Africa"/>
    <x v="11"/>
    <s v="Cape Town"/>
    <s v="Non-Profit"/>
    <s v="Direct"/>
    <s v="N. Brown"/>
    <s v="Components"/>
    <s v="CMP-7063"/>
    <n v="241.14"/>
    <n v="496.52"/>
    <n v="9.2999999999999999E-2"/>
    <n v="10"/>
    <n v="15"/>
    <n v="4503.4363999999996"/>
    <n v="2411.3999999999996"/>
    <n v="2092.0364"/>
    <n v="0.46454223268257994"/>
    <s v="Aug-2023"/>
    <s v="Q3-2023"/>
    <s v="Low"/>
    <s v="Africa &gt; South Africa &gt; Cape Town"/>
    <s v="Jan-2023"/>
  </r>
  <r>
    <s v="ORD-2025-678688"/>
    <x v="201"/>
    <d v="2025-07-17T00:00:00"/>
    <s v="Africa"/>
    <x v="11"/>
    <s v="Durban"/>
    <s v="Small Business"/>
    <s v="Distributor"/>
    <s v="B. Chen"/>
    <s v="Networking"/>
    <s v="NET-1612"/>
    <n v="1198.9000000000001"/>
    <n v="2941.2"/>
    <n v="5.0999999999999997E-2"/>
    <n v="24"/>
    <n v="1"/>
    <n v="66988.771199999988"/>
    <n v="28773.600000000002"/>
    <n v="38215.171199999982"/>
    <n v="0.57047129713583977"/>
    <s v="Jul-2025"/>
    <s v="Q3-2025"/>
    <s v="High"/>
    <s v="Africa &gt; South Africa &gt; Durban"/>
    <s v="Jan-2023"/>
  </r>
  <r>
    <s v="ORD-2023-501220"/>
    <x v="43"/>
    <d v="2023-05-07T00:00:00"/>
    <s v="Europe"/>
    <x v="8"/>
    <s v="Birmingham"/>
    <s v="Enterprise"/>
    <s v="Retail"/>
    <s v="N. Brown"/>
    <s v="Laptops"/>
    <s v="LAP-9766"/>
    <n v="1089.1500000000001"/>
    <n v="1088.2"/>
    <n v="5.0999999999999997E-2"/>
    <n v="15"/>
    <n v="18"/>
    <n v="15490.527"/>
    <n v="16337.250000000002"/>
    <n v="-846.72300000000178"/>
    <n v="-5.4660696824582002E-2"/>
    <s v="Apr-2023"/>
    <s v="Q2-2023"/>
    <s v="Medium"/>
    <s v="Europe &gt; United Kingdom &gt; Birmingham"/>
    <s v="Jan-2023"/>
  </r>
  <r>
    <s v="ORD-2023-195665"/>
    <x v="202"/>
    <d v="2023-12-20T00:00:00"/>
    <s v="Americas"/>
    <x v="5"/>
    <s v="Rio de Janeiro"/>
    <s v="Consumer"/>
    <s v="Distributor"/>
    <s v="J. Njeri"/>
    <s v="Phones"/>
    <s v="PHN-7274"/>
    <n v="1080.43"/>
    <n v="2529.15"/>
    <n v="0.14699999999999999"/>
    <n v="10"/>
    <n v="1"/>
    <n v="21573.6495"/>
    <n v="10804.300000000001"/>
    <n v="10769.349499999998"/>
    <n v="0.49918997247081437"/>
    <s v="Dec-2023"/>
    <s v="Q4-2023"/>
    <s v="High"/>
    <s v="Americas &gt; Brazil &gt; Rio de Janeiro"/>
    <s v="Jan-2023"/>
  </r>
  <r>
    <s v="ORD-2023-290237"/>
    <x v="203"/>
    <d v="2023-08-07T00:00:00"/>
    <s v="Asia"/>
    <x v="2"/>
    <s v="Nagoya"/>
    <s v="Education"/>
    <s v="Marketplace"/>
    <s v="A. Patel"/>
    <s v="Networking"/>
    <s v="NET-1645"/>
    <n v="1352.44"/>
    <n v="2698.01"/>
    <n v="0.13100000000000001"/>
    <n v="13"/>
    <n v="8"/>
    <n v="30479.418970000002"/>
    <n v="17581.72"/>
    <n v="12897.698970000001"/>
    <n v="0.42316091992090887"/>
    <s v="Jul-2023"/>
    <s v="Q3-2023"/>
    <s v="High"/>
    <s v="Asia &gt; Japan &gt; Nagoya"/>
    <s v="Mar-2023"/>
  </r>
  <r>
    <s v="ORD-2023-302041"/>
    <x v="204"/>
    <d v="2023-10-29T00:00:00"/>
    <s v="Americas"/>
    <x v="10"/>
    <s v="San Francisco"/>
    <s v="Small Business"/>
    <s v="Distributor"/>
    <s v="O. Wang"/>
    <s v="Accessories"/>
    <s v="ACC-5079"/>
    <n v="1239.8399999999999"/>
    <n v="1482.75"/>
    <n v="6.7000000000000004E-2"/>
    <n v="4"/>
    <n v="25"/>
    <n v="5533.6230000000005"/>
    <n v="4959.3599999999997"/>
    <n v="574.26300000000083"/>
    <n v="0.10377703721413634"/>
    <s v="Oct-2023"/>
    <s v="Q4-2023"/>
    <s v="Medium"/>
    <s v="Americas &gt; USA &gt; San Francisco"/>
    <s v="Jan-2023"/>
  </r>
  <r>
    <s v="ORD-2025-289139"/>
    <x v="205"/>
    <d v="2025-08-30T00:00:00"/>
    <s v="Americas"/>
    <x v="10"/>
    <s v="San Francisco"/>
    <s v="Corporate"/>
    <s v="Marketplace"/>
    <s v="K. Singh"/>
    <s v="Printers"/>
    <s v="PRN-2098"/>
    <n v="933.29"/>
    <n v="1456.81"/>
    <n v="0.123"/>
    <n v="13"/>
    <n v="20"/>
    <n v="16609.090809999998"/>
    <n v="12132.77"/>
    <n v="4476.3208099999974"/>
    <n v="0.26951028573489977"/>
    <s v="Aug-2025"/>
    <s v="Q3-2025"/>
    <s v="Medium"/>
    <s v="Americas &gt; USA &gt; San Francisco"/>
    <s v="Jan-2023"/>
  </r>
  <r>
    <s v="ORD-2023-949710"/>
    <x v="206"/>
    <d v="2023-04-01T00:00:00"/>
    <s v="Africa"/>
    <x v="0"/>
    <s v="Nairobi"/>
    <s v="Consumer"/>
    <s v="Marketplace"/>
    <s v="D. Smith"/>
    <s v="Printers"/>
    <s v="PRN-7049"/>
    <n v="1024.0999999999999"/>
    <n v="918.19"/>
    <n v="0.189"/>
    <n v="10"/>
    <n v="25"/>
    <n v="7446.5209000000004"/>
    <n v="10241"/>
    <n v="-2794.4790999999996"/>
    <n v="-0.37527311579827827"/>
    <s v="Mar-2023"/>
    <s v="Q1-2023"/>
    <s v="Medium"/>
    <s v="Africa &gt; Kenya &gt; Nairobi"/>
    <s v="Jan-2023"/>
  </r>
  <r>
    <s v="ORD-2023-603650"/>
    <x v="207"/>
    <d v="2023-06-10T00:00:00"/>
    <s v="Asia"/>
    <x v="9"/>
    <s v="Shanghai"/>
    <s v="Corporate"/>
    <s v="Distributor"/>
    <s v="E. Garcia"/>
    <s v="Components"/>
    <s v="CMP-6925"/>
    <n v="54.62"/>
    <n v="48.94"/>
    <n v="0.14799999999999999"/>
    <n v="16"/>
    <n v="18"/>
    <n v="667.15008"/>
    <n v="873.92"/>
    <n v="-206.76991999999996"/>
    <n v="-0.3099301434543783"/>
    <s v="May-2023"/>
    <s v="Q2-2023"/>
    <s v="Low"/>
    <s v="Asia &gt; China &gt; Shanghai"/>
    <s v="Jan-2023"/>
  </r>
  <r>
    <s v="ORD-2025-757957"/>
    <x v="208"/>
    <d v="2025-05-06T00:00:00"/>
    <s v="Americas"/>
    <x v="5"/>
    <s v="Brasília"/>
    <s v="Consumer"/>
    <s v="Online"/>
    <s v="C. Otieno"/>
    <s v="Phones"/>
    <s v="PHN-2787"/>
    <n v="394.13"/>
    <n v="932.29"/>
    <n v="0.109"/>
    <n v="7"/>
    <n v="12"/>
    <n v="5814.6927299999998"/>
    <n v="2758.91"/>
    <n v="3055.7827299999999"/>
    <n v="0.5255278089303268"/>
    <s v="Apr-2025"/>
    <s v="Q2-2025"/>
    <s v="Medium"/>
    <s v="Americas &gt; Brazil &gt; Brasília"/>
    <s v="Jan-2023"/>
  </r>
  <r>
    <s v="ORD-2024-423853"/>
    <x v="209"/>
    <d v="2024-09-08T00:00:00"/>
    <s v="Africa"/>
    <x v="1"/>
    <s v="Lagos"/>
    <s v="Small Business"/>
    <s v="Direct"/>
    <s v="K. Singh"/>
    <s v="Printers"/>
    <s v="PRN-1141"/>
    <n v="197.63"/>
    <n v="325.79000000000002"/>
    <n v="0.11600000000000001"/>
    <n v="10"/>
    <n v="5"/>
    <n v="2879.9836"/>
    <n v="1976.3"/>
    <n v="903.68360000000007"/>
    <n v="0.31378081458519419"/>
    <s v="Sep-2024"/>
    <s v="Q3-2024"/>
    <s v="Low"/>
    <s v="Africa &gt; Nigeria &gt; Lagos"/>
    <s v="Jan-2023"/>
  </r>
  <r>
    <s v="ORD-2024-569164"/>
    <x v="210"/>
    <d v="2024-09-25T00:00:00"/>
    <s v="Asia"/>
    <x v="2"/>
    <s v="Osaka"/>
    <s v="Enterprise"/>
    <s v="Distributor"/>
    <s v="D. Smith"/>
    <s v="Monitors"/>
    <s v="MON-5249"/>
    <n v="195.54"/>
    <n v="405.97"/>
    <n v="0.187"/>
    <n v="16"/>
    <n v="20"/>
    <n v="5280.8577599999999"/>
    <n v="3128.64"/>
    <n v="2152.21776"/>
    <n v="0.40755079152141377"/>
    <s v="Sep-2024"/>
    <s v="Q3-2024"/>
    <s v="Low"/>
    <s v="Asia &gt; Japan &gt; Osaka"/>
    <s v="Mar-2023"/>
  </r>
  <r>
    <s v="ORD-2023-946143"/>
    <x v="211"/>
    <d v="2023-03-30T00:00:00"/>
    <s v="Africa"/>
    <x v="11"/>
    <s v="Cape Town"/>
    <s v="Consumer"/>
    <s v="Distributor"/>
    <s v="K. Singh"/>
    <s v="Components"/>
    <s v="CMP-8230"/>
    <n v="1309.77"/>
    <n v="1589.07"/>
    <n v="0.10199999999999999"/>
    <n v="10"/>
    <n v="16"/>
    <n v="14269.848599999999"/>
    <n v="13097.7"/>
    <n v="1172.1485999999986"/>
    <n v="8.2141628328137886E-2"/>
    <s v="Mar-2023"/>
    <s v="Q1-2023"/>
    <s v="Medium"/>
    <s v="Africa &gt; South Africa &gt; Cape Town"/>
    <s v="Jan-2023"/>
  </r>
  <r>
    <s v="ORD-2024-281211"/>
    <x v="39"/>
    <d v="2024-02-02T00:00:00"/>
    <s v="Asia"/>
    <x v="2"/>
    <s v="Nagoya"/>
    <s v="Small Business"/>
    <s v="Online"/>
    <s v="Not Provided"/>
    <s v="Printers"/>
    <s v="PRN-7816"/>
    <n v="1237.68"/>
    <n v="1432.8"/>
    <n v="6.8000000000000005E-2"/>
    <n v="13"/>
    <n v="22"/>
    <n v="17359.804799999998"/>
    <n v="16089.84"/>
    <n v="1269.9647999999979"/>
    <n v="7.315547695559331E-2"/>
    <s v="Jan-2024"/>
    <s v="Q1-2024"/>
    <s v="Medium"/>
    <s v="Asia &gt; Japan &gt; Nagoya"/>
    <s v="Mar-2023"/>
  </r>
  <r>
    <s v="ORD-2024-805860"/>
    <x v="212"/>
    <d v="2024-10-02T00:00:00"/>
    <s v="Africa"/>
    <x v="0"/>
    <s v="Mombasa"/>
    <s v="Small Business"/>
    <s v="Retail"/>
    <s v="M. Rossi"/>
    <s v="Phones"/>
    <s v="PHN-8804"/>
    <n v="1338.99"/>
    <n v="1765.76"/>
    <n v="0.126"/>
    <n v="24"/>
    <n v="19"/>
    <n v="37038.581760000001"/>
    <n v="32135.760000000002"/>
    <n v="4902.8217599999989"/>
    <n v="0.1323706666677725"/>
    <s v="Sep-2024"/>
    <s v="Q3-2024"/>
    <s v="High"/>
    <s v="Africa &gt; Kenya &gt; Mombasa"/>
    <s v="Jan-2023"/>
  </r>
  <r>
    <s v="ORD-2025-132174"/>
    <x v="213"/>
    <d v="2025-07-23T00:00:00"/>
    <s v="Americas"/>
    <x v="3"/>
    <s v="Vancouver"/>
    <s v="Consumer"/>
    <s v="Online"/>
    <s v="H. Kim"/>
    <s v="Components"/>
    <s v="CMP-8851"/>
    <n v="1364.89"/>
    <n v="2757.54"/>
    <n v="0.17199999999999999"/>
    <n v="61"/>
    <n v="6"/>
    <n v="139277.83032000001"/>
    <n v="83258.290000000008"/>
    <n v="56019.54032"/>
    <n v="0.4022143379983118"/>
    <s v="Jul-2025"/>
    <s v="Q3-2025"/>
    <s v="High"/>
    <s v="Americas &gt; Canada &gt; Vancouver"/>
    <s v="Jan-2023"/>
  </r>
  <r>
    <s v="ORD-2023-964434"/>
    <x v="214"/>
    <d v="2023-12-07T00:00:00"/>
    <s v="Asia"/>
    <x v="4"/>
    <s v="Delhi"/>
    <s v="Enterprise"/>
    <s v="Marketplace"/>
    <s v="L. Okafor"/>
    <s v="Phones"/>
    <s v="PHN-2447"/>
    <n v="699.33"/>
    <n v="873.75"/>
    <n v="0.23499999999999999"/>
    <n v="10"/>
    <n v="9"/>
    <n v="6684.1875"/>
    <n v="6993.3"/>
    <n v="-309.11250000000018"/>
    <n v="-4.6245336475076469E-2"/>
    <s v="Nov-2023"/>
    <s v="Q4-2023"/>
    <s v="Medium"/>
    <s v="Asia &gt; India &gt; Delhi"/>
    <s v="Jan-2023"/>
  </r>
  <r>
    <s v="ORD-2024-897622"/>
    <x v="215"/>
    <d v="2024-04-24T00:00:00"/>
    <s v="Americas"/>
    <x v="10"/>
    <s v="Austin"/>
    <s v="Non-Profit"/>
    <s v="Online"/>
    <s v="G. Dubois"/>
    <s v="Laptops"/>
    <s v="LAP-2846"/>
    <n v="160.82"/>
    <n v="258.52"/>
    <n v="0.13"/>
    <n v="17"/>
    <n v="25"/>
    <n v="3823.5108"/>
    <n v="2733.94"/>
    <n v="1089.5708"/>
    <n v="0.28496605789631874"/>
    <s v="Mar-2024"/>
    <s v="Q1-2024"/>
    <s v="Low"/>
    <s v="Americas &gt; USA &gt; Austin"/>
    <s v="Jan-2023"/>
  </r>
  <r>
    <s v="ORD-2023-517216"/>
    <x v="216"/>
    <d v="2023-10-08T00:00:00"/>
    <s v="Asia"/>
    <x v="4"/>
    <s v="Bengaluru"/>
    <s v="Education"/>
    <s v="Direct"/>
    <s v="J. Njeri"/>
    <s v="Printers"/>
    <s v="PRN-5005"/>
    <n v="385.32"/>
    <n v="606.76"/>
    <n v="8.5999999999999993E-2"/>
    <n v="8"/>
    <n v="19"/>
    <n v="4436.6291200000005"/>
    <n v="3082.56"/>
    <n v="1354.0691200000006"/>
    <n v="0.30520223425842735"/>
    <s v="Sep-2023"/>
    <s v="Q3-2023"/>
    <s v="Low"/>
    <s v="Asia &gt; India &gt; Bengaluru"/>
    <s v="Jan-2023"/>
  </r>
  <r>
    <s v="ORD-2025-509940"/>
    <x v="217"/>
    <d v="2025-05-27T00:00:00"/>
    <s v="Asia"/>
    <x v="9"/>
    <s v="Beijing"/>
    <s v="Enterprise"/>
    <s v="Online"/>
    <s v="F. Müller"/>
    <s v="Phones"/>
    <s v="PHN-3800"/>
    <n v="918.12"/>
    <n v="1337.69"/>
    <n v="9.5000000000000001E-2"/>
    <n v="8"/>
    <n v="11"/>
    <n v="9684.8756000000012"/>
    <n v="7344.96"/>
    <n v="2339.9156000000012"/>
    <n v="0.24160512707050164"/>
    <s v="May-2025"/>
    <s v="Q2-2025"/>
    <s v="Medium"/>
    <s v="Asia &gt; China &gt; Beijing"/>
    <s v="Jan-2023"/>
  </r>
  <r>
    <s v="ORD-2025-646342"/>
    <x v="218"/>
    <d v="2025-08-08T00:00:00"/>
    <s v="Asia"/>
    <x v="2"/>
    <s v="Osaka"/>
    <s v="Consumer"/>
    <s v="Direct"/>
    <s v="N. Brown"/>
    <s v="Laptops"/>
    <s v="LAP-4828"/>
    <n v="1225.94"/>
    <n v="1793.08"/>
    <n v="0.13600000000000001"/>
    <n v="22"/>
    <n v="6"/>
    <n v="34082.864639999993"/>
    <n v="26970.68"/>
    <n v="7112.1846399999922"/>
    <n v="0.20867332353434462"/>
    <s v="Aug-2025"/>
    <s v="Q3-2025"/>
    <s v="High"/>
    <s v="Asia &gt; Japan &gt; Osaka"/>
    <s v="Mar-2023"/>
  </r>
  <r>
    <s v="ORD-2024-866535"/>
    <x v="219"/>
    <d v="2024-12-12T00:00:00"/>
    <s v="Europe"/>
    <x v="6"/>
    <s v="Frankfurt"/>
    <s v="Enterprise"/>
    <s v="Marketplace"/>
    <s v="B. Chen"/>
    <s v="Printers"/>
    <s v="PRN-5492"/>
    <n v="72.06"/>
    <n v="122.74"/>
    <n v="0.23799999999999999"/>
    <n v="8"/>
    <n v="8"/>
    <n v="748.22303999999997"/>
    <n v="576.48"/>
    <n v="171.74303999999995"/>
    <n v="0.22953455162246802"/>
    <s v="Dec-2024"/>
    <s v="Q4-2024"/>
    <s v="Low"/>
    <s v="Europe &gt; Germany &gt; Frankfurt"/>
    <s v="Jan-2023"/>
  </r>
  <r>
    <s v="ORD-2023-747341"/>
    <x v="43"/>
    <d v="2023-04-28T00:00:00"/>
    <s v="Americas"/>
    <x v="5"/>
    <s v="Rio de Janeiro"/>
    <s v="Corporate"/>
    <s v="Distributor"/>
    <s v="M. Rossi"/>
    <s v="Phones"/>
    <s v="PHN-7132"/>
    <n v="1013.54"/>
    <n v="927.93"/>
    <n v="0.17499999999999999"/>
    <n v="16"/>
    <n v="9"/>
    <n v="12248.675999999999"/>
    <n v="16216.64"/>
    <n v="-3967.9639999999999"/>
    <n v="-0.32395044166406234"/>
    <s v="Apr-2023"/>
    <s v="Q2-2023"/>
    <s v="Medium"/>
    <s v="Americas &gt; Brazil &gt; Rio de Janeiro"/>
    <s v="Jan-2023"/>
  </r>
  <r>
    <s v="ORD-2024-853298"/>
    <x v="220"/>
    <d v="2024-03-26T00:00:00"/>
    <s v="Africa"/>
    <x v="1"/>
    <s v="Port Harcourt"/>
    <s v="Consumer"/>
    <s v="Marketplace"/>
    <s v="I. Johnson"/>
    <s v="Phones"/>
    <s v="PHN-4741"/>
    <n v="65.64"/>
    <n v="151.88"/>
    <n v="0.16700000000000001"/>
    <n v="23"/>
    <n v="20"/>
    <n v="2909.8689199999999"/>
    <n v="1509.72"/>
    <n v="1400.1489199999999"/>
    <n v="0.48117250587356353"/>
    <s v="Mar-2024"/>
    <s v="Q1-2024"/>
    <s v="Low"/>
    <s v="Africa &gt; Nigeria &gt; Port Harcourt"/>
    <s v="Jan-2023"/>
  </r>
  <r>
    <s v="ORD-2024-544865"/>
    <x v="221"/>
    <d v="2024-03-04T00:00:00"/>
    <s v="Americas"/>
    <x v="3"/>
    <s v="Montreal"/>
    <s v="Non-Profit"/>
    <s v="Retail"/>
    <s v="D. Smith"/>
    <s v="Laptops"/>
    <s v="LAP-2774"/>
    <n v="1350.98"/>
    <n v="2210.4"/>
    <n v="0.26300000000000001"/>
    <n v="6"/>
    <n v="17"/>
    <n v="9774.3888000000006"/>
    <n v="8105.88"/>
    <n v="1668.5088000000005"/>
    <n v="0.17070211080615091"/>
    <s v="Feb-2024"/>
    <s v="Q1-2024"/>
    <s v="High"/>
    <s v="Americas &gt; Canada &gt; Montreal"/>
    <s v="Jan-2023"/>
  </r>
  <r>
    <s v="ORD-2025-946490"/>
    <x v="222"/>
    <d v="2025-05-02T00:00:00"/>
    <s v="Europe"/>
    <x v="6"/>
    <s v="Berlin"/>
    <s v="Corporate"/>
    <s v="Marketplace"/>
    <s v="C. Otieno"/>
    <s v="Monitors"/>
    <s v="MON-2842"/>
    <n v="20.149999999999999"/>
    <n v="39.74"/>
    <n v="0.151"/>
    <n v="18"/>
    <n v="10"/>
    <n v="607.30668000000003"/>
    <n v="362.7"/>
    <n v="244.60668000000004"/>
    <n v="0.4027729120318585"/>
    <s v="Apr-2025"/>
    <s v="Q2-2025"/>
    <s v="Low"/>
    <s v="Europe &gt; Germany &gt; Berlin"/>
    <s v="Jan-2023"/>
  </r>
  <r>
    <s v="ORD-2024-320972"/>
    <x v="223"/>
    <d v="2024-11-08T00:00:00"/>
    <s v="Africa"/>
    <x v="0"/>
    <s v="Nakuru"/>
    <s v="Enterprise"/>
    <s v="Marketplace"/>
    <s v="M. Rossi"/>
    <s v="Networking"/>
    <s v="NET-2628"/>
    <n v="803.28"/>
    <n v="1009"/>
    <n v="0.11"/>
    <n v="4"/>
    <n v="0"/>
    <n v="3592.04"/>
    <n v="3213.12"/>
    <n v="378.92000000000007"/>
    <n v="0.10548880302001093"/>
    <s v="Nov-2024"/>
    <s v="Q4-2024"/>
    <s v="Medium"/>
    <s v="Africa &gt; Kenya &gt; Nakuru"/>
    <s v="Jan-2023"/>
  </r>
  <r>
    <s v="ORD-2025-248586"/>
    <x v="224"/>
    <d v="2025-09-30T00:00:00"/>
    <s v="Asia"/>
    <x v="2"/>
    <s v="Nagoya"/>
    <s v="Non-Profit"/>
    <s v="Marketplace"/>
    <s v="F. Müller"/>
    <s v="Monitors"/>
    <s v="MON-2998"/>
    <n v="1212.99"/>
    <n v="1653.64"/>
    <n v="0.107"/>
    <n v="8"/>
    <n v="18"/>
    <n v="11813.604160000001"/>
    <n v="9703.92"/>
    <n v="2109.6841600000007"/>
    <n v="0.17858090819931455"/>
    <s v="Sep-2025"/>
    <s v="Q3-2025"/>
    <s v="High"/>
    <s v="Asia &gt; Japan &gt; Nagoya"/>
    <s v="Mar-2023"/>
  </r>
  <r>
    <s v="ORD-2024-664046"/>
    <x v="225"/>
    <d v="2024-09-08T00:00:00"/>
    <s v="Americas"/>
    <x v="10"/>
    <s v="Austin"/>
    <s v="Consumer"/>
    <s v="Direct"/>
    <s v="H. Kim"/>
    <s v="Components"/>
    <s v="CMP-7563"/>
    <n v="462.94"/>
    <n v="1015.7"/>
    <n v="0.14299999999999999"/>
    <n v="14"/>
    <n v="6"/>
    <n v="12186.368600000002"/>
    <n v="6481.16"/>
    <n v="5705.2086000000018"/>
    <n v="0.46816314090483041"/>
    <s v="Sep-2024"/>
    <s v="Q3-2024"/>
    <s v="Medium"/>
    <s v="Americas &gt; USA &gt; Austin"/>
    <s v="Jan-2023"/>
  </r>
  <r>
    <s v="ORD-2023-276806"/>
    <x v="226"/>
    <d v="2023-03-24T00:00:00"/>
    <s v="Americas"/>
    <x v="3"/>
    <s v="Montreal"/>
    <s v="Consumer"/>
    <s v="Distributor"/>
    <s v="I. Johnson"/>
    <s v="Laptops"/>
    <s v="LAP-6160"/>
    <n v="481.71"/>
    <n v="912.45"/>
    <n v="0.20300000000000001"/>
    <n v="24"/>
    <n v="20"/>
    <n v="17453.3436"/>
    <n v="11561.039999999999"/>
    <n v="5892.3036000000011"/>
    <n v="0.33760313983619739"/>
    <s v="Mar-2023"/>
    <s v="Q1-2023"/>
    <s v="Medium"/>
    <s v="Americas &gt; Canada &gt; Montreal"/>
    <s v="Jan-2023"/>
  </r>
  <r>
    <s v="ORD-2024-220234"/>
    <x v="227"/>
    <d v="2024-04-09T00:00:00"/>
    <s v="Americas"/>
    <x v="3"/>
    <s v="Vancouver"/>
    <s v="Consumer"/>
    <s v="Online"/>
    <s v="F. Müller"/>
    <s v="Monitors"/>
    <s v="MON-4361"/>
    <n v="648.64"/>
    <n v="815.19"/>
    <n v="0.22500000000000001"/>
    <n v="28"/>
    <n v="25"/>
    <n v="17689.623"/>
    <n v="18161.919999999998"/>
    <n v="-472.29699999999866"/>
    <n v="-2.6699099240272032E-2"/>
    <s v="Mar-2024"/>
    <s v="Q1-2024"/>
    <s v="Low"/>
    <s v="Americas &gt; Canada &gt; Vancouver"/>
    <s v="Jan-2023"/>
  </r>
  <r>
    <s v="ORD-2024-301260"/>
    <x v="228"/>
    <d v="2024-07-31T00:00:00"/>
    <s v="Americas"/>
    <x v="10"/>
    <s v="New York"/>
    <s v="Education"/>
    <s v="Marketplace"/>
    <s v="I. Johnson"/>
    <s v="Printers"/>
    <s v="PRN-2829"/>
    <n v="798.97"/>
    <n v="1814.06"/>
    <n v="0.122"/>
    <n v="16"/>
    <n v="2"/>
    <n v="25483.91488"/>
    <n v="12783.52"/>
    <n v="12700.39488"/>
    <n v="0.49836906691159061"/>
    <s v="Jul-2024"/>
    <s v="Q3-2024"/>
    <s v="High"/>
    <s v="Americas &gt; USA &gt; New York"/>
    <s v="Jan-2023"/>
  </r>
  <r>
    <s v="ORD-2024-350100"/>
    <x v="229"/>
    <d v="2024-11-20T00:00:00"/>
    <s v="Asia"/>
    <x v="2"/>
    <s v="Nagoya"/>
    <s v="Non-Profit"/>
    <s v="Online"/>
    <s v="H. Kim"/>
    <s v="Monitors"/>
    <s v="MON-8939"/>
    <n v="317.25"/>
    <n v="758.92"/>
    <n v="5.2999999999999999E-2"/>
    <n v="9"/>
    <n v="24"/>
    <n v="6468.2751599999992"/>
    <n v="2855.25"/>
    <n v="3613.0251599999992"/>
    <n v="0.5585762928489888"/>
    <s v="Oct-2024"/>
    <s v="Q4-2024"/>
    <s v="Low"/>
    <s v="Asia &gt; Japan &gt; Nagoya"/>
    <s v="Mar-2023"/>
  </r>
  <r>
    <s v="ORD-2024-855600"/>
    <x v="230"/>
    <d v="2024-05-19T00:00:00"/>
    <s v="Europe"/>
    <x v="6"/>
    <s v="Frankfurt"/>
    <s v="Enterprise"/>
    <s v="Marketplace"/>
    <s v="C. Otieno"/>
    <s v="Laptops"/>
    <s v="LAP-5009"/>
    <n v="668.97"/>
    <n v="1667.44"/>
    <n v="3.4000000000000002E-2"/>
    <n v="15"/>
    <n v="20"/>
    <n v="24161.205600000001"/>
    <n v="10034.550000000001"/>
    <n v="14126.6556"/>
    <n v="0.58468339013679016"/>
    <s v="Apr-2024"/>
    <s v="Q2-2024"/>
    <s v="High"/>
    <s v="Europe &gt; Germany &gt; Frankfurt"/>
    <s v="Jan-2023"/>
  </r>
  <r>
    <s v="ORD-2023-474313"/>
    <x v="231"/>
    <d v="2023-10-06T00:00:00"/>
    <s v="Asia"/>
    <x v="4"/>
    <s v="Bengaluru"/>
    <s v="Non-Profit"/>
    <s v="Online"/>
    <s v="I. Johnson"/>
    <s v="Components"/>
    <s v="CMP-4807"/>
    <n v="1470.26"/>
    <n v="2562.5500000000002"/>
    <n v="0.17299999999999999"/>
    <n v="9"/>
    <n v="1"/>
    <n v="19073.059649999999"/>
    <n v="13232.34"/>
    <n v="5840.7196499999991"/>
    <n v="0.30622877279157462"/>
    <s v="Oct-2023"/>
    <s v="Q4-2023"/>
    <s v="High"/>
    <s v="Asia &gt; India &gt; Bengaluru"/>
    <s v="Jan-2023"/>
  </r>
  <r>
    <s v="ORD-2023-256951"/>
    <x v="43"/>
    <d v="2023-05-07T00:00:00"/>
    <s v="Europe"/>
    <x v="8"/>
    <s v="London"/>
    <s v="Non-Profit"/>
    <s v="Direct"/>
    <s v="H. Kim"/>
    <s v="Networking"/>
    <s v="NET-2439"/>
    <n v="516.96"/>
    <n v="745.38"/>
    <n v="0.19700000000000001"/>
    <n v="4"/>
    <n v="18"/>
    <n v="2394.1605599999998"/>
    <n v="2067.84"/>
    <n v="326.32055999999966"/>
    <n v="0.13629852794835101"/>
    <s v="Apr-2023"/>
    <s v="Q2-2023"/>
    <s v="Low"/>
    <s v="Europe &gt; United Kingdom &gt; London"/>
    <s v="Jan-2023"/>
  </r>
  <r>
    <s v="ORD-2025-184754"/>
    <x v="232"/>
    <d v="2025-07-05T00:00:00"/>
    <s v="Europe"/>
    <x v="6"/>
    <s v="Munich"/>
    <s v="Small Business"/>
    <s v="Direct"/>
    <s v="G. Dubois"/>
    <s v="Monitors"/>
    <s v="MON-7626"/>
    <n v="314.93"/>
    <n v="687.95"/>
    <n v="0.20499999999999999"/>
    <n v="8"/>
    <n v="8"/>
    <n v="4375.3620000000001"/>
    <n v="2519.44"/>
    <n v="1855.922"/>
    <n v="0.424175645352316"/>
    <s v="Jun-2025"/>
    <s v="Q2-2025"/>
    <s v="Low"/>
    <s v="Europe &gt; Germany &gt; Munich"/>
    <s v="Jan-2023"/>
  </r>
  <r>
    <s v="ORD-2023-888140"/>
    <x v="233"/>
    <d v="2023-10-13T00:00:00"/>
    <s v="Americas"/>
    <x v="5"/>
    <s v="Brasília"/>
    <s v="Consumer"/>
    <s v="Distributor"/>
    <s v="Not Provided"/>
    <s v="Accessories"/>
    <s v="ACC-3567"/>
    <n v="715.94"/>
    <n v="550.07000000000005"/>
    <n v="0.14000000000000001"/>
    <n v="16"/>
    <n v="2"/>
    <n v="7568.9632000000001"/>
    <n v="11455.04"/>
    <n v="-3886.0768000000007"/>
    <n v="-0.51342260456491595"/>
    <s v="Oct-2023"/>
    <s v="Q4-2023"/>
    <s v="Low"/>
    <s v="Americas &gt; Brazil &gt; Brasília"/>
    <s v="Jan-2023"/>
  </r>
  <r>
    <s v="ORD-2023-638181"/>
    <x v="72"/>
    <d v="2023-06-07T00:00:00"/>
    <s v="Africa"/>
    <x v="1"/>
    <s v="Port Harcourt"/>
    <s v="Enterprise"/>
    <s v="Distributor"/>
    <s v="E. Garcia"/>
    <s v="Components"/>
    <s v="CMP-4630"/>
    <n v="1120.06"/>
    <n v="2068.21"/>
    <n v="7.8E-2"/>
    <n v="12"/>
    <n v="18"/>
    <n v="22882.675440000003"/>
    <n v="13440.72"/>
    <n v="9441.9554400000034"/>
    <n v="0.41262462795303284"/>
    <s v="May-2023"/>
    <s v="Q2-2023"/>
    <s v="High"/>
    <s v="Africa &gt; Nigeria &gt; Port Harcourt"/>
    <s v="Jan-2023"/>
  </r>
  <r>
    <s v="ORD-2023-521280"/>
    <x v="234"/>
    <d v="2023-06-19T00:00:00"/>
    <s v="Europe"/>
    <x v="6"/>
    <s v="Berlin"/>
    <s v="Education"/>
    <s v="Retail"/>
    <s v="O. Wang"/>
    <s v="Accessories"/>
    <s v="ACC-1882"/>
    <n v="1471.58"/>
    <n v="2576.65"/>
    <n v="4.0000000000000001E-3"/>
    <n v="7"/>
    <n v="23"/>
    <n v="17964.4038"/>
    <n v="10301.06"/>
    <n v="7663.3438000000006"/>
    <n v="0.4265849223451546"/>
    <s v="May-2023"/>
    <s v="Q2-2023"/>
    <s v="High"/>
    <s v="Europe &gt; Germany &gt; Berlin"/>
    <s v="Jan-2023"/>
  </r>
  <r>
    <s v="ORD-2023-630430"/>
    <x v="235"/>
    <d v="2023-08-24T00:00:00"/>
    <s v="Americas"/>
    <x v="5"/>
    <s v="Brasília"/>
    <s v="Non-Profit"/>
    <s v="Direct"/>
    <s v="Not Provided"/>
    <s v="Networking"/>
    <s v="NET-9125"/>
    <n v="582.88"/>
    <n v="1044.1400000000001"/>
    <n v="0.216"/>
    <n v="10"/>
    <n v="20"/>
    <n v="8186.057600000001"/>
    <n v="5828.8"/>
    <n v="2357.2576000000008"/>
    <n v="0.28796005539956138"/>
    <s v="Aug-2023"/>
    <s v="Q3-2023"/>
    <s v="Medium"/>
    <s v="Americas &gt; Brazil &gt; Brasília"/>
    <s v="Jan-2023"/>
  </r>
  <r>
    <s v="ORD-2025-908258"/>
    <x v="236"/>
    <d v="2025-06-27T00:00:00"/>
    <s v="Africa"/>
    <x v="11"/>
    <s v="Durban"/>
    <s v="Enterprise"/>
    <s v="Distributor"/>
    <s v="N. Brown"/>
    <s v="Phones"/>
    <s v="PHN-3819"/>
    <n v="93.91"/>
    <n v="99.04"/>
    <n v="5.7000000000000002E-2"/>
    <n v="6"/>
    <n v="6"/>
    <n v="560.36831999999993"/>
    <n v="563.46"/>
    <n v="-3.0916800000001103"/>
    <n v="-5.5172283829323376E-3"/>
    <s v="Jun-2025"/>
    <s v="Q2-2025"/>
    <s v="Low"/>
    <s v="Africa &gt; South Africa &gt; Durban"/>
    <s v="Jan-2023"/>
  </r>
  <r>
    <s v="ORD-2025-440093"/>
    <x v="139"/>
    <d v="2025-04-26T00:00:00"/>
    <s v="Africa"/>
    <x v="1"/>
    <s v="Port Harcourt"/>
    <s v="Enterprise"/>
    <s v="Marketplace"/>
    <s v="F. Müller"/>
    <s v="Laptops"/>
    <s v="LAP-3490"/>
    <n v="1457.44"/>
    <n v="1996.81"/>
    <n v="0.126"/>
    <n v="23"/>
    <n v="10"/>
    <n v="40139.874619999995"/>
    <n v="33521.120000000003"/>
    <n v="6618.7546199999924"/>
    <n v="0.16489225944672353"/>
    <s v="Apr-2025"/>
    <s v="Q2-2025"/>
    <s v="High"/>
    <s v="Africa &gt; Nigeria &gt; Port Harcourt"/>
    <s v="Jan-2023"/>
  </r>
  <r>
    <s v="ORD-2025-898022"/>
    <x v="237"/>
    <d v="2025-09-11T00:00:00"/>
    <s v="Americas"/>
    <x v="3"/>
    <s v="Toronto"/>
    <s v="Corporate"/>
    <s v="Distributor"/>
    <s v="M. Rossi"/>
    <s v="Printers"/>
    <s v="PRN-1276"/>
    <n v="1207.6300000000001"/>
    <n v="921.68"/>
    <n v="0.19600000000000001"/>
    <n v="17"/>
    <n v="9"/>
    <n v="12597.52224"/>
    <n v="20529.710000000003"/>
    <n v="-7932.1877600000025"/>
    <n v="-0.62966253274897988"/>
    <s v="Sep-2025"/>
    <s v="Q3-2025"/>
    <s v="Medium"/>
    <s v="Americas &gt; Canada &gt; Toronto"/>
    <s v="Jan-2023"/>
  </r>
  <r>
    <s v="ORD-2024-500511"/>
    <x v="238"/>
    <d v="2024-10-08T00:00:00"/>
    <s v="Europe"/>
    <x v="8"/>
    <s v="London"/>
    <s v="Corporate"/>
    <s v="Online"/>
    <s v="E. Garcia"/>
    <s v="Monitors"/>
    <s v="MON-9733"/>
    <n v="1108.1099999999999"/>
    <n v="2503.79"/>
    <n v="0.184"/>
    <n v="19"/>
    <n v="0"/>
    <n v="38818.760160000005"/>
    <n v="21054.089999999997"/>
    <n v="17764.670160000009"/>
    <n v="0.45763105485025896"/>
    <s v="Oct-2024"/>
    <s v="Q4-2024"/>
    <s v="High"/>
    <s v="Europe &gt; United Kingdom &gt; London"/>
    <s v="Jan-2023"/>
  </r>
  <r>
    <s v="ORD-2023-632893"/>
    <x v="239"/>
    <d v="2023-05-14T00:00:00"/>
    <s v="Africa"/>
    <x v="1"/>
    <s v="Port Harcourt"/>
    <s v="Non-Profit"/>
    <s v="Marketplace"/>
    <s v="A. Patel"/>
    <s v="Components"/>
    <s v="CMP-9392"/>
    <n v="1269.6500000000001"/>
    <n v="2462.77"/>
    <n v="0.107"/>
    <n v="8"/>
    <n v="7"/>
    <n v="17594.028880000002"/>
    <n v="10157.200000000001"/>
    <n v="7436.8288800000009"/>
    <n v="0.42269050089225502"/>
    <s v="May-2023"/>
    <s v="Q2-2023"/>
    <s v="High"/>
    <s v="Africa &gt; Nigeria &gt; Port Harcourt"/>
    <s v="Jan-2023"/>
  </r>
  <r>
    <s v="ORD-2023-967239"/>
    <x v="240"/>
    <d v="2024-01-01T00:00:00"/>
    <s v="Americas"/>
    <x v="5"/>
    <s v="São Paulo"/>
    <s v="Education"/>
    <s v="Direct"/>
    <s v="C. Otieno"/>
    <s v="Phones"/>
    <s v="PHN-3014"/>
    <n v="526.49"/>
    <n v="496.2"/>
    <n v="0"/>
    <n v="14"/>
    <n v="8"/>
    <n v="6946.8"/>
    <n v="7370.8600000000006"/>
    <n v="-424.0600000000004"/>
    <n v="-6.1043933897621985E-2"/>
    <s v="Dec-2023"/>
    <s v="Q4-2023"/>
    <s v="Low"/>
    <s v="Americas &gt; Brazil &gt; São Paulo"/>
    <s v="Jan-2023"/>
  </r>
  <r>
    <s v="ORD-2024-885858"/>
    <x v="241"/>
    <d v="2024-01-23T00:00:00"/>
    <s v="Europe"/>
    <x v="7"/>
    <s v="Marseille"/>
    <s v="Corporate"/>
    <s v="Direct"/>
    <s v="A. Patel"/>
    <s v="Printers"/>
    <s v="PRN-6776"/>
    <n v="720"/>
    <n v="907.59"/>
    <n v="0.154"/>
    <n v="10"/>
    <n v="13"/>
    <n v="7678.2113999999992"/>
    <n v="7200"/>
    <n v="478.21139999999923"/>
    <n v="6.2281614179052078E-2"/>
    <s v="Jan-2024"/>
    <s v="Q1-2024"/>
    <s v="Medium"/>
    <s v="Europe &gt; France &gt; Marseille"/>
    <s v="Jan-2023"/>
  </r>
  <r>
    <s v="ORD-2023-253245"/>
    <x v="242"/>
    <d v="2023-08-14T00:00:00"/>
    <s v="Americas"/>
    <x v="5"/>
    <s v="Brasília"/>
    <s v="Corporate"/>
    <s v="Direct"/>
    <s v="J. Njeri"/>
    <s v="Accessories"/>
    <s v="ACC-3951"/>
    <n v="232.73"/>
    <n v="334.19"/>
    <n v="0.13400000000000001"/>
    <n v="25"/>
    <n v="11"/>
    <n v="7235.2134999999998"/>
    <n v="5818.25"/>
    <n v="1416.9634999999998"/>
    <n v="0.1958426658729559"/>
    <s v="Aug-2023"/>
    <s v="Q3-2023"/>
    <s v="Low"/>
    <s v="Americas &gt; Brazil &gt; Brasília"/>
    <s v="Jan-2023"/>
  </r>
  <r>
    <s v="ORD-2025-484073"/>
    <x v="243"/>
    <d v="2025-03-09T00:00:00"/>
    <s v="Asia"/>
    <x v="4"/>
    <s v="Delhi"/>
    <s v="Small Business"/>
    <s v="Direct"/>
    <s v="O. Wang"/>
    <s v="Monitors"/>
    <s v="MON-1436"/>
    <n v="325.87"/>
    <n v="538.79"/>
    <n v="0.17399999999999999"/>
    <n v="16"/>
    <n v="18"/>
    <n v="7120.6486400000003"/>
    <n v="5213.92"/>
    <n v="1906.7286400000003"/>
    <n v="0.26777457172778013"/>
    <s v="Feb-2025"/>
    <s v="Q1-2025"/>
    <s v="Low"/>
    <s v="Asia &gt; India &gt; Delhi"/>
    <s v="Jan-2023"/>
  </r>
  <r>
    <s v="ORD-2024-745822"/>
    <x v="244"/>
    <d v="2024-04-17T00:00:00"/>
    <s v="Europe"/>
    <x v="6"/>
    <s v="Frankfurt"/>
    <s v="Education"/>
    <s v="Direct"/>
    <s v="H. Kim"/>
    <s v="Monitors"/>
    <s v="MON-8651"/>
    <n v="1025.51"/>
    <n v="1436.54"/>
    <n v="0.13900000000000001"/>
    <n v="28"/>
    <n v="17"/>
    <n v="34632.106319999999"/>
    <n v="28714.28"/>
    <n v="5917.8263200000001"/>
    <n v="0.17087688127656453"/>
    <s v="Mar-2024"/>
    <s v="Q1-2024"/>
    <s v="Medium"/>
    <s v="Europe &gt; Germany &gt; Frankfurt"/>
    <s v="Jan-2023"/>
  </r>
  <r>
    <s v="ORD-2023-369160"/>
    <x v="245"/>
    <d v="2023-08-13T00:00:00"/>
    <s v="Americas"/>
    <x v="3"/>
    <s v="Montreal"/>
    <s v="Education"/>
    <s v="Direct"/>
    <s v="C. Otieno"/>
    <s v="Monitors"/>
    <s v="MON-3307"/>
    <n v="1082.3800000000001"/>
    <n v="1766.55"/>
    <n v="0.16400000000000001"/>
    <n v="20"/>
    <n v="20"/>
    <n v="29536.716"/>
    <n v="21647.600000000002"/>
    <n v="7889.1159999999982"/>
    <n v="0.26709523157550752"/>
    <s v="Jul-2023"/>
    <s v="Q3-2023"/>
    <s v="High"/>
    <s v="Americas &gt; Canada &gt; Montreal"/>
    <s v="Jan-2023"/>
  </r>
  <r>
    <s v="ORD-2024-834983"/>
    <x v="246"/>
    <d v="2024-04-13T00:00:00"/>
    <s v="Europe"/>
    <x v="7"/>
    <s v="Paris"/>
    <s v="Small Business"/>
    <s v="Online"/>
    <s v="K. Singh"/>
    <s v="Printers"/>
    <s v="PRN-8758"/>
    <n v="287.61"/>
    <n v="628.54"/>
    <n v="0.13500000000000001"/>
    <n v="21"/>
    <n v="28"/>
    <n v="11417.429099999999"/>
    <n v="6039.81"/>
    <n v="5377.619099999999"/>
    <n v="0.47100087531964613"/>
    <s v="Mar-2024"/>
    <s v="Q1-2024"/>
    <s v="Low"/>
    <s v="Europe &gt; France &gt; Paris"/>
    <s v="Jan-2023"/>
  </r>
  <r>
    <s v="ORD-2024-499009"/>
    <x v="247"/>
    <d v="2024-01-27T00:00:00"/>
    <s v="Americas"/>
    <x v="5"/>
    <s v="São Paulo"/>
    <s v="Non-Profit"/>
    <s v="Marketplace"/>
    <s v="N. Brown"/>
    <s v="Laptops"/>
    <s v="LAP-7056"/>
    <n v="1410.97"/>
    <n v="1650.75"/>
    <n v="0.13500000000000001"/>
    <n v="6"/>
    <n v="2"/>
    <n v="8567.3924999999999"/>
    <n v="8465.82"/>
    <n v="101.57250000000022"/>
    <n v="1.1855707556295596E-2"/>
    <s v="Jan-2024"/>
    <s v="Q1-2024"/>
    <s v="High"/>
    <s v="Americas &gt; Brazil &gt; São Paulo"/>
    <s v="Jan-2023"/>
  </r>
  <r>
    <s v="ORD-2024-948800"/>
    <x v="248"/>
    <d v="2024-04-11T00:00:00"/>
    <s v="Americas"/>
    <x v="10"/>
    <s v="San Francisco"/>
    <s v="Small Business"/>
    <s v="Direct"/>
    <s v="O. Wang"/>
    <s v="Networking"/>
    <s v="NET-5523"/>
    <n v="1338.35"/>
    <n v="2247.14"/>
    <n v="0.115"/>
    <n v="40"/>
    <n v="15"/>
    <n v="79548.755999999994"/>
    <n v="53534"/>
    <n v="26014.755999999994"/>
    <n v="0.32702907384246205"/>
    <s v="Mar-2024"/>
    <s v="Q1-2024"/>
    <s v="High"/>
    <s v="Americas &gt; USA &gt; San Francisco"/>
    <s v="Jan-2023"/>
  </r>
  <r>
    <s v="ORD-2025-678328"/>
    <x v="35"/>
    <d v="2025-07-14T00:00:00"/>
    <s v="Europe"/>
    <x v="6"/>
    <s v="Berlin"/>
    <s v="Corporate"/>
    <s v="Direct"/>
    <s v="O. Wang"/>
    <s v="Accessories"/>
    <s v="ACC-8094"/>
    <n v="385.08"/>
    <n v="893.19"/>
    <n v="0.151"/>
    <n v="8"/>
    <n v="20"/>
    <n v="6066.54648"/>
    <n v="3080.64"/>
    <n v="2985.9064800000001"/>
    <n v="0.49219213762621666"/>
    <s v="Jun-2025"/>
    <s v="Q2-2025"/>
    <s v="Medium"/>
    <s v="Europe &gt; Germany &gt; Berlin"/>
    <s v="Jan-2023"/>
  </r>
  <r>
    <s v="ORD-2024-580808"/>
    <x v="249"/>
    <d v="2024-07-03T00:00:00"/>
    <s v="Africa"/>
    <x v="11"/>
    <s v="Johannesburg"/>
    <s v="Enterprise"/>
    <s v="Marketplace"/>
    <s v="F. Müller"/>
    <s v="Phones"/>
    <s v="PHN-6832"/>
    <n v="1173.83"/>
    <n v="2328.9"/>
    <n v="0.12"/>
    <n v="17"/>
    <n v="17"/>
    <n v="34840.344000000005"/>
    <n v="19955.11"/>
    <n v="14885.234000000004"/>
    <n v="0.42724130393201637"/>
    <s v="Jun-2024"/>
    <s v="Q2-2024"/>
    <s v="High"/>
    <s v="Africa &gt; South Africa &gt; Johannesburg"/>
    <s v="Jan-2023"/>
  </r>
  <r>
    <s v="ORD-2023-211715"/>
    <x v="250"/>
    <d v="2023-11-14T00:00:00"/>
    <s v="Asia"/>
    <x v="4"/>
    <s v="Bengaluru"/>
    <s v="Corporate"/>
    <s v="Online"/>
    <s v="F. Müller"/>
    <s v="Laptops"/>
    <s v="LAP-2378"/>
    <n v="953.46"/>
    <n v="2066.75"/>
    <n v="0.13800000000000001"/>
    <n v="5"/>
    <n v="15"/>
    <n v="8907.6924999999992"/>
    <n v="4767.3"/>
    <n v="4140.392499999999"/>
    <n v="0.46481089238318446"/>
    <s v="Oct-2023"/>
    <s v="Q4-2023"/>
    <s v="High"/>
    <s v="Asia &gt; India &gt; Bengaluru"/>
    <s v="Jan-2023"/>
  </r>
  <r>
    <s v="ORD-2023-715175"/>
    <x v="251"/>
    <d v="2023-06-23T00:00:00"/>
    <s v="Americas"/>
    <x v="10"/>
    <s v="San Francisco"/>
    <s v="Consumer"/>
    <s v="Distributor"/>
    <s v="O. Wang"/>
    <s v="Monitors"/>
    <s v="MON-5424"/>
    <n v="1097.0899999999999"/>
    <n v="2182.31"/>
    <n v="0.112"/>
    <n v="9"/>
    <n v="8"/>
    <n v="17441.021520000002"/>
    <n v="9873.81"/>
    <n v="7567.2115200000026"/>
    <n v="0.43387432962699546"/>
    <s v="Jun-2023"/>
    <s v="Q2-2023"/>
    <s v="High"/>
    <s v="Americas &gt; USA &gt; San Francisco"/>
    <s v="Jan-2023"/>
  </r>
  <r>
    <s v="ORD-2025-685236"/>
    <x v="252"/>
    <d v="2025-03-29T00:00:00"/>
    <s v="Asia"/>
    <x v="2"/>
    <s v="Tokyo"/>
    <s v="Non-Profit"/>
    <s v="Direct"/>
    <s v="H. Kim"/>
    <s v="Networking"/>
    <s v="NET-8430"/>
    <n v="1106.96"/>
    <n v="2726.62"/>
    <n v="0.3"/>
    <n v="7"/>
    <n v="15"/>
    <n v="13360.438"/>
    <n v="7748.72"/>
    <n v="5611.7179999999998"/>
    <n v="0.42002500217432992"/>
    <s v="Mar-2025"/>
    <s v="Q1-2025"/>
    <s v="High"/>
    <s v="Asia &gt; Japan &gt; Tokyo"/>
    <s v="Mar-2023"/>
  </r>
  <r>
    <s v="ORD-2023-274037"/>
    <x v="183"/>
    <d v="2023-08-25T00:00:00"/>
    <s v="Africa"/>
    <x v="0"/>
    <s v="Nairobi"/>
    <s v="Small Business"/>
    <s v="Retail"/>
    <s v="N. Brown"/>
    <s v="Phones"/>
    <s v="PHN-1234"/>
    <n v="91.85"/>
    <n v="111.29"/>
    <n v="0"/>
    <n v="6"/>
    <n v="10"/>
    <n v="667.74"/>
    <n v="551.09999999999991"/>
    <n v="116.6400000000001"/>
    <n v="0.17467876718483258"/>
    <s v="Aug-2023"/>
    <s v="Q3-2023"/>
    <s v="Low"/>
    <s v="Africa &gt; Kenya &gt; Nairobi"/>
    <s v="Jan-2023"/>
  </r>
  <r>
    <s v="ORD-2025-983096"/>
    <x v="253"/>
    <d v="2025-05-28T00:00:00"/>
    <s v="Asia"/>
    <x v="4"/>
    <s v="Bengaluru"/>
    <s v="Corporate"/>
    <s v="Distributor"/>
    <s v="B. Chen"/>
    <s v="Laptops"/>
    <s v="LAP-9016"/>
    <n v="623.4"/>
    <n v="1100.0899999999999"/>
    <n v="0.114"/>
    <n v="12"/>
    <n v="11"/>
    <n v="11696.156879999999"/>
    <n v="7480.7999999999993"/>
    <n v="4215.3568799999994"/>
    <n v="0.36040529579490388"/>
    <s v="May-2025"/>
    <s v="Q2-2025"/>
    <s v="Medium"/>
    <s v="Asia &gt; India &gt; Bengaluru"/>
    <s v="Jan-2023"/>
  </r>
  <r>
    <s v="ORD-2024-366010"/>
    <x v="94"/>
    <d v="2024-02-05T00:00:00"/>
    <s v="Europe"/>
    <x v="6"/>
    <s v="Frankfurt"/>
    <s v="Education"/>
    <s v="Direct"/>
    <s v="B. Chen"/>
    <s v="Laptops"/>
    <s v="LAP-9931"/>
    <n v="1017.93"/>
    <n v="1529.14"/>
    <n v="0.155"/>
    <n v="12"/>
    <n v="23"/>
    <n v="15505.479600000001"/>
    <n v="12215.16"/>
    <n v="3290.3196000000007"/>
    <n v="0.21220366508366503"/>
    <s v="Jan-2024"/>
    <s v="Q1-2024"/>
    <s v="Medium"/>
    <s v="Europe &gt; Germany &gt; Frankfurt"/>
    <s v="Jan-2023"/>
  </r>
  <r>
    <s v="ORD-2023-610470"/>
    <x v="87"/>
    <d v="2023-07-21T00:00:00"/>
    <s v="Asia"/>
    <x v="2"/>
    <s v="Nagoya"/>
    <s v="Consumer"/>
    <s v="Marketplace"/>
    <s v="J. Njeri"/>
    <s v="Phones"/>
    <s v="PHN-6818"/>
    <n v="554.76"/>
    <n v="728.69"/>
    <n v="0.22"/>
    <n v="7"/>
    <n v="27"/>
    <n v="3978.6474000000003"/>
    <n v="3883.3199999999997"/>
    <n v="95.32740000000058"/>
    <n v="2.395975074343119E-2"/>
    <s v="Jun-2023"/>
    <s v="Q2-2023"/>
    <s v="Low"/>
    <s v="Asia &gt; Japan &gt; Nagoya"/>
    <s v="Mar-2023"/>
  </r>
  <r>
    <s v="ORD-2025-541048"/>
    <x v="254"/>
    <d v="2025-04-13T00:00:00"/>
    <s v="Europe"/>
    <x v="6"/>
    <s v="Munich"/>
    <s v="Consumer"/>
    <s v="Marketplace"/>
    <s v="F. Müller"/>
    <s v="Phones"/>
    <s v="PHN-3803"/>
    <n v="7.02"/>
    <n v="6.28"/>
    <n v="0.13400000000000001"/>
    <n v="14"/>
    <n v="9"/>
    <n v="76.138720000000006"/>
    <n v="98.28"/>
    <n v="-22.141279999999995"/>
    <n v="-0.29080184169106066"/>
    <s v="Apr-2025"/>
    <s v="Q2-2025"/>
    <s v="Low"/>
    <s v="Europe &gt; Germany &gt; Munich"/>
    <s v="Jan-2023"/>
  </r>
  <r>
    <s v="ORD-2024-862371"/>
    <x v="255"/>
    <d v="2024-09-07T00:00:00"/>
    <s v="Asia"/>
    <x v="4"/>
    <s v="Mumbai"/>
    <s v="Education"/>
    <s v="Distributor"/>
    <s v="B. Chen"/>
    <s v="Networking"/>
    <s v="NET-9835"/>
    <n v="1066.6500000000001"/>
    <n v="2569.77"/>
    <n v="0.13400000000000001"/>
    <n v="9"/>
    <n v="0"/>
    <n v="20028.787380000002"/>
    <n v="9599.85"/>
    <n v="10428.937380000001"/>
    <n v="0.52069739331368348"/>
    <s v="Sep-2024"/>
    <s v="Q3-2024"/>
    <s v="High"/>
    <s v="Asia &gt; India &gt; Mumbai"/>
    <s v="Jan-2023"/>
  </r>
  <r>
    <s v="ORD-2024-277241"/>
    <x v="10"/>
    <d v="2024-01-30T00:00:00"/>
    <s v="Africa"/>
    <x v="11"/>
    <s v="Cape Town"/>
    <s v="Consumer"/>
    <s v="Direct"/>
    <s v="F. Müller"/>
    <s v="Accessories"/>
    <s v="ACC-6223"/>
    <n v="798.45"/>
    <n v="1592.02"/>
    <n v="6.6000000000000003E-2"/>
    <n v="18"/>
    <n v="2"/>
    <n v="26765.040239999998"/>
    <n v="14372.1"/>
    <n v="12392.940239999998"/>
    <n v="0.46302714768494585"/>
    <s v="Jan-2024"/>
    <s v="Q1-2024"/>
    <s v="Medium"/>
    <s v="Africa &gt; South Africa &gt; Cape Town"/>
    <s v="Jan-2023"/>
  </r>
  <r>
    <s v="ORD-2023-369150"/>
    <x v="256"/>
    <d v="2023-08-10T00:00:00"/>
    <s v="Africa"/>
    <x v="11"/>
    <s v="Johannesburg"/>
    <s v="Small Business"/>
    <s v="Retail"/>
    <s v="L. Okafor"/>
    <s v="Components"/>
    <s v="CMP-8659"/>
    <n v="1271.56"/>
    <n v="995.47"/>
    <n v="0.192"/>
    <n v="13"/>
    <n v="23"/>
    <n v="10456.416880000001"/>
    <n v="16530.28"/>
    <n v="-6073.8631199999982"/>
    <n v="-0.58087423155607754"/>
    <s v="Jul-2023"/>
    <s v="Q3-2023"/>
    <s v="Medium"/>
    <s v="Africa &gt; South Africa &gt; Johannesburg"/>
    <s v="Jan-2023"/>
  </r>
  <r>
    <s v="ORD-2025-922513"/>
    <x v="257"/>
    <d v="2025-09-04T00:00:00"/>
    <s v="Africa"/>
    <x v="1"/>
    <s v="Port Harcourt"/>
    <s v="Small Business"/>
    <s v="Retail"/>
    <s v="A. Patel"/>
    <s v="Accessories"/>
    <s v="ACC-4483"/>
    <n v="521.05999999999995"/>
    <n v="1240.31"/>
    <n v="0.14599999999999999"/>
    <n v="18"/>
    <n v="7"/>
    <n v="19066.045319999997"/>
    <n v="9379.0799999999981"/>
    <n v="9686.9653199999993"/>
    <n v="0.50807417885650974"/>
    <s v="Aug-2025"/>
    <s v="Q3-2025"/>
    <s v="Medium"/>
    <s v="Africa &gt; Nigeria &gt; Port Harcourt"/>
    <s v="Jan-2023"/>
  </r>
  <r>
    <s v="ORD-2025-752845"/>
    <x v="258"/>
    <d v="2025-04-07T00:00:00"/>
    <s v="Americas"/>
    <x v="5"/>
    <s v="São Paulo"/>
    <s v="Non-Profit"/>
    <s v="Direct"/>
    <s v="L. Okafor"/>
    <s v="Printers"/>
    <s v="PRN-8763"/>
    <n v="71.62"/>
    <n v="118.37"/>
    <n v="0.156"/>
    <n v="11"/>
    <n v="8"/>
    <n v="1098.9470800000001"/>
    <n v="787.82"/>
    <n v="311.12708000000009"/>
    <n v="0.28311379652603474"/>
    <s v="Mar-2025"/>
    <s v="Q1-2025"/>
    <s v="Low"/>
    <s v="Americas &gt; Brazil &gt; São Paulo"/>
    <s v="Jan-2023"/>
  </r>
  <r>
    <s v="ORD-2023-667815"/>
    <x v="259"/>
    <d v="2023-11-09T00:00:00"/>
    <s v="Europe"/>
    <x v="8"/>
    <s v="London"/>
    <s v="Non-Profit"/>
    <s v="Direct"/>
    <s v="A. Patel"/>
    <s v="Accessories"/>
    <s v="ACC-8557"/>
    <n v="1142.48"/>
    <n v="2105.5300000000002"/>
    <n v="0.20699999999999999"/>
    <n v="14"/>
    <n v="19"/>
    <n v="23375.594060000003"/>
    <n v="15994.720000000001"/>
    <n v="7380.8740600000019"/>
    <n v="0.31575129346680658"/>
    <s v="Oct-2023"/>
    <s v="Q4-2023"/>
    <s v="High"/>
    <s v="Europe &gt; United Kingdom &gt; London"/>
    <s v="Jan-2023"/>
  </r>
  <r>
    <s v="ORD-2023-375011"/>
    <x v="260"/>
    <d v="2023-09-22T00:00:00"/>
    <s v="Europe"/>
    <x v="8"/>
    <s v="London"/>
    <s v="Consumer"/>
    <s v="Distributor"/>
    <s v="O. Wang"/>
    <s v="Accessories"/>
    <s v="ACC-1492"/>
    <n v="209.81"/>
    <n v="523"/>
    <n v="5.8999999999999997E-2"/>
    <n v="15"/>
    <n v="30"/>
    <n v="7382.1450000000004"/>
    <n v="3147.15"/>
    <n v="4234.9950000000008"/>
    <n v="0.57368082041195356"/>
    <s v="Aug-2023"/>
    <s v="Q3-2023"/>
    <s v="Low"/>
    <s v="Europe &gt; United Kingdom &gt; London"/>
    <s v="Jan-2023"/>
  </r>
  <r>
    <s v="ORD-2025-487025"/>
    <x v="261"/>
    <d v="2025-05-04T00:00:00"/>
    <s v="Asia"/>
    <x v="2"/>
    <s v="Osaka"/>
    <s v="Small Business"/>
    <s v="Online"/>
    <s v="M. Rossi"/>
    <s v="Components"/>
    <s v="CMP-3743"/>
    <n v="786.2"/>
    <n v="1075.3"/>
    <n v="0.08"/>
    <n v="9"/>
    <n v="23"/>
    <n v="8903.4839999999986"/>
    <n v="7075.8"/>
    <n v="1827.6839999999984"/>
    <n v="0.20527739478163815"/>
    <s v="Apr-2025"/>
    <s v="Q2-2025"/>
    <s v="Medium"/>
    <s v="Asia &gt; Japan &gt; Osaka"/>
    <s v="Mar-2023"/>
  </r>
  <r>
    <s v="ORD-2025-398335"/>
    <x v="262"/>
    <d v="2025-06-27T00:00:00"/>
    <s v="Europe"/>
    <x v="6"/>
    <s v="Munich"/>
    <s v="Consumer"/>
    <s v="Distributor"/>
    <s v="E. Garcia"/>
    <s v="Laptops"/>
    <s v="LAP-1619"/>
    <n v="1362.31"/>
    <n v="3294.57"/>
    <n v="0.113"/>
    <n v="7"/>
    <n v="26"/>
    <n v="20455.985130000001"/>
    <n v="9536.17"/>
    <n v="10919.815130000001"/>
    <n v="0.5338200561157721"/>
    <s v="Jun-2025"/>
    <s v="Q2-2025"/>
    <s v="High"/>
    <s v="Europe &gt; Germany &gt; Munich"/>
    <s v="Jan-2023"/>
  </r>
  <r>
    <s v="ORD-2024-792137"/>
    <x v="263"/>
    <d v="2024-03-16T00:00:00"/>
    <s v="Americas"/>
    <x v="3"/>
    <s v="Vancouver"/>
    <s v="Non-Profit"/>
    <s v="Direct"/>
    <s v="O. Wang"/>
    <s v="Printers"/>
    <s v="PRN-7976"/>
    <n v="248.24"/>
    <n v="464.05"/>
    <n v="0.16900000000000001"/>
    <n v="11"/>
    <n v="14"/>
    <n v="4241.88105"/>
    <n v="2730.6400000000003"/>
    <n v="1511.2410499999996"/>
    <n v="0.3562667203975462"/>
    <s v="Mar-2024"/>
    <s v="Q1-2024"/>
    <s v="Low"/>
    <s v="Americas &gt; Canada &gt; Vancouver"/>
    <s v="Jan-2023"/>
  </r>
  <r>
    <s v="ORD-2023-602648"/>
    <x v="264"/>
    <d v="2023-07-08T00:00:00"/>
    <s v="Americas"/>
    <x v="10"/>
    <s v="Austin"/>
    <s v="Non-Profit"/>
    <s v="Direct"/>
    <s v="F. Müller"/>
    <s v="Monitors"/>
    <s v="MON-4326"/>
    <n v="337"/>
    <n v="511.03"/>
    <n v="0.108"/>
    <n v="7"/>
    <n v="18"/>
    <n v="3190.8713200000002"/>
    <n v="2359"/>
    <n v="831.8713200000002"/>
    <n v="0.26070349963219458"/>
    <s v="Jun-2023"/>
    <s v="Q2-2023"/>
    <s v="Low"/>
    <s v="Americas &gt; USA &gt; Austin"/>
    <s v="Jan-2023"/>
  </r>
  <r>
    <s v="ORD-2024-207096"/>
    <x v="265"/>
    <d v="2024-04-05T00:00:00"/>
    <s v="Americas"/>
    <x v="10"/>
    <s v="Austin"/>
    <s v="Consumer"/>
    <s v="Direct"/>
    <s v="J. Njeri"/>
    <s v="Monitors"/>
    <s v="MON-5444"/>
    <n v="5.66"/>
    <n v="4.22"/>
    <n v="0.11899999999999999"/>
    <n v="18"/>
    <n v="10"/>
    <n v="66.920760000000001"/>
    <n v="101.88"/>
    <n v="-34.959239999999994"/>
    <n v="-0.52239753403876454"/>
    <s v="Mar-2024"/>
    <s v="Q1-2024"/>
    <s v="Low"/>
    <s v="Americas &gt; USA &gt; Austin"/>
    <s v="Jan-2023"/>
  </r>
  <r>
    <s v="ORD-2025-939953"/>
    <x v="266"/>
    <d v="2025-01-22T00:00:00"/>
    <s v="Europe"/>
    <x v="7"/>
    <s v="Lyon"/>
    <s v="Small Business"/>
    <s v="Online"/>
    <s v="B. Chen"/>
    <s v="Accessories"/>
    <s v="ACC-5422"/>
    <n v="591.72"/>
    <n v="577.24"/>
    <n v="0"/>
    <n v="22"/>
    <n v="0"/>
    <n v="12699.28"/>
    <n v="13017.84"/>
    <n v="-318.55999999999949"/>
    <n v="-2.5084886702238195E-2"/>
    <s v="Jan-2025"/>
    <s v="Q1-2025"/>
    <s v="Low"/>
    <s v="Europe &gt; France &gt; Lyon"/>
    <s v="Jan-2023"/>
  </r>
  <r>
    <s v="ORD-2025-191328"/>
    <x v="267"/>
    <d v="2025-05-27T00:00:00"/>
    <s v="Americas"/>
    <x v="3"/>
    <s v="Vancouver"/>
    <s v="Education"/>
    <s v="Direct"/>
    <s v="C. Otieno"/>
    <s v="Components"/>
    <s v="CMP-9307"/>
    <n v="862.89"/>
    <n v="1426.03"/>
    <n v="5.6000000000000001E-2"/>
    <n v="19"/>
    <n v="17"/>
    <n v="25577.274079999999"/>
    <n v="16394.91"/>
    <n v="9182.3640799999994"/>
    <n v="0.35900479665188778"/>
    <s v="May-2025"/>
    <s v="Q2-2025"/>
    <s v="Medium"/>
    <s v="Americas &gt; Canada &gt; Vancouver"/>
    <s v="Jan-2023"/>
  </r>
  <r>
    <s v="ORD-2023-166668"/>
    <x v="231"/>
    <d v="2023-10-31T00:00:00"/>
    <s v="Asia"/>
    <x v="9"/>
    <s v="Shanghai"/>
    <s v="Consumer"/>
    <s v="Unknown"/>
    <s v="J. Njeri"/>
    <s v="Printers"/>
    <s v="PRN-6520"/>
    <n v="649.91"/>
    <n v="1360.12"/>
    <n v="0.19400000000000001"/>
    <n v="9"/>
    <n v="26"/>
    <n v="9866.3104799999983"/>
    <n v="5849.19"/>
    <n v="4017.1204799999987"/>
    <n v="0.40715528749506769"/>
    <s v="Oct-2023"/>
    <s v="Q4-2023"/>
    <s v="Medium"/>
    <s v="Asia &gt; China &gt; Shanghai"/>
    <s v="Jan-2023"/>
  </r>
  <r>
    <s v="ORD-2023-594700"/>
    <x v="256"/>
    <d v="2023-07-22T00:00:00"/>
    <s v="Americas"/>
    <x v="5"/>
    <s v="São Paulo"/>
    <s v="Consumer"/>
    <s v="Direct"/>
    <s v="F. Müller"/>
    <s v="Networking"/>
    <s v="NET-1699"/>
    <n v="1269.55"/>
    <n v="2071.1"/>
    <n v="0.129"/>
    <n v="22"/>
    <n v="4"/>
    <n v="39686.4182"/>
    <n v="27930.1"/>
    <n v="11756.318200000002"/>
    <n v="0.29623026549672354"/>
    <s v="Jul-2023"/>
    <s v="Q3-2023"/>
    <s v="High"/>
    <s v="Americas &gt; Brazil &gt; São Paulo"/>
    <s v="Jan-2023"/>
  </r>
  <r>
    <s v="ORD-2025-278048"/>
    <x v="268"/>
    <d v="2025-07-08T00:00:00"/>
    <s v="Europe"/>
    <x v="8"/>
    <s v="London"/>
    <s v="Education"/>
    <s v="Direct"/>
    <s v="A. Patel"/>
    <s v="Phones"/>
    <s v="PHN-5316"/>
    <n v="892.73"/>
    <n v="979.84"/>
    <n v="0.17399999999999999"/>
    <n v="10"/>
    <n v="16"/>
    <n v="8093.4784"/>
    <n v="8927.2999999999993"/>
    <n v="-833.82159999999931"/>
    <n v="-0.10302388649112838"/>
    <s v="Jun-2025"/>
    <s v="Q2-2025"/>
    <s v="Medium"/>
    <s v="Europe &gt; United Kingdom &gt; London"/>
    <s v="Jan-2023"/>
  </r>
  <r>
    <s v="ORD-2024-878493"/>
    <x v="269"/>
    <d v="2024-06-20T00:00:00"/>
    <s v="Africa"/>
    <x v="0"/>
    <s v="Kisumu"/>
    <s v="Small Business"/>
    <s v="Direct"/>
    <s v="J. Njeri"/>
    <s v="Laptops"/>
    <s v="LAP-4607"/>
    <n v="231.63"/>
    <n v="537.39"/>
    <n v="0.08"/>
    <n v="12"/>
    <n v="1"/>
    <n v="5932.7856000000002"/>
    <n v="2779.56"/>
    <n v="3153.2256000000002"/>
    <n v="0.53149158129024587"/>
    <s v="Jun-2024"/>
    <s v="Q2-2024"/>
    <s v="Low"/>
    <s v="Africa &gt; Kenya &gt; Kisumu"/>
    <s v="Jan-2023"/>
  </r>
  <r>
    <s v="ORD-2025-138578"/>
    <x v="69"/>
    <d v="2025-04-12T00:00:00"/>
    <s v="Europe"/>
    <x v="7"/>
    <s v="Lyon"/>
    <s v="Small Business"/>
    <s v="Distributor"/>
    <s v="H. Kim"/>
    <s v="Monitors"/>
    <s v="MON-5276"/>
    <n v="86.68"/>
    <n v="213.32"/>
    <n v="3.7999999999999999E-2"/>
    <n v="8"/>
    <n v="3"/>
    <n v="1641.7107199999998"/>
    <n v="693.44"/>
    <n v="948.27071999999976"/>
    <n v="0.57761133459614611"/>
    <s v="Apr-2025"/>
    <s v="Q2-2025"/>
    <s v="Low"/>
    <s v="Europe &gt; France &gt; Lyon"/>
    <s v="Jan-2023"/>
  </r>
  <r>
    <s v="ORD-2025-944081"/>
    <x v="80"/>
    <d v="2025-03-26T00:00:00"/>
    <s v="Africa"/>
    <x v="1"/>
    <s v="Lagos"/>
    <s v="Education"/>
    <s v="Distributor"/>
    <s v="G. Dubois"/>
    <s v="Accessories"/>
    <s v="ACC-9533"/>
    <n v="1450.43"/>
    <n v="1994.67"/>
    <n v="0.1"/>
    <n v="24"/>
    <n v="1"/>
    <n v="43084.872000000003"/>
    <n v="34810.32"/>
    <n v="8274.5520000000033"/>
    <n v="0.19205237513529116"/>
    <s v="Mar-2025"/>
    <s v="Q1-2025"/>
    <s v="High"/>
    <s v="Africa &gt; Nigeria &gt; Lagos"/>
    <s v="Jan-2023"/>
  </r>
  <r>
    <s v="ORD-2025-364852"/>
    <x v="270"/>
    <d v="2025-06-09T00:00:00"/>
    <s v="Americas"/>
    <x v="10"/>
    <s v="New York"/>
    <s v="Consumer"/>
    <s v="Retail"/>
    <s v="H. Kim"/>
    <s v="Networking"/>
    <s v="NET-3749"/>
    <n v="382.96"/>
    <n v="552.84"/>
    <n v="0.17599999999999999"/>
    <n v="8"/>
    <n v="22"/>
    <n v="3644.3212800000006"/>
    <n v="3063.68"/>
    <n v="580.64128000000073"/>
    <n v="0.15932768693763483"/>
    <s v="May-2025"/>
    <s v="Q2-2025"/>
    <s v="Low"/>
    <s v="Americas &gt; USA &gt; New York"/>
    <s v="Jan-2023"/>
  </r>
  <r>
    <s v="ORD-2025-415018"/>
    <x v="266"/>
    <d v="2025-02-04T00:00:00"/>
    <s v="Asia"/>
    <x v="2"/>
    <s v="Tokyo"/>
    <s v="Small Business"/>
    <s v="Distributor"/>
    <s v="L. Okafor"/>
    <s v="Printers"/>
    <s v="PRN-2991"/>
    <n v="122.29"/>
    <n v="224.95"/>
    <n v="0.153"/>
    <n v="28"/>
    <n v="13"/>
    <n v="5334.9141999999993"/>
    <n v="3424.1200000000003"/>
    <n v="1910.7941999999989"/>
    <n v="0.3581677471026618"/>
    <s v="Jan-2025"/>
    <s v="Q1-2025"/>
    <s v="Low"/>
    <s v="Asia &gt; Japan &gt; Tokyo"/>
    <s v="Mar-2023"/>
  </r>
  <r>
    <s v="ORD-2023-884192"/>
    <x v="271"/>
    <d v="2023-01-29T00:00:00"/>
    <s v="Europe"/>
    <x v="7"/>
    <s v="Lyon"/>
    <s v="Non-Profit"/>
    <s v="Direct"/>
    <s v="D. Smith"/>
    <s v="Laptops"/>
    <s v="LAP-4551"/>
    <n v="401.66"/>
    <n v="772.09"/>
    <n v="8.8999999999999996E-2"/>
    <n v="14"/>
    <n v="19"/>
    <n v="9847.2358600000007"/>
    <n v="5623.2400000000007"/>
    <n v="4223.99586"/>
    <n v="0.42895244107619046"/>
    <s v="Jan-2023"/>
    <s v="Q1-2023"/>
    <s v="Low"/>
    <s v="Europe &gt; France &gt; Lyon"/>
    <s v="Jan-2023"/>
  </r>
  <r>
    <s v="ORD-2024-165942"/>
    <x v="272"/>
    <d v="2025-01-12T00:00:00"/>
    <s v="Europe"/>
    <x v="8"/>
    <s v="Manchester"/>
    <s v="Corporate"/>
    <s v="Direct"/>
    <s v="B. Chen"/>
    <s v="Monitors"/>
    <s v="MON-6310"/>
    <n v="1399.72"/>
    <n v="3149.21"/>
    <n v="0.185"/>
    <n v="12"/>
    <n v="14"/>
    <n v="30799.273800000003"/>
    <n v="16796.64"/>
    <n v="14002.633800000003"/>
    <n v="0.45464168703873797"/>
    <s v="Dec-2024"/>
    <s v="Q4-2024"/>
    <s v="High"/>
    <s v="Europe &gt; United Kingdom &gt; Manchester"/>
    <s v="Jan-2023"/>
  </r>
  <r>
    <s v="ORD-2024-403664"/>
    <x v="154"/>
    <d v="2024-06-06T00:00:00"/>
    <s v="Americas"/>
    <x v="5"/>
    <s v="Rio de Janeiro"/>
    <s v="Non-Profit"/>
    <s v="Online"/>
    <s v="I. Johnson"/>
    <s v="Networking"/>
    <s v="NET-1166"/>
    <n v="51.13"/>
    <n v="57.53"/>
    <n v="4.4999999999999998E-2"/>
    <n v="16"/>
    <n v="14"/>
    <n v="879.05840000000001"/>
    <n v="818.08"/>
    <n v="60.978399999999965"/>
    <n v="6.9367859973808302E-2"/>
    <s v="May-2024"/>
    <s v="Q2-2024"/>
    <s v="Low"/>
    <s v="Americas &gt; Brazil &gt; Rio de Janeiro"/>
    <s v="Jan-2023"/>
  </r>
  <r>
    <s v="ORD-2023-890605"/>
    <x v="87"/>
    <d v="2023-07-01T00:00:00"/>
    <s v="Americas"/>
    <x v="3"/>
    <s v="Toronto"/>
    <s v="Non-Profit"/>
    <s v="Retail"/>
    <s v="M. Rossi"/>
    <s v="Accessories"/>
    <s v="ACC-2903"/>
    <n v="471.42"/>
    <n v="824.81"/>
    <n v="8.7999999999999995E-2"/>
    <n v="15"/>
    <n v="7"/>
    <n v="11283.400799999999"/>
    <n v="7071.3"/>
    <n v="4212.1007999999993"/>
    <n v="0.37330064531608231"/>
    <s v="Jun-2023"/>
    <s v="Q2-2023"/>
    <s v="Medium"/>
    <s v="Americas &gt; Canada &gt; Toronto"/>
    <s v="Jan-2023"/>
  </r>
  <r>
    <s v="ORD-2024-925626"/>
    <x v="273"/>
    <d v="2024-11-05T00:00:00"/>
    <s v="Europe"/>
    <x v="8"/>
    <s v="London"/>
    <s v="Corporate"/>
    <s v="Retail"/>
    <s v="M. Rossi"/>
    <s v="Printers"/>
    <s v="PRN-2293"/>
    <n v="840.68"/>
    <n v="1493.53"/>
    <n v="0"/>
    <n v="27"/>
    <n v="1"/>
    <n v="40325.31"/>
    <n v="22698.359999999997"/>
    <n v="17626.95"/>
    <n v="0.43711877230454027"/>
    <s v="Nov-2024"/>
    <s v="Q4-2024"/>
    <s v="Medium"/>
    <s v="Europe &gt; United Kingdom &gt; London"/>
    <s v="Jan-2023"/>
  </r>
  <r>
    <s v="ORD-2024-427031"/>
    <x v="274"/>
    <d v="2024-06-24T00:00:00"/>
    <s v="Africa"/>
    <x v="11"/>
    <s v="Durban"/>
    <s v="Education"/>
    <s v="Distributor"/>
    <s v="H. Kim"/>
    <s v="Monitors"/>
    <s v="MON-1389"/>
    <n v="597.85"/>
    <n v="741.92"/>
    <n v="3.1E-2"/>
    <n v="7"/>
    <n v="16"/>
    <n v="5032.4433599999993"/>
    <n v="4184.95"/>
    <n v="847.49335999999948"/>
    <n v="0.16840594108544515"/>
    <s v="Jun-2024"/>
    <s v="Q2-2024"/>
    <s v="Low"/>
    <s v="Africa &gt; South Africa &gt; Durban"/>
    <s v="Jan-2023"/>
  </r>
  <r>
    <s v="ORD-2025-231184"/>
    <x v="262"/>
    <d v="2025-06-06T00:00:00"/>
    <s v="Europe"/>
    <x v="7"/>
    <s v="Paris"/>
    <s v="Consumer"/>
    <s v="Distributor"/>
    <s v="G. Dubois"/>
    <s v="Components"/>
    <s v="CMP-4093"/>
    <n v="379.45"/>
    <n v="742.23"/>
    <n v="0.09"/>
    <n v="13"/>
    <n v="5"/>
    <n v="8780.5809000000008"/>
    <n v="4932.8499999999995"/>
    <n v="3847.7309000000014"/>
    <n v="0.43820915083192286"/>
    <s v="Jun-2025"/>
    <s v="Q2-2025"/>
    <s v="Low"/>
    <s v="Europe &gt; France &gt; Paris"/>
    <s v="Jan-2023"/>
  </r>
  <r>
    <s v="ORD-2023-363031"/>
    <x v="275"/>
    <d v="2023-05-14T00:00:00"/>
    <s v="Asia"/>
    <x v="2"/>
    <s v="Osaka"/>
    <s v="Enterprise"/>
    <s v="Marketplace"/>
    <s v="B. Chen"/>
    <s v="Phones"/>
    <s v="PHN-6131"/>
    <n v="291.18"/>
    <n v="479.54"/>
    <n v="0.14099999999999999"/>
    <n v="22"/>
    <n v="8"/>
    <n v="9062.34692"/>
    <n v="6405.96"/>
    <n v="2656.3869199999999"/>
    <n v="0.29312350801066001"/>
    <s v="May-2023"/>
    <s v="Q2-2023"/>
    <s v="Low"/>
    <s v="Asia &gt; Japan &gt; Osaka"/>
    <s v="Mar-2023"/>
  </r>
  <r>
    <s v="ORD-2023-619570"/>
    <x v="276"/>
    <d v="2023-11-30T00:00:00"/>
    <s v="Americas"/>
    <x v="5"/>
    <s v="São Paulo"/>
    <s v="Enterprise"/>
    <s v="Direct"/>
    <s v="K. Singh"/>
    <s v="Networking"/>
    <s v="NET-4104"/>
    <n v="1017.92"/>
    <n v="1175.25"/>
    <n v="7.4999999999999997E-2"/>
    <n v="15"/>
    <n v="16"/>
    <n v="16306.59375"/>
    <n v="15268.8"/>
    <n v="1037.7937500000007"/>
    <n v="6.3642583234159542E-2"/>
    <s v="Nov-2023"/>
    <s v="Q4-2023"/>
    <s v="Medium"/>
    <s v="Americas &gt; Brazil &gt; São Paulo"/>
    <s v="Jan-2023"/>
  </r>
  <r>
    <s v="ORD-2025-861401"/>
    <x v="277"/>
    <d v="2025-04-27T00:00:00"/>
    <s v="Americas"/>
    <x v="10"/>
    <s v="San Francisco"/>
    <s v="Corporate"/>
    <s v="Direct"/>
    <s v="I. Johnson"/>
    <s v="Monitors"/>
    <s v="MON-9319"/>
    <n v="156.55000000000001"/>
    <n v="227.45"/>
    <n v="1.4E-2"/>
    <n v="13"/>
    <n v="26"/>
    <n v="2915.4540999999999"/>
    <n v="2035.15"/>
    <n v="880.30409999999983"/>
    <n v="0.3019440779396938"/>
    <s v="Apr-2025"/>
    <s v="Q2-2025"/>
    <s v="Low"/>
    <s v="Americas &gt; USA &gt; San Francisco"/>
    <s v="Jan-2023"/>
  </r>
  <r>
    <s v="ORD-2023-835010"/>
    <x v="278"/>
    <d v="2023-04-15T00:00:00"/>
    <s v="Africa"/>
    <x v="0"/>
    <s v="Mombasa"/>
    <s v="Small Business"/>
    <s v="Retail"/>
    <s v="C. Otieno"/>
    <s v="Accessories"/>
    <s v="ACC-2988"/>
    <n v="875.36"/>
    <n v="1178.6199999999999"/>
    <n v="0.151"/>
    <n v="53"/>
    <n v="23"/>
    <n v="53034.364139999991"/>
    <n v="46394.080000000002"/>
    <n v="6640.2841399999888"/>
    <n v="0.12520719815685888"/>
    <s v="Mar-2023"/>
    <s v="Q1-2023"/>
    <s v="Medium"/>
    <s v="Africa &gt; Kenya &gt; Mombasa"/>
    <s v="Jan-2023"/>
  </r>
  <r>
    <s v="ORD-2024-819979"/>
    <x v="91"/>
    <d v="2024-06-18T00:00:00"/>
    <s v="Europe"/>
    <x v="6"/>
    <s v="Frankfurt"/>
    <s v="Small Business"/>
    <s v="Online"/>
    <s v="E. Garcia"/>
    <s v="Phones"/>
    <s v="PHN-9399"/>
    <n v="986.85"/>
    <n v="2422.1"/>
    <n v="7.5999999999999998E-2"/>
    <n v="10"/>
    <n v="21"/>
    <n v="22380.204000000002"/>
    <n v="9868.5"/>
    <n v="12511.704000000002"/>
    <n v="0.55905227673527913"/>
    <s v="May-2024"/>
    <s v="Q2-2024"/>
    <s v="High"/>
    <s v="Europe &gt; Germany &gt; Frankfurt"/>
    <s v="Jan-2023"/>
  </r>
  <r>
    <s v="ORD-2024-719055"/>
    <x v="279"/>
    <d v="2024-01-09T00:00:00"/>
    <s v="Americas"/>
    <x v="10"/>
    <s v="Chicago"/>
    <s v="Education"/>
    <s v="Marketplace"/>
    <s v="B. Chen"/>
    <s v="Networking"/>
    <s v="NET-4554"/>
    <n v="404.77"/>
    <n v="433.88"/>
    <n v="0.215"/>
    <n v="22"/>
    <n v="7"/>
    <n v="7493.1076000000012"/>
    <n v="8904.9399999999987"/>
    <n v="-1411.8323999999975"/>
    <n v="-0.18841747314558746"/>
    <s v="Jan-2024"/>
    <s v="Q1-2024"/>
    <s v="Low"/>
    <s v="Americas &gt; USA &gt; Chicago"/>
    <s v="Jan-2023"/>
  </r>
  <r>
    <s v="ORD-2023-888245"/>
    <x v="2"/>
    <d v="2023-03-07T00:00:00"/>
    <s v="Europe"/>
    <x v="7"/>
    <s v="Marseille"/>
    <s v="Corporate"/>
    <s v="Retail"/>
    <s v="K. Singh"/>
    <s v="Networking"/>
    <s v="NET-5195"/>
    <n v="1299.81"/>
    <n v="3149.13"/>
    <n v="0.10299999999999999"/>
    <n v="14"/>
    <n v="7"/>
    <n v="39546.774539999999"/>
    <n v="18197.34"/>
    <n v="21349.434539999998"/>
    <n v="0.53985273864511729"/>
    <s v="Feb-2023"/>
    <s v="Q1-2023"/>
    <s v="High"/>
    <s v="Europe &gt; France &gt; Marseille"/>
    <s v="Jan-2023"/>
  </r>
  <r>
    <s v="ORD-2024-206121"/>
    <x v="142"/>
    <d v="2024-03-11T00:00:00"/>
    <s v="Americas"/>
    <x v="5"/>
    <s v="São Paulo"/>
    <s v="Consumer"/>
    <s v="Online"/>
    <s v="A. Patel"/>
    <s v="Components"/>
    <s v="CMP-9801"/>
    <n v="80.48"/>
    <n v="65.650000000000006"/>
    <n v="0.17599999999999999"/>
    <n v="13"/>
    <n v="22"/>
    <n v="703.2428000000001"/>
    <n v="1046.24"/>
    <n v="-342.99719999999991"/>
    <n v="-0.48773652570634191"/>
    <s v="Feb-2024"/>
    <s v="Q1-2024"/>
    <s v="Low"/>
    <s v="Americas &gt; Brazil &gt; São Paulo"/>
    <s v="Jan-2023"/>
  </r>
  <r>
    <s v="ORD-2024-500890"/>
    <x v="191"/>
    <d v="2024-10-08T00:00:00"/>
    <s v="Americas"/>
    <x v="5"/>
    <s v="São Paulo"/>
    <s v="Education"/>
    <s v="Direct"/>
    <s v="J. Njeri"/>
    <s v="Components"/>
    <s v="CMP-3093"/>
    <n v="1010.33"/>
    <n v="2492.14"/>
    <n v="5.0999999999999997E-2"/>
    <n v="11"/>
    <n v="29"/>
    <n v="26015.449459999996"/>
    <n v="11113.630000000001"/>
    <n v="14901.819459999995"/>
    <n v="0.57280653493656752"/>
    <s v="Sep-2024"/>
    <s v="Q3-2024"/>
    <s v="High"/>
    <s v="Americas &gt; Brazil &gt; São Paulo"/>
    <s v="Jan-2023"/>
  </r>
  <r>
    <s v="ORD-2023-144816"/>
    <x v="239"/>
    <d v="2023-05-29T00:00:00"/>
    <s v="Africa"/>
    <x v="11"/>
    <s v="Durban"/>
    <s v="Education"/>
    <s v="Distributor"/>
    <s v="K. Singh"/>
    <s v="Accessories"/>
    <s v="ACC-2364"/>
    <n v="653.86"/>
    <n v="931.84"/>
    <n v="0.121"/>
    <n v="12"/>
    <n v="22"/>
    <n v="9829.0483199999999"/>
    <n v="7846.32"/>
    <n v="1982.7283200000002"/>
    <n v="0.20172129136506273"/>
    <s v="May-2023"/>
    <s v="Q2-2023"/>
    <s v="Medium"/>
    <s v="Africa &gt; South Africa &gt; Durban"/>
    <s v="Jan-2023"/>
  </r>
  <r>
    <s v="ORD-2024-153053"/>
    <x v="182"/>
    <d v="2024-01-29T00:00:00"/>
    <s v="Asia"/>
    <x v="4"/>
    <s v="Hyderabad"/>
    <s v="Small Business"/>
    <s v="Direct"/>
    <s v="B. Chen"/>
    <s v="Components"/>
    <s v="CMP-5138"/>
    <n v="310.02"/>
    <n v="619.51"/>
    <n v="4.2000000000000003E-2"/>
    <n v="4"/>
    <n v="17"/>
    <n v="2373.9623200000001"/>
    <n v="1240.08"/>
    <n v="1133.8823200000002"/>
    <n v="0.47763282106347843"/>
    <s v="Jan-2024"/>
    <s v="Q1-2024"/>
    <s v="Low"/>
    <s v="Asia &gt; India &gt; Hyderabad"/>
    <s v="Jan-2023"/>
  </r>
  <r>
    <s v="ORD-2023-536542"/>
    <x v="280"/>
    <d v="2023-06-18T00:00:00"/>
    <s v="Africa"/>
    <x v="0"/>
    <s v="Nakuru"/>
    <s v="Enterprise"/>
    <s v="Direct"/>
    <s v="H. Kim"/>
    <s v="Phones"/>
    <s v="PHN-2337"/>
    <n v="894.23"/>
    <n v="1421.55"/>
    <n v="0.109"/>
    <n v="3"/>
    <n v="8"/>
    <n v="3799.8031499999997"/>
    <n v="2682.69"/>
    <n v="1117.1131499999997"/>
    <n v="0.29399237431549574"/>
    <s v="Jun-2023"/>
    <s v="Q2-2023"/>
    <s v="Medium"/>
    <s v="Africa &gt; Kenya &gt; Nakuru"/>
    <s v="Jan-2023"/>
  </r>
  <r>
    <s v="ORD-2025-779530"/>
    <x v="281"/>
    <d v="2025-05-26T00:00:00"/>
    <s v="Americas"/>
    <x v="5"/>
    <s v="São Paulo"/>
    <s v="Small Business"/>
    <s v="Distributor"/>
    <s v="L. Okafor"/>
    <s v="Monitors"/>
    <s v="MON-2993"/>
    <n v="383.77"/>
    <n v="952.56"/>
    <n v="0.3"/>
    <n v="10"/>
    <n v="7"/>
    <n v="6667.9199999999983"/>
    <n v="3837.7"/>
    <n v="2830.2199999999984"/>
    <n v="0.42445320279787385"/>
    <s v="May-2025"/>
    <s v="Q2-2025"/>
    <s v="Medium"/>
    <s v="Americas &gt; Brazil &gt; São Paulo"/>
    <s v="Jan-2023"/>
  </r>
  <r>
    <s v="ORD-2023-163610"/>
    <x v="282"/>
    <d v="2023-11-16T00:00:00"/>
    <s v="Americas"/>
    <x v="3"/>
    <s v="Toronto"/>
    <s v="Small Business"/>
    <s v="Marketplace"/>
    <s v="I. Johnson"/>
    <s v="Laptops"/>
    <s v="LAP-9024"/>
    <n v="1373.31"/>
    <n v="3154.14"/>
    <n v="0.2"/>
    <n v="11"/>
    <n v="25"/>
    <n v="27756.432000000001"/>
    <n v="15106.41"/>
    <n v="12650.022000000001"/>
    <n v="0.45575101295440279"/>
    <s v="Oct-2023"/>
    <s v="Q4-2023"/>
    <s v="High"/>
    <s v="Americas &gt; Canada &gt; Toronto"/>
    <s v="Jan-2023"/>
  </r>
  <r>
    <s v="ORD-2025-653781"/>
    <x v="283"/>
    <d v="2025-01-23T00:00:00"/>
    <s v="Americas"/>
    <x v="10"/>
    <s v="Austin"/>
    <s v="Consumer"/>
    <s v="Distributor"/>
    <s v="H. Kim"/>
    <s v="Phones"/>
    <s v="PHN-6307"/>
    <n v="100.69"/>
    <n v="226.14"/>
    <n v="6.5000000000000002E-2"/>
    <n v="12"/>
    <n v="12"/>
    <n v="2537.2908000000002"/>
    <n v="1208.28"/>
    <n v="1329.0108000000002"/>
    <n v="0.52379128162999689"/>
    <s v="Jan-2025"/>
    <s v="Q1-2025"/>
    <s v="Low"/>
    <s v="Americas &gt; USA &gt; Austin"/>
    <s v="Jan-2023"/>
  </r>
  <r>
    <s v="ORD-2025-737787"/>
    <x v="284"/>
    <d v="2025-09-26T00:00:00"/>
    <s v="Europe"/>
    <x v="8"/>
    <s v="London"/>
    <s v="Small Business"/>
    <s v="Direct"/>
    <s v="N. Brown"/>
    <s v="Networking"/>
    <s v="NET-9003"/>
    <n v="425.15"/>
    <n v="885.92"/>
    <n v="0.23899999999999999"/>
    <n v="13"/>
    <n v="12"/>
    <n v="8764.4065599999994"/>
    <n v="5526.95"/>
    <n v="3237.4565599999996"/>
    <n v="0.3693868532725848"/>
    <s v="Sep-2025"/>
    <s v="Q3-2025"/>
    <s v="Medium"/>
    <s v="Europe &gt; United Kingdom &gt; London"/>
    <s v="Jan-2023"/>
  </r>
  <r>
    <s v="ORD-2023-944052"/>
    <x v="52"/>
    <d v="2023-09-03T00:00:00"/>
    <s v="Asia"/>
    <x v="4"/>
    <s v="Delhi"/>
    <s v="Small Business"/>
    <s v="Marketplace"/>
    <s v="L. Okafor"/>
    <s v="Accessories"/>
    <s v="ACC-3068"/>
    <n v="1082.25"/>
    <n v="2433.34"/>
    <n v="0.27"/>
    <n v="4"/>
    <n v="4"/>
    <n v="7105.3528000000006"/>
    <n v="4329"/>
    <n v="2776.3528000000006"/>
    <n v="0.3907410199251472"/>
    <s v="Aug-2023"/>
    <s v="Q3-2023"/>
    <s v="High"/>
    <s v="Asia &gt; India &gt; Delhi"/>
    <s v="Jan-2023"/>
  </r>
  <r>
    <s v="ORD-2023-181257"/>
    <x v="285"/>
    <d v="2023-12-06T00:00:00"/>
    <s v="Europe"/>
    <x v="8"/>
    <s v="Manchester"/>
    <s v="Education"/>
    <s v="Direct"/>
    <s v="H. Kim"/>
    <s v="Accessories"/>
    <s v="ACC-1060"/>
    <n v="1184.99"/>
    <n v="1154.3399999999999"/>
    <n v="2.8000000000000001E-2"/>
    <n v="5"/>
    <n v="21"/>
    <n v="5610.0923999999995"/>
    <n v="5924.95"/>
    <n v="-314.85760000000028"/>
    <n v="-5.6123424990290764E-2"/>
    <s v="Nov-2023"/>
    <s v="Q4-2023"/>
    <s v="Medium"/>
    <s v="Europe &gt; United Kingdom &gt; Manchester"/>
    <s v="Jan-2023"/>
  </r>
  <r>
    <s v="ORD-2025-323492"/>
    <x v="60"/>
    <d v="2025-05-27T00:00:00"/>
    <s v="Asia"/>
    <x v="4"/>
    <s v="Unknown - India"/>
    <s v="Enterprise"/>
    <s v="Marketplace"/>
    <s v="H. Kim"/>
    <s v="Phones"/>
    <s v="PHN-3854"/>
    <n v="481.32"/>
    <n v="1135.99"/>
    <n v="0.14499999999999999"/>
    <n v="5"/>
    <n v="30"/>
    <n v="4856.35725"/>
    <n v="2406.6"/>
    <n v="2449.7572500000001"/>
    <n v="0.50444337677175621"/>
    <s v="Apr-2025"/>
    <s v="Q2-2025"/>
    <s v="Medium"/>
    <s v="Asia &gt; India &gt; Unknown - India"/>
    <s v="Jan-2023"/>
  </r>
  <r>
    <s v="ORD-2024-332076"/>
    <x v="286"/>
    <d v="2024-04-18T00:00:00"/>
    <s v="Europe"/>
    <x v="7"/>
    <s v="Lyon"/>
    <s v="Consumer"/>
    <s v="Online"/>
    <s v="E. Garcia"/>
    <s v="Printers"/>
    <s v="PRN-1086"/>
    <n v="1288.8499999999999"/>
    <n v="2751.84"/>
    <n v="0.158"/>
    <n v="7"/>
    <n v="9"/>
    <n v="16219.34496"/>
    <n v="9021.9499999999989"/>
    <n v="7197.3949600000014"/>
    <n v="0.44375373837538756"/>
    <s v="Apr-2024"/>
    <s v="Q2-2024"/>
    <s v="High"/>
    <s v="Europe &gt; France &gt; Lyon"/>
    <s v="Jan-2023"/>
  </r>
  <r>
    <s v="ORD-2024-571797"/>
    <x v="287"/>
    <d v="2024-07-31T00:00:00"/>
    <s v="Asia"/>
    <x v="9"/>
    <s v="Shenzhen"/>
    <s v="Consumer"/>
    <s v="Online"/>
    <s v="G. Dubois"/>
    <s v="Phones"/>
    <s v="PHN-7815"/>
    <n v="647.26"/>
    <n v="1374.72"/>
    <n v="6.6000000000000003E-2"/>
    <n v="22"/>
    <n v="20"/>
    <n v="28247.74656"/>
    <n v="14239.72"/>
    <n v="14008.02656"/>
    <n v="0.49589890401508901"/>
    <s v="Jul-2024"/>
    <s v="Q3-2024"/>
    <s v="Medium"/>
    <s v="Asia &gt; China &gt; Shenzhen"/>
    <s v="Jan-2023"/>
  </r>
  <r>
    <s v="ORD-2024-129345"/>
    <x v="142"/>
    <d v="2024-03-03T00:00:00"/>
    <s v="Americas"/>
    <x v="5"/>
    <s v="Unknown - Brazil"/>
    <s v="Enterprise"/>
    <s v="Distributor"/>
    <s v="A. Patel"/>
    <s v="Printers"/>
    <s v="PRN-5384"/>
    <n v="624.23"/>
    <n v="1318.37"/>
    <n v="0.21"/>
    <n v="37"/>
    <n v="14"/>
    <n v="38535.955099999999"/>
    <n v="23096.510000000002"/>
    <n v="15439.445099999997"/>
    <n v="0.40065038118128793"/>
    <s v="Feb-2024"/>
    <s v="Q1-2024"/>
    <s v="Medium"/>
    <s v="Americas &gt; Brazil &gt; Unknown - Brazil"/>
    <s v="Jan-2023"/>
  </r>
  <r>
    <s v="ORD-2023-660608"/>
    <x v="288"/>
    <d v="2023-08-10T00:00:00"/>
    <s v="Africa"/>
    <x v="1"/>
    <s v="Port Harcourt"/>
    <s v="Corporate"/>
    <s v="Distributor"/>
    <s v="I. Johnson"/>
    <s v="Accessories"/>
    <s v="ACC-8178"/>
    <n v="506.83"/>
    <n v="441.74"/>
    <n v="0.24"/>
    <n v="9"/>
    <n v="16"/>
    <n v="3021.5016000000001"/>
    <n v="4561.47"/>
    <n v="-1539.9684000000002"/>
    <n v="-0.50966989393618067"/>
    <s v="Jul-2023"/>
    <s v="Q3-2023"/>
    <s v="Low"/>
    <s v="Africa &gt; Nigeria &gt; Port Harcourt"/>
    <s v="Jan-2023"/>
  </r>
  <r>
    <s v="ORD-2023-825084"/>
    <x v="289"/>
    <d v="2023-07-21T00:00:00"/>
    <s v="Africa"/>
    <x v="11"/>
    <s v="Durban"/>
    <s v="Enterprise"/>
    <s v="Marketplace"/>
    <s v="Not Provided"/>
    <s v="Monitors"/>
    <s v="MON-1018"/>
    <n v="620.74"/>
    <n v="1330.07"/>
    <n v="0.29899999999999999"/>
    <n v="28"/>
    <n v="7"/>
    <n v="26106.613960000002"/>
    <n v="17380.72"/>
    <n v="8725.8939600000012"/>
    <n v="0.33424073965967516"/>
    <s v="Jul-2023"/>
    <s v="Q3-2023"/>
    <s v="Medium"/>
    <s v="Africa &gt; South Africa &gt; Durban"/>
    <s v="Jan-2023"/>
  </r>
  <r>
    <s v="ORD-2023-261081"/>
    <x v="245"/>
    <d v="2023-08-19T00:00:00"/>
    <s v="Africa"/>
    <x v="0"/>
    <s v="Nairobi"/>
    <s v="Enterprise"/>
    <s v="Distributor"/>
    <s v="M. Rossi"/>
    <s v="Accessories"/>
    <s v="ACC-1238"/>
    <n v="661.45"/>
    <n v="1634.86"/>
    <n v="0.3"/>
    <n v="24"/>
    <n v="26"/>
    <n v="27465.647999999997"/>
    <n v="15874.800000000001"/>
    <n v="11590.847999999996"/>
    <n v="0.42201254454291404"/>
    <s v="Jul-2023"/>
    <s v="Q3-2023"/>
    <s v="High"/>
    <s v="Africa &gt; Kenya &gt; Nairobi"/>
    <s v="Jan-2023"/>
  </r>
  <r>
    <s v="ORD-2023-766015"/>
    <x v="290"/>
    <d v="2023-04-20T00:00:00"/>
    <s v="Americas"/>
    <x v="10"/>
    <s v="San Francisco"/>
    <s v="Education"/>
    <s v="Marketplace"/>
    <s v="G. Dubois"/>
    <s v="Networking"/>
    <s v="NET-1816"/>
    <n v="32.1"/>
    <n v="70.599999999999994"/>
    <n v="0.28199999999999997"/>
    <n v="22"/>
    <n v="7"/>
    <n v="1115.1975999999997"/>
    <n v="706.2"/>
    <n v="408.99759999999969"/>
    <n v="0.36674899587301818"/>
    <s v="Apr-2023"/>
    <s v="Q2-2023"/>
    <s v="Low"/>
    <s v="Americas &gt; USA &gt; San Francisco"/>
    <s v="Jan-2023"/>
  </r>
  <r>
    <s v="ORD-2024-333192"/>
    <x v="291"/>
    <d v="2024-11-04T00:00:00"/>
    <s v="Africa"/>
    <x v="0"/>
    <s v="Nairobi"/>
    <s v="Corporate"/>
    <s v="Distributor"/>
    <s v="M. Rossi"/>
    <s v="Printers"/>
    <s v="PRN-4893"/>
    <n v="805.81"/>
    <n v="1823.04"/>
    <n v="0"/>
    <n v="11"/>
    <n v="6"/>
    <n v="20053.439999999999"/>
    <n v="8863.91"/>
    <n v="11189.529999999999"/>
    <n v="0.55798556257679477"/>
    <s v="Oct-2024"/>
    <s v="Q4-2024"/>
    <s v="High"/>
    <s v="Africa &gt; Kenya &gt; Nairobi"/>
    <s v="Jan-2023"/>
  </r>
  <r>
    <s v="ORD-2024-647473"/>
    <x v="292"/>
    <d v="2024-03-04T00:00:00"/>
    <s v="Asia"/>
    <x v="4"/>
    <s v="Delhi"/>
    <s v="Small Business"/>
    <s v="Marketplace"/>
    <s v="F. Müller"/>
    <s v="Phones"/>
    <s v="PHN-1717"/>
    <n v="1231.8"/>
    <n v="2015.99"/>
    <n v="0.26100000000000001"/>
    <n v="6"/>
    <n v="16"/>
    <n v="8938.8996600000009"/>
    <n v="7390.7999999999993"/>
    <n v="1548.0996600000017"/>
    <n v="0.17318682599464391"/>
    <s v="Feb-2024"/>
    <s v="Q1-2024"/>
    <s v="High"/>
    <s v="Asia &gt; India &gt; Delhi"/>
    <s v="Jan-2023"/>
  </r>
  <r>
    <s v="ORD-2024-892908"/>
    <x v="293"/>
    <d v="2024-07-20T00:00:00"/>
    <s v="Asia"/>
    <x v="2"/>
    <s v="Nagoya"/>
    <s v="Small Business"/>
    <s v="Marketplace"/>
    <s v="F. Müller"/>
    <s v="Networking"/>
    <s v="NET-9575"/>
    <n v="105.13"/>
    <n v="244.13"/>
    <n v="7.0999999999999994E-2"/>
    <n v="14"/>
    <n v="7"/>
    <n v="3175.1547799999998"/>
    <n v="1471.82"/>
    <n v="1703.3347799999999"/>
    <n v="0.53645724319618837"/>
    <s v="Jul-2024"/>
    <s v="Q3-2024"/>
    <s v="Low"/>
    <s v="Asia &gt; Japan &gt; Nagoya"/>
    <s v="Mar-2023"/>
  </r>
  <r>
    <s v="ORD-2023-573146"/>
    <x v="294"/>
    <d v="2023-12-18T00:00:00"/>
    <s v="Asia"/>
    <x v="2"/>
    <s v="Nagoya"/>
    <s v="Small Business"/>
    <s v="Direct"/>
    <s v="N. Brown"/>
    <s v="Laptops"/>
    <s v="LAP-3604"/>
    <n v="1495.79"/>
    <n v="2783.12"/>
    <n v="0.02"/>
    <n v="5"/>
    <n v="17"/>
    <n v="13637.287999999999"/>
    <n v="7478.95"/>
    <n v="6158.3379999999988"/>
    <n v="0.45158084217331185"/>
    <s v="Dec-2023"/>
    <s v="Q4-2023"/>
    <s v="High"/>
    <s v="Asia &gt; Japan &gt; Nagoya"/>
    <s v="Mar-2023"/>
  </r>
  <r>
    <s v="ORD-2024-901115"/>
    <x v="19"/>
    <d v="2024-08-02T00:00:00"/>
    <s v="Americas"/>
    <x v="3"/>
    <s v="Montreal"/>
    <s v="Consumer"/>
    <s v="Direct"/>
    <s v="J. Njeri"/>
    <s v="Accessories"/>
    <s v="ACC-6626"/>
    <n v="986.81"/>
    <n v="2050.31"/>
    <n v="0.10299999999999999"/>
    <n v="43"/>
    <n v="8"/>
    <n v="79082.507010000001"/>
    <n v="42432.829999999994"/>
    <n v="36649.677010000007"/>
    <n v="0.46343595310358138"/>
    <s v="Jul-2024"/>
    <s v="Q3-2024"/>
    <s v="High"/>
    <s v="Americas &gt; Canada &gt; Montreal"/>
    <s v="Jan-2023"/>
  </r>
  <r>
    <s v="ORD-2023-898009"/>
    <x v="177"/>
    <d v="2023-05-16T00:00:00"/>
    <s v="Africa"/>
    <x v="1"/>
    <s v="Abuja"/>
    <s v="Small Business"/>
    <s v="Marketplace"/>
    <s v="J. Njeri"/>
    <s v="Phones"/>
    <s v="PHN-1670"/>
    <n v="77.739999999999995"/>
    <n v="147.12"/>
    <n v="0"/>
    <n v="15"/>
    <n v="12"/>
    <n v="2206.8000000000002"/>
    <n v="1166.0999999999999"/>
    <n v="1040.7000000000003"/>
    <n v="0.47158781946710177"/>
    <s v="May-2023"/>
    <s v="Q2-2023"/>
    <s v="Low"/>
    <s v="Africa &gt; Nigeria &gt; Abuja"/>
    <s v="Jan-2023"/>
  </r>
  <r>
    <s v="ORD-2023-208944"/>
    <x v="295"/>
    <d v="2024-01-06T00:00:00"/>
    <s v="Africa"/>
    <x v="1"/>
    <s v="Unknown - Nigeria"/>
    <s v="Corporate"/>
    <s v="Marketplace"/>
    <s v="K. Singh"/>
    <s v="Components"/>
    <s v="CMP-4792"/>
    <n v="932.61"/>
    <n v="1982.98"/>
    <n v="0.14399999999999999"/>
    <n v="16"/>
    <n v="16"/>
    <n v="27158.894079999998"/>
    <n v="14921.76"/>
    <n v="12237.134079999998"/>
    <n v="0.45057556629345635"/>
    <s v="Dec-2023"/>
    <s v="Q4-2023"/>
    <s v="High"/>
    <s v="Africa &gt; Nigeria &gt; Unknown - Nigeria"/>
    <s v="Jan-2023"/>
  </r>
  <r>
    <s v="ORD-2025-480172"/>
    <x v="296"/>
    <d v="2025-07-05T00:00:00"/>
    <s v="Asia"/>
    <x v="4"/>
    <s v="Delhi"/>
    <s v="Consumer"/>
    <s v="Marketplace"/>
    <s v="L. Okafor"/>
    <s v="Laptops"/>
    <s v="LAP-1990"/>
    <n v="982.93"/>
    <n v="2299.3000000000002"/>
    <n v="0.113"/>
    <n v="6"/>
    <n v="18"/>
    <n v="12236.874600000001"/>
    <n v="5897.58"/>
    <n v="6339.2946000000011"/>
    <n v="0.51804850562087157"/>
    <s v="Jun-2025"/>
    <s v="Q2-2025"/>
    <s v="High"/>
    <s v="Asia &gt; India &gt; Delhi"/>
    <s v="Jan-2023"/>
  </r>
  <r>
    <s v="ORD-2023-735274"/>
    <x v="29"/>
    <d v="2023-03-08T00:00:00"/>
    <s v="Europe"/>
    <x v="8"/>
    <s v="Manchester"/>
    <s v="Small Business"/>
    <s v="Direct"/>
    <s v="C. Otieno"/>
    <s v="Printers"/>
    <s v="PRN-7410"/>
    <n v="307.37"/>
    <n v="462.61"/>
    <n v="0.188"/>
    <n v="11"/>
    <n v="13"/>
    <n v="4132.0325200000007"/>
    <n v="3381.07"/>
    <n v="750.9625200000005"/>
    <n v="0.18174167709599739"/>
    <s v="Feb-2023"/>
    <s v="Q1-2023"/>
    <s v="Low"/>
    <s v="Europe &gt; United Kingdom &gt; Manchester"/>
    <s v="Jan-2023"/>
  </r>
  <r>
    <s v="ORD-2023-212701"/>
    <x v="297"/>
    <d v="2023-12-16T00:00:00"/>
    <s v="Europe"/>
    <x v="6"/>
    <s v="Frankfurt"/>
    <s v="Education"/>
    <s v="Direct"/>
    <s v="N. Brown"/>
    <s v="Monitors"/>
    <s v="MON-4278"/>
    <n v="879.08"/>
    <n v="1093.3900000000001"/>
    <n v="0.113"/>
    <n v="17"/>
    <n v="14"/>
    <n v="16487.22781"/>
    <n v="14944.36"/>
    <n v="1542.8678099999997"/>
    <n v="9.3579577341935186E-2"/>
    <s v="Dec-2023"/>
    <s v="Q4-2023"/>
    <s v="Medium"/>
    <s v="Europe &gt; Germany &gt; Frankfurt"/>
    <s v="Jan-2023"/>
  </r>
  <r>
    <s v="ORD-2023-479747"/>
    <x v="289"/>
    <d v="2023-07-14T00:00:00"/>
    <s v="Africa"/>
    <x v="1"/>
    <s v="Lagos"/>
    <s v="Education"/>
    <s v="Retail"/>
    <s v="I. Johnson"/>
    <s v="Accessories"/>
    <s v="ACC-5334"/>
    <n v="956.38"/>
    <n v="1454.22"/>
    <n v="3.9E-2"/>
    <n v="19"/>
    <n v="0"/>
    <n v="26552.60298"/>
    <n v="18171.22"/>
    <n v="8381.3829799999985"/>
    <n v="0.31565202802576603"/>
    <s v="Jul-2023"/>
    <s v="Q3-2023"/>
    <s v="Medium"/>
    <s v="Africa &gt; Nigeria &gt; Lagos"/>
    <s v="Jan-2023"/>
  </r>
  <r>
    <s v="ORD-2024-915495"/>
    <x v="298"/>
    <d v="2024-08-20T00:00:00"/>
    <s v="Asia"/>
    <x v="2"/>
    <s v="Osaka"/>
    <s v="Small Business"/>
    <s v="Retail"/>
    <s v="H. Kim"/>
    <s v="Networking"/>
    <s v="NET-8957"/>
    <n v="1233.3599999999999"/>
    <n v="2120.4"/>
    <n v="0.17899999999999999"/>
    <n v="20"/>
    <n v="12"/>
    <n v="34816.968000000001"/>
    <n v="24667.199999999997"/>
    <n v="10149.768000000004"/>
    <n v="0.29151785991244278"/>
    <s v="Aug-2024"/>
    <s v="Q3-2024"/>
    <s v="High"/>
    <s v="Asia &gt; Japan &gt; Osaka"/>
    <s v="Mar-2023"/>
  </r>
  <r>
    <s v="ORD-2024-225829"/>
    <x v="299"/>
    <d v="2024-11-26T00:00:00"/>
    <s v="Americas"/>
    <x v="5"/>
    <s v="Rio de Janeiro"/>
    <s v="Non-Profit"/>
    <s v="Distributor"/>
    <s v="J. Njeri"/>
    <s v="Printers"/>
    <s v="PRN-9960"/>
    <n v="55.35"/>
    <n v="128.68"/>
    <n v="0.128"/>
    <n v="10"/>
    <n v="19"/>
    <n v="1122.0896000000002"/>
    <n v="553.5"/>
    <n v="568.58960000000025"/>
    <n v="0.50672388372550647"/>
    <s v="Nov-2024"/>
    <s v="Q4-2024"/>
    <s v="Low"/>
    <s v="Americas &gt; Brazil &gt; Rio de Janeiro"/>
    <s v="Jan-2023"/>
  </r>
  <r>
    <s v="ORD-2024-921935"/>
    <x v="300"/>
    <d v="2024-01-27T00:00:00"/>
    <s v="Europe"/>
    <x v="8"/>
    <s v="Manchester"/>
    <s v="Education"/>
    <s v="Distributor"/>
    <s v="D. Smith"/>
    <s v="Accessories"/>
    <s v="ACC-3103"/>
    <n v="657.45"/>
    <n v="1325.96"/>
    <n v="0.16700000000000001"/>
    <n v="21"/>
    <n v="26"/>
    <n v="23195.01828"/>
    <n v="13806.45"/>
    <n v="9388.5682799999995"/>
    <n v="0.40476658249048808"/>
    <s v="Jan-2024"/>
    <s v="Q1-2024"/>
    <s v="Medium"/>
    <s v="Europe &gt; United Kingdom &gt; Manchester"/>
    <s v="Jan-2023"/>
  </r>
  <r>
    <s v="ORD-2025-949776"/>
    <x v="301"/>
    <d v="2025-09-11T00:00:00"/>
    <s v="Americas"/>
    <x v="5"/>
    <s v="São Paulo"/>
    <s v="Non-Profit"/>
    <s v="Direct"/>
    <s v="F. Müller"/>
    <s v="Printers"/>
    <s v="PRN-9490"/>
    <n v="1203.02"/>
    <n v="2439.33"/>
    <n v="0"/>
    <n v="18"/>
    <n v="28"/>
    <n v="43907.94"/>
    <n v="21654.36"/>
    <n v="22253.58"/>
    <n v="0.50682359500354612"/>
    <s v="Aug-2025"/>
    <s v="Q3-2025"/>
    <s v="High"/>
    <s v="Americas &gt; Brazil &gt; São Paulo"/>
    <s v="Jan-2023"/>
  </r>
  <r>
    <s v="ORD-2024-510591"/>
    <x v="149"/>
    <d v="2024-04-21T00:00:00"/>
    <s v="Americas"/>
    <x v="5"/>
    <s v="Brasília"/>
    <s v="Small Business"/>
    <s v="Distributor"/>
    <s v="B. Chen"/>
    <s v="Networking"/>
    <s v="NET-3850"/>
    <n v="1176.69"/>
    <n v="2201.54"/>
    <n v="0.17"/>
    <n v="27"/>
    <n v="18"/>
    <n v="49336.511399999996"/>
    <n v="31770.63"/>
    <n v="17565.881399999995"/>
    <n v="0.35604222717701106"/>
    <s v="Apr-2024"/>
    <s v="Q2-2024"/>
    <s v="High"/>
    <s v="Americas &gt; Brazil &gt; Brasília"/>
    <s v="Jan-2023"/>
  </r>
  <r>
    <s v="ORD-2024-961756"/>
    <x v="302"/>
    <d v="2024-12-07T00:00:00"/>
    <s v="Asia"/>
    <x v="9"/>
    <s v="Shanghai"/>
    <s v="Corporate"/>
    <s v="Distributor"/>
    <s v="A. Patel"/>
    <s v="Accessories"/>
    <s v="ACC-7047"/>
    <n v="769.9"/>
    <n v="814.36"/>
    <n v="0"/>
    <n v="5"/>
    <n v="12"/>
    <n v="4071.8"/>
    <n v="3849.5"/>
    <n v="222.30000000000018"/>
    <n v="5.4595019401738831E-2"/>
    <s v="Nov-2024"/>
    <s v="Q4-2024"/>
    <s v="Low"/>
    <s v="Asia &gt; China &gt; Shanghai"/>
    <s v="Jan-2023"/>
  </r>
  <r>
    <s v="ORD-2024-892173"/>
    <x v="303"/>
    <d v="2024-02-03T00:00:00"/>
    <s v="Africa"/>
    <x v="11"/>
    <s v="Cape Town"/>
    <s v="Non-Profit"/>
    <s v="Distributor"/>
    <s v="L. Okafor"/>
    <s v="Printers"/>
    <s v="PRN-6660"/>
    <n v="666.23"/>
    <n v="1382.91"/>
    <n v="0.17599999999999999"/>
    <n v="13"/>
    <n v="16"/>
    <n v="14813.731920000002"/>
    <n v="8660.99"/>
    <n v="6152.7419200000022"/>
    <n v="0.41534043907553048"/>
    <s v="Jan-2024"/>
    <s v="Q1-2024"/>
    <s v="Medium"/>
    <s v="Africa &gt; South Africa &gt; Cape Town"/>
    <s v="Jan-2023"/>
  </r>
  <r>
    <s v="ORD-2024-704056"/>
    <x v="304"/>
    <d v="2024-06-25T00:00:00"/>
    <s v="Europe"/>
    <x v="8"/>
    <s v="Birmingham"/>
    <s v="Small Business"/>
    <s v="Marketplace"/>
    <s v="L. Okafor"/>
    <s v="Accessories"/>
    <s v="ACC-7838"/>
    <n v="951.44"/>
    <n v="1646.43"/>
    <n v="0.11"/>
    <n v="24"/>
    <n v="2"/>
    <n v="35167.7448"/>
    <n v="22834.560000000001"/>
    <n v="12333.184799999999"/>
    <n v="0.35069592520473475"/>
    <s v="Jun-2024"/>
    <s v="Q2-2024"/>
    <s v="High"/>
    <s v="Europe &gt; United Kingdom &gt; Birmingham"/>
    <s v="Jan-2023"/>
  </r>
  <r>
    <s v="ORD-2025-591006"/>
    <x v="305"/>
    <d v="2025-07-10T00:00:00"/>
    <s v="Europe"/>
    <x v="8"/>
    <s v="Birmingham"/>
    <s v="Non-Profit"/>
    <s v="Marketplace"/>
    <s v="D. Smith"/>
    <s v="Phones"/>
    <s v="PHN-5383"/>
    <n v="546.83000000000004"/>
    <n v="400.84"/>
    <n v="7.8E-2"/>
    <n v="13"/>
    <n v="15"/>
    <n v="4804.4682400000002"/>
    <n v="7108.7900000000009"/>
    <n v="-2304.3217600000007"/>
    <n v="-0.47962056254533608"/>
    <s v="Jun-2025"/>
    <s v="Q2-2025"/>
    <s v="Low"/>
    <s v="Europe &gt; United Kingdom &gt; Birmingham"/>
    <s v="Jan-2023"/>
  </r>
  <r>
    <s v="ORD-2023-159821"/>
    <x v="306"/>
    <d v="2023-07-08T00:00:00"/>
    <s v="Africa"/>
    <x v="1"/>
    <s v="Port Harcourt"/>
    <s v="Corporate"/>
    <s v="Retail"/>
    <s v="A. Patel"/>
    <s v="Laptops"/>
    <s v="LAP-3904"/>
    <n v="834.26"/>
    <n v="1780.56"/>
    <n v="1.4E-2"/>
    <n v="47"/>
    <n v="7"/>
    <n v="82514.711519999997"/>
    <n v="39210.22"/>
    <n v="43304.491519999996"/>
    <n v="0.5248093427497933"/>
    <s v="Jul-2023"/>
    <s v="Q3-2023"/>
    <s v="High"/>
    <s v="Africa &gt; Nigeria &gt; Port Harcourt"/>
    <s v="Jan-2023"/>
  </r>
  <r>
    <s v="ORD-2024-343877"/>
    <x v="307"/>
    <d v="2024-03-26T00:00:00"/>
    <s v="Asia"/>
    <x v="9"/>
    <s v="Shenzhen"/>
    <s v="Enterprise"/>
    <s v="Online"/>
    <s v="K. Singh"/>
    <s v="Monitors"/>
    <s v="MON-5749"/>
    <n v="1029.67"/>
    <n v="1118.43"/>
    <n v="0.27200000000000002"/>
    <n v="9"/>
    <n v="17"/>
    <n v="7327.9533600000004"/>
    <n v="9267.0300000000007"/>
    <n v="-1939.0766400000002"/>
    <n v="-0.26461367106736061"/>
    <s v="Mar-2024"/>
    <s v="Q1-2024"/>
    <s v="Medium"/>
    <s v="Asia &gt; China &gt; Shenzhen"/>
    <s v="Jan-2023"/>
  </r>
  <r>
    <s v="ORD-2023-386663"/>
    <x v="308"/>
    <d v="2023-06-28T00:00:00"/>
    <s v="Europe"/>
    <x v="8"/>
    <s v="Birmingham"/>
    <s v="Corporate"/>
    <s v="Direct"/>
    <s v="K. Singh"/>
    <s v="Printers"/>
    <s v="PRN-3690"/>
    <n v="605.82000000000005"/>
    <n v="771.12"/>
    <n v="0.13200000000000001"/>
    <n v="19"/>
    <n v="23"/>
    <n v="12717.311040000001"/>
    <n v="11510.580000000002"/>
    <n v="1206.7310399999988"/>
    <n v="9.4888851597986767E-2"/>
    <s v="Jun-2023"/>
    <s v="Q2-2023"/>
    <s v="Low"/>
    <s v="Europe &gt; United Kingdom &gt; Birmingham"/>
    <s v="Jan-2023"/>
  </r>
  <r>
    <s v="ORD-2025-125517"/>
    <x v="309"/>
    <d v="2025-04-09T00:00:00"/>
    <s v="Asia"/>
    <x v="2"/>
    <s v="Tokyo"/>
    <s v="Small Business"/>
    <s v="Distributor"/>
    <s v="E. Garcia"/>
    <s v="Components"/>
    <s v="CMP-7055"/>
    <n v="1055.45"/>
    <n v="1210.04"/>
    <n v="8.9999999999999993E-3"/>
    <n v="18"/>
    <n v="19"/>
    <n v="21584.693520000001"/>
    <n v="18998.100000000002"/>
    <n v="2586.5935199999985"/>
    <n v="0.1198346188053727"/>
    <s v="Mar-2025"/>
    <s v="Q1-2025"/>
    <s v="Medium"/>
    <s v="Asia &gt; Japan &gt; Tokyo"/>
    <s v="Mar-2023"/>
  </r>
  <r>
    <s v="ORD-2024-819778"/>
    <x v="101"/>
    <d v="2024-06-15T00:00:00"/>
    <s v="Africa"/>
    <x v="0"/>
    <s v="Mombasa"/>
    <s v="Education"/>
    <s v="Online"/>
    <s v="O. Wang"/>
    <s v="Phones"/>
    <s v="PHN-6866"/>
    <n v="1295.18"/>
    <n v="3024.03"/>
    <n v="0.192"/>
    <n v="8"/>
    <n v="13"/>
    <n v="19547.329920000004"/>
    <n v="10361.44"/>
    <n v="9185.8899200000033"/>
    <n v="0.46993067378483178"/>
    <s v="Jun-2024"/>
    <s v="Q2-2024"/>
    <s v="High"/>
    <s v="Africa &gt; Kenya &gt; Mombasa"/>
    <s v="Jan-2023"/>
  </r>
  <r>
    <s v="ORD-2025-624006"/>
    <x v="310"/>
    <d v="2025-03-29T00:00:00"/>
    <s v="Asia"/>
    <x v="4"/>
    <s v="Mumbai"/>
    <s v="Enterprise"/>
    <s v="Direct"/>
    <s v="C. Otieno"/>
    <s v="Components"/>
    <s v="CMP-3259"/>
    <n v="935.83"/>
    <n v="2303.46"/>
    <n v="0.105"/>
    <n v="9"/>
    <n v="14"/>
    <n v="18554.370299999999"/>
    <n v="8422.4700000000012"/>
    <n v="10131.900299999998"/>
    <n v="0.54606543559174292"/>
    <s v="Mar-2025"/>
    <s v="Q1-2025"/>
    <s v="High"/>
    <s v="Asia &gt; India &gt; Mumbai"/>
    <s v="Jan-2023"/>
  </r>
  <r>
    <s v="ORD-2023-132101"/>
    <x v="199"/>
    <d v="2023-10-09T00:00:00"/>
    <s v="Americas"/>
    <x v="10"/>
    <s v="New York"/>
    <s v="Small Business"/>
    <s v="Marketplace"/>
    <s v="J. Njeri"/>
    <s v="Laptops"/>
    <s v="LAP-6750"/>
    <n v="1279.56"/>
    <n v="3083.8"/>
    <n v="0.106"/>
    <n v="5"/>
    <n v="14"/>
    <n v="13784.586000000001"/>
    <n v="6397.7999999999993"/>
    <n v="7386.7860000000019"/>
    <n v="0.53587289455047848"/>
    <s v="Sep-2023"/>
    <s v="Q3-2023"/>
    <s v="High"/>
    <s v="Americas &gt; USA &gt; New York"/>
    <s v="Jan-2023"/>
  </r>
  <r>
    <s v="ORD-2025-306903"/>
    <x v="35"/>
    <d v="2025-07-23T00:00:00"/>
    <s v="Americas"/>
    <x v="3"/>
    <s v="Vancouver"/>
    <s v="Non-Profit"/>
    <s v="Marketplace"/>
    <s v="I. Johnson"/>
    <s v="Printers"/>
    <s v="PRN-3775"/>
    <n v="255.4"/>
    <n v="322.70999999999998"/>
    <n v="0.115"/>
    <n v="16"/>
    <n v="29"/>
    <n v="4569.5735999999997"/>
    <n v="4086.4"/>
    <n v="483.17359999999962"/>
    <n v="0.10573713048412212"/>
    <s v="Jun-2025"/>
    <s v="Q2-2025"/>
    <s v="Low"/>
    <s v="Americas &gt; Canada &gt; Vancouver"/>
    <s v="Jan-2023"/>
  </r>
  <r>
    <s v="ORD-2023-813340"/>
    <x v="311"/>
    <d v="2024-01-03T00:00:00"/>
    <s v="Europe"/>
    <x v="7"/>
    <s v="Lyon"/>
    <s v="Small Business"/>
    <s v="Retail"/>
    <s v="M. Rossi"/>
    <s v="Laptops"/>
    <s v="LAP-2942"/>
    <n v="492.75"/>
    <n v="731.29"/>
    <n v="5.8000000000000003E-2"/>
    <n v="6"/>
    <n v="8"/>
    <n v="4133.25108"/>
    <n v="2956.5"/>
    <n v="1176.75108"/>
    <n v="0.28470350753528384"/>
    <s v="Dec-2023"/>
    <s v="Q4-2023"/>
    <s v="Low"/>
    <s v="Europe &gt; France &gt; Lyon"/>
    <s v="Jan-2023"/>
  </r>
  <r>
    <s v="ORD-2023-855675"/>
    <x v="312"/>
    <d v="2023-02-28T00:00:00"/>
    <s v="Americas"/>
    <x v="10"/>
    <s v="Austin"/>
    <s v="Non-Profit"/>
    <s v="Distributor"/>
    <s v="L. Okafor"/>
    <s v="Phones"/>
    <s v="PHN-2036"/>
    <n v="1214.49"/>
    <n v="1533.95"/>
    <n v="0"/>
    <n v="11"/>
    <n v="23"/>
    <n v="16873.45"/>
    <n v="13359.39"/>
    <n v="3514.0600000000013"/>
    <n v="0.20825972163369086"/>
    <s v="Feb-2023"/>
    <s v="Q1-2023"/>
    <s v="Medium"/>
    <s v="Americas &gt; USA &gt; Austin"/>
    <s v="Jan-2023"/>
  </r>
  <r>
    <s v="ORD-2023-545150"/>
    <x v="89"/>
    <d v="2023-04-08T00:00:00"/>
    <s v="Africa"/>
    <x v="1"/>
    <s v="Abuja"/>
    <s v="Small Business"/>
    <s v="Marketplace"/>
    <s v="K. Singh"/>
    <s v="Monitors"/>
    <s v="MON-4373"/>
    <n v="720.35"/>
    <n v="1571.66"/>
    <n v="0.107"/>
    <n v="23"/>
    <n v="2"/>
    <n v="32280.32474"/>
    <n v="16568.05"/>
    <n v="15712.274740000001"/>
    <n v="0.4867446305622265"/>
    <s v="Apr-2023"/>
    <s v="Q2-2023"/>
    <s v="Medium"/>
    <s v="Africa &gt; Nigeria &gt; Abuja"/>
    <s v="Jan-2023"/>
  </r>
  <r>
    <s v="ORD-2025-269934"/>
    <x v="254"/>
    <d v="2025-04-10T00:00:00"/>
    <s v="Europe"/>
    <x v="8"/>
    <s v="Birmingham"/>
    <s v="Non-Profit"/>
    <s v="Direct"/>
    <s v="N. Brown"/>
    <s v="Printers"/>
    <s v="PRN-8657"/>
    <n v="290.14"/>
    <n v="250.73"/>
    <n v="3.4000000000000002E-2"/>
    <n v="17"/>
    <n v="6"/>
    <n v="4117.4880599999997"/>
    <n v="4932.38"/>
    <n v="-814.89194000000043"/>
    <n v="-0.19790997038131072"/>
    <s v="Apr-2025"/>
    <s v="Q2-2025"/>
    <s v="Low"/>
    <s v="Europe &gt; United Kingdom &gt; Birmingham"/>
    <s v="Jan-2023"/>
  </r>
  <r>
    <s v="ORD-2024-690270"/>
    <x v="313"/>
    <d v="2024-05-27T00:00:00"/>
    <s v="Americas"/>
    <x v="10"/>
    <s v="Austin"/>
    <s v="Non-Profit"/>
    <s v="Online"/>
    <s v="C. Otieno"/>
    <s v="Phones"/>
    <s v="PHN-7974"/>
    <n v="1484.23"/>
    <n v="3472.81"/>
    <n v="0.25600000000000001"/>
    <n v="12"/>
    <n v="10"/>
    <n v="31005.24768"/>
    <n v="17810.760000000002"/>
    <n v="13194.487679999998"/>
    <n v="0.42555659661803413"/>
    <s v="May-2024"/>
    <s v="Q2-2024"/>
    <s v="High"/>
    <s v="Americas &gt; USA &gt; Austin"/>
    <s v="Jan-2023"/>
  </r>
  <r>
    <s v="ORD-2024-868223"/>
    <x v="314"/>
    <d v="2024-03-19T00:00:00"/>
    <s v="Asia"/>
    <x v="9"/>
    <s v="Beijing"/>
    <s v="Consumer"/>
    <s v="Distributor"/>
    <s v="G. Dubois"/>
    <s v="Phones"/>
    <s v="PHN-4915"/>
    <n v="988.83"/>
    <n v="1206.04"/>
    <n v="6.3E-2"/>
    <n v="34"/>
    <n v="16"/>
    <n v="38422.022320000004"/>
    <n v="33620.22"/>
    <n v="4801.8023200000025"/>
    <n v="0.12497526236406606"/>
    <s v="Mar-2024"/>
    <s v="Q1-2024"/>
    <s v="Medium"/>
    <s v="Asia &gt; China &gt; Beijing"/>
    <s v="Jan-2023"/>
  </r>
  <r>
    <s v="ORD-2025-188059"/>
    <x v="232"/>
    <d v="2025-07-11T00:00:00"/>
    <s v="Asia"/>
    <x v="9"/>
    <s v="Shanghai"/>
    <s v="Small Business"/>
    <s v="Marketplace"/>
    <s v="L. Okafor"/>
    <s v="Networking"/>
    <s v="NET-3535"/>
    <n v="1227.7"/>
    <n v="2197.23"/>
    <n v="9.9000000000000005E-2"/>
    <n v="22"/>
    <n v="14"/>
    <n v="43553.493060000001"/>
    <n v="27009.4"/>
    <n v="16544.093059999999"/>
    <n v="0.37985685871873898"/>
    <s v="Jun-2025"/>
    <s v="Q2-2025"/>
    <s v="High"/>
    <s v="Asia &gt; China &gt; Shanghai"/>
    <s v="Jan-2023"/>
  </r>
  <r>
    <s v="ORD-2023-281890"/>
    <x v="315"/>
    <d v="2023-04-04T00:00:00"/>
    <s v="Africa"/>
    <x v="11"/>
    <s v="Durban"/>
    <s v="Small Business"/>
    <s v="Retail"/>
    <s v="A. Patel"/>
    <s v="Components"/>
    <s v="CMP-2574"/>
    <n v="1113.7"/>
    <n v="1620.6"/>
    <n v="0.13900000000000001"/>
    <n v="11"/>
    <n v="22"/>
    <n v="15348.702599999999"/>
    <n v="12250.7"/>
    <n v="3098.002599999998"/>
    <n v="0.20184133348182787"/>
    <s v="Mar-2023"/>
    <s v="Q1-2023"/>
    <s v="High"/>
    <s v="Africa &gt; South Africa &gt; Durban"/>
    <s v="Jan-2023"/>
  </r>
  <r>
    <s v="ORD-2025-636162"/>
    <x v="316"/>
    <d v="2025-01-20T00:00:00"/>
    <s v="Africa"/>
    <x v="11"/>
    <s v="Cape Town"/>
    <s v="Corporate"/>
    <s v="Direct"/>
    <s v="K. Singh"/>
    <s v="Networking"/>
    <s v="NET-7901"/>
    <n v="432.13"/>
    <n v="1034.6600000000001"/>
    <n v="9.1999999999999998E-2"/>
    <n v="7"/>
    <n v="13"/>
    <n v="6576.298960000001"/>
    <n v="3024.91"/>
    <n v="3551.3889600000011"/>
    <n v="0.54002851476204794"/>
    <s v="Jan-2025"/>
    <s v="Q1-2025"/>
    <s v="Medium"/>
    <s v="Africa &gt; South Africa &gt; Cape Town"/>
    <s v="Jan-2023"/>
  </r>
  <r>
    <s v="ORD-2025-915869"/>
    <x v="317"/>
    <d v="2025-02-15T00:00:00"/>
    <s v="Americas"/>
    <x v="5"/>
    <s v="São Paulo"/>
    <s v="Non-Profit"/>
    <s v="Distributor"/>
    <s v="F. Müller"/>
    <s v="Networking"/>
    <s v="NET-5482"/>
    <n v="837.39"/>
    <n v="1905.42"/>
    <n v="3.2000000000000001E-2"/>
    <n v="18"/>
    <n v="9"/>
    <n v="33200.038079999998"/>
    <n v="15073.02"/>
    <n v="18127.018079999998"/>
    <n v="0.54599389423350919"/>
    <s v="Feb-2025"/>
    <s v="Q1-2025"/>
    <s v="High"/>
    <s v="Americas &gt; Brazil &gt; São Paulo"/>
    <s v="Jan-2023"/>
  </r>
  <r>
    <s v="ORD-2025-192876"/>
    <x v="318"/>
    <d v="2025-02-17T00:00:00"/>
    <s v="Europe"/>
    <x v="8"/>
    <s v="London"/>
    <s v="Enterprise"/>
    <s v="Retail"/>
    <s v="H. Kim"/>
    <s v="Components"/>
    <s v="CMP-5820"/>
    <n v="378.26"/>
    <n v="541.55999999999995"/>
    <n v="0.16300000000000001"/>
    <n v="25"/>
    <n v="17"/>
    <n v="11332.142999999998"/>
    <n v="9456.5"/>
    <n v="1875.6429999999982"/>
    <n v="0.16551529573885526"/>
    <s v="Jan-2025"/>
    <s v="Q1-2025"/>
    <s v="Low"/>
    <s v="Europe &gt; United Kingdom &gt; London"/>
    <s v="Jan-2023"/>
  </r>
  <r>
    <s v="ORD-2025-822030"/>
    <x v="83"/>
    <d v="2025-09-06T00:00:00"/>
    <s v="Americas"/>
    <x v="3"/>
    <s v="Montreal"/>
    <s v="Education"/>
    <s v="Direct"/>
    <s v="M. Rossi"/>
    <s v="Networking"/>
    <s v="NET-1336"/>
    <n v="833.73"/>
    <n v="1116.5999999999999"/>
    <n v="0.17599999999999999"/>
    <n v="14"/>
    <n v="30"/>
    <n v="12881.097599999999"/>
    <n v="11672.220000000001"/>
    <n v="1208.877599999998"/>
    <n v="9.3848958958279924E-2"/>
    <s v="Aug-2025"/>
    <s v="Q3-2025"/>
    <s v="Medium"/>
    <s v="Americas &gt; Canada &gt; Montreal"/>
    <s v="Jan-2023"/>
  </r>
  <r>
    <s v="ORD-2025-789245"/>
    <x v="319"/>
    <d v="2025-08-17T00:00:00"/>
    <s v="Europe"/>
    <x v="8"/>
    <s v="Birmingham"/>
    <s v="Education"/>
    <s v="Online"/>
    <s v="I. Johnson"/>
    <s v="Printers"/>
    <s v="PRN-5876"/>
    <n v="1142.06"/>
    <n v="1455"/>
    <n v="7.8E-2"/>
    <n v="28"/>
    <n v="25"/>
    <n v="37562.28"/>
    <n v="31977.68"/>
    <n v="5584.5999999999985"/>
    <n v="0.1486757459877302"/>
    <s v="Jul-2025"/>
    <s v="Q3-2025"/>
    <s v="Medium"/>
    <s v="Europe &gt; United Kingdom &gt; Birmingham"/>
    <s v="Jan-2023"/>
  </r>
  <r>
    <s v="ORD-2023-594955"/>
    <x v="264"/>
    <d v="2023-07-08T00:00:00"/>
    <s v="Americas"/>
    <x v="10"/>
    <s v="New York"/>
    <s v="Consumer"/>
    <s v="Marketplace"/>
    <s v="O. Wang"/>
    <s v="Networking"/>
    <s v="NET-3828"/>
    <n v="1145.53"/>
    <n v="1278.3"/>
    <n v="0.09"/>
    <n v="41"/>
    <n v="18"/>
    <n v="47693.373"/>
    <n v="46966.729999999996"/>
    <n v="726.64300000000367"/>
    <n v="1.5235722581416158E-2"/>
    <s v="Jun-2023"/>
    <s v="Q2-2023"/>
    <s v="Medium"/>
    <s v="Americas &gt; USA &gt; New York"/>
    <s v="Jan-2023"/>
  </r>
  <r>
    <s v="ORD-2024-398783"/>
    <x v="320"/>
    <d v="2024-08-07T00:00:00"/>
    <s v="Europe"/>
    <x v="7"/>
    <s v="Marseille"/>
    <s v="Corporate"/>
    <s v="Retail"/>
    <s v="F. Müller"/>
    <s v="Monitors"/>
    <s v="MON-7622"/>
    <n v="941.35"/>
    <n v="899.83"/>
    <n v="5.8000000000000003E-2"/>
    <n v="18"/>
    <n v="20"/>
    <n v="15257.51748"/>
    <n v="16944.3"/>
    <n v="-1686.7825199999988"/>
    <n v="-0.11055419220139073"/>
    <s v="Jul-2024"/>
    <s v="Q3-2024"/>
    <s v="Medium"/>
    <s v="Europe &gt; France &gt; Marseille"/>
    <s v="Jan-2023"/>
  </r>
  <r>
    <s v="ORD-2023-676553"/>
    <x v="72"/>
    <d v="2023-06-19T00:00:00"/>
    <s v="Asia"/>
    <x v="4"/>
    <s v="Delhi"/>
    <s v="Non-Profit"/>
    <s v="Marketplace"/>
    <s v="H. Kim"/>
    <s v="Laptops"/>
    <s v="LAP-2806"/>
    <n v="1161.2"/>
    <n v="878.73"/>
    <n v="0.19"/>
    <n v="31"/>
    <n v="30"/>
    <n v="22064.910300000003"/>
    <n v="35997.200000000004"/>
    <n v="-13932.289700000001"/>
    <n v="-0.63142290227212028"/>
    <s v="May-2023"/>
    <s v="Q2-2023"/>
    <s v="Medium"/>
    <s v="Asia &gt; India &gt; Delhi"/>
    <s v="Jan-2023"/>
  </r>
  <r>
    <s v="ORD-2025-866565"/>
    <x v="321"/>
    <d v="2025-05-26T00:00:00"/>
    <s v="Asia"/>
    <x v="4"/>
    <s v="Hyderabad"/>
    <s v="Corporate"/>
    <s v="Marketplace"/>
    <s v="G. Dubois"/>
    <s v="Printers"/>
    <s v="PRN-8850"/>
    <n v="320.12"/>
    <n v="594.41999999999996"/>
    <n v="0.104"/>
    <n v="18"/>
    <n v="14"/>
    <n v="9586.8057599999993"/>
    <n v="5762.16"/>
    <n v="3824.6457599999994"/>
    <n v="0.39894891538931104"/>
    <s v="May-2025"/>
    <s v="Q2-2025"/>
    <s v="Low"/>
    <s v="Asia &gt; India &gt; Hyderabad"/>
    <s v="Jan-2023"/>
  </r>
  <r>
    <s v="ORD-2024-527858"/>
    <x v="322"/>
    <d v="2024-05-12T00:00:00"/>
    <s v="Africa"/>
    <x v="1"/>
    <s v="Abuja"/>
    <s v="Non-Profit"/>
    <s v="Distributor"/>
    <s v="L. Okafor"/>
    <s v="Laptops"/>
    <s v="LAP-9100"/>
    <n v="1163.99"/>
    <n v="1617.85"/>
    <n v="0.127"/>
    <n v="14"/>
    <n v="5"/>
    <n v="19773.362699999998"/>
    <n v="16295.86"/>
    <n v="3477.5026999999973"/>
    <n v="0.17586804797749436"/>
    <s v="May-2024"/>
    <s v="Q2-2024"/>
    <s v="Medium"/>
    <s v="Africa &gt; Nigeria &gt; Abuja"/>
    <s v="Jan-2023"/>
  </r>
  <r>
    <s v="ORD-2023-619385"/>
    <x v="323"/>
    <d v="2023-10-03T00:00:00"/>
    <s v="Asia"/>
    <x v="9"/>
    <s v="Beijing"/>
    <s v="Non-Profit"/>
    <s v="Retail"/>
    <s v="J. Njeri"/>
    <s v="Laptops"/>
    <s v="LAP-5763"/>
    <n v="1019.36"/>
    <n v="972.91"/>
    <n v="0.14699999999999999"/>
    <n v="17"/>
    <n v="3"/>
    <n v="14108.16791"/>
    <n v="17329.12"/>
    <n v="-3220.9520899999989"/>
    <n v="-0.22830406545678819"/>
    <s v="Sep-2023"/>
    <s v="Q3-2023"/>
    <s v="Medium"/>
    <s v="Asia &gt; China &gt; Beijing"/>
    <s v="Jan-2023"/>
  </r>
  <r>
    <s v="ORD-2023-835226"/>
    <x v="324"/>
    <d v="2023-11-05T00:00:00"/>
    <s v="Africa"/>
    <x v="11"/>
    <s v="Cape Town"/>
    <s v="Non-Profit"/>
    <s v="Online"/>
    <s v="I. Johnson"/>
    <s v="Laptops"/>
    <s v="LAP-7320"/>
    <n v="20.38"/>
    <n v="42.56"/>
    <n v="7.1999999999999995E-2"/>
    <n v="11"/>
    <n v="10"/>
    <n v="434.45248000000004"/>
    <n v="224.17999999999998"/>
    <n v="210.27248000000006"/>
    <n v="0.48399419885921713"/>
    <s v="Oct-2023"/>
    <s v="Q4-2023"/>
    <s v="Low"/>
    <s v="Africa &gt; South Africa &gt; Cape Town"/>
    <s v="Jan-2023"/>
  </r>
  <r>
    <s v="ORD-2025-485946"/>
    <x v="325"/>
    <d v="2025-06-30T00:00:00"/>
    <s v="Africa"/>
    <x v="11"/>
    <s v="Johannesburg"/>
    <s v="Small Business"/>
    <s v="Direct"/>
    <s v="C. Otieno"/>
    <s v="Monitors"/>
    <s v="MON-5891"/>
    <n v="1487.59"/>
    <n v="1480.83"/>
    <n v="8.9999999999999993E-3"/>
    <n v="11"/>
    <n v="15"/>
    <n v="16142.527829999999"/>
    <n v="16363.49"/>
    <n v="-220.9621700000007"/>
    <n v="-1.3688201273492908E-2"/>
    <s v="Jun-2025"/>
    <s v="Q2-2025"/>
    <s v="Medium"/>
    <s v="Africa &gt; South Africa &gt; Johannesburg"/>
    <s v="Jan-2023"/>
  </r>
  <r>
    <s v="ORD-2024-307849"/>
    <x v="326"/>
    <d v="2024-09-07T00:00:00"/>
    <s v="Europe"/>
    <x v="7"/>
    <s v="Marseille"/>
    <s v="Non-Profit"/>
    <s v="Direct"/>
    <s v="F. Müller"/>
    <s v="Printers"/>
    <s v="PRN-1183"/>
    <n v="229.96"/>
    <n v="564.26"/>
    <n v="0.105"/>
    <n v="5"/>
    <n v="28"/>
    <n v="2525.0635000000002"/>
    <n v="1149.8"/>
    <n v="1375.2635000000002"/>
    <n v="0.54464511486542821"/>
    <s v="Aug-2024"/>
    <s v="Q3-2024"/>
    <s v="Low"/>
    <s v="Europe &gt; France &gt; Marseille"/>
    <s v="Jan-2023"/>
  </r>
  <r>
    <s v="ORD-2023-368449"/>
    <x v="327"/>
    <d v="2023-10-26T00:00:00"/>
    <s v="Asia"/>
    <x v="9"/>
    <s v="Shanghai"/>
    <s v="Consumer"/>
    <s v="Marketplace"/>
    <s v="C. Otieno"/>
    <s v="Components"/>
    <s v="CMP-2096"/>
    <n v="1132.03"/>
    <n v="2137.21"/>
    <n v="0.3"/>
    <n v="35"/>
    <n v="17"/>
    <n v="52361.645000000004"/>
    <n v="39621.049999999996"/>
    <n v="12740.595000000008"/>
    <n v="0.24331922727026639"/>
    <s v="Oct-2023"/>
    <s v="Q4-2023"/>
    <s v="High"/>
    <s v="Asia &gt; China &gt; Shanghai"/>
    <s v="Jan-2023"/>
  </r>
  <r>
    <s v="ORD-2024-251426"/>
    <x v="307"/>
    <d v="2024-03-26T00:00:00"/>
    <s v="Americas"/>
    <x v="10"/>
    <s v="San Francisco"/>
    <s v="Education"/>
    <s v="Direct"/>
    <s v="I. Johnson"/>
    <s v="Phones"/>
    <s v="PHN-3398"/>
    <n v="1137.4100000000001"/>
    <n v="1680.93"/>
    <n v="0.254"/>
    <n v="9"/>
    <n v="17"/>
    <n v="11285.764020000001"/>
    <n v="10236.69"/>
    <n v="1049.07402"/>
    <n v="9.2955516183121464E-2"/>
    <s v="Mar-2024"/>
    <s v="Q1-2024"/>
    <s v="High"/>
    <s v="Americas &gt; USA &gt; San Francisco"/>
    <s v="Jan-2023"/>
  </r>
  <r>
    <s v="ORD-2023-927385"/>
    <x v="328"/>
    <d v="2023-06-20T00:00:00"/>
    <s v="Europe"/>
    <x v="8"/>
    <s v="London"/>
    <s v="Small Business"/>
    <s v="Direct"/>
    <s v="K. Singh"/>
    <s v="Components"/>
    <s v="CMP-8545"/>
    <n v="1295.3900000000001"/>
    <n v="2905.06"/>
    <n v="0.14799999999999999"/>
    <n v="8"/>
    <n v="22"/>
    <n v="19800.88896"/>
    <n v="10363.120000000001"/>
    <n v="9437.7689599999994"/>
    <n v="0.47663359857556614"/>
    <s v="May-2023"/>
    <s v="Q2-2023"/>
    <s v="High"/>
    <s v="Europe &gt; United Kingdom &gt; London"/>
    <s v="Jan-2023"/>
  </r>
  <r>
    <s v="ORD-2025-486350"/>
    <x v="329"/>
    <d v="2025-06-08T00:00:00"/>
    <s v="Asia"/>
    <x v="2"/>
    <s v="Osaka"/>
    <s v="Corporate"/>
    <s v="Retail"/>
    <s v="H. Kim"/>
    <s v="Accessories"/>
    <s v="ACC-1249"/>
    <n v="653.6"/>
    <n v="842.09"/>
    <n v="9.8000000000000004E-2"/>
    <n v="19"/>
    <n v="12"/>
    <n v="14431.738420000001"/>
    <n v="12418.4"/>
    <n v="2013.3384200000019"/>
    <n v="0.13950768517324622"/>
    <s v="May-2025"/>
    <s v="Q2-2025"/>
    <s v="Medium"/>
    <s v="Asia &gt; Japan &gt; Osaka"/>
    <s v="Mar-2023"/>
  </r>
  <r>
    <s v="ORD-2025-677880"/>
    <x v="164"/>
    <d v="2025-09-14T00:00:00"/>
    <s v="Europe"/>
    <x v="6"/>
    <s v="Berlin"/>
    <s v="Non-Profit"/>
    <s v="Online"/>
    <s v="A. Patel"/>
    <s v="Monitors"/>
    <s v="MON-9662"/>
    <n v="1397.67"/>
    <n v="3131.37"/>
    <n v="0.10299999999999999"/>
    <n v="20"/>
    <n v="24"/>
    <n v="56176.777799999996"/>
    <n v="27953.4"/>
    <n v="28223.377799999995"/>
    <n v="0.50240293062874808"/>
    <s v="Aug-2025"/>
    <s v="Q3-2025"/>
    <s v="High"/>
    <s v="Europe &gt; Germany &gt; Berlin"/>
    <s v="Jan-2023"/>
  </r>
  <r>
    <s v="ORD-2024-102866"/>
    <x v="330"/>
    <d v="2024-12-20T00:00:00"/>
    <s v="Asia"/>
    <x v="2"/>
    <s v="Tokyo"/>
    <s v="Corporate"/>
    <s v="Retail"/>
    <s v="B. Chen"/>
    <s v="Laptops"/>
    <s v="LAP-8347"/>
    <n v="1202.47"/>
    <n v="1444.72"/>
    <n v="0.24099999999999999"/>
    <n v="17"/>
    <n v="8"/>
    <n v="18641.222160000001"/>
    <n v="20441.990000000002"/>
    <n v="-1800.7678400000004"/>
    <n v="-9.6601382921343834E-2"/>
    <s v="Dec-2024"/>
    <s v="Q4-2024"/>
    <s v="Medium"/>
    <s v="Asia &gt; Japan &gt; Tokyo"/>
    <s v="Mar-2023"/>
  </r>
  <r>
    <s v="ORD-2025-588029"/>
    <x v="284"/>
    <d v="2025-09-23T00:00:00"/>
    <s v="Africa"/>
    <x v="11"/>
    <s v="Durban"/>
    <s v="Non-Profit"/>
    <s v="Online"/>
    <s v="D. Smith"/>
    <s v="Components"/>
    <s v="CMP-6898"/>
    <n v="1310.3"/>
    <n v="2875.8"/>
    <n v="8.3000000000000004E-2"/>
    <n v="5"/>
    <n v="9"/>
    <n v="13185.543"/>
    <n v="6551.5"/>
    <n v="6634.0429999999997"/>
    <n v="0.50313005691157353"/>
    <s v="Sep-2025"/>
    <s v="Q3-2025"/>
    <s v="High"/>
    <s v="Africa &gt; South Africa &gt; Durban"/>
    <s v="Jan-2023"/>
  </r>
  <r>
    <s v="ORD-2024-972999"/>
    <x v="331"/>
    <d v="2024-10-04T00:00:00"/>
    <s v="Africa"/>
    <x v="11"/>
    <s v="Cape Town"/>
    <s v="Corporate"/>
    <s v="Marketplace"/>
    <s v="D. Smith"/>
    <s v="Monitors"/>
    <s v="MON-3504"/>
    <n v="1174.17"/>
    <n v="1641.61"/>
    <n v="0.122"/>
    <n v="9"/>
    <n v="28"/>
    <n v="12972.00222"/>
    <n v="10567.53"/>
    <n v="2404.4722199999997"/>
    <n v="0.18535860380079394"/>
    <s v="Sep-2024"/>
    <s v="Q3-2024"/>
    <s v="High"/>
    <s v="Africa &gt; South Africa &gt; Cape Town"/>
    <s v="Jan-2023"/>
  </r>
  <r>
    <s v="ORD-2025-608069"/>
    <x v="332"/>
    <d v="2025-04-30T00:00:00"/>
    <s v="Africa"/>
    <x v="0"/>
    <s v="Kisumu"/>
    <s v="Corporate"/>
    <s v="Marketplace"/>
    <s v="F. Müller"/>
    <s v="Networking"/>
    <s v="NET-3432"/>
    <n v="1119.04"/>
    <n v="1299.02"/>
    <n v="2.5000000000000001E-2"/>
    <n v="14"/>
    <n v="18"/>
    <n v="17731.623"/>
    <n v="15666.56"/>
    <n v="2065.0630000000001"/>
    <n v="0.11646215352085933"/>
    <s v="Apr-2025"/>
    <s v="Q2-2025"/>
    <s v="Medium"/>
    <s v="Africa &gt; Kenya &gt; Kisumu"/>
    <s v="Jan-2023"/>
  </r>
  <r>
    <s v="ORD-2024-626750"/>
    <x v="175"/>
    <d v="2024-08-15T00:00:00"/>
    <s v="Americas"/>
    <x v="10"/>
    <s v="Chicago"/>
    <s v="Corporate"/>
    <s v="Marketplace"/>
    <s v="D. Smith"/>
    <s v="Printers"/>
    <s v="PRN-5591"/>
    <n v="850.7"/>
    <n v="1118.56"/>
    <n v="0.18"/>
    <n v="19"/>
    <n v="3"/>
    <n v="17427.164800000002"/>
    <n v="16163.300000000001"/>
    <n v="1263.8648000000012"/>
    <n v="7.2522685962090688E-2"/>
    <s v="Aug-2024"/>
    <s v="Q3-2024"/>
    <s v="Medium"/>
    <s v="Americas &gt; USA &gt; Chicago"/>
    <s v="Jan-2023"/>
  </r>
  <r>
    <s v="ORD-2024-170021"/>
    <x v="333"/>
    <d v="2024-11-08T00:00:00"/>
    <s v="Americas"/>
    <x v="3"/>
    <s v="Toronto"/>
    <s v="Education"/>
    <s v="Marketplace"/>
    <s v="O. Wang"/>
    <s v="Components"/>
    <s v="CMP-2015"/>
    <n v="1020.4"/>
    <n v="1184.71"/>
    <n v="0.106"/>
    <n v="16"/>
    <n v="3"/>
    <n v="16946.091840000001"/>
    <n v="16326.4"/>
    <n v="619.69184000000132"/>
    <n v="3.6568422138328345E-2"/>
    <s v="Nov-2024"/>
    <s v="Q4-2024"/>
    <s v="Medium"/>
    <s v="Americas &gt; Canada &gt; Toronto"/>
    <s v="Jan-2023"/>
  </r>
  <r>
    <s v="ORD-2024-678110"/>
    <x v="334"/>
    <d v="2024-08-08T00:00:00"/>
    <s v="Europe"/>
    <x v="7"/>
    <s v="Marseille"/>
    <s v="Enterprise"/>
    <s v="Marketplace"/>
    <s v="H. Kim"/>
    <s v="Laptops"/>
    <s v="LAP-9901"/>
    <n v="501.5"/>
    <n v="1201.47"/>
    <n v="0.126"/>
    <n v="5"/>
    <n v="15"/>
    <n v="5250.4239000000007"/>
    <n v="2507.5"/>
    <n v="2742.9239000000007"/>
    <n v="0.52241951359394057"/>
    <s v="Jul-2024"/>
    <s v="Q3-2024"/>
    <s v="Medium"/>
    <s v="Europe &gt; France &gt; Marseille"/>
    <s v="Jan-2023"/>
  </r>
  <r>
    <s v="ORD-2025-909340"/>
    <x v="335"/>
    <d v="2025-02-03T00:00:00"/>
    <s v="Americas"/>
    <x v="5"/>
    <s v="Brasília"/>
    <s v="Enterprise"/>
    <s v="Marketplace"/>
    <s v="F. Müller"/>
    <s v="Components"/>
    <s v="CMP-8658"/>
    <n v="974.11"/>
    <n v="880.99"/>
    <n v="0.111"/>
    <n v="10"/>
    <n v="14"/>
    <n v="7832.0010999999995"/>
    <n v="9741.1"/>
    <n v="-1909.0989000000009"/>
    <n v="-0.2437562093805121"/>
    <s v="Jan-2025"/>
    <s v="Q1-2025"/>
    <s v="Medium"/>
    <s v="Americas &gt; Brazil &gt; Brasília"/>
    <s v="Jan-2023"/>
  </r>
  <r>
    <s v="ORD-2023-854471"/>
    <x v="336"/>
    <d v="2023-04-04T00:00:00"/>
    <s v="Asia"/>
    <x v="9"/>
    <s v="Beijing"/>
    <s v="Small Business"/>
    <s v="Direct"/>
    <s v="C. Otieno"/>
    <s v="Monitors"/>
    <s v="MON-2073"/>
    <n v="1126.29"/>
    <n v="2050.87"/>
    <n v="6.4000000000000001E-2"/>
    <n v="7"/>
    <n v="29"/>
    <n v="13437.300239999999"/>
    <n v="7884.03"/>
    <n v="5553.2702399999989"/>
    <n v="0.41327276616690373"/>
    <s v="Mar-2023"/>
    <s v="Q1-2023"/>
    <s v="High"/>
    <s v="Asia &gt; China &gt; Beijing"/>
    <s v="Jan-2023"/>
  </r>
  <r>
    <s v="ORD-2024-390951"/>
    <x v="337"/>
    <d v="2025-01-14T00:00:00"/>
    <s v="Asia"/>
    <x v="4"/>
    <s v="Delhi"/>
    <s v="Small Business"/>
    <s v="Retail"/>
    <s v="M. Rossi"/>
    <s v="Printers"/>
    <s v="PRN-9378"/>
    <n v="1361.34"/>
    <n v="1737.9"/>
    <n v="7.6999999999999999E-2"/>
    <n v="14"/>
    <n v="25"/>
    <n v="22457.143800000002"/>
    <n v="19058.759999999998"/>
    <n v="3398.3838000000032"/>
    <n v="0.15132751654731813"/>
    <s v="Dec-2024"/>
    <s v="Q4-2024"/>
    <s v="High"/>
    <s v="Asia &gt; India &gt; Delhi"/>
    <s v="Jan-2023"/>
  </r>
  <r>
    <s v="ORD-2025-881624"/>
    <x v="338"/>
    <d v="2025-03-21T00:00:00"/>
    <s v="Africa"/>
    <x v="1"/>
    <s v="Abuja"/>
    <s v="Enterprise"/>
    <s v="Marketplace"/>
    <s v="I. Johnson"/>
    <s v="Phones"/>
    <s v="PHN-5887"/>
    <n v="1437.39"/>
    <n v="1388.31"/>
    <n v="0.13800000000000001"/>
    <n v="18"/>
    <n v="28"/>
    <n v="21541.017959999997"/>
    <n v="25873.02"/>
    <n v="-4332.002040000003"/>
    <n v="-0.20110479681341872"/>
    <s v="Feb-2025"/>
    <s v="Q1-2025"/>
    <s v="Medium"/>
    <s v="Africa &gt; Nigeria &gt; Abuja"/>
    <s v="Jan-2023"/>
  </r>
  <r>
    <s v="ORD-2025-512310"/>
    <x v="339"/>
    <d v="2025-03-15T00:00:00"/>
    <s v="Asia"/>
    <x v="4"/>
    <s v="Bengaluru"/>
    <s v="Corporate"/>
    <s v="Distributor"/>
    <s v="K. Singh"/>
    <s v="Laptops"/>
    <s v="LAP-8119"/>
    <n v="475.66"/>
    <n v="529.14"/>
    <n v="0.19600000000000001"/>
    <n v="11"/>
    <n v="7"/>
    <n v="4679.7141600000004"/>
    <n v="5232.26"/>
    <n v="-552.54583999999977"/>
    <n v="-0.11807256193613323"/>
    <s v="Mar-2025"/>
    <s v="Q1-2025"/>
    <s v="Low"/>
    <s v="Asia &gt; India &gt; Bengaluru"/>
    <s v="Jan-2023"/>
  </r>
  <r>
    <s v="ORD-2023-674887"/>
    <x v="340"/>
    <d v="2023-12-19T00:00:00"/>
    <s v="Asia"/>
    <x v="9"/>
    <s v="Beijing"/>
    <s v="Education"/>
    <s v="Retail"/>
    <s v="A. Patel"/>
    <s v="Accessories"/>
    <s v="ACC-9644"/>
    <n v="1415.05"/>
    <n v="1972.38"/>
    <n v="0"/>
    <n v="12"/>
    <n v="3"/>
    <n v="23668.560000000001"/>
    <n v="16980.599999999999"/>
    <n v="6687.9600000000028"/>
    <n v="0.28256725377462771"/>
    <s v="Dec-2023"/>
    <s v="Q4-2023"/>
    <s v="High"/>
    <s v="Asia &gt; China &gt; Beijing"/>
    <s v="Jan-2023"/>
  </r>
  <r>
    <s v="ORD-2024-542244"/>
    <x v="341"/>
    <d v="2024-09-05T00:00:00"/>
    <s v="Asia"/>
    <x v="2"/>
    <s v="Nagoya"/>
    <s v="Education"/>
    <s v="Online"/>
    <s v="N. Brown"/>
    <s v="Laptops"/>
    <s v="LAP-7009"/>
    <n v="466.16"/>
    <n v="876.81"/>
    <n v="0.24099999999999999"/>
    <n v="8"/>
    <n v="6"/>
    <n v="5323.9903199999999"/>
    <n v="3729.28"/>
    <n v="1594.7103199999997"/>
    <n v="0.29953291124691594"/>
    <s v="Aug-2024"/>
    <s v="Q3-2024"/>
    <s v="Medium"/>
    <s v="Asia &gt; Japan &gt; Nagoya"/>
    <s v="Mar-2023"/>
  </r>
  <r>
    <s v="ORD-2024-375848"/>
    <x v="22"/>
    <d v="2024-05-21T00:00:00"/>
    <s v="Europe"/>
    <x v="7"/>
    <s v="Marseille"/>
    <s v="Non-Profit"/>
    <s v="Marketplace"/>
    <s v="D. Smith"/>
    <s v="Printers"/>
    <s v="PRN-1725"/>
    <n v="663.66"/>
    <n v="824.26"/>
    <n v="0.23899999999999999"/>
    <n v="11"/>
    <n v="3"/>
    <n v="6899.8804600000003"/>
    <n v="7300.2599999999993"/>
    <n v="-400.379539999999"/>
    <n v="-5.8027025587048933E-2"/>
    <s v="May-2024"/>
    <s v="Q2-2024"/>
    <s v="Medium"/>
    <s v="Europe &gt; France &gt; Marseille"/>
    <s v="Jan-2023"/>
  </r>
  <r>
    <s v="ORD-2023-933238"/>
    <x v="342"/>
    <d v="2023-04-06T00:00:00"/>
    <s v="Europe"/>
    <x v="6"/>
    <s v="Munich"/>
    <s v="Consumer"/>
    <s v="Retail"/>
    <s v="O. Wang"/>
    <s v="Phones"/>
    <s v="PHN-8483"/>
    <n v="692.18"/>
    <n v="1159.3499999999999"/>
    <n v="0.112"/>
    <n v="2"/>
    <n v="20"/>
    <n v="2059.0056"/>
    <n v="1384.36"/>
    <n v="674.64560000000006"/>
    <n v="0.32765602968734037"/>
    <s v="Mar-2023"/>
    <s v="Q1-2023"/>
    <s v="Medium"/>
    <s v="Europe &gt; Germany &gt; Munich"/>
    <s v="Jan-2023"/>
  </r>
  <r>
    <s v="ORD-2023-732585"/>
    <x v="343"/>
    <d v="2023-09-16T00:00:00"/>
    <s v="Africa"/>
    <x v="1"/>
    <s v="Abuja"/>
    <s v="Corporate"/>
    <s v="Marketplace"/>
    <s v="L. Okafor"/>
    <s v="Phones"/>
    <s v="PHN-3971"/>
    <n v="1196.83"/>
    <n v="2513.5100000000002"/>
    <n v="8.3000000000000004E-2"/>
    <n v="7"/>
    <n v="22"/>
    <n v="16134.22069"/>
    <n v="8377.81"/>
    <n v="7756.4106900000006"/>
    <n v="0.48074281609445374"/>
    <s v="Aug-2023"/>
    <s v="Q3-2023"/>
    <s v="High"/>
    <s v="Africa &gt; Nigeria &gt; Abuja"/>
    <s v="Jan-2023"/>
  </r>
  <r>
    <s v="ORD-2024-465898"/>
    <x v="344"/>
    <d v="2024-06-24T00:00:00"/>
    <s v="Asia"/>
    <x v="4"/>
    <s v="Bengaluru"/>
    <s v="Small Business"/>
    <s v="Direct"/>
    <s v="H. Kim"/>
    <s v="Networking"/>
    <s v="NET-6578"/>
    <n v="1253.25"/>
    <n v="3087.13"/>
    <n v="7.1999999999999995E-2"/>
    <n v="11"/>
    <n v="18"/>
    <n v="31513.423040000001"/>
    <n v="13785.75"/>
    <n v="17727.673040000001"/>
    <n v="0.562543555408064"/>
    <s v="Jun-2024"/>
    <s v="Q2-2024"/>
    <s v="High"/>
    <s v="Asia &gt; India &gt; Bengaluru"/>
    <s v="Jan-2023"/>
  </r>
  <r>
    <s v="ORD-2023-987081"/>
    <x v="345"/>
    <d v="2023-09-13T00:00:00"/>
    <s v="Americas"/>
    <x v="3"/>
    <s v="Vancouver"/>
    <s v="Small Business"/>
    <s v="Marketplace"/>
    <s v="O. Wang"/>
    <s v="Printers"/>
    <s v="PRN-9975"/>
    <n v="1287.6400000000001"/>
    <n v="2717.15"/>
    <n v="3.2000000000000001E-2"/>
    <n v="7"/>
    <n v="15"/>
    <n v="18411.4084"/>
    <n v="9013.4800000000014"/>
    <n v="9397.9283999999989"/>
    <n v="0.51044049405802105"/>
    <s v="Aug-2023"/>
    <s v="Q3-2023"/>
    <s v="High"/>
    <s v="Americas &gt; Canada &gt; Vancouver"/>
    <s v="Jan-2023"/>
  </r>
  <r>
    <s v="ORD-2024-655710"/>
    <x v="25"/>
    <d v="2024-12-10T00:00:00"/>
    <s v="Asia"/>
    <x v="4"/>
    <s v="Hyderabad"/>
    <s v="Small Business"/>
    <s v="Retail"/>
    <s v="F. Müller"/>
    <s v="Accessories"/>
    <s v="ACC-1075"/>
    <n v="851.49"/>
    <n v="901.79"/>
    <n v="0.245"/>
    <n v="16"/>
    <n v="10"/>
    <n v="10893.6232"/>
    <n v="13623.84"/>
    <n v="-2730.2168000000001"/>
    <n v="-0.25062522816100341"/>
    <s v="Nov-2024"/>
    <s v="Q4-2024"/>
    <s v="Medium"/>
    <s v="Asia &gt; India &gt; Hyderabad"/>
    <s v="Jan-2023"/>
  </r>
  <r>
    <s v="ORD-2025-411385"/>
    <x v="346"/>
    <d v="2025-06-14T00:00:00"/>
    <s v="Asia"/>
    <x v="4"/>
    <s v="Delhi"/>
    <s v="Non-Profit"/>
    <s v="Retail"/>
    <s v="A. Patel"/>
    <s v="Accessories"/>
    <s v="ACC-2902"/>
    <n v="618.69000000000005"/>
    <n v="796.15"/>
    <n v="0.09"/>
    <n v="11"/>
    <n v="9"/>
    <n v="7969.4615000000003"/>
    <n v="6805.59"/>
    <n v="1163.8715000000002"/>
    <n v="0.14604142325049191"/>
    <s v="Jun-2025"/>
    <s v="Q2-2025"/>
    <s v="Low"/>
    <s v="Asia &gt; India &gt; Delhi"/>
    <s v="Jan-2023"/>
  </r>
  <r>
    <s v="ORD-2025-222035"/>
    <x v="252"/>
    <d v="2025-04-08T00:00:00"/>
    <s v="Asia"/>
    <x v="9"/>
    <s v="Unknown - China"/>
    <s v="Corporate"/>
    <s v="Distributor"/>
    <s v="D. Smith"/>
    <s v="Printers"/>
    <s v="PRN-5815"/>
    <n v="80.59"/>
    <n v="157.82"/>
    <n v="0.217"/>
    <n v="6"/>
    <n v="25"/>
    <n v="741.43835999999999"/>
    <n v="483.54"/>
    <n v="257.89835999999997"/>
    <n v="0.34783519967863541"/>
    <s v="Mar-2025"/>
    <s v="Q1-2025"/>
    <s v="Low"/>
    <s v="Asia &gt; China &gt; Unknown - China"/>
    <s v="Jan-2023"/>
  </r>
  <r>
    <s v="ORD-2024-749242"/>
    <x v="347"/>
    <d v="2024-02-11T00:00:00"/>
    <s v="Europe"/>
    <x v="6"/>
    <s v="Frankfurt"/>
    <s v="Non-Profit"/>
    <s v="Distributor"/>
    <s v="E. Garcia"/>
    <s v="Monitors"/>
    <s v="MON-4195"/>
    <n v="504.93"/>
    <n v="819.06"/>
    <n v="0.22600000000000001"/>
    <n v="15"/>
    <n v="26"/>
    <n v="9509.2865999999995"/>
    <n v="7573.95"/>
    <n v="1935.3365999999996"/>
    <n v="0.20352069312959814"/>
    <s v="Jan-2024"/>
    <s v="Q1-2024"/>
    <s v="Medium"/>
    <s v="Europe &gt; Germany &gt; Frankfurt"/>
    <s v="Jan-2023"/>
  </r>
  <r>
    <s v="ORD-2023-623293"/>
    <x v="348"/>
    <d v="2023-10-29T00:00:00"/>
    <s v="Asia"/>
    <x v="2"/>
    <s v="Nagoya"/>
    <s v="Non-Profit"/>
    <s v="Direct"/>
    <s v="H. Kim"/>
    <s v="Phones"/>
    <s v="PHN-8478"/>
    <n v="1102.19"/>
    <n v="1711.16"/>
    <n v="0.151"/>
    <n v="10"/>
    <n v="17"/>
    <n v="14527.748400000002"/>
    <n v="11021.900000000001"/>
    <n v="3505.8484000000008"/>
    <n v="0.24132083675127525"/>
    <s v="Oct-2023"/>
    <s v="Q4-2023"/>
    <s v="High"/>
    <s v="Asia &gt; Japan &gt; Nagoya"/>
    <s v="Mar-2023"/>
  </r>
  <r>
    <s v="ORD-2025-276968"/>
    <x v="349"/>
    <d v="2025-03-17T00:00:00"/>
    <s v="Americas"/>
    <x v="10"/>
    <s v="San Francisco"/>
    <s v="Non-Profit"/>
    <s v="Marketplace"/>
    <s v="H. Kim"/>
    <s v="Phones"/>
    <s v="PHN-1044"/>
    <n v="1205.26"/>
    <n v="1696.35"/>
    <n v="1.9E-2"/>
    <n v="6"/>
    <n v="20"/>
    <n v="9984.7160999999978"/>
    <n v="7231.5599999999995"/>
    <n v="2753.1560999999983"/>
    <n v="0.27573704374028213"/>
    <s v="Feb-2025"/>
    <s v="Q1-2025"/>
    <s v="High"/>
    <s v="Americas &gt; USA &gt; San Francisco"/>
    <s v="Jan-2023"/>
  </r>
  <r>
    <s v="ORD-2025-650841"/>
    <x v="350"/>
    <d v="2025-07-06T00:00:00"/>
    <s v="Africa"/>
    <x v="1"/>
    <s v="Lagos"/>
    <s v="Consumer"/>
    <s v="Online"/>
    <s v="Not Provided"/>
    <s v="Laptops"/>
    <s v="LAP-8910"/>
    <n v="1313.3"/>
    <n v="2884.34"/>
    <n v="0.157"/>
    <n v="42"/>
    <n v="3"/>
    <n v="102122.94203999999"/>
    <n v="55158.6"/>
    <n v="46964.342039999996"/>
    <n v="0.45988042551305253"/>
    <s v="Jul-2025"/>
    <s v="Q3-2025"/>
    <s v="High"/>
    <s v="Africa &gt; Nigeria &gt; Lagos"/>
    <s v="Jan-2023"/>
  </r>
  <r>
    <s v="ORD-2025-831576"/>
    <x v="165"/>
    <d v="2025-09-25T00:00:00"/>
    <s v="Asia"/>
    <x v="4"/>
    <s v="Delhi"/>
    <s v="Consumer"/>
    <s v="Retail"/>
    <s v="A. Patel"/>
    <s v="Phones"/>
    <s v="PHN-2859"/>
    <n v="1488.91"/>
    <n v="1483.74"/>
    <n v="0.16800000000000001"/>
    <n v="24"/>
    <n v="10"/>
    <n v="29627.320319999999"/>
    <n v="35733.840000000004"/>
    <n v="-6106.5196800000049"/>
    <n v="-0.20611110333450519"/>
    <s v="Sep-2025"/>
    <s v="Q3-2025"/>
    <s v="Medium"/>
    <s v="Asia &gt; India &gt; Delhi"/>
    <s v="Jan-2023"/>
  </r>
  <r>
    <s v="ORD-2024-468655"/>
    <x v="351"/>
    <d v="2024-03-06T00:00:00"/>
    <s v="Asia"/>
    <x v="9"/>
    <s v="Beijing"/>
    <s v="Education"/>
    <s v="Marketplace"/>
    <s v="O. Wang"/>
    <s v="Printers"/>
    <s v="PRN-6308"/>
    <n v="1477.84"/>
    <n v="3197.47"/>
    <n v="0.24299999999999999"/>
    <n v="24"/>
    <n v="16"/>
    <n v="58091.634960000003"/>
    <n v="35468.159999999996"/>
    <n v="22623.474960000007"/>
    <n v="0.38944462443823091"/>
    <s v="Feb-2024"/>
    <s v="Q1-2024"/>
    <s v="High"/>
    <s v="Asia &gt; China &gt; Beijing"/>
    <s v="Jan-2023"/>
  </r>
  <r>
    <s v="ORD-2024-515105"/>
    <x v="352"/>
    <d v="2024-03-26T00:00:00"/>
    <s v="Asia"/>
    <x v="4"/>
    <s v="Mumbai"/>
    <s v="Education"/>
    <s v="Marketplace"/>
    <s v="G. Dubois"/>
    <s v="Laptops"/>
    <s v="LAP-8469"/>
    <n v="1035.19"/>
    <n v="2322.6999999999998"/>
    <n v="0.17299999999999999"/>
    <n v="8"/>
    <n v="28"/>
    <n v="15366.983199999999"/>
    <n v="8281.52"/>
    <n v="7085.4631999999983"/>
    <n v="0.46108355217047409"/>
    <s v="Feb-2024"/>
    <s v="Q1-2024"/>
    <s v="High"/>
    <s v="Asia &gt; India &gt; Mumbai"/>
    <s v="Jan-2023"/>
  </r>
  <r>
    <s v="ORD-2025-803803"/>
    <x v="257"/>
    <d v="2025-09-05T00:00:00"/>
    <s v="Africa"/>
    <x v="1"/>
    <s v="Port Harcourt"/>
    <s v="Small Business"/>
    <s v="Marketplace"/>
    <s v="E. Garcia"/>
    <s v="Laptops"/>
    <s v="LAP-7553"/>
    <n v="1271.0999999999999"/>
    <n v="1932.42"/>
    <n v="0.25"/>
    <n v="21"/>
    <n v="8"/>
    <n v="30435.614999999998"/>
    <n v="26693.1"/>
    <n v="3742.5149999999994"/>
    <n v="0.12296498690760807"/>
    <s v="Aug-2025"/>
    <s v="Q3-2025"/>
    <s v="High"/>
    <s v="Africa &gt; Nigeria &gt; Port Harcourt"/>
    <s v="Jan-2023"/>
  </r>
  <r>
    <s v="ORD-2024-993481"/>
    <x v="353"/>
    <d v="2024-09-12T00:00:00"/>
    <s v="Asia"/>
    <x v="4"/>
    <s v="Mumbai"/>
    <s v="Consumer"/>
    <s v="Marketplace"/>
    <s v="C. Otieno"/>
    <s v="Phones"/>
    <s v="PHN-3077"/>
    <n v="1154.03"/>
    <n v="1590.36"/>
    <n v="0.3"/>
    <n v="18"/>
    <n v="25"/>
    <n v="20038.536"/>
    <n v="20772.54"/>
    <n v="-734.00400000000081"/>
    <n v="-3.6629622044245191E-2"/>
    <s v="Aug-2024"/>
    <s v="Q3-2024"/>
    <s v="Medium"/>
    <s v="Asia &gt; India &gt; Mumbai"/>
    <s v="Jan-2023"/>
  </r>
  <r>
    <s v="ORD-2024-811752"/>
    <x v="354"/>
    <d v="2024-03-09T00:00:00"/>
    <s v="Europe"/>
    <x v="7"/>
    <s v="Marseille"/>
    <s v="Small Business"/>
    <s v="Distributor"/>
    <s v="E. Garcia"/>
    <s v="Monitors"/>
    <s v="MON-3350"/>
    <n v="322.44"/>
    <n v="395.61"/>
    <n v="0"/>
    <n v="34"/>
    <n v="13"/>
    <n v="13450.74"/>
    <n v="10962.96"/>
    <n v="2487.7800000000007"/>
    <n v="0.18495487980586947"/>
    <s v="Feb-2024"/>
    <s v="Q1-2024"/>
    <s v="Low"/>
    <s v="Europe &gt; France &gt; Marseille"/>
    <s v="Jan-2023"/>
  </r>
  <r>
    <s v="ORD-2025-673091"/>
    <x v="355"/>
    <d v="2025-05-13T00:00:00"/>
    <s v="Asia"/>
    <x v="4"/>
    <s v="Bengaluru"/>
    <s v="Enterprise"/>
    <s v="Direct"/>
    <s v="J. Njeri"/>
    <s v="Phones"/>
    <s v="PHN-5683"/>
    <n v="935.98"/>
    <n v="2077.69"/>
    <n v="0.17499999999999999"/>
    <n v="24"/>
    <n v="6"/>
    <n v="41138.261999999995"/>
    <n v="22463.52"/>
    <n v="18674.741999999995"/>
    <n v="0.45395067978321491"/>
    <s v="May-2025"/>
    <s v="Q2-2025"/>
    <s v="High"/>
    <s v="Asia &gt; India &gt; Bengaluru"/>
    <s v="Jan-2023"/>
  </r>
  <r>
    <s v="ORD-2024-381197"/>
    <x v="356"/>
    <d v="2024-11-12T00:00:00"/>
    <s v="Europe"/>
    <x v="6"/>
    <s v="Frankfurt"/>
    <s v="Consumer"/>
    <s v="Online"/>
    <s v="B. Chen"/>
    <s v="Printers"/>
    <s v="PRN-2409"/>
    <n v="599.84"/>
    <n v="1330.85"/>
    <n v="0.115"/>
    <n v="11"/>
    <n v="11"/>
    <n v="12955.824749999998"/>
    <n v="6598.2400000000007"/>
    <n v="6357.5847499999973"/>
    <n v="0.49071246892252063"/>
    <s v="Nov-2024"/>
    <s v="Q4-2024"/>
    <s v="Medium"/>
    <s v="Europe &gt; Germany &gt; Frankfurt"/>
    <s v="Jan-2023"/>
  </r>
  <r>
    <s v="ORD-2024-651852"/>
    <x v="357"/>
    <d v="2025-01-08T00:00:00"/>
    <s v="Asia"/>
    <x v="9"/>
    <s v="Shenzhen"/>
    <s v="Enterprise"/>
    <s v="Online"/>
    <s v="K. Singh"/>
    <s v="Laptops"/>
    <s v="LAP-8825"/>
    <n v="1201.31"/>
    <n v="2764.65"/>
    <n v="0"/>
    <n v="21"/>
    <n v="11"/>
    <n v="58057.65"/>
    <n v="25227.51"/>
    <n v="32830.14"/>
    <n v="0.56547483406579491"/>
    <s v="Dec-2024"/>
    <s v="Q4-2024"/>
    <s v="High"/>
    <s v="Asia &gt; China &gt; Shenzhen"/>
    <s v="Jan-2023"/>
  </r>
  <r>
    <s v="ORD-2023-659070"/>
    <x v="259"/>
    <d v="2023-10-21T00:00:00"/>
    <s v="Europe"/>
    <x v="8"/>
    <s v="Manchester"/>
    <s v="Enterprise"/>
    <s v="Distributor"/>
    <s v="J. Njeri"/>
    <s v="Monitors"/>
    <s v="MON-8697"/>
    <n v="384.19"/>
    <n v="278.35000000000002"/>
    <n v="5.6000000000000001E-2"/>
    <n v="10"/>
    <n v="0"/>
    <n v="2627.6239999999998"/>
    <n v="3841.9"/>
    <n v="-1214.2760000000003"/>
    <n v="-0.46211938998882657"/>
    <s v="Oct-2023"/>
    <s v="Q4-2023"/>
    <s v="Low"/>
    <s v="Europe &gt; United Kingdom &gt; Manchester"/>
    <s v="Jan-2023"/>
  </r>
  <r>
    <s v="ORD-2024-837651"/>
    <x v="16"/>
    <d v="2024-12-19T00:00:00"/>
    <s v="Africa"/>
    <x v="1"/>
    <s v="Lagos"/>
    <s v="Corporate"/>
    <s v="Retail"/>
    <s v="O. Wang"/>
    <s v="Monitors"/>
    <s v="MON-4789"/>
    <n v="488.68"/>
    <n v="984.36"/>
    <n v="5.8999999999999997E-2"/>
    <n v="14"/>
    <n v="9"/>
    <n v="12967.958640000001"/>
    <n v="6841.52"/>
    <n v="6126.4386400000003"/>
    <n v="0.47242891576649876"/>
    <s v="Dec-2024"/>
    <s v="Q4-2024"/>
    <s v="Medium"/>
    <s v="Africa &gt; Nigeria &gt; Lagos"/>
    <s v="Jan-2023"/>
  </r>
  <r>
    <s v="ORD-2024-581530"/>
    <x v="255"/>
    <d v="2024-09-18T00:00:00"/>
    <s v="Asia"/>
    <x v="9"/>
    <s v="Beijing"/>
    <s v="Consumer"/>
    <s v="Distributor"/>
    <s v="O. Wang"/>
    <s v="Networking"/>
    <s v="NET-7998"/>
    <n v="181.74"/>
    <n v="190.84"/>
    <n v="0.214"/>
    <n v="13"/>
    <n v="11"/>
    <n v="1950.0031200000001"/>
    <n v="2362.62"/>
    <n v="-412.61687999999981"/>
    <n v="-0.21159806144310159"/>
    <s v="Sep-2024"/>
    <s v="Q3-2024"/>
    <s v="Low"/>
    <s v="Asia &gt; China &gt; Beijing"/>
    <s v="Jan-2023"/>
  </r>
  <r>
    <s v="ORD-2023-378104"/>
    <x v="358"/>
    <d v="2023-10-20T00:00:00"/>
    <s v="Africa"/>
    <x v="0"/>
    <s v="Kisumu"/>
    <s v="Consumer"/>
    <s v="Retail"/>
    <s v="J. Njeri"/>
    <s v="Phones"/>
    <s v="PHN-8891"/>
    <n v="774.12"/>
    <n v="908.3"/>
    <n v="0"/>
    <n v="30"/>
    <n v="2"/>
    <n v="27249"/>
    <n v="23223.599999999999"/>
    <n v="4025.4000000000015"/>
    <n v="0.14772652207420461"/>
    <s v="Oct-2023"/>
    <s v="Q4-2023"/>
    <s v="Medium"/>
    <s v="Africa &gt; Kenya &gt; Kisumu"/>
    <s v="Jan-2023"/>
  </r>
  <r>
    <s v="ORD-2024-972318"/>
    <x v="359"/>
    <d v="2025-01-13T00:00:00"/>
    <s v="Asia"/>
    <x v="4"/>
    <s v="Bengaluru"/>
    <s v="Corporate"/>
    <s v="Marketplace"/>
    <s v="D. Smith"/>
    <s v="Networking"/>
    <s v="NET-9832"/>
    <n v="126.15"/>
    <n v="284.23"/>
    <n v="0.113"/>
    <n v="22"/>
    <n v="20"/>
    <n v="5546.4642200000008"/>
    <n v="2775.3"/>
    <n v="2771.1642200000006"/>
    <n v="0.49962716968541088"/>
    <s v="Dec-2024"/>
    <s v="Q4-2024"/>
    <s v="Low"/>
    <s v="Asia &gt; India &gt; Bengaluru"/>
    <s v="Jan-2023"/>
  </r>
  <r>
    <s v="ORD-2023-752962"/>
    <x v="67"/>
    <d v="2023-04-28T00:00:00"/>
    <s v="Asia"/>
    <x v="2"/>
    <s v="Nagoya"/>
    <s v="Small Business"/>
    <s v="Direct"/>
    <s v="M. Rossi"/>
    <s v="Components"/>
    <s v="CMP-8604"/>
    <n v="607.04"/>
    <n v="1229.3399999999999"/>
    <n v="0.14699999999999999"/>
    <n v="7"/>
    <n v="7"/>
    <n v="7340.3891399999993"/>
    <n v="4249.28"/>
    <n v="3091.1091399999996"/>
    <n v="0.42110970972310058"/>
    <s v="Apr-2023"/>
    <s v="Q2-2023"/>
    <s v="Medium"/>
    <s v="Asia &gt; Japan &gt; Nagoya"/>
    <s v="Mar-2023"/>
  </r>
  <r>
    <s v="ORD-2023-808024"/>
    <x v="360"/>
    <d v="2024-01-08T00:00:00"/>
    <s v="Europe"/>
    <x v="7"/>
    <s v="Marseille"/>
    <s v="Consumer"/>
    <s v="Marketplace"/>
    <s v="L. Okafor"/>
    <s v="Accessories"/>
    <s v="ACC-6594"/>
    <n v="861.1"/>
    <n v="1224.72"/>
    <n v="0.17399999999999999"/>
    <n v="24"/>
    <n v="9"/>
    <n v="24278.849280000002"/>
    <n v="20666.400000000001"/>
    <n v="3612.4492800000007"/>
    <n v="0.14878997098827909"/>
    <s v="Dec-2023"/>
    <s v="Q4-2023"/>
    <s v="Medium"/>
    <s v="Europe &gt; France &gt; Marseille"/>
    <s v="Jan-2023"/>
  </r>
  <r>
    <s v="ORD-2023-156396"/>
    <x v="361"/>
    <d v="2023-03-12T00:00:00"/>
    <s v="Africa"/>
    <x v="0"/>
    <s v="Nakuru"/>
    <s v="Corporate"/>
    <s v="Online"/>
    <s v="F. Müller"/>
    <s v="Networking"/>
    <s v="NET-2499"/>
    <n v="352.65"/>
    <n v="485.86"/>
    <n v="4.1000000000000002E-2"/>
    <n v="6"/>
    <n v="19"/>
    <n v="2795.6384399999997"/>
    <n v="2115.8999999999996"/>
    <n v="679.73844000000008"/>
    <n v="0.24314247159943908"/>
    <s v="Feb-2023"/>
    <s v="Q1-2023"/>
    <s v="Low"/>
    <s v="Africa &gt; Kenya &gt; Nakuru"/>
    <s v="Jan-2023"/>
  </r>
  <r>
    <s v="ORD-2023-184577"/>
    <x v="362"/>
    <d v="2023-06-03T00:00:00"/>
    <s v="Asia"/>
    <x v="9"/>
    <s v="Beijing"/>
    <s v="Non-Profit"/>
    <s v="Distributor"/>
    <s v="M. Rossi"/>
    <s v="Printers"/>
    <s v="PRN-1923"/>
    <n v="979.59"/>
    <n v="2210.94"/>
    <n v="0.15"/>
    <n v="11"/>
    <n v="17"/>
    <n v="20672.289000000001"/>
    <n v="10775.49"/>
    <n v="9896.7990000000009"/>
    <n v="0.47874712858358359"/>
    <s v="May-2023"/>
    <s v="Q2-2023"/>
    <s v="High"/>
    <s v="Asia &gt; China &gt; Beijing"/>
    <s v="Jan-2023"/>
  </r>
  <r>
    <s v="ORD-2024-446030"/>
    <x v="363"/>
    <d v="2024-03-26T00:00:00"/>
    <s v="Asia"/>
    <x v="4"/>
    <s v="Bengaluru"/>
    <s v="Education"/>
    <s v="Direct"/>
    <s v="G. Dubois"/>
    <s v="Phones"/>
    <s v="PHN-4346"/>
    <n v="382.21"/>
    <n v="571.89"/>
    <n v="0.14799999999999999"/>
    <n v="26"/>
    <n v="3"/>
    <n v="12668.50728"/>
    <n v="9937.4599999999991"/>
    <n v="2731.0472800000007"/>
    <n v="0.2155776698578809"/>
    <s v="Mar-2024"/>
    <s v="Q1-2024"/>
    <s v="Low"/>
    <s v="Asia &gt; India &gt; Bengaluru"/>
    <s v="Jan-2023"/>
  </r>
  <r>
    <s v="ORD-2023-842820"/>
    <x v="364"/>
    <d v="2023-09-28T00:00:00"/>
    <s v="Asia"/>
    <x v="4"/>
    <s v="Unknown - India"/>
    <s v="Corporate"/>
    <s v="Unknown"/>
    <s v="B. Chen"/>
    <s v="Accessories"/>
    <s v="ACC-1375"/>
    <n v="1362.06"/>
    <n v="3398.37"/>
    <n v="0.157"/>
    <n v="11"/>
    <n v="8"/>
    <n v="31513.085009999999"/>
    <n v="14982.66"/>
    <n v="16530.425009999999"/>
    <n v="0.52455749745714919"/>
    <s v="Sep-2023"/>
    <s v="Q3-2023"/>
    <s v="High"/>
    <s v="Asia &gt; India &gt; Unknown - India"/>
    <s v="Jan-2023"/>
  </r>
  <r>
    <s v="ORD-2024-745424"/>
    <x v="365"/>
    <d v="2024-09-04T00:00:00"/>
    <s v="Europe"/>
    <x v="6"/>
    <s v="Frankfurt"/>
    <s v="Non-Profit"/>
    <s v="Retail"/>
    <s v="L. Okafor"/>
    <s v="Printers"/>
    <s v="PRN-4892"/>
    <n v="90.04"/>
    <n v="194.62"/>
    <n v="4.2999999999999997E-2"/>
    <n v="32"/>
    <n v="13"/>
    <n v="5960.04288"/>
    <n v="2881.28"/>
    <n v="3078.7628799999998"/>
    <n v="0.51656723650954672"/>
    <s v="Aug-2024"/>
    <s v="Q3-2024"/>
    <s v="Low"/>
    <s v="Europe &gt; Germany &gt; Frankfurt"/>
    <s v="Jan-2023"/>
  </r>
  <r>
    <s v="ORD-2024-510520"/>
    <x v="366"/>
    <d v="2024-10-03T00:00:00"/>
    <s v="Americas"/>
    <x v="3"/>
    <s v="Toronto"/>
    <s v="Consumer"/>
    <s v="Online"/>
    <s v="E. Garcia"/>
    <s v="Printers"/>
    <s v="PRN-9557"/>
    <n v="558.19000000000005"/>
    <n v="1031.6400000000001"/>
    <n v="0"/>
    <n v="21"/>
    <n v="8"/>
    <n v="21664.440000000002"/>
    <n v="11721.990000000002"/>
    <n v="9942.4500000000007"/>
    <n v="0.45892947152107322"/>
    <s v="Sep-2024"/>
    <s v="Q3-2024"/>
    <s v="Medium"/>
    <s v="Americas &gt; Canada &gt; Toronto"/>
    <s v="Jan-2023"/>
  </r>
  <r>
    <s v="ORD-2023-769774"/>
    <x v="367"/>
    <d v="2023-06-24T00:00:00"/>
    <s v="Americas"/>
    <x v="3"/>
    <s v="Toronto"/>
    <s v="Corporate"/>
    <s v="Online"/>
    <s v="C. Otieno"/>
    <s v="Printers"/>
    <s v="PRN-8008"/>
    <n v="247.07"/>
    <n v="495.19"/>
    <n v="2.8000000000000001E-2"/>
    <n v="4"/>
    <n v="11"/>
    <n v="1925.29872"/>
    <n v="988.28"/>
    <n v="937.01872000000003"/>
    <n v="0.48668744764968214"/>
    <s v="Jun-2023"/>
    <s v="Q2-2023"/>
    <s v="Low"/>
    <s v="Americas &gt; Canada &gt; Toronto"/>
    <s v="Jan-2023"/>
  </r>
  <r>
    <s v="ORD-2023-580751"/>
    <x v="240"/>
    <d v="2024-01-13T00:00:00"/>
    <s v="Asia"/>
    <x v="2"/>
    <s v="Nagoya"/>
    <s v="Education"/>
    <s v="Direct"/>
    <s v="B. Chen"/>
    <s v="Laptops"/>
    <s v="LAP-1946"/>
    <n v="625.37"/>
    <n v="1319.04"/>
    <n v="7.3999999999999996E-2"/>
    <n v="8"/>
    <n v="20"/>
    <n v="9771.4483199999995"/>
    <n v="5002.96"/>
    <n v="4768.4883199999995"/>
    <n v="0.48800220436513547"/>
    <s v="Dec-2023"/>
    <s v="Q4-2023"/>
    <s v="Medium"/>
    <s v="Asia &gt; Japan &gt; Nagoya"/>
    <s v="Mar-2023"/>
  </r>
  <r>
    <s v="ORD-2025-473192"/>
    <x v="258"/>
    <d v="2025-04-29T00:00:00"/>
    <s v="Africa"/>
    <x v="11"/>
    <s v="Durban"/>
    <s v="Consumer"/>
    <s v="Marketplace"/>
    <s v="J. Njeri"/>
    <s v="Monitors"/>
    <s v="MON-7106"/>
    <n v="194.6"/>
    <n v="314.87"/>
    <n v="0.29299999999999998"/>
    <n v="25"/>
    <n v="30"/>
    <n v="5565.3272500000003"/>
    <n v="4865"/>
    <n v="700.32725000000028"/>
    <n v="0.1258375686712763"/>
    <s v="Mar-2025"/>
    <s v="Q1-2025"/>
    <s v="Low"/>
    <s v="Africa &gt; South Africa &gt; Durban"/>
    <s v="Jan-2023"/>
  </r>
  <r>
    <s v="ORD-2024-886939"/>
    <x v="368"/>
    <d v="2024-06-24T00:00:00"/>
    <s v="Americas"/>
    <x v="3"/>
    <s v="Toronto"/>
    <s v="Small Business"/>
    <s v="Direct"/>
    <s v="G. Dubois"/>
    <s v="Monitors"/>
    <s v="MON-5386"/>
    <n v="1205.5"/>
    <n v="2210.17"/>
    <n v="0.104"/>
    <n v="23"/>
    <n v="21"/>
    <n v="45547.183360000003"/>
    <n v="27726.5"/>
    <n v="17820.683360000003"/>
    <n v="0.39125763758314652"/>
    <s v="Jun-2024"/>
    <s v="Q2-2024"/>
    <s v="High"/>
    <s v="Americas &gt; Canada &gt; Toronto"/>
    <s v="Jan-2023"/>
  </r>
  <r>
    <s v="ORD-2024-566589"/>
    <x v="369"/>
    <d v="2024-07-09T00:00:00"/>
    <s v="Africa"/>
    <x v="1"/>
    <s v="Port Harcourt"/>
    <s v="Corporate"/>
    <s v="Marketplace"/>
    <s v="I. Johnson"/>
    <s v="Phones"/>
    <s v="PHN-2436"/>
    <n v="895.54"/>
    <n v="1045"/>
    <n v="0.216"/>
    <n v="15"/>
    <n v="28"/>
    <n v="12289.2"/>
    <n v="13433.099999999999"/>
    <n v="-1143.8999999999978"/>
    <n v="-9.3081730299775234E-2"/>
    <s v="Jun-2024"/>
    <s v="Q2-2024"/>
    <s v="Medium"/>
    <s v="Africa &gt; Nigeria &gt; Port Harcourt"/>
    <s v="Jan-2023"/>
  </r>
  <r>
    <s v="ORD-2023-109927"/>
    <x v="370"/>
    <d v="2023-07-29T00:00:00"/>
    <s v="Asia"/>
    <x v="4"/>
    <s v="Delhi"/>
    <s v="Small Business"/>
    <s v="Distributor"/>
    <s v="E. Garcia"/>
    <s v="Printers"/>
    <s v="PRN-2301"/>
    <n v="946.99"/>
    <n v="2132.19"/>
    <n v="0.16500000000000001"/>
    <n v="7"/>
    <n v="7"/>
    <n v="12462.65055"/>
    <n v="6628.93"/>
    <n v="5833.72055"/>
    <n v="0.46809629513362228"/>
    <s v="Jul-2023"/>
    <s v="Q3-2023"/>
    <s v="High"/>
    <s v="Asia &gt; India &gt; Delhi"/>
    <s v="Jan-2023"/>
  </r>
  <r>
    <s v="ORD-2023-780206"/>
    <x v="371"/>
    <d v="2023-02-03T00:00:00"/>
    <s v="Europe"/>
    <x v="8"/>
    <s v="London"/>
    <s v="Enterprise"/>
    <s v="Distributor"/>
    <s v="G. Dubois"/>
    <s v="Accessories"/>
    <s v="ACC-3645"/>
    <n v="873.06"/>
    <n v="2101.5500000000002"/>
    <n v="6.6000000000000003E-2"/>
    <n v="10"/>
    <n v="15"/>
    <n v="19628.476999999999"/>
    <n v="8730.5999999999985"/>
    <n v="10897.877"/>
    <n v="0.55520746719167269"/>
    <s v="Jan-2023"/>
    <s v="Q1-2023"/>
    <s v="High"/>
    <s v="Europe &gt; United Kingdom &gt; London"/>
    <s v="Jan-2023"/>
  </r>
  <r>
    <s v="ORD-2024-851993"/>
    <x v="372"/>
    <d v="2024-05-16T00:00:00"/>
    <s v="Asia"/>
    <x v="4"/>
    <s v="Bengaluru"/>
    <s v="Small Business"/>
    <s v="Retail"/>
    <s v="L. Okafor"/>
    <s v="Components"/>
    <s v="CMP-6811"/>
    <n v="901.19"/>
    <n v="2125.44"/>
    <n v="7.0999999999999994E-2"/>
    <n v="12"/>
    <n v="15"/>
    <n v="23694.405119999999"/>
    <n v="10814.28"/>
    <n v="12880.125119999999"/>
    <n v="0.54359352154100415"/>
    <s v="May-2024"/>
    <s v="Q2-2024"/>
    <s v="High"/>
    <s v="Asia &gt; India &gt; Bengaluru"/>
    <s v="Jan-2023"/>
  </r>
  <r>
    <s v="ORD-2025-417942"/>
    <x v="56"/>
    <d v="2025-06-24T00:00:00"/>
    <s v="Asia"/>
    <x v="2"/>
    <s v="Nagoya"/>
    <s v="Corporate"/>
    <s v="Direct"/>
    <s v="B. Chen"/>
    <s v="Phones"/>
    <s v="PHN-5675"/>
    <n v="400.39"/>
    <n v="712.75"/>
    <n v="0.115"/>
    <n v="19"/>
    <n v="15"/>
    <n v="11984.891250000001"/>
    <n v="7607.41"/>
    <n v="4377.4812500000007"/>
    <n v="0.36524997671547504"/>
    <s v="Jun-2025"/>
    <s v="Q2-2025"/>
    <s v="Low"/>
    <s v="Asia &gt; Japan &gt; Nagoya"/>
    <s v="Mar-2023"/>
  </r>
  <r>
    <s v="ORD-2023-172095"/>
    <x v="373"/>
    <d v="2023-06-21T00:00:00"/>
    <s v="Americas"/>
    <x v="10"/>
    <s v="Austin"/>
    <s v="Small Business"/>
    <s v="Marketplace"/>
    <s v="G. Dubois"/>
    <s v="Monitors"/>
    <s v="MON-6882"/>
    <n v="813.97"/>
    <n v="1568.83"/>
    <n v="1.7000000000000001E-2"/>
    <n v="15"/>
    <n v="28"/>
    <n v="23132.398349999996"/>
    <n v="12209.550000000001"/>
    <n v="10922.848349999995"/>
    <n v="0.4721883215364911"/>
    <s v="May-2023"/>
    <s v="Q2-2023"/>
    <s v="Medium"/>
    <s v="Americas &gt; USA &gt; Austin"/>
    <s v="Jan-2023"/>
  </r>
  <r>
    <s v="ORD-2024-257550"/>
    <x v="6"/>
    <d v="2024-12-29T00:00:00"/>
    <s v="Americas"/>
    <x v="3"/>
    <s v="Vancouver"/>
    <s v="Enterprise"/>
    <s v="Marketplace"/>
    <s v="C. Otieno"/>
    <s v="Accessories"/>
    <s v="ACC-8620"/>
    <n v="1146.72"/>
    <n v="2074.34"/>
    <n v="0.111"/>
    <n v="8"/>
    <n v="2"/>
    <n v="14752.706080000002"/>
    <n v="9173.76"/>
    <n v="5578.9460800000015"/>
    <n v="0.37816425337472737"/>
    <s v="Dec-2024"/>
    <s v="Q4-2024"/>
    <s v="High"/>
    <s v="Americas &gt; Canada &gt; Vancouver"/>
    <s v="Jan-2023"/>
  </r>
  <r>
    <s v="ORD-2023-581799"/>
    <x v="374"/>
    <d v="2023-12-12T00:00:00"/>
    <s v="Americas"/>
    <x v="5"/>
    <s v="Brasília"/>
    <s v="Corporate"/>
    <s v="Direct"/>
    <s v="F. Müller"/>
    <s v="Phones"/>
    <s v="PHN-6506"/>
    <n v="307.43"/>
    <n v="495.19"/>
    <n v="0"/>
    <n v="42"/>
    <n v="7"/>
    <n v="20797.98"/>
    <n v="12912.06"/>
    <n v="7885.92"/>
    <n v="0.37916759223732305"/>
    <s v="Dec-2023"/>
    <s v="Q4-2023"/>
    <s v="Low"/>
    <s v="Americas &gt; Brazil &gt; Brasília"/>
    <s v="Jan-2023"/>
  </r>
  <r>
    <s v="ORD-2023-880296"/>
    <x v="129"/>
    <d v="2023-05-19T00:00:00"/>
    <s v="Asia"/>
    <x v="9"/>
    <s v="Shanghai"/>
    <s v="Non-Profit"/>
    <s v="Direct"/>
    <s v="J. Njeri"/>
    <s v="Monitors"/>
    <s v="MON-5086"/>
    <n v="714.28"/>
    <n v="757.59"/>
    <n v="0.13600000000000001"/>
    <n v="12"/>
    <n v="17"/>
    <n v="7854.6931199999999"/>
    <n v="8571.36"/>
    <n v="-716.66688000000067"/>
    <n v="-9.1240595787910383E-2"/>
    <s v="May-2023"/>
    <s v="Q2-2023"/>
    <s v="Low"/>
    <s v="Asia &gt; China &gt; Shanghai"/>
    <s v="Jan-2023"/>
  </r>
  <r>
    <s v="ORD-2023-191563"/>
    <x v="134"/>
    <d v="2023-12-10T00:00:00"/>
    <s v="Europe"/>
    <x v="6"/>
    <s v="Munich"/>
    <s v="Small Business"/>
    <s v="Direct"/>
    <s v="F. Müller"/>
    <s v="Laptops"/>
    <s v="LAP-4899"/>
    <n v="174.74"/>
    <n v="415.96"/>
    <n v="0.125"/>
    <n v="21"/>
    <n v="10"/>
    <n v="7643.2649999999994"/>
    <n v="3669.54"/>
    <n v="3973.7249999999995"/>
    <n v="0.51989889137691803"/>
    <s v="Nov-2023"/>
    <s v="Q4-2023"/>
    <s v="Low"/>
    <s v="Europe &gt; Germany &gt; Munich"/>
    <s v="Jan-2023"/>
  </r>
  <r>
    <s v="ORD-2024-202166"/>
    <x v="375"/>
    <d v="2024-05-18T00:00:00"/>
    <s v="Europe"/>
    <x v="7"/>
    <s v="Marseille"/>
    <s v="Corporate"/>
    <s v="Marketplace"/>
    <s v="A. Patel"/>
    <s v="Components"/>
    <s v="CMP-3313"/>
    <n v="1264.04"/>
    <n v="1870.89"/>
    <n v="0"/>
    <n v="13"/>
    <n v="13"/>
    <n v="24321.57"/>
    <n v="16432.52"/>
    <n v="7889.0499999999993"/>
    <n v="0.32436433996653996"/>
    <s v="May-2024"/>
    <s v="Q2-2024"/>
    <s v="High"/>
    <s v="Europe &gt; France &gt; Marseille"/>
    <s v="Jan-2023"/>
  </r>
  <r>
    <s v="ORD-2023-539967"/>
    <x v="376"/>
    <d v="2023-07-19T00:00:00"/>
    <s v="Asia"/>
    <x v="2"/>
    <s v="Tokyo"/>
    <s v="Enterprise"/>
    <s v="Distributor"/>
    <s v="N. Brown"/>
    <s v="Components"/>
    <s v="CMP-6649"/>
    <n v="141.26"/>
    <n v="206.88"/>
    <n v="0.107"/>
    <n v="9"/>
    <n v="10"/>
    <n v="1662.6945600000001"/>
    <n v="1271.3399999999999"/>
    <n v="391.35456000000022"/>
    <n v="0.23537369365062469"/>
    <s v="Jul-2023"/>
    <s v="Q3-2023"/>
    <s v="Low"/>
    <s v="Asia &gt; Japan &gt; Tokyo"/>
    <s v="Mar-2023"/>
  </r>
  <r>
    <s v="ORD-2023-704111"/>
    <x v="362"/>
    <d v="2023-06-15T00:00:00"/>
    <s v="Africa"/>
    <x v="11"/>
    <s v="Durban"/>
    <s v="Enterprise"/>
    <s v="Retail"/>
    <s v="K. Singh"/>
    <s v="Accessories"/>
    <s v="ACC-5206"/>
    <n v="40.89"/>
    <n v="62.82"/>
    <n v="0.129"/>
    <n v="17"/>
    <n v="29"/>
    <n v="930.17574000000002"/>
    <n v="695.13"/>
    <n v="235.04574000000002"/>
    <n v="0.25268960465470752"/>
    <s v="May-2023"/>
    <s v="Q2-2023"/>
    <s v="Low"/>
    <s v="Africa &gt; South Africa &gt; Durban"/>
    <s v="Jan-2023"/>
  </r>
  <r>
    <s v="ORD-2024-356812"/>
    <x v="34"/>
    <d v="2024-04-03T00:00:00"/>
    <s v="Europe"/>
    <x v="6"/>
    <s v="Frankfurt"/>
    <s v="Corporate"/>
    <s v="Direct"/>
    <s v="M. Rossi"/>
    <s v="Printers"/>
    <s v="PRN-6911"/>
    <n v="738.16"/>
    <n v="956.49"/>
    <n v="0.152"/>
    <n v="5"/>
    <n v="27"/>
    <n v="4055.5175999999997"/>
    <n v="3690.7999999999997"/>
    <n v="364.71759999999995"/>
    <n v="8.9931208780847108E-2"/>
    <s v="Mar-2024"/>
    <s v="Q1-2024"/>
    <s v="Medium"/>
    <s v="Europe &gt; Germany &gt; Frankfurt"/>
    <s v="Jan-2023"/>
  </r>
  <r>
    <s v="ORD-2025-306251"/>
    <x v="377"/>
    <d v="2025-04-19T00:00:00"/>
    <s v="Africa"/>
    <x v="11"/>
    <s v="Durban"/>
    <s v="Enterprise"/>
    <s v="Unknown"/>
    <s v="G. Dubois"/>
    <s v="Networking"/>
    <s v="NET-5270"/>
    <n v="113.74"/>
    <n v="165.7"/>
    <n v="0.124"/>
    <n v="13"/>
    <n v="9"/>
    <n v="1886.9915999999998"/>
    <n v="1478.62"/>
    <n v="408.37159999999994"/>
    <n v="0.21641410592394794"/>
    <s v="Apr-2025"/>
    <s v="Q2-2025"/>
    <s v="Low"/>
    <s v="Africa &gt; South Africa &gt; Durban"/>
    <s v="Jan-2023"/>
  </r>
  <r>
    <s v="ORD-2025-496178"/>
    <x v="378"/>
    <d v="2025-08-15T00:00:00"/>
    <s v="Asia"/>
    <x v="2"/>
    <s v="Tokyo"/>
    <s v="Small Business"/>
    <s v="Marketplace"/>
    <s v="J. Njeri"/>
    <s v="Components"/>
    <s v="CMP-5658"/>
    <n v="275.43"/>
    <n v="608.36"/>
    <n v="0.25700000000000001"/>
    <n v="4"/>
    <n v="19"/>
    <n v="1808.04592"/>
    <n v="1101.72"/>
    <n v="706.32592"/>
    <n v="0.39065706915231446"/>
    <s v="Jul-2025"/>
    <s v="Q3-2025"/>
    <s v="Low"/>
    <s v="Asia &gt; Japan &gt; Tokyo"/>
    <s v="Mar-2023"/>
  </r>
  <r>
    <s v="ORD-2024-508213"/>
    <x v="379"/>
    <d v="2024-12-15T00:00:00"/>
    <s v="Africa"/>
    <x v="0"/>
    <s v="Mombasa"/>
    <s v="Non-Profit"/>
    <s v="Distributor"/>
    <s v="C. Otieno"/>
    <s v="Components"/>
    <s v="CMP-3938"/>
    <n v="1335.76"/>
    <n v="2665.91"/>
    <n v="0.21099999999999999"/>
    <n v="40"/>
    <n v="23"/>
    <n v="84136.119600000005"/>
    <n v="53430.400000000001"/>
    <n v="30705.719600000004"/>
    <n v="0.36495288522909253"/>
    <s v="Nov-2024"/>
    <s v="Q4-2024"/>
    <s v="High"/>
    <s v="Africa &gt; Kenya &gt; Mombasa"/>
    <s v="Jan-2023"/>
  </r>
  <r>
    <s v="ORD-2024-787018"/>
    <x v="304"/>
    <d v="2024-06-28T00:00:00"/>
    <s v="Africa"/>
    <x v="1"/>
    <s v="Port Harcourt"/>
    <s v="Non-Profit"/>
    <s v="Direct"/>
    <s v="M. Rossi"/>
    <s v="Accessories"/>
    <s v="ACC-7671"/>
    <n v="242.31"/>
    <n v="587.95000000000005"/>
    <n v="0.22900000000000001"/>
    <n v="6"/>
    <n v="5"/>
    <n v="2719.8567000000003"/>
    <n v="1453.8600000000001"/>
    <n v="1265.9967000000001"/>
    <n v="0.46546448568411714"/>
    <s v="Jun-2024"/>
    <s v="Q2-2024"/>
    <s v="Low"/>
    <s v="Africa &gt; Nigeria &gt; Port Harcourt"/>
    <s v="Jan-2023"/>
  </r>
  <r>
    <s v="ORD-2023-728177"/>
    <x v="380"/>
    <d v="2024-01-14T00:00:00"/>
    <s v="Asia"/>
    <x v="4"/>
    <s v="Mumbai"/>
    <s v="Consumer"/>
    <s v="Distributor"/>
    <s v="D. Smith"/>
    <s v="Networking"/>
    <s v="NET-6014"/>
    <n v="1408.3"/>
    <n v="2193.13"/>
    <n v="7.0999999999999994E-2"/>
    <n v="7"/>
    <n v="27"/>
    <n v="14261.92439"/>
    <n v="9858.1"/>
    <n v="4403.8243899999998"/>
    <n v="0.30878191957656281"/>
    <s v="Dec-2023"/>
    <s v="Q4-2023"/>
    <s v="High"/>
    <s v="Asia &gt; India &gt; Mumbai"/>
    <s v="Jan-2023"/>
  </r>
  <r>
    <s v="ORD-2025-795385"/>
    <x v="262"/>
    <d v="2025-06-05T00:00:00"/>
    <s v="Europe"/>
    <x v="6"/>
    <s v="Munich"/>
    <s v="Enterprise"/>
    <s v="Direct"/>
    <s v="M. Rossi"/>
    <s v="Components"/>
    <s v="CMP-4159"/>
    <n v="1171.42"/>
    <n v="2187.8000000000002"/>
    <n v="0.23"/>
    <n v="15"/>
    <n v="4"/>
    <n v="25269.09"/>
    <n v="17571.300000000003"/>
    <n v="7697.7899999999972"/>
    <n v="0.30463265594447592"/>
    <s v="Jun-2025"/>
    <s v="Q2-2025"/>
    <s v="High"/>
    <s v="Europe &gt; Germany &gt; Munich"/>
    <s v="Jan-2023"/>
  </r>
  <r>
    <s v="ORD-2025-947929"/>
    <x v="381"/>
    <d v="2025-04-02T00:00:00"/>
    <s v="Europe"/>
    <x v="6"/>
    <s v="Berlin"/>
    <s v="Enterprise"/>
    <s v="Online"/>
    <s v="E. Garcia"/>
    <s v="Printers"/>
    <s v="PRN-3159"/>
    <n v="663.61"/>
    <n v="1002.11"/>
    <n v="4.5999999999999999E-2"/>
    <n v="17"/>
    <n v="10"/>
    <n v="16252.219979999998"/>
    <n v="11281.37"/>
    <n v="4970.8499799999972"/>
    <n v="0.30585667595670812"/>
    <s v="Mar-2025"/>
    <s v="Q1-2025"/>
    <s v="Medium"/>
    <s v="Europe &gt; Germany &gt; Berlin"/>
    <s v="Jan-2023"/>
  </r>
  <r>
    <s v="ORD-2023-931633"/>
    <x v="382"/>
    <d v="2023-05-22T00:00:00"/>
    <s v="Africa"/>
    <x v="0"/>
    <s v="Mombasa"/>
    <s v="Small Business"/>
    <s v="Distributor"/>
    <s v="F. Müller"/>
    <s v="Printers"/>
    <s v="PRN-9488"/>
    <n v="432.01"/>
    <n v="913.78"/>
    <n v="4.9000000000000002E-2"/>
    <n v="12"/>
    <n v="8"/>
    <n v="10428.057360000001"/>
    <n v="5184.12"/>
    <n v="5243.9373600000008"/>
    <n v="0.50286809699711899"/>
    <s v="May-2023"/>
    <s v="Q2-2023"/>
    <s v="Medium"/>
    <s v="Africa &gt; Kenya &gt; Mombasa"/>
    <s v="Jan-2023"/>
  </r>
  <r>
    <s v="ORD-2023-243704"/>
    <x v="345"/>
    <d v="2023-09-19T00:00:00"/>
    <s v="Europe"/>
    <x v="7"/>
    <s v="Lyon"/>
    <s v="Small Business"/>
    <s v="Direct"/>
    <s v="B. Chen"/>
    <s v="Printers"/>
    <s v="PRN-7079"/>
    <n v="784.46"/>
    <n v="1843.51"/>
    <n v="0.13800000000000001"/>
    <n v="23"/>
    <n v="21"/>
    <n v="36549.429260000004"/>
    <n v="18042.580000000002"/>
    <n v="18506.849260000003"/>
    <n v="0.50635125184441798"/>
    <s v="Aug-2023"/>
    <s v="Q3-2023"/>
    <s v="High"/>
    <s v="Europe &gt; France &gt; Lyon"/>
    <s v="Jan-2023"/>
  </r>
  <r>
    <s v="ORD-2025-779659"/>
    <x v="350"/>
    <d v="2025-07-23T00:00:00"/>
    <s v="Asia"/>
    <x v="9"/>
    <s v="Beijing"/>
    <s v="Small Business"/>
    <s v="Online"/>
    <s v="M. Rossi"/>
    <s v="Components"/>
    <s v="CMP-1220"/>
    <n v="647.36"/>
    <n v="1383.6"/>
    <n v="7.3999999999999996E-2"/>
    <n v="12"/>
    <n v="20"/>
    <n v="15374.563199999999"/>
    <n v="7768.32"/>
    <n v="7606.243199999999"/>
    <n v="0.49472906000997802"/>
    <s v="Jul-2025"/>
    <s v="Q3-2025"/>
    <s v="Medium"/>
    <s v="Asia &gt; China &gt; Beijing"/>
    <s v="Jan-2023"/>
  </r>
  <r>
    <s v="ORD-2024-647571"/>
    <x v="383"/>
    <d v="2024-02-28T00:00:00"/>
    <s v="Africa"/>
    <x v="0"/>
    <s v="Kisumu"/>
    <s v="Non-Profit"/>
    <s v="Online"/>
    <s v="K. Singh"/>
    <s v="Monitors"/>
    <s v="MON-2462"/>
    <n v="834.93"/>
    <n v="1588.53"/>
    <n v="0.126"/>
    <n v="6"/>
    <n v="22"/>
    <n v="8330.2513199999994"/>
    <n v="5009.58"/>
    <n v="3320.6713199999995"/>
    <n v="0.39862798761274343"/>
    <s v="Feb-2024"/>
    <s v="Q1-2024"/>
    <s v="Medium"/>
    <s v="Africa &gt; Kenya &gt; Kisumu"/>
    <s v="Jan-2023"/>
  </r>
  <r>
    <s v="ORD-2025-683043"/>
    <x v="384"/>
    <d v="2025-09-03T00:00:00"/>
    <s v="Europe"/>
    <x v="7"/>
    <s v="Paris"/>
    <s v="Education"/>
    <s v="Retail"/>
    <s v="I. Johnson"/>
    <s v="Phones"/>
    <s v="PHN-9465"/>
    <n v="603.47"/>
    <n v="1344.05"/>
    <n v="0.20499999999999999"/>
    <n v="18"/>
    <n v="21"/>
    <n v="19233.355499999998"/>
    <n v="10862.460000000001"/>
    <n v="8370.8954999999969"/>
    <n v="0.43522803392262976"/>
    <s v="Aug-2025"/>
    <s v="Q3-2025"/>
    <s v="Medium"/>
    <s v="Europe &gt; France &gt; Paris"/>
    <s v="Jan-2023"/>
  </r>
  <r>
    <s v="ORD-2023-588455"/>
    <x v="207"/>
    <d v="2023-05-25T00:00:00"/>
    <s v="Americas"/>
    <x v="5"/>
    <s v="Rio de Janeiro"/>
    <s v="Enterprise"/>
    <s v="Retail"/>
    <s v="M. Rossi"/>
    <s v="Printers"/>
    <s v="PRN-1271"/>
    <n v="690.49"/>
    <n v="1290.29"/>
    <n v="4.2000000000000003E-2"/>
    <n v="22"/>
    <n v="2"/>
    <n v="27194.152039999997"/>
    <n v="15190.78"/>
    <n v="12003.372039999997"/>
    <n v="0.44139534199647718"/>
    <s v="May-2023"/>
    <s v="Q2-2023"/>
    <s v="Medium"/>
    <s v="Americas &gt; Brazil &gt; Rio de Janeiro"/>
    <s v="Jan-2023"/>
  </r>
  <r>
    <s v="ORD-2024-641220"/>
    <x v="385"/>
    <d v="2024-05-16T00:00:00"/>
    <s v="Europe"/>
    <x v="8"/>
    <s v="Birmingham"/>
    <s v="Non-Profit"/>
    <s v="Direct"/>
    <s v="G. Dubois"/>
    <s v="Laptops"/>
    <s v="LAP-1066"/>
    <n v="210.76"/>
    <n v="221.58"/>
    <n v="8.8999999999999996E-2"/>
    <n v="5"/>
    <n v="6"/>
    <n v="1009.2969000000002"/>
    <n v="1053.8"/>
    <n v="-44.50309999999979"/>
    <n v="-4.4093170205912434E-2"/>
    <s v="May-2024"/>
    <s v="Q2-2024"/>
    <s v="Low"/>
    <s v="Europe &gt; United Kingdom &gt; Birmingham"/>
    <s v="Jan-2023"/>
  </r>
  <r>
    <s v="ORD-2023-799597"/>
    <x v="211"/>
    <d v="2023-03-18T00:00:00"/>
    <s v="Europe"/>
    <x v="6"/>
    <s v="Frankfurt"/>
    <s v="Enterprise"/>
    <s v="Direct"/>
    <s v="A. Patel"/>
    <s v="Components"/>
    <s v="CMP-8675"/>
    <n v="472.33"/>
    <n v="360.34"/>
    <n v="0.16500000000000001"/>
    <n v="14"/>
    <n v="4"/>
    <n v="4212.3745999999992"/>
    <n v="6612.62"/>
    <n v="-2400.2454000000007"/>
    <n v="-0.56980815523861561"/>
    <s v="Mar-2023"/>
    <s v="Q1-2023"/>
    <s v="Low"/>
    <s v="Europe &gt; Germany &gt; Frankfurt"/>
    <s v="Jan-2023"/>
  </r>
  <r>
    <s v="ORD-2023-569862"/>
    <x v="386"/>
    <d v="2023-08-13T00:00:00"/>
    <s v="Europe"/>
    <x v="8"/>
    <s v="Manchester"/>
    <s v="Non-Profit"/>
    <s v="Online"/>
    <s v="J. Njeri"/>
    <s v="Laptops"/>
    <s v="LAP-1178"/>
    <n v="1039.03"/>
    <n v="2545.81"/>
    <n v="0.216"/>
    <n v="21"/>
    <n v="28"/>
    <n v="41914.215840000004"/>
    <n v="21819.63"/>
    <n v="20094.585840000003"/>
    <n v="0.47942172929364774"/>
    <s v="Jul-2023"/>
    <s v="Q3-2023"/>
    <s v="High"/>
    <s v="Europe &gt; United Kingdom &gt; Manchester"/>
    <s v="Jan-2023"/>
  </r>
  <r>
    <s v="ORD-2023-609394"/>
    <x v="387"/>
    <d v="2023-04-19T00:00:00"/>
    <s v="Europe"/>
    <x v="6"/>
    <s v="Munich"/>
    <s v="Corporate"/>
    <s v="Direct"/>
    <s v="B. Chen"/>
    <s v="Accessories"/>
    <s v="ACC-1731"/>
    <n v="553.61"/>
    <n v="699.47"/>
    <n v="0.02"/>
    <n v="33"/>
    <n v="3"/>
    <n v="22620.859800000002"/>
    <n v="18269.13"/>
    <n v="4351.729800000001"/>
    <n v="0.19237685209472014"/>
    <s v="Apr-2023"/>
    <s v="Q2-2023"/>
    <s v="Low"/>
    <s v="Europe &gt; Germany &gt; Munich"/>
    <s v="Jan-2023"/>
  </r>
  <r>
    <s v="ORD-2024-105586"/>
    <x v="279"/>
    <d v="2024-01-15T00:00:00"/>
    <s v="Asia"/>
    <x v="2"/>
    <s v="Nagoya"/>
    <s v="Small Business"/>
    <s v="Marketplace"/>
    <s v="G. Dubois"/>
    <s v="Networking"/>
    <s v="NET-1893"/>
    <n v="1219.06"/>
    <n v="2738.69"/>
    <n v="7.5999999999999998E-2"/>
    <n v="16"/>
    <n v="13"/>
    <n v="40488.792960000006"/>
    <n v="19504.96"/>
    <n v="20983.832960000007"/>
    <n v="0.51826274447673737"/>
    <s v="Jan-2024"/>
    <s v="Q1-2024"/>
    <s v="High"/>
    <s v="Asia &gt; Japan &gt; Nagoya"/>
    <s v="Mar-2023"/>
  </r>
  <r>
    <s v="ORD-2024-207792"/>
    <x v="209"/>
    <d v="2024-09-07T00:00:00"/>
    <s v="Asia"/>
    <x v="2"/>
    <s v="Tokyo"/>
    <s v="Small Business"/>
    <s v="Distributor"/>
    <s v="N. Brown"/>
    <s v="Printers"/>
    <s v="PRN-3917"/>
    <n v="43.23"/>
    <n v="94.78"/>
    <n v="9.0999999999999998E-2"/>
    <n v="55"/>
    <n v="4"/>
    <n v="4738.5261"/>
    <n v="2377.6499999999996"/>
    <n v="2360.8761000000004"/>
    <n v="0.49823005090127082"/>
    <s v="Sep-2024"/>
    <s v="Q3-2024"/>
    <s v="Low"/>
    <s v="Asia &gt; Japan &gt; Tokyo"/>
    <s v="Mar-2023"/>
  </r>
  <r>
    <s v="ORD-2025-417336"/>
    <x v="388"/>
    <d v="2025-09-03T00:00:00"/>
    <s v="Europe"/>
    <x v="7"/>
    <s v="Marseille"/>
    <s v="Small Business"/>
    <s v="Marketplace"/>
    <s v="J. Njeri"/>
    <s v="Laptops"/>
    <s v="LAP-3220"/>
    <n v="1286.56"/>
    <n v="2777.35"/>
    <n v="0.13200000000000001"/>
    <n v="15"/>
    <n v="4"/>
    <n v="36161.097000000002"/>
    <n v="19298.399999999998"/>
    <n v="16862.697000000004"/>
    <n v="0.46632150014696744"/>
    <s v="Aug-2025"/>
    <s v="Q3-2025"/>
    <s v="High"/>
    <s v="Europe &gt; France &gt; Marseille"/>
    <s v="Jan-2023"/>
  </r>
  <r>
    <s v="ORD-2025-252117"/>
    <x v="86"/>
    <d v="2025-05-19T00:00:00"/>
    <s v="Europe"/>
    <x v="6"/>
    <s v="Berlin"/>
    <s v="Corporate"/>
    <s v="Distributor"/>
    <s v="B. Chen"/>
    <s v="Phones"/>
    <s v="PHN-2462"/>
    <n v="350.76"/>
    <n v="492.18"/>
    <n v="5.2999999999999999E-2"/>
    <n v="11"/>
    <n v="21"/>
    <n v="5127.0390600000001"/>
    <n v="3858.3599999999997"/>
    <n v="1268.6790600000004"/>
    <n v="0.24744868239798437"/>
    <s v="Apr-2025"/>
    <s v="Q2-2025"/>
    <s v="Low"/>
    <s v="Europe &gt; Germany &gt; Berlin"/>
    <s v="Jan-2023"/>
  </r>
  <r>
    <s v="ORD-2023-867175"/>
    <x v="389"/>
    <d v="2023-08-15T00:00:00"/>
    <s v="Americas"/>
    <x v="5"/>
    <s v="São Paulo"/>
    <s v="Education"/>
    <s v="Direct"/>
    <s v="G. Dubois"/>
    <s v="Networking"/>
    <s v="NET-2894"/>
    <n v="1307.52"/>
    <n v="1921.65"/>
    <n v="0.123"/>
    <n v="13"/>
    <n v="5"/>
    <n v="21908.731650000002"/>
    <n v="16997.759999999998"/>
    <n v="4910.9716500000031"/>
    <n v="0.22415590863289445"/>
    <s v="Aug-2023"/>
    <s v="Q3-2023"/>
    <s v="High"/>
    <s v="Americas &gt; Brazil &gt; São Paulo"/>
    <s v="Jan-2023"/>
  </r>
  <r>
    <s v="ORD-2024-382152"/>
    <x v="390"/>
    <d v="2024-12-08T00:00:00"/>
    <s v="Europe"/>
    <x v="7"/>
    <s v="Lyon"/>
    <s v="Enterprise"/>
    <s v="Retail"/>
    <s v="H. Kim"/>
    <s v="Components"/>
    <s v="CMP-2335"/>
    <n v="257.44"/>
    <n v="290.33"/>
    <n v="9.1999999999999998E-2"/>
    <n v="23"/>
    <n v="0"/>
    <n v="6063.2517199999993"/>
    <n v="5921.12"/>
    <n v="142.1317199999994"/>
    <n v="2.3441500792581216E-2"/>
    <s v="Dec-2024"/>
    <s v="Q4-2024"/>
    <s v="Low"/>
    <s v="Europe &gt; France &gt; Lyon"/>
    <s v="Jan-2023"/>
  </r>
  <r>
    <s v="ORD-2023-597666"/>
    <x v="391"/>
    <d v="2023-11-24T00:00:00"/>
    <s v="Europe"/>
    <x v="7"/>
    <s v="Paris"/>
    <s v="Enterprise"/>
    <s v="Distributor"/>
    <s v="C. Otieno"/>
    <s v="Phones"/>
    <s v="PHN-5938"/>
    <n v="287.85000000000002"/>
    <n v="602.91999999999996"/>
    <n v="0.222"/>
    <n v="11"/>
    <n v="30"/>
    <n v="5159.7893599999998"/>
    <n v="3166.3500000000004"/>
    <n v="1993.4393599999994"/>
    <n v="0.38634122847216373"/>
    <s v="Oct-2023"/>
    <s v="Q4-2023"/>
    <s v="Low"/>
    <s v="Europe &gt; France &gt; Paris"/>
    <s v="Jan-2023"/>
  </r>
  <r>
    <s v="ORD-2024-371409"/>
    <x v="392"/>
    <d v="2024-11-28T00:00:00"/>
    <s v="Americas"/>
    <x v="3"/>
    <s v="Unknown - Canada"/>
    <s v="Consumer"/>
    <s v="Distributor"/>
    <s v="A. Patel"/>
    <s v="Printers"/>
    <s v="PRN-1371"/>
    <n v="1008.16"/>
    <n v="2077.5"/>
    <n v="7.3999999999999996E-2"/>
    <n v="15"/>
    <n v="11"/>
    <n v="28856.475000000002"/>
    <n v="15122.4"/>
    <n v="13734.075000000003"/>
    <n v="0.47594430712691005"/>
    <s v="Nov-2024"/>
    <s v="Q4-2024"/>
    <s v="High"/>
    <s v="Americas &gt; Canada &gt; Unknown - Canada"/>
    <s v="Jan-2023"/>
  </r>
  <r>
    <s v="ORD-2024-973420"/>
    <x v="393"/>
    <d v="2024-05-24T00:00:00"/>
    <s v="Europe"/>
    <x v="8"/>
    <s v="Manchester"/>
    <s v="Education"/>
    <s v="Marketplace"/>
    <s v="K. Singh"/>
    <s v="Printers"/>
    <s v="PRN-5813"/>
    <n v="111.02"/>
    <n v="172.88"/>
    <n v="0.19700000000000001"/>
    <n v="29"/>
    <n v="12"/>
    <n v="4025.8565599999993"/>
    <n v="3219.58"/>
    <n v="806.27655999999934"/>
    <n v="0.20027453735212053"/>
    <s v="May-2024"/>
    <s v="Q2-2024"/>
    <s v="Low"/>
    <s v="Europe &gt; United Kingdom &gt; Manchester"/>
    <s v="Jan-2023"/>
  </r>
  <r>
    <s v="ORD-2025-254721"/>
    <x v="394"/>
    <d v="2025-06-05T00:00:00"/>
    <s v="Asia"/>
    <x v="2"/>
    <s v="Osaka"/>
    <s v="Enterprise"/>
    <s v="Direct"/>
    <s v="H. Kim"/>
    <s v="Phones"/>
    <s v="PHN-6480"/>
    <n v="1466.5"/>
    <n v="2778.74"/>
    <n v="0.13500000000000001"/>
    <n v="4"/>
    <n v="21"/>
    <n v="9614.4403999999995"/>
    <n v="5866"/>
    <n v="3748.4403999999995"/>
    <n v="0.38987608680792279"/>
    <s v="May-2025"/>
    <s v="Q2-2025"/>
    <s v="High"/>
    <s v="Asia &gt; Japan &gt; Osaka"/>
    <s v="Mar-2023"/>
  </r>
  <r>
    <s v="ORD-2024-247032"/>
    <x v="395"/>
    <d v="2024-05-19T00:00:00"/>
    <s v="Africa"/>
    <x v="1"/>
    <s v="Lagos"/>
    <s v="Corporate"/>
    <s v="Distributor"/>
    <s v="A. Patel"/>
    <s v="Accessories"/>
    <s v="ACC-2990"/>
    <n v="187.22"/>
    <n v="309.47000000000003"/>
    <n v="0"/>
    <n v="5"/>
    <n v="28"/>
    <n v="1547.3500000000001"/>
    <n v="936.1"/>
    <n v="611.25000000000011"/>
    <n v="0.39503021294471197"/>
    <s v="Apr-2024"/>
    <s v="Q2-2024"/>
    <s v="Low"/>
    <s v="Africa &gt; Nigeria &gt; Lagos"/>
    <s v="Jan-2023"/>
  </r>
  <r>
    <s v="ORD-2024-792353"/>
    <x v="396"/>
    <d v="2024-09-07T00:00:00"/>
    <s v="Europe"/>
    <x v="7"/>
    <s v="Lyon"/>
    <s v="Corporate"/>
    <s v="Direct"/>
    <s v="J. Njeri"/>
    <s v="Components"/>
    <s v="CMP-5435"/>
    <n v="297.58999999999997"/>
    <n v="666.41"/>
    <n v="0"/>
    <n v="10"/>
    <n v="19"/>
    <n v="6664.0999999999995"/>
    <n v="2975.8999999999996"/>
    <n v="3688.2"/>
    <n v="0.55344307558409989"/>
    <s v="Aug-2024"/>
    <s v="Q3-2024"/>
    <s v="Low"/>
    <s v="Europe &gt; France &gt; Lyon"/>
    <s v="Jan-2023"/>
  </r>
  <r>
    <s v="ORD-2025-703623"/>
    <x v="319"/>
    <d v="2025-08-19T00:00:00"/>
    <s v="Asia"/>
    <x v="2"/>
    <s v="Nagoya"/>
    <s v="Consumer"/>
    <s v="Marketplace"/>
    <s v="B. Chen"/>
    <s v="Accessories"/>
    <s v="ACC-1596"/>
    <n v="896.09"/>
    <n v="744.27"/>
    <n v="8.3000000000000004E-2"/>
    <n v="11"/>
    <n v="27"/>
    <n v="7507.4514899999995"/>
    <n v="9856.99"/>
    <n v="-2349.5385100000003"/>
    <n v="-0.31296086469950679"/>
    <s v="Jul-2025"/>
    <s v="Q3-2025"/>
    <s v="Low"/>
    <s v="Asia &gt; Japan &gt; Nagoya"/>
    <s v="Mar-2023"/>
  </r>
  <r>
    <s v="ORD-2024-516704"/>
    <x v="397"/>
    <d v="2024-03-08T00:00:00"/>
    <s v="Americas"/>
    <x v="5"/>
    <s v="São Paulo"/>
    <s v="Non-Profit"/>
    <s v="Direct"/>
    <s v="I. Johnson"/>
    <s v="Phones"/>
    <s v="PHN-7852"/>
    <n v="5.34"/>
    <n v="12.69"/>
    <n v="0.13200000000000001"/>
    <n v="10"/>
    <n v="7"/>
    <n v="110.14919999999999"/>
    <n v="53.4"/>
    <n v="56.749199999999995"/>
    <n v="0.51520301554618642"/>
    <s v="Mar-2024"/>
    <s v="Q1-2024"/>
    <s v="Low"/>
    <s v="Americas &gt; Brazil &gt; São Paulo"/>
    <s v="Jan-2023"/>
  </r>
  <r>
    <s v="ORD-2024-578646"/>
    <x v="398"/>
    <d v="2024-06-17T00:00:00"/>
    <s v="Asia"/>
    <x v="4"/>
    <s v="Delhi"/>
    <s v="Small Business"/>
    <s v="Online"/>
    <s v="H. Kim"/>
    <s v="Accessories"/>
    <s v="ACC-7240"/>
    <n v="465.02"/>
    <n v="651.55999999999995"/>
    <n v="4.2000000000000003E-2"/>
    <n v="19"/>
    <n v="21"/>
    <n v="11859.695119999998"/>
    <n v="8835.3799999999992"/>
    <n v="3024.3151199999993"/>
    <n v="0.25500783025187918"/>
    <s v="May-2024"/>
    <s v="Q2-2024"/>
    <s v="Low"/>
    <s v="Asia &gt; India &gt; Delhi"/>
    <s v="Jan-2023"/>
  </r>
  <r>
    <s v="ORD-2024-433936"/>
    <x v="399"/>
    <d v="2024-08-17T00:00:00"/>
    <s v="Americas"/>
    <x v="10"/>
    <s v="Austin"/>
    <s v="Consumer"/>
    <s v="Retail"/>
    <s v="D. Smith"/>
    <s v="Monitors"/>
    <s v="MON-8867"/>
    <n v="352.79"/>
    <n v="754.22"/>
    <n v="0.113"/>
    <n v="7"/>
    <n v="13"/>
    <n v="4682.9519799999998"/>
    <n v="2469.5300000000002"/>
    <n v="2213.4219799999996"/>
    <n v="0.47265528014233443"/>
    <s v="Aug-2024"/>
    <s v="Q3-2024"/>
    <s v="Low"/>
    <s v="Americas &gt; USA &gt; Austin"/>
    <s v="Jan-2023"/>
  </r>
  <r>
    <s v="ORD-2023-434071"/>
    <x v="264"/>
    <d v="2023-07-04T00:00:00"/>
    <s v="Americas"/>
    <x v="5"/>
    <s v="Brasília"/>
    <s v="Non-Profit"/>
    <s v="Direct"/>
    <s v="C. Otieno"/>
    <s v="Networking"/>
    <s v="NET-1228"/>
    <n v="1292.8599999999999"/>
    <n v="2981.01"/>
    <n v="0.14199999999999999"/>
    <n v="12"/>
    <n v="14"/>
    <n v="30692.47896"/>
    <n v="15514.32"/>
    <n v="15178.158960000001"/>
    <n v="0.49452372288927687"/>
    <s v="Jun-2023"/>
    <s v="Q2-2023"/>
    <s v="High"/>
    <s v="Americas &gt; Brazil &gt; Brasília"/>
    <s v="Jan-2023"/>
  </r>
  <r>
    <s v="ORD-2024-728474"/>
    <x v="191"/>
    <d v="2024-09-13T00:00:00"/>
    <s v="Europe"/>
    <x v="8"/>
    <s v="London"/>
    <s v="Consumer"/>
    <s v="Marketplace"/>
    <s v="F. Müller"/>
    <s v="Networking"/>
    <s v="NET-1145"/>
    <n v="1133.08"/>
    <n v="976.17"/>
    <n v="4.2000000000000003E-2"/>
    <n v="27"/>
    <n v="4"/>
    <n v="25249.613219999999"/>
    <n v="30593.159999999996"/>
    <n v="-5343.5467799999969"/>
    <n v="-0.21162885678452373"/>
    <s v="Sep-2024"/>
    <s v="Q3-2024"/>
    <s v="Medium"/>
    <s v="Europe &gt; United Kingdom &gt; London"/>
    <s v="Jan-2023"/>
  </r>
  <r>
    <s v="ORD-2023-406606"/>
    <x v="391"/>
    <d v="2023-10-28T00:00:00"/>
    <s v="Americas"/>
    <x v="5"/>
    <s v="Brasília"/>
    <s v="Corporate"/>
    <s v="Distributor"/>
    <s v="L. Okafor"/>
    <s v="Accessories"/>
    <s v="ACC-2867"/>
    <n v="509.31"/>
    <n v="1145.9000000000001"/>
    <n v="5.7000000000000002E-2"/>
    <n v="8"/>
    <n v="3"/>
    <n v="8644.6696000000011"/>
    <n v="4074.48"/>
    <n v="4570.1896000000015"/>
    <n v="0.52867140231709964"/>
    <s v="Oct-2023"/>
    <s v="Q4-2023"/>
    <s v="Medium"/>
    <s v="Americas &gt; Brazil &gt; Brasília"/>
    <s v="Jan-2023"/>
  </r>
  <r>
    <s v="ORD-2025-823055"/>
    <x v="17"/>
    <d v="2025-10-05T00:00:00"/>
    <s v="Americas"/>
    <x v="5"/>
    <s v="Rio de Janeiro"/>
    <s v="Education"/>
    <s v="Online"/>
    <s v="C. Otieno"/>
    <s v="Monitors"/>
    <s v="MON-9274"/>
    <n v="660.78"/>
    <n v="1630.39"/>
    <n v="0.218"/>
    <n v="13"/>
    <n v="27"/>
    <n v="16574.544740000001"/>
    <n v="8590.14"/>
    <n v="7984.4047400000018"/>
    <n v="0.48172694123724097"/>
    <s v="Sep-2025"/>
    <s v="Q3-2025"/>
    <s v="High"/>
    <s v="Americas &gt; Brazil &gt; Rio de Janeiro"/>
    <s v="Jan-2023"/>
  </r>
  <r>
    <s v="ORD-2023-573656"/>
    <x v="129"/>
    <d v="2023-05-16T00:00:00"/>
    <s v="Asia"/>
    <x v="4"/>
    <s v="Bengaluru"/>
    <s v="Non-Profit"/>
    <s v="Retail"/>
    <s v="L. Okafor"/>
    <s v="Monitors"/>
    <s v="MON-4830"/>
    <n v="475.37"/>
    <n v="963.73"/>
    <n v="4.1000000000000002E-2"/>
    <n v="22"/>
    <n v="14"/>
    <n v="20332.775539999999"/>
    <n v="10458.14"/>
    <n v="9874.6355399999993"/>
    <n v="0.48565113604750881"/>
    <s v="May-2023"/>
    <s v="Q2-2023"/>
    <s v="Medium"/>
    <s v="Asia &gt; India &gt; Bengaluru"/>
    <s v="Jan-2023"/>
  </r>
  <r>
    <s v="ORD-2024-567435"/>
    <x v="400"/>
    <d v="2024-05-03T00:00:00"/>
    <s v="Europe"/>
    <x v="8"/>
    <s v="London"/>
    <s v="Non-Profit"/>
    <s v="Distributor"/>
    <s v="N. Brown"/>
    <s v="Phones"/>
    <s v="PHN-9107"/>
    <n v="1232.77"/>
    <n v="891.73"/>
    <n v="0.16700000000000001"/>
    <n v="10"/>
    <n v="7"/>
    <n v="7428.1108999999988"/>
    <n v="12327.7"/>
    <n v="-4899.589100000002"/>
    <n v="-0.65960096260813805"/>
    <s v="Apr-2024"/>
    <s v="Q2-2024"/>
    <s v="Medium"/>
    <s v="Europe &gt; United Kingdom &gt; London"/>
    <s v="Jan-2023"/>
  </r>
  <r>
    <s v="ORD-2023-744942"/>
    <x v="29"/>
    <d v="2023-03-18T00:00:00"/>
    <s v="Asia"/>
    <x v="9"/>
    <s v="Beijing"/>
    <s v="Education"/>
    <s v="Distributor"/>
    <s v="K. Singh"/>
    <s v="Printers"/>
    <s v="PRN-1060"/>
    <n v="770.11"/>
    <n v="1667.82"/>
    <n v="6.9000000000000006E-2"/>
    <n v="7"/>
    <n v="23"/>
    <n v="10869.182940000001"/>
    <n v="5390.77"/>
    <n v="5478.4129400000002"/>
    <n v="0.50403171703355287"/>
    <s v="Feb-2023"/>
    <s v="Q1-2023"/>
    <s v="High"/>
    <s v="Asia &gt; China &gt; Beijing"/>
    <s v="Jan-2023"/>
  </r>
  <r>
    <s v="ORD-2025-331237"/>
    <x v="401"/>
    <d v="2025-03-25T00:00:00"/>
    <s v="Asia"/>
    <x v="9"/>
    <s v="Beijing"/>
    <s v="Non-Profit"/>
    <s v="Online"/>
    <s v="G. Dubois"/>
    <s v="Networking"/>
    <s v="NET-8329"/>
    <n v="1133.03"/>
    <n v="1921.51"/>
    <n v="0.10100000000000001"/>
    <n v="5"/>
    <n v="1"/>
    <n v="8637.1874499999994"/>
    <n v="5665.15"/>
    <n v="2972.0374499999998"/>
    <n v="0.3440978289755654"/>
    <s v="Mar-2025"/>
    <s v="Q1-2025"/>
    <s v="High"/>
    <s v="Asia &gt; China &gt; Beijing"/>
    <s v="Jan-2023"/>
  </r>
  <r>
    <s v="ORD-2025-680118"/>
    <x v="402"/>
    <d v="2025-03-27T00:00:00"/>
    <s v="Americas"/>
    <x v="5"/>
    <s v="Rio de Janeiro"/>
    <s v="Enterprise"/>
    <s v="Direct"/>
    <s v="F. Müller"/>
    <s v="Networking"/>
    <s v="NET-6269"/>
    <n v="996.73"/>
    <n v="1217.43"/>
    <n v="7.0000000000000007E-2"/>
    <n v="9"/>
    <n v="17"/>
    <n v="10189.8891"/>
    <n v="8970.57"/>
    <n v="1219.3191000000006"/>
    <n v="0.11965970267527255"/>
    <s v="Mar-2025"/>
    <s v="Q1-2025"/>
    <s v="Medium"/>
    <s v="Americas &gt; Brazil &gt; Rio de Janeiro"/>
    <s v="Jan-2023"/>
  </r>
  <r>
    <s v="ORD-2024-310809"/>
    <x v="403"/>
    <d v="2024-04-09T00:00:00"/>
    <s v="Africa"/>
    <x v="1"/>
    <s v="Lagos"/>
    <s v="Non-Profit"/>
    <s v="Direct"/>
    <s v="K. Singh"/>
    <s v="Components"/>
    <s v="CMP-6529"/>
    <n v="395.07"/>
    <n v="970.27"/>
    <n v="0.123"/>
    <n v="38"/>
    <n v="4"/>
    <n v="32335.21802"/>
    <n v="15012.66"/>
    <n v="17322.55802"/>
    <n v="0.53571799049833657"/>
    <s v="Apr-2024"/>
    <s v="Q2-2024"/>
    <s v="Medium"/>
    <s v="Africa &gt; Nigeria &gt; Lagos"/>
    <s v="Jan-2023"/>
  </r>
  <r>
    <s v="ORD-2025-474368"/>
    <x v="60"/>
    <d v="2025-05-17T00:00:00"/>
    <s v="Americas"/>
    <x v="10"/>
    <s v="Austin"/>
    <s v="Corporate"/>
    <s v="Direct"/>
    <s v="N. Brown"/>
    <s v="Phones"/>
    <s v="PHN-8776"/>
    <n v="932.26"/>
    <n v="1624.67"/>
    <n v="0.23499999999999999"/>
    <n v="28"/>
    <n v="20"/>
    <n v="34800.431400000001"/>
    <n v="26103.279999999999"/>
    <n v="8697.1514000000025"/>
    <n v="0.24991504559337163"/>
    <s v="Apr-2025"/>
    <s v="Q2-2025"/>
    <s v="High"/>
    <s v="Americas &gt; USA &gt; Austin"/>
    <s v="Jan-2023"/>
  </r>
  <r>
    <s v="ORD-2024-732543"/>
    <x v="404"/>
    <d v="2024-10-28T00:00:00"/>
    <s v="Asia"/>
    <x v="9"/>
    <s v="Shanghai"/>
    <s v="Small Business"/>
    <s v="Distributor"/>
    <s v="I. Johnson"/>
    <s v="Networking"/>
    <s v="NET-3728"/>
    <n v="1331.77"/>
    <n v="2606.11"/>
    <n v="0.02"/>
    <n v="6"/>
    <n v="4"/>
    <n v="15323.926799999999"/>
    <n v="7990.62"/>
    <n v="7333.3067999999994"/>
    <n v="0.47855271665745619"/>
    <s v="Oct-2024"/>
    <s v="Q4-2024"/>
    <s v="High"/>
    <s v="Asia &gt; China &gt; Shanghai"/>
    <s v="Jan-2023"/>
  </r>
  <r>
    <s v="ORD-2023-867166"/>
    <x v="290"/>
    <d v="2023-04-20T00:00:00"/>
    <s v="Europe"/>
    <x v="7"/>
    <s v="Lyon"/>
    <s v="Small Business"/>
    <s v="Online"/>
    <s v="A. Patel"/>
    <s v="Laptops"/>
    <s v="LAP-3565"/>
    <n v="227.02"/>
    <n v="434.72"/>
    <n v="9.8000000000000004E-2"/>
    <n v="10"/>
    <n v="7"/>
    <n v="3921.1744000000008"/>
    <n v="2270.2000000000003"/>
    <n v="1650.9744000000005"/>
    <n v="0.42104079838938052"/>
    <s v="Apr-2023"/>
    <s v="Q2-2023"/>
    <s v="Low"/>
    <s v="Europe &gt; France &gt; Lyon"/>
    <s v="Jan-2023"/>
  </r>
  <r>
    <s v="ORD-2024-776337"/>
    <x v="405"/>
    <d v="2024-11-21T00:00:00"/>
    <s v="Asia"/>
    <x v="4"/>
    <s v="Mumbai"/>
    <s v="Corporate"/>
    <s v="Direct"/>
    <s v="H. Kim"/>
    <s v="Laptops"/>
    <s v="LAP-5078"/>
    <n v="903.41"/>
    <n v="1860.41"/>
    <n v="0.108"/>
    <n v="5"/>
    <n v="9"/>
    <n v="8297.4286000000011"/>
    <n v="4517.05"/>
    <n v="3780.3786000000009"/>
    <n v="0.455608451996803"/>
    <s v="Nov-2024"/>
    <s v="Q4-2024"/>
    <s v="High"/>
    <s v="Asia &gt; India &gt; Mumbai"/>
    <s v="Jan-2023"/>
  </r>
  <r>
    <s v="ORD-2023-913592"/>
    <x v="406"/>
    <d v="2023-05-14T00:00:00"/>
    <s v="Asia"/>
    <x v="4"/>
    <s v="Delhi"/>
    <s v="Non-Profit"/>
    <s v="Distributor"/>
    <s v="C. Otieno"/>
    <s v="Monitors"/>
    <s v="MON-2465"/>
    <n v="622.6"/>
    <n v="833.69"/>
    <n v="0.20899999999999999"/>
    <n v="14"/>
    <n v="4"/>
    <n v="9232.2830599999998"/>
    <n v="8716.4"/>
    <n v="515.88306000000011"/>
    <n v="5.5878167582959715E-2"/>
    <s v="May-2023"/>
    <s v="Q2-2023"/>
    <s v="Medium"/>
    <s v="Asia &gt; India &gt; Delhi"/>
    <s v="Jan-2023"/>
  </r>
  <r>
    <s v="ORD-2024-961501"/>
    <x v="263"/>
    <d v="2024-03-23T00:00:00"/>
    <s v="Americas"/>
    <x v="10"/>
    <s v="Chicago"/>
    <s v="Small Business"/>
    <s v="Online"/>
    <s v="F. Müller"/>
    <s v="Components"/>
    <s v="CMP-3223"/>
    <n v="225.01"/>
    <n v="333.48"/>
    <n v="0.11899999999999999"/>
    <n v="12"/>
    <n v="21"/>
    <n v="3525.5505600000001"/>
    <n v="2700.12"/>
    <n v="825.43056000000024"/>
    <n v="0.23412813004729685"/>
    <s v="Mar-2024"/>
    <s v="Q1-2024"/>
    <s v="Low"/>
    <s v="Americas &gt; USA &gt; Chicago"/>
    <s v="Jan-2023"/>
  </r>
  <r>
    <s v="ORD-2024-964950"/>
    <x v="407"/>
    <d v="2024-10-11T00:00:00"/>
    <s v="Europe"/>
    <x v="8"/>
    <s v="Manchester"/>
    <s v="Non-Profit"/>
    <s v="Distributor"/>
    <s v="L. Okafor"/>
    <s v="Components"/>
    <s v="CMP-8127"/>
    <n v="1389.46"/>
    <n v="1784.7"/>
    <n v="0.14599999999999999"/>
    <n v="33"/>
    <n v="1"/>
    <n v="50296.415399999998"/>
    <n v="45852.18"/>
    <n v="4444.2353999999978"/>
    <n v="8.8360877503011831E-2"/>
    <s v="Oct-2024"/>
    <s v="Q4-2024"/>
    <s v="High"/>
    <s v="Europe &gt; United Kingdom &gt; Manchester"/>
    <s v="Jan-2023"/>
  </r>
  <r>
    <s v="ORD-2023-349264"/>
    <x v="408"/>
    <d v="2023-06-08T00:00:00"/>
    <s v="Europe"/>
    <x v="6"/>
    <s v="Frankfurt"/>
    <s v="Consumer"/>
    <s v="Online"/>
    <s v="A. Patel"/>
    <s v="Phones"/>
    <s v="PHN-1924"/>
    <n v="804.17"/>
    <n v="1072.29"/>
    <n v="3.2000000000000001E-2"/>
    <n v="5"/>
    <n v="7"/>
    <n v="5189.8836000000001"/>
    <n v="4020.85"/>
    <n v="1169.0336000000002"/>
    <n v="0.2252523736755869"/>
    <s v="Jun-2023"/>
    <s v="Q2-2023"/>
    <s v="Medium"/>
    <s v="Europe &gt; Germany &gt; Frankfurt"/>
    <s v="Jan-2023"/>
  </r>
  <r>
    <s v="ORD-2025-137394"/>
    <x v="409"/>
    <d v="2025-01-05T00:00:00"/>
    <s v="Asia"/>
    <x v="4"/>
    <s v="Delhi"/>
    <s v="Education"/>
    <s v="Retail"/>
    <s v="I. Johnson"/>
    <s v="Components"/>
    <s v="CMP-1156"/>
    <n v="1428.33"/>
    <n v="3028.05"/>
    <n v="0"/>
    <n v="11"/>
    <n v="1"/>
    <n v="33308.550000000003"/>
    <n v="15711.63"/>
    <n v="17596.920000000006"/>
    <n v="0.52830039134096207"/>
    <s v="Jan-2025"/>
    <s v="Q1-2025"/>
    <s v="High"/>
    <s v="Asia &gt; India &gt; Delhi"/>
    <s v="Jan-2023"/>
  </r>
  <r>
    <s v="ORD-2025-635337"/>
    <x v="117"/>
    <d v="2025-08-28T00:00:00"/>
    <s v="Asia"/>
    <x v="4"/>
    <s v="Mumbai"/>
    <s v="Non-Profit"/>
    <s v="Distributor"/>
    <s v="N. Brown"/>
    <s v="Laptops"/>
    <s v="LAP-3905"/>
    <n v="638.54"/>
    <n v="987.24"/>
    <n v="0"/>
    <n v="11"/>
    <n v="23"/>
    <n v="10859.64"/>
    <n v="7023.94"/>
    <n v="3835.7"/>
    <n v="0.35320692030306716"/>
    <s v="Aug-2025"/>
    <s v="Q3-2025"/>
    <s v="Medium"/>
    <s v="Asia &gt; India &gt; Mumbai"/>
    <s v="Jan-2023"/>
  </r>
  <r>
    <s v="ORD-2023-568013"/>
    <x v="323"/>
    <d v="2023-10-30T00:00:00"/>
    <s v="Asia"/>
    <x v="2"/>
    <s v="Tokyo"/>
    <s v="Enterprise"/>
    <s v="Online"/>
    <s v="D. Smith"/>
    <s v="Printers"/>
    <s v="PRN-1786"/>
    <n v="649.13"/>
    <n v="975.43"/>
    <n v="0.157"/>
    <n v="27"/>
    <n v="30"/>
    <n v="22201.762229999997"/>
    <n v="17526.509999999998"/>
    <n v="4675.2522299999982"/>
    <n v="0.21058023149543473"/>
    <s v="Sep-2023"/>
    <s v="Q3-2023"/>
    <s v="Medium"/>
    <s v="Asia &gt; Japan &gt; Tokyo"/>
    <s v="Mar-2023"/>
  </r>
  <r>
    <s v="ORD-2025-828263"/>
    <x v="253"/>
    <d v="2025-05-30T00:00:00"/>
    <s v="Africa"/>
    <x v="1"/>
    <s v="Lagos"/>
    <s v="Consumer"/>
    <s v="Distributor"/>
    <s v="F. Müller"/>
    <s v="Accessories"/>
    <s v="ACC-3349"/>
    <n v="66.400000000000006"/>
    <n v="141.43"/>
    <n v="0.107"/>
    <n v="8"/>
    <n v="13"/>
    <n v="1010.3759200000001"/>
    <n v="531.20000000000005"/>
    <n v="479.17592000000002"/>
    <n v="0.47425508715607551"/>
    <s v="May-2025"/>
    <s v="Q2-2025"/>
    <s v="Low"/>
    <s v="Africa &gt; Nigeria &gt; Lagos"/>
    <s v="Jan-2023"/>
  </r>
  <r>
    <s v="ORD-2024-402240"/>
    <x v="372"/>
    <d v="2024-05-26T00:00:00"/>
    <s v="Europe"/>
    <x v="6"/>
    <s v="Berlin"/>
    <s v="Non-Profit"/>
    <s v="Retail"/>
    <s v="B. Chen"/>
    <s v="Networking"/>
    <s v="NET-4228"/>
    <n v="930.71"/>
    <n v="1625.42"/>
    <n v="0.13800000000000001"/>
    <n v="7"/>
    <n v="25"/>
    <n v="9807.7842799999999"/>
    <n v="6514.97"/>
    <n v="3292.8142799999996"/>
    <n v="0.33573477821231196"/>
    <s v="May-2024"/>
    <s v="Q2-2024"/>
    <s v="High"/>
    <s v="Europe &gt; Germany &gt; Berlin"/>
    <s v="Jan-2023"/>
  </r>
  <r>
    <s v="ORD-2023-125739"/>
    <x v="410"/>
    <d v="2023-05-18T00:00:00"/>
    <s v="Africa"/>
    <x v="1"/>
    <s v="Port Harcourt"/>
    <s v="Corporate"/>
    <s v="Direct"/>
    <s v="F. Müller"/>
    <s v="Components"/>
    <s v="CMP-5633"/>
    <n v="327.97"/>
    <n v="299.94"/>
    <n v="4.9000000000000002E-2"/>
    <n v="3"/>
    <n v="17"/>
    <n v="855.72881999999993"/>
    <n v="983.91000000000008"/>
    <n v="-128.18118000000015"/>
    <n v="-0.14979182306843442"/>
    <s v="May-2023"/>
    <s v="Q2-2023"/>
    <s v="Low"/>
    <s v="Africa &gt; Nigeria &gt; Port Harcourt"/>
    <s v="Jan-2023"/>
  </r>
  <r>
    <s v="ORD-2024-892879"/>
    <x v="411"/>
    <d v="2024-08-08T00:00:00"/>
    <s v="Europe"/>
    <x v="7"/>
    <s v="Marseille"/>
    <s v="Corporate"/>
    <s v="Direct"/>
    <s v="J. Njeri"/>
    <s v="Components"/>
    <s v="CMP-5825"/>
    <n v="1062.3800000000001"/>
    <n v="1503.96"/>
    <n v="0.18"/>
    <n v="6"/>
    <n v="30"/>
    <n v="7399.4832000000006"/>
    <n v="6374.2800000000007"/>
    <n v="1025.2031999999999"/>
    <n v="0.13855064905073369"/>
    <s v="Jul-2024"/>
    <s v="Q3-2024"/>
    <s v="Medium"/>
    <s v="Europe &gt; France &gt; Marseille"/>
    <s v="Jan-2023"/>
  </r>
  <r>
    <s v="ORD-2023-472050"/>
    <x v="406"/>
    <d v="2023-05-27T00:00:00"/>
    <s v="Asia"/>
    <x v="4"/>
    <s v="Mumbai"/>
    <s v="Consumer"/>
    <s v="Retail"/>
    <s v="M. Rossi"/>
    <s v="Laptops"/>
    <s v="LAP-6499"/>
    <n v="1286.1600000000001"/>
    <n v="3101.11"/>
    <n v="0.1"/>
    <n v="23"/>
    <n v="17"/>
    <n v="64192.976999999999"/>
    <n v="29581.68"/>
    <n v="34611.296999999999"/>
    <n v="0.53917575749758417"/>
    <s v="May-2023"/>
    <s v="Q2-2023"/>
    <s v="High"/>
    <s v="Asia &gt; India &gt; Mumbai"/>
    <s v="Jan-2023"/>
  </r>
  <r>
    <s v="ORD-2024-468615"/>
    <x v="411"/>
    <d v="2024-07-12T00:00:00"/>
    <s v="Asia"/>
    <x v="9"/>
    <s v="Shanghai"/>
    <s v="Small Business"/>
    <s v="Retail"/>
    <s v="D. Smith"/>
    <s v="Accessories"/>
    <s v="ACC-3721"/>
    <n v="748.39"/>
    <n v="979.42"/>
    <n v="0"/>
    <n v="23"/>
    <n v="3"/>
    <n v="22526.66"/>
    <n v="17212.97"/>
    <n v="5313.6899999999987"/>
    <n v="0.23588450307324738"/>
    <s v="Jul-2024"/>
    <s v="Q3-2024"/>
    <s v="Medium"/>
    <s v="Asia &gt; China &gt; Shanghai"/>
    <s v="Jan-2023"/>
  </r>
  <r>
    <s v="ORD-2024-833375"/>
    <x v="412"/>
    <d v="2024-05-10T00:00:00"/>
    <s v="Africa"/>
    <x v="0"/>
    <s v="Kisumu"/>
    <s v="Non-Profit"/>
    <s v="Online"/>
    <s v="N. Brown"/>
    <s v="Monitors"/>
    <s v="MON-6190"/>
    <n v="513.30999999999995"/>
    <n v="1186.26"/>
    <n v="9.4E-2"/>
    <n v="15"/>
    <n v="16"/>
    <n v="16121.273400000002"/>
    <n v="7699.65"/>
    <n v="8421.6234000000022"/>
    <n v="0.52239194702820446"/>
    <s v="Apr-2024"/>
    <s v="Q2-2024"/>
    <s v="Medium"/>
    <s v="Africa &gt; Kenya &gt; Kisumu"/>
    <s v="Jan-2023"/>
  </r>
  <r>
    <s v="ORD-2024-206311"/>
    <x v="94"/>
    <d v="2024-01-15T00:00:00"/>
    <s v="Americas"/>
    <x v="10"/>
    <s v="San Francisco"/>
    <s v="Non-Profit"/>
    <s v="Direct"/>
    <s v="E. Garcia"/>
    <s v="Components"/>
    <s v="CMP-2410"/>
    <n v="1061.3699999999999"/>
    <n v="1938.33"/>
    <n v="0.17"/>
    <n v="4"/>
    <n v="2"/>
    <n v="6435.2555999999995"/>
    <n v="4245.4799999999996"/>
    <n v="2189.7755999999999"/>
    <n v="0.34027795259600879"/>
    <s v="Jan-2024"/>
    <s v="Q1-2024"/>
    <s v="High"/>
    <s v="Americas &gt; USA &gt; San Francisco"/>
    <s v="Jan-2023"/>
  </r>
  <r>
    <s v="ORD-2024-364080"/>
    <x v="413"/>
    <d v="2024-04-27T00:00:00"/>
    <s v="Africa"/>
    <x v="0"/>
    <s v="Nakuru"/>
    <s v="Enterprise"/>
    <s v="Online"/>
    <s v="D. Smith"/>
    <s v="Printers"/>
    <s v="PRN-2641"/>
    <n v="401.3"/>
    <n v="826.47"/>
    <n v="0.22500000000000001"/>
    <n v="13"/>
    <n v="11"/>
    <n v="8326.6852500000005"/>
    <n v="5216.9000000000005"/>
    <n v="3109.7852499999999"/>
    <n v="0.37347217489696755"/>
    <s v="Apr-2024"/>
    <s v="Q2-2024"/>
    <s v="Medium"/>
    <s v="Africa &gt; Kenya &gt; Nakuru"/>
    <s v="Jan-2023"/>
  </r>
  <r>
    <s v="ORD-2025-460466"/>
    <x v="414"/>
    <d v="2025-02-16T00:00:00"/>
    <s v="Africa"/>
    <x v="1"/>
    <s v="Lagos"/>
    <s v="Small Business"/>
    <s v="Distributor"/>
    <s v="C. Otieno"/>
    <s v="Printers"/>
    <s v="PRN-1882"/>
    <n v="90.68"/>
    <n v="118.17"/>
    <n v="0.13500000000000001"/>
    <n v="21"/>
    <n v="9"/>
    <n v="2146.5580500000001"/>
    <n v="1904.2800000000002"/>
    <n v="242.27804999999989"/>
    <n v="0.11286815653552899"/>
    <s v="Feb-2025"/>
    <s v="Q1-2025"/>
    <s v="Low"/>
    <s v="Africa &gt; Nigeria &gt; Lagos"/>
    <s v="Jan-2023"/>
  </r>
  <r>
    <s v="ORD-2023-700699"/>
    <x v="415"/>
    <d v="2023-01-26T00:00:00"/>
    <s v="Asia"/>
    <x v="9"/>
    <s v="Shenzhen"/>
    <s v="Non-Profit"/>
    <s v="Retail"/>
    <s v="M. Rossi"/>
    <s v="Printers"/>
    <s v="PRN-1641"/>
    <n v="1083.0899999999999"/>
    <n v="1425.87"/>
    <n v="0"/>
    <n v="8"/>
    <n v="14"/>
    <n v="11406.96"/>
    <n v="8664.7199999999993"/>
    <n v="2742.24"/>
    <n v="0.24040059752992909"/>
    <s v="Jan-2023"/>
    <s v="Q1-2023"/>
    <s v="Medium"/>
    <s v="Asia &gt; China &gt; Shenzhen"/>
    <s v="Jan-2023"/>
  </r>
  <r>
    <s v="ORD-2024-713332"/>
    <x v="416"/>
    <d v="2024-06-23T00:00:00"/>
    <s v="Africa"/>
    <x v="0"/>
    <s v="Nairobi"/>
    <s v="Consumer"/>
    <s v="Distributor"/>
    <s v="D. Smith"/>
    <s v="Laptops"/>
    <s v="LAP-1739"/>
    <n v="1208.74"/>
    <n v="1594.78"/>
    <n v="5.8999999999999997E-2"/>
    <n v="39"/>
    <n v="18"/>
    <n v="58526.83122"/>
    <n v="47140.86"/>
    <n v="11385.971219999999"/>
    <n v="0.1945427589817838"/>
    <s v="Jun-2024"/>
    <s v="Q2-2024"/>
    <s v="Medium"/>
    <s v="Africa &gt; Kenya &gt; Nairobi"/>
    <s v="Jan-2023"/>
  </r>
  <r>
    <s v="ORD-2023-640022"/>
    <x v="417"/>
    <d v="2023-09-20T00:00:00"/>
    <s v="Africa"/>
    <x v="11"/>
    <s v="Durban"/>
    <s v="Small Business"/>
    <s v="Marketplace"/>
    <s v="M. Rossi"/>
    <s v="Printers"/>
    <s v="PRN-4732"/>
    <n v="1399.64"/>
    <n v="3342.11"/>
    <n v="0"/>
    <n v="10"/>
    <n v="27"/>
    <n v="33421.1"/>
    <n v="13996.400000000001"/>
    <n v="19424.699999999997"/>
    <n v="0.58121067229983447"/>
    <s v="Aug-2023"/>
    <s v="Q3-2023"/>
    <s v="High"/>
    <s v="Africa &gt; South Africa &gt; Durban"/>
    <s v="Jan-2023"/>
  </r>
  <r>
    <s v="ORD-2024-532184"/>
    <x v="247"/>
    <d v="2024-02-08T00:00:00"/>
    <s v="Asia"/>
    <x v="2"/>
    <s v="Osaka"/>
    <s v="Consumer"/>
    <s v="Marketplace"/>
    <s v="I. Johnson"/>
    <s v="Networking"/>
    <s v="NET-9569"/>
    <n v="937.16"/>
    <n v="1069.77"/>
    <n v="3.7999999999999999E-2"/>
    <n v="9"/>
    <n v="14"/>
    <n v="9262.0686600000008"/>
    <n v="8434.44"/>
    <n v="827.62866000000031"/>
    <n v="8.9356783066645962E-2"/>
    <s v="Jan-2024"/>
    <s v="Q1-2024"/>
    <s v="Medium"/>
    <s v="Asia &gt; Japan &gt; Osaka"/>
    <s v="Mar-2023"/>
  </r>
  <r>
    <s v="ORD-2025-926547"/>
    <x v="418"/>
    <d v="2025-03-26T00:00:00"/>
    <s v="Europe"/>
    <x v="6"/>
    <s v="Berlin"/>
    <s v="Small Business"/>
    <s v="Online"/>
    <s v="I. Johnson"/>
    <s v="Phones"/>
    <s v="PHN-3007"/>
    <n v="116.97"/>
    <n v="140.82"/>
    <n v="0.122"/>
    <n v="5"/>
    <n v="15"/>
    <n v="618.19979999999987"/>
    <n v="584.85"/>
    <n v="33.349799999999846"/>
    <n v="5.3946636669891926E-2"/>
    <s v="Mar-2025"/>
    <s v="Q1-2025"/>
    <s v="Low"/>
    <s v="Europe &gt; Germany &gt; Berlin"/>
    <s v="Jan-2023"/>
  </r>
  <r>
    <s v="ORD-2025-778145"/>
    <x v="222"/>
    <d v="2025-05-12T00:00:00"/>
    <s v="Europe"/>
    <x v="7"/>
    <s v="Lyon"/>
    <s v="Enterprise"/>
    <s v="Marketplace"/>
    <s v="K. Singh"/>
    <s v="Monitors"/>
    <s v="MON-9216"/>
    <n v="59.51"/>
    <n v="67.040000000000006"/>
    <n v="0.114"/>
    <n v="9"/>
    <n v="20"/>
    <n v="534.57695999999999"/>
    <n v="535.59"/>
    <n v="-1.0130400000000463"/>
    <n v="-1.8950311663264469E-3"/>
    <s v="Apr-2025"/>
    <s v="Q2-2025"/>
    <s v="Low"/>
    <s v="Europe &gt; France &gt; Lyon"/>
    <s v="Jan-2023"/>
  </r>
  <r>
    <s v="ORD-2023-525643"/>
    <x v="419"/>
    <d v="2023-09-03T00:00:00"/>
    <s v="Africa"/>
    <x v="11"/>
    <s v="Durban"/>
    <s v="Enterprise"/>
    <s v="Retail"/>
    <s v="A. Patel"/>
    <s v="Phones"/>
    <s v="PHN-8072"/>
    <n v="676.37"/>
    <n v="1276.67"/>
    <n v="6.6000000000000003E-2"/>
    <n v="10"/>
    <n v="17"/>
    <n v="11924.0978"/>
    <n v="6763.7"/>
    <n v="5160.3977999999997"/>
    <n v="0.4327705027712872"/>
    <s v="Aug-2023"/>
    <s v="Q3-2023"/>
    <s v="Medium"/>
    <s v="Africa &gt; South Africa &gt; Durban"/>
    <s v="Jan-2023"/>
  </r>
  <r>
    <s v="ORD-2025-312803"/>
    <x v="35"/>
    <d v="2025-07-14T00:00:00"/>
    <s v="Africa"/>
    <x v="11"/>
    <s v="Johannesburg"/>
    <s v="Enterprise"/>
    <s v="Marketplace"/>
    <s v="J. Njeri"/>
    <s v="Laptops"/>
    <s v="LAP-1308"/>
    <n v="1151.06"/>
    <n v="2821.36"/>
    <n v="0.248"/>
    <n v="20"/>
    <n v="20"/>
    <n v="42433.254400000005"/>
    <n v="23021.199999999997"/>
    <n v="19412.054400000008"/>
    <n v="0.45747267501594235"/>
    <s v="Jun-2025"/>
    <s v="Q2-2025"/>
    <s v="High"/>
    <s v="Africa &gt; South Africa &gt; Johannesburg"/>
    <s v="Jan-2023"/>
  </r>
  <r>
    <s v="ORD-2025-149156"/>
    <x v="420"/>
    <d v="2025-02-06T00:00:00"/>
    <s v="Americas"/>
    <x v="5"/>
    <s v="Brasília"/>
    <s v="Non-Profit"/>
    <s v="Retail"/>
    <s v="B. Chen"/>
    <s v="Laptops"/>
    <s v="LAP-7353"/>
    <n v="725.62"/>
    <n v="1559.19"/>
    <n v="0.19"/>
    <n v="12"/>
    <n v="27"/>
    <n v="15155.326800000001"/>
    <n v="8707.44"/>
    <n v="6447.8868000000002"/>
    <n v="0.42545349797405885"/>
    <s v="Jan-2025"/>
    <s v="Q1-2025"/>
    <s v="Medium"/>
    <s v="Americas &gt; Brazil &gt; Brasília"/>
    <s v="Jan-2023"/>
  </r>
  <r>
    <s v="ORD-2023-215819"/>
    <x v="306"/>
    <d v="2023-07-11T00:00:00"/>
    <s v="Europe"/>
    <x v="7"/>
    <s v="Paris"/>
    <s v="Corporate"/>
    <s v="Direct"/>
    <s v="F. Müller"/>
    <s v="Networking"/>
    <s v="NET-6533"/>
    <n v="479.5"/>
    <n v="656.66"/>
    <n v="0.14899999999999999"/>
    <n v="14"/>
    <n v="10"/>
    <n v="7823.4472399999995"/>
    <n v="6713"/>
    <n v="1110.4472399999995"/>
    <n v="0.14193835606412289"/>
    <s v="Jul-2023"/>
    <s v="Q3-2023"/>
    <s v="Low"/>
    <s v="Europe &gt; France &gt; Paris"/>
    <s v="Jan-2023"/>
  </r>
  <r>
    <s v="ORD-2024-353078"/>
    <x v="421"/>
    <d v="2024-08-26T00:00:00"/>
    <s v="Americas"/>
    <x v="10"/>
    <s v="Chicago"/>
    <s v="Corporate"/>
    <s v="Distributor"/>
    <s v="L. Okafor"/>
    <s v="Laptops"/>
    <s v="LAP-5763"/>
    <n v="1291.7"/>
    <n v="2657.84"/>
    <n v="8.6999999999999994E-2"/>
    <n v="21"/>
    <n v="10"/>
    <n v="50958.766320000002"/>
    <n v="27125.7"/>
    <n v="23833.066320000002"/>
    <n v="0.46769315745083367"/>
    <s v="Aug-2024"/>
    <s v="Q3-2024"/>
    <s v="High"/>
    <s v="Americas &gt; USA &gt; Chicago"/>
    <s v="Jan-2023"/>
  </r>
  <r>
    <s v="ORD-2023-621393"/>
    <x v="422"/>
    <d v="2023-07-13T00:00:00"/>
    <s v="Africa"/>
    <x v="11"/>
    <s v="Cape Town"/>
    <s v="Small Business"/>
    <s v="Marketplace"/>
    <s v="B. Chen"/>
    <s v="Accessories"/>
    <s v="ACC-9445"/>
    <n v="612.59"/>
    <n v="1424.74"/>
    <n v="4.3999999999999997E-2"/>
    <n v="15"/>
    <n v="6"/>
    <n v="20430.771599999996"/>
    <n v="9188.85"/>
    <n v="11241.921599999996"/>
    <n v="0.55024459281802152"/>
    <s v="Jul-2023"/>
    <s v="Q3-2023"/>
    <s v="Medium"/>
    <s v="Africa &gt; South Africa &gt; Cape Town"/>
    <s v="Jan-2023"/>
  </r>
  <r>
    <s v="ORD-2023-974506"/>
    <x v="423"/>
    <d v="2024-01-01T00:00:00"/>
    <s v="Africa"/>
    <x v="11"/>
    <s v="Cape Town"/>
    <s v="Education"/>
    <s v="Distributor"/>
    <s v="A. Patel"/>
    <s v="Printers"/>
    <s v="PRN-1654"/>
    <n v="1141.8"/>
    <n v="2318.7399999999998"/>
    <n v="0.107"/>
    <n v="32"/>
    <n v="4"/>
    <n v="66260.314239999992"/>
    <n v="36537.599999999999"/>
    <n v="29722.714239999994"/>
    <n v="0.44857490612468304"/>
    <s v="Dec-2023"/>
    <s v="Q4-2023"/>
    <s v="High"/>
    <s v="Africa &gt; South Africa &gt; Cape Town"/>
    <s v="Jan-2023"/>
  </r>
  <r>
    <s v="ORD-2023-811823"/>
    <x v="424"/>
    <d v="2023-02-15T00:00:00"/>
    <s v="Europe"/>
    <x v="6"/>
    <s v="Berlin"/>
    <s v="Small Business"/>
    <s v="Online"/>
    <s v="O. Wang"/>
    <s v="Networking"/>
    <s v="NET-8787"/>
    <n v="492.62"/>
    <n v="366.7"/>
    <n v="8.8999999999999996E-2"/>
    <n v="10"/>
    <n v="20"/>
    <n v="3340.6370000000002"/>
    <n v="4926.2"/>
    <n v="-1585.5629999999996"/>
    <n v="-0.47462894052840809"/>
    <s v="Jan-2023"/>
    <s v="Q1-2023"/>
    <s v="Low"/>
    <s v="Europe &gt; Germany &gt; Berlin"/>
    <s v="Jan-2023"/>
  </r>
  <r>
    <s v="ORD-2023-286720"/>
    <x v="425"/>
    <d v="2023-07-09T00:00:00"/>
    <s v="Africa"/>
    <x v="0"/>
    <s v="Nairobi"/>
    <s v="Consumer"/>
    <s v="Online"/>
    <s v="D. Smith"/>
    <s v="Laptops"/>
    <s v="LAP-1989"/>
    <n v="1258.72"/>
    <n v="2797.41"/>
    <n v="0"/>
    <n v="7"/>
    <n v="1"/>
    <n v="19581.87"/>
    <n v="8811.0400000000009"/>
    <n v="10770.829999999998"/>
    <n v="0.55004093071805704"/>
    <s v="Jul-2023"/>
    <s v="Q3-2023"/>
    <s v="High"/>
    <s v="Africa &gt; Kenya &gt; Nairobi"/>
    <s v="Jan-2023"/>
  </r>
  <r>
    <s v="ORD-2024-626925"/>
    <x v="116"/>
    <d v="2024-06-09T00:00:00"/>
    <s v="Asia"/>
    <x v="9"/>
    <s v="Shanghai"/>
    <s v="Corporate"/>
    <s v="Retail"/>
    <s v="O. Wang"/>
    <s v="Monitors"/>
    <s v="MON-8688"/>
    <n v="1370.28"/>
    <n v="2209.66"/>
    <n v="0.13300000000000001"/>
    <n v="16"/>
    <n v="2"/>
    <n v="30652.403519999996"/>
    <n v="21924.48"/>
    <n v="8727.9235199999966"/>
    <n v="0.28473863442079589"/>
    <s v="Jun-2024"/>
    <s v="Q2-2024"/>
    <s v="High"/>
    <s v="Asia &gt; China &gt; Shanghai"/>
    <s v="Jan-2023"/>
  </r>
  <r>
    <s v="ORD-2023-960380"/>
    <x v="426"/>
    <d v="2023-02-12T00:00:00"/>
    <s v="Africa"/>
    <x v="1"/>
    <s v="Port Harcourt"/>
    <s v="Non-Profit"/>
    <s v="Direct"/>
    <s v="D. Smith"/>
    <s v="Accessories"/>
    <s v="ACC-8242"/>
    <n v="944.61"/>
    <n v="839.04"/>
    <n v="5.8999999999999997E-2"/>
    <n v="6"/>
    <n v="1"/>
    <n v="4737.2198399999997"/>
    <n v="5667.66"/>
    <n v="-930.44016000000011"/>
    <n v="-0.19641059343363726"/>
    <s v="Feb-2023"/>
    <s v="Q1-2023"/>
    <s v="Medium"/>
    <s v="Africa &gt; Nigeria &gt; Port Harcourt"/>
    <s v="Jan-2023"/>
  </r>
  <r>
    <s v="ORD-2023-453699"/>
    <x v="306"/>
    <d v="2023-07-08T00:00:00"/>
    <s v="Europe"/>
    <x v="6"/>
    <s v="Frankfurt"/>
    <s v="Small Business"/>
    <s v="Distributor"/>
    <s v="N. Brown"/>
    <s v="Laptops"/>
    <s v="LAP-4666"/>
    <n v="460.21"/>
    <n v="1139.1500000000001"/>
    <n v="0.115"/>
    <n v="14"/>
    <n v="7"/>
    <n v="14114.068500000001"/>
    <n v="6442.94"/>
    <n v="7671.1285000000016"/>
    <n v="0.54350937151821255"/>
    <s v="Jul-2023"/>
    <s v="Q3-2023"/>
    <s v="Medium"/>
    <s v="Europe &gt; Germany &gt; Frankfurt"/>
    <s v="Jan-2023"/>
  </r>
  <r>
    <s v="ORD-2025-960931"/>
    <x v="427"/>
    <d v="2025-08-26T00:00:00"/>
    <s v="Americas"/>
    <x v="10"/>
    <s v="New York"/>
    <s v="Corporate"/>
    <s v="Retail"/>
    <s v="M. Rossi"/>
    <s v="Networking"/>
    <s v="NET-5196"/>
    <n v="1304.95"/>
    <n v="1712.03"/>
    <n v="0.21199999999999999"/>
    <n v="8"/>
    <n v="6"/>
    <n v="10792.637119999999"/>
    <n v="10439.6"/>
    <n v="353.03711999999905"/>
    <n v="3.2710922833287949E-2"/>
    <s v="Aug-2025"/>
    <s v="Q3-2025"/>
    <s v="High"/>
    <s v="Americas &gt; USA &gt; New York"/>
    <s v="Jan-2023"/>
  </r>
  <r>
    <s v="ORD-2024-419248"/>
    <x v="428"/>
    <d v="2024-03-16T00:00:00"/>
    <s v="Africa"/>
    <x v="11"/>
    <s v="Johannesburg"/>
    <s v="Enterprise"/>
    <s v="Distributor"/>
    <s v="M. Rossi"/>
    <s v="Monitors"/>
    <s v="MON-8422"/>
    <n v="441.08"/>
    <n v="1054.29"/>
    <n v="0.23699999999999999"/>
    <n v="6"/>
    <n v="12"/>
    <n v="4826.5396199999996"/>
    <n v="2646.48"/>
    <n v="2180.0596199999995"/>
    <n v="0.45168169985932899"/>
    <s v="Mar-2024"/>
    <s v="Q1-2024"/>
    <s v="Medium"/>
    <s v="Africa &gt; South Africa &gt; Johannesburg"/>
    <s v="Jan-2023"/>
  </r>
  <r>
    <s v="ORD-2023-488227"/>
    <x v="429"/>
    <d v="2023-10-02T00:00:00"/>
    <s v="Americas"/>
    <x v="3"/>
    <s v="Toronto"/>
    <s v="Education"/>
    <s v="Direct"/>
    <s v="A. Patel"/>
    <s v="Accessories"/>
    <s v="ACC-3415"/>
    <n v="1299.03"/>
    <n v="2451.2199999999998"/>
    <n v="0.20799999999999999"/>
    <n v="8"/>
    <n v="24"/>
    <n v="15530.929919999999"/>
    <n v="10392.24"/>
    <n v="5138.6899199999989"/>
    <n v="0.3308681416032041"/>
    <s v="Sep-2023"/>
    <s v="Q3-2023"/>
    <s v="High"/>
    <s v="Americas &gt; Canada &gt; Toronto"/>
    <s v="Jan-2023"/>
  </r>
  <r>
    <s v="ORD-2023-472078"/>
    <x v="2"/>
    <d v="2023-03-06T00:00:00"/>
    <s v="Europe"/>
    <x v="6"/>
    <s v="Frankfurt"/>
    <s v="Small Business"/>
    <s v="Marketplace"/>
    <s v="D. Smith"/>
    <s v="Printers"/>
    <s v="PRN-9624"/>
    <n v="880.02"/>
    <n v="1251.21"/>
    <n v="0.123"/>
    <n v="29"/>
    <n v="6"/>
    <n v="31822.023930000003"/>
    <n v="25520.579999999998"/>
    <n v="6301.4439300000049"/>
    <n v="0.19802146915172672"/>
    <s v="Feb-2023"/>
    <s v="Q1-2023"/>
    <s v="Medium"/>
    <s v="Europe &gt; Germany &gt; Frankfurt"/>
    <s v="Jan-2023"/>
  </r>
  <r>
    <s v="ORD-2024-202877"/>
    <x v="293"/>
    <d v="2024-08-03T00:00:00"/>
    <s v="Americas"/>
    <x v="5"/>
    <s v="Rio de Janeiro"/>
    <s v="Corporate"/>
    <s v="Marketplace"/>
    <s v="M. Rossi"/>
    <s v="Monitors"/>
    <s v="MON-6287"/>
    <n v="702.98"/>
    <n v="1104.8"/>
    <n v="0.17499999999999999"/>
    <n v="12"/>
    <n v="21"/>
    <n v="10937.519999999999"/>
    <n v="8435.76"/>
    <n v="2501.7599999999984"/>
    <n v="0.22873192460448061"/>
    <s v="Jul-2024"/>
    <s v="Q3-2024"/>
    <s v="Medium"/>
    <s v="Americas &gt; Brazil &gt; Rio de Janeiro"/>
    <s v="Jan-2023"/>
  </r>
  <r>
    <s v="ORD-2024-140633"/>
    <x v="430"/>
    <d v="2024-12-26T00:00:00"/>
    <s v="Europe"/>
    <x v="8"/>
    <s v="London"/>
    <s v="Enterprise"/>
    <s v="Online"/>
    <s v="D. Smith"/>
    <s v="Networking"/>
    <s v="NET-4491"/>
    <n v="1035.24"/>
    <n v="2383.41"/>
    <n v="0.17"/>
    <n v="15"/>
    <n v="19"/>
    <n v="29673.454499999993"/>
    <n v="15528.6"/>
    <n v="14144.854499999992"/>
    <n v="0.47668378145860962"/>
    <s v="Dec-2024"/>
    <s v="Q4-2024"/>
    <s v="High"/>
    <s v="Europe &gt; United Kingdom &gt; London"/>
    <s v="Jan-2023"/>
  </r>
  <r>
    <s v="ORD-2025-419532"/>
    <x v="431"/>
    <d v="2025-08-23T00:00:00"/>
    <s v="Americas"/>
    <x v="5"/>
    <s v="Brasília"/>
    <s v="Consumer"/>
    <s v="Distributor"/>
    <s v="A. Patel"/>
    <s v="Monitors"/>
    <s v="MON-4317"/>
    <n v="86.64"/>
    <n v="213.06"/>
    <n v="0.21199999999999999"/>
    <n v="11"/>
    <n v="17"/>
    <n v="1846.8040799999999"/>
    <n v="953.04"/>
    <n v="893.76407999999992"/>
    <n v="0.48395175735154322"/>
    <s v="Aug-2025"/>
    <s v="Q3-2025"/>
    <s v="Low"/>
    <s v="Americas &gt; Brazil &gt; Brasília"/>
    <s v="Jan-2023"/>
  </r>
  <r>
    <s v="ORD-2023-139236"/>
    <x v="432"/>
    <d v="2023-03-20T00:00:00"/>
    <s v="Asia"/>
    <x v="2"/>
    <s v="Nagoya"/>
    <s v="Small Business"/>
    <s v="Online"/>
    <s v="D. Smith"/>
    <s v="Networking"/>
    <s v="NET-7349"/>
    <n v="1171.17"/>
    <n v="2030.64"/>
    <n v="0.157"/>
    <n v="11"/>
    <n v="17"/>
    <n v="18830.12472"/>
    <n v="12882.87"/>
    <n v="5947.254719999999"/>
    <n v="0.31583724528830415"/>
    <s v="Mar-2023"/>
    <s v="Q1-2023"/>
    <s v="High"/>
    <s v="Asia &gt; Japan &gt; Nagoya"/>
    <s v="Mar-2023"/>
  </r>
  <r>
    <s v="ORD-2025-337268"/>
    <x v="433"/>
    <d v="2025-03-17T00:00:00"/>
    <s v="Europe"/>
    <x v="6"/>
    <s v="Munich"/>
    <s v="Consumer"/>
    <s v="Retail"/>
    <s v="L. Okafor"/>
    <s v="Accessories"/>
    <s v="ACC-5150"/>
    <n v="730.42"/>
    <n v="956.7"/>
    <n v="4.2000000000000003E-2"/>
    <n v="22"/>
    <n v="29"/>
    <n v="20163.409200000002"/>
    <n v="16069.24"/>
    <n v="4094.1692000000021"/>
    <n v="0.20304945256975698"/>
    <s v="Feb-2025"/>
    <s v="Q1-2025"/>
    <s v="Medium"/>
    <s v="Europe &gt; Germany &gt; Munich"/>
    <s v="Jan-2023"/>
  </r>
  <r>
    <s v="ORD-2025-332931"/>
    <x v="146"/>
    <d v="2025-03-01T00:00:00"/>
    <s v="Africa"/>
    <x v="0"/>
    <s v="Mombasa"/>
    <s v="Education"/>
    <s v="Direct"/>
    <s v="L. Okafor"/>
    <s v="Accessories"/>
    <s v="ACC-5144"/>
    <n v="1162.8599999999999"/>
    <n v="1447.68"/>
    <n v="8.6999999999999994E-2"/>
    <n v="12"/>
    <n v="14"/>
    <n v="15860.782080000001"/>
    <n v="13954.32"/>
    <n v="1906.4620800000012"/>
    <n v="0.12019975247021369"/>
    <s v="Feb-2025"/>
    <s v="Q1-2025"/>
    <s v="Medium"/>
    <s v="Africa &gt; Kenya &gt; Mombasa"/>
    <s v="Jan-2023"/>
  </r>
  <r>
    <s v="ORD-2024-536442"/>
    <x v="434"/>
    <d v="2024-09-26T00:00:00"/>
    <s v="Asia"/>
    <x v="2"/>
    <s v="Tokyo"/>
    <s v="Education"/>
    <s v="Online"/>
    <s v="I. Johnson"/>
    <s v="Phones"/>
    <s v="PHN-6111"/>
    <n v="1189.03"/>
    <n v="2949.62"/>
    <n v="0.125"/>
    <n v="13"/>
    <n v="26"/>
    <n v="33551.927499999998"/>
    <n v="15457.39"/>
    <n v="18094.537499999999"/>
    <n v="0.53929949330034765"/>
    <s v="Aug-2024"/>
    <s v="Q3-2024"/>
    <s v="High"/>
    <s v="Asia &gt; Japan &gt; Tokyo"/>
    <s v="Mar-2023"/>
  </r>
  <r>
    <s v="ORD-2023-957692"/>
    <x v="239"/>
    <d v="2023-05-20T00:00:00"/>
    <s v="Asia"/>
    <x v="4"/>
    <s v="Mumbai"/>
    <s v="Enterprise"/>
    <s v="Retail"/>
    <s v="D. Smith"/>
    <s v="Accessories"/>
    <s v="ACC-9283"/>
    <n v="1443.28"/>
    <n v="2580.5700000000002"/>
    <n v="0"/>
    <n v="18"/>
    <n v="13"/>
    <n v="46450.26"/>
    <n v="25979.040000000001"/>
    <n v="20471.22"/>
    <n v="0.4407127107577008"/>
    <s v="May-2023"/>
    <s v="Q2-2023"/>
    <s v="High"/>
    <s v="Asia &gt; India &gt; Mumbai"/>
    <s v="Jan-2023"/>
  </r>
  <r>
    <s v="ORD-2025-874124"/>
    <x v="78"/>
    <d v="2025-05-21T00:00:00"/>
    <s v="Americas"/>
    <x v="3"/>
    <s v="Vancouver"/>
    <s v="Non-Profit"/>
    <s v="Distributor"/>
    <s v="F. Müller"/>
    <s v="Printers"/>
    <s v="PRN-2407"/>
    <n v="883.5"/>
    <n v="1978.91"/>
    <n v="5.3999999999999999E-2"/>
    <n v="27"/>
    <n v="7"/>
    <n v="50545.319219999998"/>
    <n v="23854.5"/>
    <n v="26690.819219999998"/>
    <n v="0.52805718970390547"/>
    <s v="May-2025"/>
    <s v="Q2-2025"/>
    <s v="High"/>
    <s v="Americas &gt; Canada &gt; Vancouver"/>
    <s v="Jan-2023"/>
  </r>
  <r>
    <s v="ORD-2024-687073"/>
    <x v="0"/>
    <d v="2024-03-29T00:00:00"/>
    <s v="Americas"/>
    <x v="10"/>
    <s v="New York"/>
    <s v="Corporate"/>
    <s v="Retail"/>
    <s v="M. Rossi"/>
    <s v="Monitors"/>
    <s v="MON-7099"/>
    <n v="710.98"/>
    <n v="1481.45"/>
    <n v="0.21099999999999999"/>
    <n v="9"/>
    <n v="18"/>
    <n v="10519.776450000001"/>
    <n v="6398.82"/>
    <n v="4120.9564500000015"/>
    <n v="0.39173422264120461"/>
    <s v="Mar-2024"/>
    <s v="Q1-2024"/>
    <s v="Medium"/>
    <s v="Americas &gt; USA &gt; New York"/>
    <s v="Jan-2023"/>
  </r>
  <r>
    <s v="ORD-2024-555229"/>
    <x v="22"/>
    <d v="2024-05-22T00:00:00"/>
    <s v="Africa"/>
    <x v="0"/>
    <s v="Nairobi"/>
    <s v="Corporate"/>
    <s v="Direct"/>
    <s v="H. Kim"/>
    <s v="Accessories"/>
    <s v="ACC-7354"/>
    <n v="857.42"/>
    <n v="1658.92"/>
    <n v="0.122"/>
    <n v="9"/>
    <n v="4"/>
    <n v="13108.78584"/>
    <n v="7716.78"/>
    <n v="5392.0058400000007"/>
    <n v="0.41132763215544305"/>
    <s v="May-2024"/>
    <s v="Q2-2024"/>
    <s v="High"/>
    <s v="Africa &gt; Kenya &gt; Nairobi"/>
    <s v="Jan-2023"/>
  </r>
  <r>
    <s v="ORD-2024-872291"/>
    <x v="435"/>
    <d v="2024-01-12T00:00:00"/>
    <s v="Asia"/>
    <x v="4"/>
    <s v="Bengaluru"/>
    <s v="Corporate"/>
    <s v="Direct"/>
    <s v="E. Garcia"/>
    <s v="Printers"/>
    <s v="PRN-6585"/>
    <n v="802.32"/>
    <n v="602.34"/>
    <n v="0.12"/>
    <n v="25"/>
    <n v="4"/>
    <n v="13251.48"/>
    <n v="20058"/>
    <n v="-6806.52"/>
    <n v="-0.51364224977134632"/>
    <s v="Jan-2024"/>
    <s v="Q1-2024"/>
    <s v="Low"/>
    <s v="Asia &gt; India &gt; Bengaluru"/>
    <s v="Jan-2023"/>
  </r>
  <r>
    <s v="ORD-2024-250862"/>
    <x v="40"/>
    <d v="2024-11-05T00:00:00"/>
    <s v="Americas"/>
    <x v="10"/>
    <s v="New York"/>
    <s v="Corporate"/>
    <s v="Distributor"/>
    <s v="N. Brown"/>
    <s v="Components"/>
    <s v="CMP-9498"/>
    <n v="446.66"/>
    <n v="527.64"/>
    <n v="0.14499999999999999"/>
    <n v="15"/>
    <n v="11"/>
    <n v="6766.9829999999993"/>
    <n v="6699.9000000000005"/>
    <n v="67.082999999998719"/>
    <n v="9.9132804087137105E-3"/>
    <s v="Oct-2024"/>
    <s v="Q4-2024"/>
    <s v="Low"/>
    <s v="Americas &gt; USA &gt; New York"/>
    <s v="Jan-2023"/>
  </r>
  <r>
    <s v="ORD-2024-331226"/>
    <x v="25"/>
    <d v="2024-12-19T00:00:00"/>
    <s v="Africa"/>
    <x v="0"/>
    <s v="Kisumu"/>
    <s v="Corporate"/>
    <s v="Online"/>
    <s v="L. Okafor"/>
    <s v="Phones"/>
    <s v="PHN-1919"/>
    <n v="1195.98"/>
    <n v="1841.9"/>
    <n v="5.5E-2"/>
    <n v="19"/>
    <n v="19"/>
    <n v="33071.3145"/>
    <n v="22723.62"/>
    <n v="10347.694500000001"/>
    <n v="0.31289032977506842"/>
    <s v="Nov-2024"/>
    <s v="Q4-2024"/>
    <s v="High"/>
    <s v="Africa &gt; Kenya &gt; Kisumu"/>
    <s v="Jan-2023"/>
  </r>
  <r>
    <s v="ORD-2023-356427"/>
    <x v="290"/>
    <d v="2023-05-02T00:00:00"/>
    <s v="Americas"/>
    <x v="3"/>
    <s v="Montreal"/>
    <s v="Consumer"/>
    <s v="Distributor"/>
    <s v="E. Garcia"/>
    <s v="Monitors"/>
    <s v="MON-6053"/>
    <n v="671.05"/>
    <n v="1645.48"/>
    <n v="0.13700000000000001"/>
    <n v="6"/>
    <n v="19"/>
    <n v="8520.2954399999999"/>
    <n v="4026.2999999999997"/>
    <n v="4493.9954400000006"/>
    <n v="0.52744596377517172"/>
    <s v="Apr-2023"/>
    <s v="Q2-2023"/>
    <s v="High"/>
    <s v="Americas &gt; Canada &gt; Montreal"/>
    <s v="Jan-2023"/>
  </r>
  <r>
    <s v="ORD-2025-659650"/>
    <x v="185"/>
    <d v="2025-02-08T00:00:00"/>
    <s v="Europe"/>
    <x v="8"/>
    <s v="Manchester"/>
    <s v="Enterprise"/>
    <s v="Marketplace"/>
    <s v="L. Okafor"/>
    <s v="Networking"/>
    <s v="NET-2502"/>
    <n v="586.21"/>
    <n v="727.22"/>
    <n v="6.8000000000000005E-2"/>
    <n v="15"/>
    <n v="4"/>
    <n v="10166.535600000001"/>
    <n v="8793.1500000000015"/>
    <n v="1373.3855999999996"/>
    <n v="0.13508884973559721"/>
    <s v="Feb-2025"/>
    <s v="Q1-2025"/>
    <s v="Low"/>
    <s v="Europe &gt; United Kingdom &gt; Manchester"/>
    <s v="Jan-2023"/>
  </r>
  <r>
    <s v="ORD-2024-207669"/>
    <x v="436"/>
    <d v="2024-02-04T00:00:00"/>
    <s v="Europe"/>
    <x v="8"/>
    <s v="Manchester"/>
    <s v="Consumer"/>
    <s v="Retail"/>
    <s v="B. Chen"/>
    <s v="Laptops"/>
    <s v="LAP-5689"/>
    <n v="525.34"/>
    <n v="1233.79"/>
    <n v="0.14299999999999999"/>
    <n v="4"/>
    <n v="11"/>
    <n v="4229.4321199999995"/>
    <n v="2101.36"/>
    <n v="2128.0721199999994"/>
    <n v="0.50315788494082736"/>
    <s v="Jan-2024"/>
    <s v="Q1-2024"/>
    <s v="Medium"/>
    <s v="Europe &gt; United Kingdom &gt; Manchester"/>
    <s v="Jan-2023"/>
  </r>
  <r>
    <s v="ORD-2024-979401"/>
    <x v="437"/>
    <d v="2024-02-09T00:00:00"/>
    <s v="Africa"/>
    <x v="0"/>
    <s v="Mombasa"/>
    <s v="Corporate"/>
    <s v="Direct"/>
    <s v="F. Müller"/>
    <s v="Components"/>
    <s v="CMP-5911"/>
    <n v="1233.52"/>
    <n v="1543.76"/>
    <n v="0.126"/>
    <n v="13"/>
    <n v="1"/>
    <n v="17540.201120000002"/>
    <n v="16035.76"/>
    <n v="1504.4411200000013"/>
    <n v="8.5771030201277493E-2"/>
    <s v="Feb-2024"/>
    <s v="Q1-2024"/>
    <s v="Medium"/>
    <s v="Africa &gt; Kenya &gt; Mombasa"/>
    <s v="Jan-2023"/>
  </r>
  <r>
    <s v="ORD-2025-929414"/>
    <x v="438"/>
    <d v="2025-07-11T00:00:00"/>
    <s v="Africa"/>
    <x v="1"/>
    <s v="Port Harcourt"/>
    <s v="Small Business"/>
    <s v="Online"/>
    <s v="A. Patel"/>
    <s v="Laptops"/>
    <s v="LAP-7523"/>
    <n v="1170.1500000000001"/>
    <n v="2115.19"/>
    <n v="9.1999999999999998E-2"/>
    <n v="23"/>
    <n v="15"/>
    <n v="44173.627960000005"/>
    <n v="26913.45"/>
    <n v="17260.177960000005"/>
    <n v="0.39073489674946776"/>
    <s v="Jun-2025"/>
    <s v="Q2-2025"/>
    <s v="High"/>
    <s v="Africa &gt; Nigeria &gt; Port Harcourt"/>
    <s v="Jan-2023"/>
  </r>
  <r>
    <s v="ORD-2024-766980"/>
    <x v="273"/>
    <d v="2024-11-07T00:00:00"/>
    <s v="Europe"/>
    <x v="7"/>
    <s v="Lyon"/>
    <s v="Corporate"/>
    <s v="Online"/>
    <s v="O. Wang"/>
    <s v="Monitors"/>
    <s v="MON-1118"/>
    <n v="740.68"/>
    <n v="1837.19"/>
    <n v="0.19700000000000001"/>
    <n v="17"/>
    <n v="3"/>
    <n v="25079.480689999997"/>
    <n v="12591.56"/>
    <n v="12487.920689999997"/>
    <n v="0.4979337827748298"/>
    <s v="Nov-2024"/>
    <s v="Q4-2024"/>
    <s v="High"/>
    <s v="Europe &gt; France &gt; Lyon"/>
    <s v="Jan-2023"/>
  </r>
  <r>
    <s v="ORD-2024-437164"/>
    <x v="439"/>
    <d v="2024-02-20T00:00:00"/>
    <s v="Americas"/>
    <x v="10"/>
    <s v="New York"/>
    <s v="Enterprise"/>
    <s v="Online"/>
    <s v="C. Otieno"/>
    <s v="Networking"/>
    <s v="NET-9177"/>
    <n v="1407.05"/>
    <n v="2858.93"/>
    <n v="0"/>
    <n v="12"/>
    <n v="0"/>
    <n v="34307.159999999996"/>
    <n v="16884.599999999999"/>
    <n v="17422.559999999998"/>
    <n v="0.50784034586366222"/>
    <s v="Feb-2024"/>
    <s v="Q1-2024"/>
    <s v="High"/>
    <s v="Americas &gt; USA &gt; New York"/>
    <s v="Jan-2023"/>
  </r>
  <r>
    <s v="ORD-2025-169093"/>
    <x v="440"/>
    <d v="2025-04-14T00:00:00"/>
    <s v="Asia"/>
    <x v="2"/>
    <s v="Osaka"/>
    <s v="Enterprise"/>
    <s v="Online"/>
    <s v="G. Dubois"/>
    <s v="Components"/>
    <s v="CMP-6495"/>
    <n v="138.9"/>
    <n v="289.92"/>
    <n v="2.9000000000000001E-2"/>
    <n v="12"/>
    <n v="1"/>
    <n v="3378.1478400000001"/>
    <n v="1666.8000000000002"/>
    <n v="1711.3478399999999"/>
    <n v="0.50659353025828491"/>
    <s v="Apr-2025"/>
    <s v="Q2-2025"/>
    <s v="Low"/>
    <s v="Asia &gt; Japan &gt; Osaka"/>
    <s v="Mar-2023"/>
  </r>
  <r>
    <s v="ORD-2023-868460"/>
    <x v="408"/>
    <d v="2023-06-01T00:00:00"/>
    <s v="Asia"/>
    <x v="4"/>
    <s v="Bengaluru"/>
    <s v="Corporate"/>
    <s v="Retail"/>
    <s v="E. Garcia"/>
    <s v="Accessories"/>
    <s v="ACC-4587"/>
    <n v="669.37"/>
    <n v="997.2"/>
    <n v="8.2000000000000003E-2"/>
    <n v="5"/>
    <n v="0"/>
    <n v="4577.1480000000001"/>
    <n v="3346.85"/>
    <n v="1230.2980000000002"/>
    <n v="0.26879139586484863"/>
    <s v="Jun-2023"/>
    <s v="Q2-2023"/>
    <s v="Medium"/>
    <s v="Asia &gt; India &gt; Bengaluru"/>
    <s v="Jan-2023"/>
  </r>
  <r>
    <s v="ORD-2025-177994"/>
    <x v="401"/>
    <d v="2025-04-04T00:00:00"/>
    <s v="Asia"/>
    <x v="4"/>
    <s v="Mumbai"/>
    <s v="Education"/>
    <s v="Marketplace"/>
    <s v="J. Njeri"/>
    <s v="Phones"/>
    <s v="PHN-4395"/>
    <n v="23.83"/>
    <n v="47.29"/>
    <n v="6.4000000000000001E-2"/>
    <n v="19"/>
    <n v="11"/>
    <n v="841.00536"/>
    <n v="452.77"/>
    <n v="388.23536000000001"/>
    <n v="0.46163244429262618"/>
    <s v="Mar-2025"/>
    <s v="Q1-2025"/>
    <s v="Low"/>
    <s v="Asia &gt; India &gt; Mumbai"/>
    <s v="Jan-2023"/>
  </r>
  <r>
    <s v="ORD-2024-355095"/>
    <x v="279"/>
    <d v="2024-01-02T00:00:00"/>
    <s v="Americas"/>
    <x v="3"/>
    <s v="Vancouver"/>
    <s v="Education"/>
    <s v="Direct"/>
    <s v="A. Patel"/>
    <s v="Laptops"/>
    <s v="LAP-3581"/>
    <n v="444.41"/>
    <n v="754.24"/>
    <n v="0.20699999999999999"/>
    <n v="32"/>
    <n v="0"/>
    <n v="19139.594240000002"/>
    <n v="14221.12"/>
    <n v="4918.4742400000014"/>
    <n v="0.25697902360546598"/>
    <s v="Jan-2024"/>
    <s v="Q1-2024"/>
    <s v="Low"/>
    <s v="Americas &gt; Canada &gt; Vancouver"/>
    <s v="Jan-2023"/>
  </r>
  <r>
    <s v="ORD-2023-126505"/>
    <x v="202"/>
    <d v="2024-01-01T00:00:00"/>
    <s v="Americas"/>
    <x v="3"/>
    <s v="Toronto"/>
    <s v="Enterprise"/>
    <s v="Retail"/>
    <s v="K. Singh"/>
    <s v="Monitors"/>
    <s v="MON-6065"/>
    <n v="856.1"/>
    <n v="901.48"/>
    <n v="5.6000000000000001E-2"/>
    <n v="17"/>
    <n v="13"/>
    <n v="14466.95104"/>
    <n v="14553.7"/>
    <n v="-86.748960000000807"/>
    <n v="-5.9963540182134192E-3"/>
    <s v="Dec-2023"/>
    <s v="Q4-2023"/>
    <s v="Medium"/>
    <s v="Americas &gt; Canada &gt; Toronto"/>
    <s v="Jan-2023"/>
  </r>
  <r>
    <s v="ORD-2023-340056"/>
    <x v="441"/>
    <d v="2023-04-26T00:00:00"/>
    <s v="Europe"/>
    <x v="7"/>
    <s v="Marseille"/>
    <s v="Consumer"/>
    <s v="Direct"/>
    <s v="M. Rossi"/>
    <s v="Components"/>
    <s v="CMP-4945"/>
    <n v="81.489999999999995"/>
    <n v="113.08"/>
    <n v="0.121"/>
    <n v="5"/>
    <n v="0"/>
    <n v="496.98660000000001"/>
    <n v="407.45"/>
    <n v="89.536600000000021"/>
    <n v="0.18015898215364362"/>
    <s v="Apr-2023"/>
    <s v="Q2-2023"/>
    <s v="Low"/>
    <s v="Europe &gt; France &gt; Marseille"/>
    <s v="Jan-2023"/>
  </r>
  <r>
    <s v="ORD-2025-281413"/>
    <x v="442"/>
    <d v="2025-08-16T00:00:00"/>
    <s v="Americas"/>
    <x v="3"/>
    <s v="Montreal"/>
    <s v="Enterprise"/>
    <s v="Distributor"/>
    <s v="O. Wang"/>
    <s v="Networking"/>
    <s v="NET-3785"/>
    <n v="698.66"/>
    <n v="868.62"/>
    <n v="7.1999999999999995E-2"/>
    <n v="15"/>
    <n v="13"/>
    <n v="12091.190399999999"/>
    <n v="10479.9"/>
    <n v="1611.2903999999999"/>
    <n v="0.13326151906432637"/>
    <s v="Aug-2025"/>
    <s v="Q3-2025"/>
    <s v="Medium"/>
    <s v="Americas &gt; Canada &gt; Montreal"/>
    <s v="Jan-2023"/>
  </r>
  <r>
    <s v="ORD-2023-713614"/>
    <x v="443"/>
    <d v="2023-08-19T00:00:00"/>
    <s v="Americas"/>
    <x v="3"/>
    <s v="Vancouver"/>
    <s v="Corporate"/>
    <s v="Online"/>
    <s v="F. Müller"/>
    <s v="Networking"/>
    <s v="NET-3689"/>
    <n v="175.38"/>
    <n v="347.9"/>
    <n v="7.1999999999999995E-2"/>
    <n v="43"/>
    <n v="17"/>
    <n v="13882.6016"/>
    <n v="7541.34"/>
    <n v="6341.2615999999998"/>
    <n v="0.45677761148169804"/>
    <s v="Aug-2023"/>
    <s v="Q3-2023"/>
    <s v="Low"/>
    <s v="Americas &gt; Canada &gt; Vancouver"/>
    <s v="Jan-2023"/>
  </r>
  <r>
    <s v="ORD-2023-173313"/>
    <x v="251"/>
    <d v="2023-07-12T00:00:00"/>
    <s v="Europe"/>
    <x v="8"/>
    <s v="Manchester"/>
    <s v="Consumer"/>
    <s v="Direct"/>
    <s v="I. Johnson"/>
    <s v="Accessories"/>
    <s v="ACC-3833"/>
    <n v="751.28"/>
    <n v="1111.8800000000001"/>
    <n v="0.13500000000000001"/>
    <n v="7"/>
    <n v="27"/>
    <n v="6732.4334000000008"/>
    <n v="5258.96"/>
    <n v="1473.4734000000008"/>
    <n v="0.21886193482433863"/>
    <s v="Jun-2023"/>
    <s v="Q2-2023"/>
    <s v="Medium"/>
    <s v="Europe &gt; United Kingdom &gt; Manchester"/>
    <s v="Jan-2023"/>
  </r>
  <r>
    <s v="ORD-2024-496601"/>
    <x v="444"/>
    <d v="2024-11-24T00:00:00"/>
    <s v="Europe"/>
    <x v="8"/>
    <s v="London"/>
    <s v="Corporate"/>
    <s v="Retail"/>
    <s v="E. Garcia"/>
    <s v="Networking"/>
    <s v="NET-2932"/>
    <n v="164.53"/>
    <n v="327.72"/>
    <n v="6.7000000000000004E-2"/>
    <n v="14"/>
    <n v="13"/>
    <n v="4280.6786400000001"/>
    <n v="2303.42"/>
    <n v="1977.25864"/>
    <n v="0.46190307805960412"/>
    <s v="Nov-2024"/>
    <s v="Q4-2024"/>
    <s v="Low"/>
    <s v="Europe &gt; United Kingdom &gt; London"/>
    <s v="Jan-2023"/>
  </r>
  <r>
    <s v="ORD-2025-155182"/>
    <x v="445"/>
    <d v="2025-08-03T00:00:00"/>
    <s v="Africa"/>
    <x v="0"/>
    <s v="Nakuru"/>
    <s v="Small Business"/>
    <s v="Retail"/>
    <s v="C. Otieno"/>
    <s v="Phones"/>
    <s v="PHN-7636"/>
    <n v="389.93"/>
    <n v="486.13"/>
    <n v="0.13200000000000001"/>
    <n v="17"/>
    <n v="23"/>
    <n v="7173.3342799999991"/>
    <n v="6628.81"/>
    <n v="544.52427999999873"/>
    <n v="7.5909508569562828E-2"/>
    <s v="Jul-2025"/>
    <s v="Q3-2025"/>
    <s v="Low"/>
    <s v="Africa &gt; Kenya &gt; Nakuru"/>
    <s v="Jan-2023"/>
  </r>
  <r>
    <s v="ORD-2023-244375"/>
    <x v="446"/>
    <d v="2023-07-01T00:00:00"/>
    <s v="Americas"/>
    <x v="5"/>
    <s v="Brasília"/>
    <s v="Small Business"/>
    <s v="Marketplace"/>
    <s v="A. Patel"/>
    <s v="Components"/>
    <s v="CMP-1223"/>
    <n v="860.4"/>
    <n v="2066.6"/>
    <n v="0.01"/>
    <n v="3"/>
    <n v="28"/>
    <n v="6137.8019999999988"/>
    <n v="2581.1999999999998"/>
    <n v="3556.601999999999"/>
    <n v="0.57945857491004105"/>
    <s v="Jun-2023"/>
    <s v="Q2-2023"/>
    <s v="High"/>
    <s v="Americas &gt; Brazil &gt; Brasília"/>
    <s v="Jan-2023"/>
  </r>
  <r>
    <s v="ORD-2023-856322"/>
    <x v="171"/>
    <d v="2023-02-06T00:00:00"/>
    <s v="Americas"/>
    <x v="5"/>
    <s v="Brasília"/>
    <s v="Corporate"/>
    <s v="Marketplace"/>
    <s v="D. Smith"/>
    <s v="Monitors"/>
    <s v="MON-7207"/>
    <n v="41.84"/>
    <n v="86.2"/>
    <n v="0.22600000000000001"/>
    <n v="27"/>
    <n v="8"/>
    <n v="1801.4076000000002"/>
    <n v="1129.68"/>
    <n v="671.72760000000017"/>
    <n v="0.37289039970742882"/>
    <s v="Jan-2023"/>
    <s v="Q1-2023"/>
    <s v="Low"/>
    <s v="Americas &gt; Brazil &gt; Brasília"/>
    <s v="Jan-2023"/>
  </r>
  <r>
    <s v="ORD-2024-594527"/>
    <x v="331"/>
    <d v="2024-09-13T00:00:00"/>
    <s v="Asia"/>
    <x v="2"/>
    <s v="Osaka"/>
    <s v="Corporate"/>
    <s v="Direct"/>
    <s v="A. Patel"/>
    <s v="Laptops"/>
    <s v="LAP-4483"/>
    <n v="1368.17"/>
    <n v="2307.75"/>
    <n v="0.16300000000000001"/>
    <n v="21"/>
    <n v="7"/>
    <n v="40563.321749999996"/>
    <n v="28731.57"/>
    <n v="11831.751749999996"/>
    <n v="0.29168596750831921"/>
    <s v="Sep-2024"/>
    <s v="Q3-2024"/>
    <s v="High"/>
    <s v="Asia &gt; Japan &gt; Osaka"/>
    <s v="Mar-2023"/>
  </r>
  <r>
    <s v="ORD-2024-689872"/>
    <x v="447"/>
    <d v="2024-08-09T00:00:00"/>
    <s v="Africa"/>
    <x v="0"/>
    <s v="Mombasa"/>
    <s v="Consumer"/>
    <s v="Marketplace"/>
    <s v="H. Kim"/>
    <s v="Laptops"/>
    <s v="LAP-1969"/>
    <n v="643.21"/>
    <n v="1112.81"/>
    <n v="0.14099999999999999"/>
    <n v="4"/>
    <n v="6"/>
    <n v="3823.6151599999998"/>
    <n v="2572.84"/>
    <n v="1250.7751599999997"/>
    <n v="0.32711847496702562"/>
    <s v="Aug-2024"/>
    <s v="Q3-2024"/>
    <s v="Medium"/>
    <s v="Africa &gt; Kenya &gt; Mombasa"/>
    <s v="Jan-2023"/>
  </r>
  <r>
    <s v="ORD-2025-246692"/>
    <x v="448"/>
    <d v="2025-04-17T00:00:00"/>
    <s v="Americas"/>
    <x v="5"/>
    <s v="São Paulo"/>
    <s v="Corporate"/>
    <s v="Distributor"/>
    <s v="L. Okafor"/>
    <s v="Phones"/>
    <s v="PHN-4566"/>
    <n v="719.41"/>
    <n v="1125.99"/>
    <n v="4.1000000000000002E-2"/>
    <n v="21"/>
    <n v="0"/>
    <n v="22676.312610000001"/>
    <n v="15107.609999999999"/>
    <n v="7568.7026100000021"/>
    <n v="0.33377131194876403"/>
    <s v="Apr-2025"/>
    <s v="Q2-2025"/>
    <s v="Medium"/>
    <s v="Americas &gt; Brazil &gt; São Paulo"/>
    <s v="Jan-2023"/>
  </r>
  <r>
    <s v="ORD-2023-378676"/>
    <x v="449"/>
    <d v="2023-05-16T00:00:00"/>
    <s v="Americas"/>
    <x v="10"/>
    <s v="New York"/>
    <s v="Corporate"/>
    <s v="Marketplace"/>
    <s v="L. Okafor"/>
    <s v="Phones"/>
    <s v="PHN-5366"/>
    <n v="64.5"/>
    <n v="123.62"/>
    <n v="0"/>
    <n v="3"/>
    <n v="13"/>
    <n v="370.86"/>
    <n v="193.5"/>
    <n v="177.36"/>
    <n v="0.47823976702798904"/>
    <s v="May-2023"/>
    <s v="Q2-2023"/>
    <s v="Low"/>
    <s v="Americas &gt; USA &gt; New York"/>
    <s v="Jan-2023"/>
  </r>
  <r>
    <s v="ORD-2024-243988"/>
    <x v="450"/>
    <d v="2024-04-06T00:00:00"/>
    <s v="Africa"/>
    <x v="1"/>
    <s v="Abuja"/>
    <s v="Consumer"/>
    <s v="Distributor"/>
    <s v="L. Okafor"/>
    <s v="Components"/>
    <s v="CMP-9001"/>
    <n v="1232.78"/>
    <n v="1731.75"/>
    <n v="9.2999999999999999E-2"/>
    <n v="16"/>
    <n v="24"/>
    <n v="25131.155999999999"/>
    <n v="19724.48"/>
    <n v="5406.6759999999995"/>
    <n v="0.21513837246484005"/>
    <s v="Mar-2024"/>
    <s v="Q1-2024"/>
    <s v="High"/>
    <s v="Africa &gt; Nigeria &gt; Abuja"/>
    <s v="Jan-2023"/>
  </r>
  <r>
    <s v="ORD-2024-572312"/>
    <x v="249"/>
    <d v="2024-06-21T00:00:00"/>
    <s v="Asia"/>
    <x v="2"/>
    <s v="Tokyo"/>
    <s v="Small Business"/>
    <s v="Distributor"/>
    <s v="F. Müller"/>
    <s v="Phones"/>
    <s v="PHN-9677"/>
    <n v="1367.13"/>
    <n v="3062.01"/>
    <n v="0.10299999999999999"/>
    <n v="25"/>
    <n v="5"/>
    <n v="68665.574250000005"/>
    <n v="34178.25"/>
    <n v="34487.324250000005"/>
    <n v="0.50225057645971705"/>
    <s v="Jun-2024"/>
    <s v="Q2-2024"/>
    <s v="High"/>
    <s v="Asia &gt; Japan &gt; Tokyo"/>
    <s v="Mar-2023"/>
  </r>
  <r>
    <s v="ORD-2025-281062"/>
    <x v="146"/>
    <d v="2025-02-27T00:00:00"/>
    <s v="Europe"/>
    <x v="7"/>
    <s v="Lyon"/>
    <s v="Non-Profit"/>
    <s v="Direct"/>
    <s v="K. Singh"/>
    <s v="Accessories"/>
    <s v="ACC-1604"/>
    <n v="1027.26"/>
    <n v="2200.41"/>
    <n v="8.7999999999999995E-2"/>
    <n v="6"/>
    <n v="12"/>
    <n v="12040.64352"/>
    <n v="6163.5599999999995"/>
    <n v="5877.0835200000001"/>
    <n v="0.48810377204822358"/>
    <s v="Feb-2025"/>
    <s v="Q1-2025"/>
    <s v="High"/>
    <s v="Europe &gt; France &gt; Lyon"/>
    <s v="Jan-2023"/>
  </r>
  <r>
    <s v="ORD-2023-727290"/>
    <x v="451"/>
    <d v="2023-04-16T00:00:00"/>
    <s v="Europe"/>
    <x v="7"/>
    <s v="Marseille"/>
    <s v="Non-Profit"/>
    <s v="Marketplace"/>
    <s v="M. Rossi"/>
    <s v="Accessories"/>
    <s v="ACC-4815"/>
    <n v="790.54"/>
    <n v="601.49"/>
    <n v="0"/>
    <n v="15"/>
    <n v="13"/>
    <n v="9022.35"/>
    <n v="11858.099999999999"/>
    <n v="-2835.7499999999982"/>
    <n v="-0.31430281467688553"/>
    <s v="Apr-2023"/>
    <s v="Q2-2023"/>
    <s v="Low"/>
    <s v="Europe &gt; France &gt; Marseille"/>
    <s v="Jan-2023"/>
  </r>
  <r>
    <s v="ORD-2025-993993"/>
    <x v="388"/>
    <d v="2025-09-22T00:00:00"/>
    <s v="Europe"/>
    <x v="7"/>
    <s v="Marseille"/>
    <s v="Corporate"/>
    <s v="Direct"/>
    <s v="E. Garcia"/>
    <s v="Components"/>
    <s v="CMP-5311"/>
    <n v="663.9"/>
    <n v="947.77"/>
    <n v="0.17399999999999999"/>
    <n v="15"/>
    <n v="23"/>
    <n v="11742.8703"/>
    <n v="9958.5"/>
    <n v="1784.3703000000005"/>
    <n v="0.1519535049280073"/>
    <s v="Aug-2025"/>
    <s v="Q3-2025"/>
    <s v="Medium"/>
    <s v="Europe &gt; France &gt; Marseille"/>
    <s v="Jan-2023"/>
  </r>
  <r>
    <s v="ORD-2023-619493"/>
    <x v="452"/>
    <d v="2023-03-06T00:00:00"/>
    <s v="Americas"/>
    <x v="10"/>
    <s v="San Francisco"/>
    <s v="Non-Profit"/>
    <s v="Online"/>
    <s v="L. Okafor"/>
    <s v="Networking"/>
    <s v="NET-1282"/>
    <n v="1015.91"/>
    <n v="2331.48"/>
    <n v="0.14599999999999999"/>
    <n v="26"/>
    <n v="7"/>
    <n v="51768.181920000003"/>
    <n v="26413.66"/>
    <n v="25354.521920000003"/>
    <n v="0.48977037592669626"/>
    <s v="Feb-2023"/>
    <s v="Q1-2023"/>
    <s v="High"/>
    <s v="Americas &gt; USA &gt; San Francisco"/>
    <s v="Jan-2023"/>
  </r>
  <r>
    <s v="ORD-2024-947056"/>
    <x v="453"/>
    <d v="2024-08-15T00:00:00"/>
    <s v="Asia"/>
    <x v="2"/>
    <s v="Tokyo"/>
    <s v="Corporate"/>
    <s v="Marketplace"/>
    <s v="F. Müller"/>
    <s v="Monitors"/>
    <s v="MON-1564"/>
    <n v="1252.52"/>
    <n v="1417.24"/>
    <n v="0.192"/>
    <n v="5"/>
    <n v="15"/>
    <n v="5725.6496000000006"/>
    <n v="6262.6"/>
    <n v="-536.95039999999972"/>
    <n v="-9.3779821943696953E-2"/>
    <s v="Jul-2024"/>
    <s v="Q3-2024"/>
    <s v="Medium"/>
    <s v="Asia &gt; Japan &gt; Tokyo"/>
    <s v="Mar-2023"/>
  </r>
  <r>
    <s v="ORD-2025-856556"/>
    <x v="325"/>
    <d v="2025-07-12T00:00:00"/>
    <s v="Europe"/>
    <x v="7"/>
    <s v="Marseille"/>
    <s v="Consumer"/>
    <s v="Direct"/>
    <s v="C. Otieno"/>
    <s v="Accessories"/>
    <s v="ACC-7906"/>
    <n v="318.83"/>
    <n v="699.5"/>
    <n v="0.08"/>
    <n v="13"/>
    <n v="27"/>
    <n v="8366.02"/>
    <n v="4144.79"/>
    <n v="4221.2300000000005"/>
    <n v="0.50456848059172699"/>
    <s v="Jun-2025"/>
    <s v="Q2-2025"/>
    <s v="Low"/>
    <s v="Europe &gt; France &gt; Marseille"/>
    <s v="Jan-2023"/>
  </r>
  <r>
    <s v="ORD-2024-442776"/>
    <x v="24"/>
    <d v="2024-07-21T00:00:00"/>
    <s v="Africa"/>
    <x v="0"/>
    <s v="Kisumu"/>
    <s v="Small Business"/>
    <s v="Retail"/>
    <s v="K. Singh"/>
    <s v="Laptops"/>
    <s v="LAP-6577"/>
    <n v="753.43"/>
    <n v="1787.2"/>
    <n v="7.2999999999999995E-2"/>
    <n v="9"/>
    <n v="21"/>
    <n v="14910.609600000002"/>
    <n v="6780.87"/>
    <n v="8129.7396000000017"/>
    <n v="0.54523187301476939"/>
    <s v="Jun-2024"/>
    <s v="Q2-2024"/>
    <s v="High"/>
    <s v="Africa &gt; Kenya &gt; Kisumu"/>
    <s v="Jan-2023"/>
  </r>
  <r>
    <s v="ORD-2025-705398"/>
    <x v="454"/>
    <d v="2025-02-24T00:00:00"/>
    <s v="Americas"/>
    <x v="3"/>
    <s v="Toronto"/>
    <s v="Small Business"/>
    <s v="Retail"/>
    <s v="D. Smith"/>
    <s v="Components"/>
    <s v="CMP-5065"/>
    <n v="1133.47"/>
    <n v="1698.75"/>
    <n v="4.2999999999999997E-2"/>
    <n v="5"/>
    <n v="7"/>
    <n v="8128.5187499999993"/>
    <n v="5667.35"/>
    <n v="2461.1687499999989"/>
    <n v="0.30278194904821976"/>
    <s v="Feb-2025"/>
    <s v="Q1-2025"/>
    <s v="High"/>
    <s v="Americas &gt; Canada &gt; Toronto"/>
    <s v="Jan-2023"/>
  </r>
  <r>
    <s v="ORD-2023-689428"/>
    <x v="455"/>
    <d v="2023-01-30T00:00:00"/>
    <s v="Africa"/>
    <x v="11"/>
    <s v="Cape Town"/>
    <s v="Consumer"/>
    <s v="Online"/>
    <s v="A. Patel"/>
    <s v="Printers"/>
    <s v="PRN-4787"/>
    <n v="299.02"/>
    <n v="724.7"/>
    <n v="0.14000000000000001"/>
    <n v="5"/>
    <n v="23"/>
    <n v="3116.21"/>
    <n v="1495.1"/>
    <n v="1621.1100000000001"/>
    <n v="0.52021847051386139"/>
    <s v="Jan-2023"/>
    <s v="Q1-2023"/>
    <s v="Low"/>
    <s v="Africa &gt; South Africa &gt; Cape Town"/>
    <s v="Jan-2023"/>
  </r>
  <r>
    <s v="ORD-2025-683247"/>
    <x v="402"/>
    <d v="2025-04-04T00:00:00"/>
    <s v="Asia"/>
    <x v="2"/>
    <s v="Osaka"/>
    <s v="Corporate"/>
    <s v="Direct"/>
    <s v="H. Kim"/>
    <s v="Printers"/>
    <s v="PRN-9867"/>
    <n v="783.72"/>
    <n v="1355.94"/>
    <n v="0.187"/>
    <n v="4"/>
    <n v="25"/>
    <n v="4409.5168800000001"/>
    <n v="3134.88"/>
    <n v="1274.63688"/>
    <n v="0.28906497348525856"/>
    <s v="Mar-2025"/>
    <s v="Q1-2025"/>
    <s v="Medium"/>
    <s v="Asia &gt; Japan &gt; Osaka"/>
    <s v="Mar-2023"/>
  </r>
  <r>
    <s v="ORD-2024-585443"/>
    <x v="456"/>
    <d v="2024-08-24T00:00:00"/>
    <s v="Americas"/>
    <x v="5"/>
    <s v="Rio de Janeiro"/>
    <s v="Consumer"/>
    <s v="Direct"/>
    <s v="M. Rossi"/>
    <s v="Monitors"/>
    <s v="MON-2849"/>
    <n v="165.3"/>
    <n v="275.07"/>
    <n v="0.13300000000000001"/>
    <n v="25"/>
    <n v="7"/>
    <n v="5962.1422499999999"/>
    <n v="4132.5"/>
    <n v="1829.6422499999999"/>
    <n v="0.30687665159280625"/>
    <s v="Aug-2024"/>
    <s v="Q3-2024"/>
    <s v="Low"/>
    <s v="Americas &gt; Brazil &gt; Rio de Janeiro"/>
    <s v="Jan-2023"/>
  </r>
  <r>
    <s v="ORD-2024-907733"/>
    <x v="307"/>
    <d v="2024-03-22T00:00:00"/>
    <s v="Europe"/>
    <x v="8"/>
    <s v="Manchester"/>
    <s v="Consumer"/>
    <s v="Online"/>
    <s v="E. Garcia"/>
    <s v="Laptops"/>
    <s v="LAP-8633"/>
    <n v="985.45"/>
    <n v="1802.44"/>
    <n v="8.9999999999999993E-3"/>
    <n v="19"/>
    <n v="13"/>
    <n v="33938.142760000002"/>
    <n v="18723.55"/>
    <n v="15214.592760000003"/>
    <n v="0.44830363486867486"/>
    <s v="Mar-2024"/>
    <s v="Q1-2024"/>
    <s v="High"/>
    <s v="Europe &gt; United Kingdom &gt; Manchester"/>
    <s v="Jan-2023"/>
  </r>
  <r>
    <s v="ORD-2024-550400"/>
    <x v="396"/>
    <d v="2024-09-02T00:00:00"/>
    <s v="Americas"/>
    <x v="3"/>
    <s v="Toronto"/>
    <s v="Consumer"/>
    <s v="Distributor"/>
    <s v="C. Otieno"/>
    <s v="Printers"/>
    <s v="PRN-9793"/>
    <n v="1337.01"/>
    <n v="1269.78"/>
    <n v="0.16"/>
    <n v="7"/>
    <n v="14"/>
    <n v="7466.3063999999986"/>
    <n v="9359.07"/>
    <n v="-1892.7636000000011"/>
    <n v="-0.25350735672996244"/>
    <s v="Aug-2024"/>
    <s v="Q3-2024"/>
    <s v="Medium"/>
    <s v="Americas &gt; Canada &gt; Toronto"/>
    <s v="Jan-2023"/>
  </r>
  <r>
    <s v="ORD-2025-189846"/>
    <x v="457"/>
    <d v="2025-08-28T00:00:00"/>
    <s v="Europe"/>
    <x v="7"/>
    <s v="Paris"/>
    <s v="Education"/>
    <s v="Online"/>
    <s v="F. Müller"/>
    <s v="Networking"/>
    <s v="NET-6218"/>
    <n v="416.16"/>
    <n v="571.9"/>
    <n v="7.0999999999999994E-2"/>
    <n v="2"/>
    <n v="17"/>
    <n v="1062.5902000000001"/>
    <n v="832.32"/>
    <n v="230.27020000000005"/>
    <n v="0.21670649701079497"/>
    <s v="Aug-2025"/>
    <s v="Q3-2025"/>
    <s v="Low"/>
    <s v="Europe &gt; France &gt; Paris"/>
    <s v="Jan-2023"/>
  </r>
  <r>
    <s v="ORD-2025-752192"/>
    <x v="217"/>
    <d v="2025-05-18T00:00:00"/>
    <s v="Asia"/>
    <x v="2"/>
    <s v="Tokyo"/>
    <s v="Enterprise"/>
    <s v="Retail"/>
    <s v="J. Njeri"/>
    <s v="Printers"/>
    <s v="PRN-6131"/>
    <n v="1144.3800000000001"/>
    <n v="2755.04"/>
    <n v="0.15"/>
    <n v="17"/>
    <n v="2"/>
    <n v="39810.328000000001"/>
    <n v="19454.460000000003"/>
    <n v="20355.867999999999"/>
    <n v="0.51132128326096682"/>
    <s v="May-2025"/>
    <s v="Q2-2025"/>
    <s v="High"/>
    <s v="Asia &gt; Japan &gt; Tokyo"/>
    <s v="Mar-2023"/>
  </r>
  <r>
    <s v="ORD-2023-294716"/>
    <x v="458"/>
    <d v="2023-04-25T00:00:00"/>
    <s v="Europe"/>
    <x v="8"/>
    <s v="London"/>
    <s v="Small Business"/>
    <s v="Retail"/>
    <s v="D. Smith"/>
    <s v="Printers"/>
    <s v="PRN-5067"/>
    <n v="405.66"/>
    <n v="962.51"/>
    <n v="0.19"/>
    <n v="7"/>
    <n v="15"/>
    <n v="5457.4317000000001"/>
    <n v="2839.6200000000003"/>
    <n v="2617.8116999999997"/>
    <n v="0.47967832561239376"/>
    <s v="Apr-2023"/>
    <s v="Q2-2023"/>
    <s v="Medium"/>
    <s v="Europe &gt; United Kingdom &gt; London"/>
    <s v="Jan-2023"/>
  </r>
  <r>
    <s v="ORD-2023-552115"/>
    <x v="459"/>
    <d v="2023-10-02T00:00:00"/>
    <s v="Americas"/>
    <x v="5"/>
    <s v="Rio de Janeiro"/>
    <s v="Small Business"/>
    <s v="Retail"/>
    <s v="B. Chen"/>
    <s v="Laptops"/>
    <s v="LAP-4932"/>
    <n v="689.33"/>
    <n v="668.27"/>
    <n v="0.186"/>
    <n v="13"/>
    <n v="15"/>
    <n v="7071.6331400000008"/>
    <n v="8961.2900000000009"/>
    <n v="-1889.6568600000001"/>
    <n v="-0.26721647214861033"/>
    <s v="Sep-2023"/>
    <s v="Q3-2023"/>
    <s v="Low"/>
    <s v="Americas &gt; Brazil &gt; Rio de Janeiro"/>
    <s v="Jan-2023"/>
  </r>
  <r>
    <s v="ORD-2023-107265"/>
    <x v="460"/>
    <d v="2023-05-14T00:00:00"/>
    <s v="Asia"/>
    <x v="2"/>
    <s v="Nagoya"/>
    <s v="Enterprise"/>
    <s v="Retail"/>
    <s v="A. Patel"/>
    <s v="Accessories"/>
    <s v="ACC-7713"/>
    <n v="1209.22"/>
    <n v="1404.33"/>
    <n v="0.10299999999999999"/>
    <n v="11"/>
    <n v="22"/>
    <n v="13856.52411"/>
    <n v="13301.42"/>
    <n v="555.10411000000022"/>
    <n v="4.0060848275751328E-2"/>
    <s v="Apr-2023"/>
    <s v="Q2-2023"/>
    <s v="Medium"/>
    <s v="Asia &gt; Japan &gt; Nagoya"/>
    <s v="Mar-2023"/>
  </r>
  <r>
    <s v="ORD-2025-262434"/>
    <x v="111"/>
    <d v="2025-06-21T00:00:00"/>
    <s v="Africa"/>
    <x v="11"/>
    <s v="Johannesburg"/>
    <s v="Small Business"/>
    <s v="Unknown"/>
    <s v="H. Kim"/>
    <s v="Phones"/>
    <s v="PHN-7379"/>
    <n v="1466.27"/>
    <n v="3589.89"/>
    <n v="9.7000000000000003E-2"/>
    <n v="9"/>
    <n v="2"/>
    <n v="29175.036029999999"/>
    <n v="13196.43"/>
    <n v="15978.606029999999"/>
    <n v="0.54768076425234147"/>
    <s v="Jun-2025"/>
    <s v="Q2-2025"/>
    <s v="High"/>
    <s v="Africa &gt; South Africa &gt; Johannesburg"/>
    <s v="Jan-2023"/>
  </r>
  <r>
    <s v="ORD-2024-266562"/>
    <x v="461"/>
    <d v="2024-12-24T00:00:00"/>
    <s v="Africa"/>
    <x v="0"/>
    <s v="Mombasa"/>
    <s v="Corporate"/>
    <s v="Distributor"/>
    <s v="B. Chen"/>
    <s v="Printers"/>
    <s v="PRN-5569"/>
    <n v="143.33000000000001"/>
    <n v="233.51"/>
    <n v="0.16300000000000001"/>
    <n v="14"/>
    <n v="27"/>
    <n v="2736.27018"/>
    <n v="2006.6200000000001"/>
    <n v="729.65017999999986"/>
    <n v="0.26665867476580835"/>
    <s v="Nov-2024"/>
    <s v="Q4-2024"/>
    <s v="Low"/>
    <s v="Africa &gt; Kenya &gt; Mombasa"/>
    <s v="Jan-2023"/>
  </r>
  <r>
    <s v="ORD-2024-838925"/>
    <x v="10"/>
    <d v="2024-02-04T00:00:00"/>
    <s v="Africa"/>
    <x v="11"/>
    <s v="Cape Town"/>
    <s v="Enterprise"/>
    <s v="Direct"/>
    <s v="O. Wang"/>
    <s v="Components"/>
    <s v="CMP-1470"/>
    <n v="109.75"/>
    <n v="124.25"/>
    <n v="0.12"/>
    <n v="19"/>
    <n v="7"/>
    <n v="2077.46"/>
    <n v="2085.25"/>
    <n v="-7.7899999999999636"/>
    <n v="-3.7497713554051405E-3"/>
    <s v="Jan-2024"/>
    <s v="Q1-2024"/>
    <s v="Low"/>
    <s v="Africa &gt; South Africa &gt; Cape Town"/>
    <s v="Jan-2023"/>
  </r>
  <r>
    <s v="ORD-2023-664790"/>
    <x v="387"/>
    <d v="2023-04-23T00:00:00"/>
    <s v="Americas"/>
    <x v="10"/>
    <s v="Austin"/>
    <s v="Corporate"/>
    <s v="Distributor"/>
    <s v="O. Wang"/>
    <s v="Printers"/>
    <s v="PRN-9249"/>
    <n v="1099.1500000000001"/>
    <n v="1431.37"/>
    <n v="0.104"/>
    <n v="8"/>
    <n v="7"/>
    <n v="10260.060159999999"/>
    <n v="8793.2000000000007"/>
    <n v="1466.8601599999984"/>
    <n v="0.14296798821109433"/>
    <s v="Apr-2023"/>
    <s v="Q2-2023"/>
    <s v="Medium"/>
    <s v="Americas &gt; USA &gt; Austin"/>
    <s v="Jan-2023"/>
  </r>
  <r>
    <s v="ORD-2024-331408"/>
    <x v="145"/>
    <d v="2024-02-01T00:00:00"/>
    <s v="Americas"/>
    <x v="10"/>
    <s v="Austin"/>
    <s v="Consumer"/>
    <s v="Distributor"/>
    <s v="H. Kim"/>
    <s v="Printers"/>
    <s v="PRN-4906"/>
    <n v="714.43"/>
    <n v="1595.52"/>
    <n v="0.19400000000000001"/>
    <n v="14"/>
    <n v="0"/>
    <n v="18003.847679999999"/>
    <n v="10002.019999999999"/>
    <n v="8001.8276800000003"/>
    <n v="0.44445097638151093"/>
    <s v="Feb-2024"/>
    <s v="Q1-2024"/>
    <s v="Medium"/>
    <s v="Americas &gt; USA &gt; Austin"/>
    <s v="Jan-2023"/>
  </r>
  <r>
    <s v="ORD-2024-741404"/>
    <x v="462"/>
    <d v="2024-11-06T00:00:00"/>
    <s v="Americas"/>
    <x v="10"/>
    <s v="Chicago"/>
    <s v="Education"/>
    <s v="Unknown"/>
    <s v="C. Otieno"/>
    <s v="Monitors"/>
    <s v="MON-8129"/>
    <n v="942.02"/>
    <n v="1028.46"/>
    <n v="0"/>
    <n v="9"/>
    <n v="18"/>
    <n v="9256.14"/>
    <n v="8478.18"/>
    <n v="777.95999999999913"/>
    <n v="8.4047994088248354E-2"/>
    <s v="Oct-2024"/>
    <s v="Q4-2024"/>
    <s v="Medium"/>
    <s v="Americas &gt; USA &gt; Chicago"/>
    <s v="Jan-2023"/>
  </r>
  <r>
    <s v="ORD-2024-341535"/>
    <x v="463"/>
    <d v="2024-06-30T00:00:00"/>
    <s v="Africa"/>
    <x v="0"/>
    <s v="Kisumu"/>
    <s v="Education"/>
    <s v="Direct"/>
    <s v="M. Rossi"/>
    <s v="Networking"/>
    <s v="NET-5987"/>
    <n v="1323.55"/>
    <n v="3230.35"/>
    <n v="2.1999999999999999E-2"/>
    <n v="26"/>
    <n v="5"/>
    <n v="82141.339799999987"/>
    <n v="34412.299999999996"/>
    <n v="47729.039799999991"/>
    <n v="0.58105991351263542"/>
    <s v="Jun-2024"/>
    <s v="Q2-2024"/>
    <s v="High"/>
    <s v="Africa &gt; Kenya &gt; Kisumu"/>
    <s v="Jan-2023"/>
  </r>
  <r>
    <s v="ORD-2023-451931"/>
    <x v="203"/>
    <d v="2023-08-19T00:00:00"/>
    <s v="Europe"/>
    <x v="7"/>
    <s v="Paris"/>
    <s v="Enterprise"/>
    <s v="Marketplace"/>
    <s v="G. Dubois"/>
    <s v="Networking"/>
    <s v="NET-5423"/>
    <n v="1418.51"/>
    <n v="2789.61"/>
    <n v="0.17100000000000001"/>
    <n v="8"/>
    <n v="20"/>
    <n v="18500.693520000001"/>
    <n v="11348.08"/>
    <n v="7152.6135200000008"/>
    <n v="0.38661326464695689"/>
    <s v="Jul-2023"/>
    <s v="Q3-2023"/>
    <s v="High"/>
    <s v="Europe &gt; France &gt; Paris"/>
    <s v="Jan-2023"/>
  </r>
  <r>
    <s v="ORD-2025-532859"/>
    <x v="418"/>
    <d v="2025-03-27T00:00:00"/>
    <s v="Asia"/>
    <x v="2"/>
    <s v="Tokyo"/>
    <s v="Enterprise"/>
    <s v="Distributor"/>
    <s v="B. Chen"/>
    <s v="Printers"/>
    <s v="PRN-5264"/>
    <n v="1317.58"/>
    <n v="1897.74"/>
    <n v="8.1000000000000003E-2"/>
    <n v="6"/>
    <n v="16"/>
    <n v="10464.138360000001"/>
    <n v="7905.48"/>
    <n v="2558.6583600000013"/>
    <n v="0.24451687009230266"/>
    <s v="Mar-2025"/>
    <s v="Q1-2025"/>
    <s v="High"/>
    <s v="Asia &gt; Japan &gt; Tokyo"/>
    <s v="Mar-2023"/>
  </r>
  <r>
    <s v="ORD-2023-502205"/>
    <x v="327"/>
    <d v="2023-10-11T00:00:00"/>
    <s v="Africa"/>
    <x v="1"/>
    <s v="Port Harcourt"/>
    <s v="Education"/>
    <s v="Marketplace"/>
    <s v="K. Singh"/>
    <s v="Networking"/>
    <s v="NET-8856"/>
    <n v="391.16"/>
    <n v="902.47"/>
    <n v="4.0000000000000001E-3"/>
    <n v="12"/>
    <n v="2"/>
    <n v="10786.32144"/>
    <n v="4693.92"/>
    <n v="6092.4014399999996"/>
    <n v="0.56482661618139207"/>
    <s v="Oct-2023"/>
    <s v="Q4-2023"/>
    <s v="Medium"/>
    <s v="Africa &gt; Nigeria &gt; Port Harcourt"/>
    <s v="Jan-2023"/>
  </r>
  <r>
    <s v="ORD-2024-930679"/>
    <x v="55"/>
    <d v="2025-01-16T00:00:00"/>
    <s v="Europe"/>
    <x v="8"/>
    <s v="Manchester"/>
    <s v="Corporate"/>
    <s v="Retail"/>
    <s v="D. Smith"/>
    <s v="Monitors"/>
    <s v="MON-4215"/>
    <n v="722.87"/>
    <n v="33.659999999999997"/>
    <n v="0.10199999999999999"/>
    <n v="28"/>
    <n v="30"/>
    <n v="846.34703999999988"/>
    <n v="20240.36"/>
    <n v="-19394.01296"/>
    <n v="-22.914965189693348"/>
    <s v="Dec-2024"/>
    <s v="Q4-2024"/>
    <s v="Low"/>
    <s v="Europe &gt; United Kingdom &gt; Manchester"/>
    <s v="Jan-2023"/>
  </r>
  <r>
    <s v="ORD-2025-150713"/>
    <x v="445"/>
    <d v="2025-07-16T00:00:00"/>
    <s v="Europe"/>
    <x v="8"/>
    <s v="London"/>
    <s v="Enterprise"/>
    <s v="Online"/>
    <s v="K. Singh"/>
    <s v="Printers"/>
    <s v="PRN-5753"/>
    <n v="930.03"/>
    <n v="1086.68"/>
    <n v="0.109"/>
    <n v="26"/>
    <n v="5"/>
    <n v="25174.028880000002"/>
    <n v="24180.78"/>
    <n v="993.24888000000283"/>
    <n v="3.9455300728168656E-2"/>
    <s v="Jul-2025"/>
    <s v="Q3-2025"/>
    <s v="Medium"/>
    <s v="Europe &gt; United Kingdom &gt; London"/>
    <s v="Jan-2023"/>
  </r>
  <r>
    <s v="ORD-2024-756884"/>
    <x v="464"/>
    <d v="2024-10-24T00:00:00"/>
    <s v="Europe"/>
    <x v="7"/>
    <s v="Paris"/>
    <s v="Education"/>
    <s v="Distributor"/>
    <s v="F. Müller"/>
    <s v="Components"/>
    <s v="CMP-5006"/>
    <n v="816.7"/>
    <n v="1010.75"/>
    <n v="4.7E-2"/>
    <n v="43"/>
    <n v="11"/>
    <n v="41419.524249999995"/>
    <n v="35118.1"/>
    <n v="6301.4242499999964"/>
    <n v="0.15213656757537472"/>
    <s v="Oct-2024"/>
    <s v="Q4-2024"/>
    <s v="Medium"/>
    <s v="Europe &gt; France &gt; Paris"/>
    <s v="Jan-2023"/>
  </r>
  <r>
    <s v="ORD-2023-755337"/>
    <x v="429"/>
    <d v="2023-09-14T00:00:00"/>
    <s v="Africa"/>
    <x v="0"/>
    <s v="Nakuru"/>
    <s v="Education"/>
    <s v="Direct"/>
    <s v="I. Johnson"/>
    <s v="Accessories"/>
    <s v="ACC-4766"/>
    <n v="251.03"/>
    <n v="411.48"/>
    <n v="0.16500000000000001"/>
    <n v="3"/>
    <n v="6"/>
    <n v="1030.7574"/>
    <n v="753.09"/>
    <n v="277.66739999999993"/>
    <n v="0.26938191275658069"/>
    <s v="Sep-2023"/>
    <s v="Q3-2023"/>
    <s v="Low"/>
    <s v="Africa &gt; Kenya &gt; Nakuru"/>
    <s v="Jan-2023"/>
  </r>
  <r>
    <s v="ORD-2025-907040"/>
    <x v="448"/>
    <d v="2025-05-03T00:00:00"/>
    <s v="Americas"/>
    <x v="5"/>
    <s v="Rio de Janeiro"/>
    <s v="Consumer"/>
    <s v="Marketplace"/>
    <s v="J. Njeri"/>
    <s v="Networking"/>
    <s v="NET-8610"/>
    <n v="168.68"/>
    <n v="413.34"/>
    <n v="0.186"/>
    <n v="7"/>
    <n v="16"/>
    <n v="2355.2113199999999"/>
    <n v="1180.76"/>
    <n v="1174.4513199999999"/>
    <n v="0.49866069767361682"/>
    <s v="Apr-2025"/>
    <s v="Q2-2025"/>
    <s v="Low"/>
    <s v="Americas &gt; Brazil &gt; Rio de Janeiro"/>
    <s v="Jan-2023"/>
  </r>
  <r>
    <s v="ORD-2024-817997"/>
    <x v="465"/>
    <d v="2024-08-23T00:00:00"/>
    <s v="Asia"/>
    <x v="4"/>
    <s v="Hyderabad"/>
    <s v="Corporate"/>
    <s v="Retail"/>
    <s v="J. Njeri"/>
    <s v="Networking"/>
    <s v="NET-4675"/>
    <n v="1339.24"/>
    <n v="1558.89"/>
    <n v="0.192"/>
    <n v="24"/>
    <n v="26"/>
    <n v="30229.994880000002"/>
    <n v="32141.760000000002"/>
    <n v="-1911.76512"/>
    <n v="-6.3240669659021781E-2"/>
    <s v="Jul-2024"/>
    <s v="Q3-2024"/>
    <s v="Medium"/>
    <s v="Asia &gt; India &gt; Hyderabad"/>
    <s v="Jan-2023"/>
  </r>
  <r>
    <s v="ORD-2025-649633"/>
    <x v="466"/>
    <d v="2025-07-31T00:00:00"/>
    <s v="Africa"/>
    <x v="0"/>
    <s v="Nairobi"/>
    <s v="Small Business"/>
    <s v="Marketplace"/>
    <s v="O. Wang"/>
    <s v="Accessories"/>
    <s v="ACC-1028"/>
    <n v="619.64"/>
    <n v="861.16"/>
    <n v="0.113"/>
    <n v="14"/>
    <n v="12"/>
    <n v="10693.88488"/>
    <n v="8674.9599999999991"/>
    <n v="2018.9248800000005"/>
    <n v="0.18879246435276761"/>
    <s v="Jul-2025"/>
    <s v="Q3-2025"/>
    <s v="Medium"/>
    <s v="Africa &gt; Kenya &gt; Nairobi"/>
    <s v="Jan-2023"/>
  </r>
  <r>
    <s v="ORD-2023-885216"/>
    <x v="242"/>
    <d v="2023-08-10T00:00:00"/>
    <s v="Asia"/>
    <x v="9"/>
    <s v="Shanghai"/>
    <s v="Non-Profit"/>
    <s v="Direct"/>
    <s v="J. Njeri"/>
    <s v="Networking"/>
    <s v="NET-4735"/>
    <n v="1021.97"/>
    <n v="2296.25"/>
    <n v="0.161"/>
    <n v="26"/>
    <n v="7"/>
    <n v="50090.397499999999"/>
    <n v="26571.22"/>
    <n v="23519.177499999998"/>
    <n v="0.46953465482081669"/>
    <s v="Aug-2023"/>
    <s v="Q3-2023"/>
    <s v="High"/>
    <s v="Asia &gt; China &gt; Shanghai"/>
    <s v="Jan-2023"/>
  </r>
  <r>
    <s v="ORD-2023-561823"/>
    <x v="112"/>
    <d v="2023-12-12T00:00:00"/>
    <s v="Asia"/>
    <x v="4"/>
    <s v="Delhi"/>
    <s v="Small Business"/>
    <s v="Direct"/>
    <s v="C. Otieno"/>
    <s v="Networking"/>
    <s v="NET-2460"/>
    <n v="1349.04"/>
    <n v="2636.6"/>
    <n v="0.114"/>
    <n v="14"/>
    <n v="23"/>
    <n v="32704.386400000003"/>
    <n v="18886.559999999998"/>
    <n v="13817.826400000005"/>
    <n v="0.42250682312143928"/>
    <s v="Nov-2023"/>
    <s v="Q4-2023"/>
    <s v="High"/>
    <s v="Asia &gt; India &gt; Delhi"/>
    <s v="Jan-2023"/>
  </r>
  <r>
    <s v="ORD-2023-249805"/>
    <x v="81"/>
    <d v="2024-01-16T00:00:00"/>
    <s v="Asia"/>
    <x v="4"/>
    <s v="Hyderabad"/>
    <s v="Small Business"/>
    <s v="Retail"/>
    <s v="A. Patel"/>
    <s v="Components"/>
    <s v="CMP-1555"/>
    <n v="1346.81"/>
    <n v="978.09"/>
    <n v="0.159"/>
    <n v="17"/>
    <n v="25"/>
    <n v="13983.752729999998"/>
    <n v="22895.77"/>
    <n v="-8912.0172700000021"/>
    <n v="-0.6373122753293996"/>
    <s v="Dec-2023"/>
    <s v="Q4-2023"/>
    <s v="Medium"/>
    <s v="Asia &gt; India &gt; Hyderabad"/>
    <s v="Jan-2023"/>
  </r>
  <r>
    <s v="ORD-2023-548934"/>
    <x v="242"/>
    <d v="2023-08-30T00:00:00"/>
    <s v="Asia"/>
    <x v="9"/>
    <s v="Shanghai"/>
    <s v="Consumer"/>
    <s v="Distributor"/>
    <s v="N. Brown"/>
    <s v="Monitors"/>
    <s v="MON-3773"/>
    <n v="226.04"/>
    <n v="545.72"/>
    <n v="0.151"/>
    <n v="11"/>
    <n v="27"/>
    <n v="5096.4790800000001"/>
    <n v="2486.44"/>
    <n v="2610.03908"/>
    <n v="0.51212592831834014"/>
    <s v="Aug-2023"/>
    <s v="Q3-2023"/>
    <s v="Low"/>
    <s v="Asia &gt; China &gt; Shanghai"/>
    <s v="Jan-2023"/>
  </r>
  <r>
    <s v="ORD-2023-921939"/>
    <x v="44"/>
    <d v="2023-07-18T00:00:00"/>
    <s v="Americas"/>
    <x v="3"/>
    <s v="Vancouver"/>
    <s v="Enterprise"/>
    <s v="Online"/>
    <s v="N. Brown"/>
    <s v="Phones"/>
    <s v="PHN-4677"/>
    <n v="807.02"/>
    <n v="1435.54"/>
    <n v="0"/>
    <n v="23"/>
    <n v="25"/>
    <n v="33017.42"/>
    <n v="18561.46"/>
    <n v="14455.96"/>
    <n v="0.43782827368098415"/>
    <s v="Jun-2023"/>
    <s v="Q2-2023"/>
    <s v="Medium"/>
    <s v="Americas &gt; Canada &gt; Vancouver"/>
    <s v="Jan-2023"/>
  </r>
  <r>
    <s v="ORD-2023-961864"/>
    <x v="141"/>
    <d v="2024-01-02T00:00:00"/>
    <s v="Europe"/>
    <x v="6"/>
    <s v="Frankfurt"/>
    <s v="Enterprise"/>
    <s v="Distributor"/>
    <s v="E. Garcia"/>
    <s v="Components"/>
    <s v="CMP-1940"/>
    <n v="1071.99"/>
    <n v="2397.3000000000002"/>
    <n v="6.2E-2"/>
    <n v="18"/>
    <n v="26"/>
    <n v="40476.013200000001"/>
    <n v="19295.82"/>
    <n v="21180.193200000002"/>
    <n v="0.52327765324476183"/>
    <s v="Dec-2023"/>
    <s v="Q4-2023"/>
    <s v="High"/>
    <s v="Europe &gt; Germany &gt; Frankfurt"/>
    <s v="Jan-2023"/>
  </r>
  <r>
    <s v="ORD-2023-455933"/>
    <x v="112"/>
    <d v="2023-12-19T00:00:00"/>
    <s v="Asia"/>
    <x v="2"/>
    <s v="Nagoya"/>
    <s v="Consumer"/>
    <s v="Retail"/>
    <s v="Not Provided"/>
    <s v="Phones"/>
    <s v="PHN-9184"/>
    <n v="807.11"/>
    <n v="1853.86"/>
    <n v="0.13900000000000001"/>
    <n v="8"/>
    <n v="30"/>
    <n v="12769.38768"/>
    <n v="6456.88"/>
    <n v="6312.5076799999997"/>
    <n v="0.49434693645388639"/>
    <s v="Nov-2023"/>
    <s v="Q4-2023"/>
    <s v="High"/>
    <s v="Asia &gt; Japan &gt; Nagoya"/>
    <s v="Mar-2023"/>
  </r>
  <r>
    <s v="ORD-2025-728935"/>
    <x v="467"/>
    <d v="2025-03-10T00:00:00"/>
    <s v="Asia"/>
    <x v="2"/>
    <s v="Osaka"/>
    <s v="Education"/>
    <s v="Distributor"/>
    <s v="N. Brown"/>
    <s v="Laptops"/>
    <s v="LAP-3017"/>
    <n v="51.86"/>
    <n v="45.98"/>
    <n v="0.17299999999999999"/>
    <n v="7"/>
    <n v="10"/>
    <n v="266.17821999999995"/>
    <n v="363.02"/>
    <n v="-96.841780000000028"/>
    <n v="-0.3638230806412337"/>
    <s v="Feb-2025"/>
    <s v="Q1-2025"/>
    <s v="Low"/>
    <s v="Asia &gt; Japan &gt; Osaka"/>
    <s v="Mar-20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3">
  <r>
    <s v="ORD-2024-275203"/>
    <d v="2024-03-11T00:00:00"/>
    <d v="2024-04-06T00:00:00"/>
    <s v="Africa"/>
    <x v="0"/>
    <s v="Kisumu"/>
    <s v="Corporate"/>
    <s v="Retail"/>
    <s v="C. Otieno"/>
    <s v="Components"/>
    <s v="CMP-8270"/>
    <n v="279.24"/>
    <n v="608.9"/>
    <n v="0.112"/>
    <n v="9"/>
    <n v="26"/>
    <n v="4866.3287999999993"/>
    <n v="2513.16"/>
    <n v="2353.1687999999995"/>
    <n v="0.48356140670149533"/>
    <s v="Mar-2024"/>
    <s v="Q1-2024"/>
    <s v="Low"/>
    <s v="Africa &gt; Kenya &gt; Kisumu"/>
    <s v="Jan-2023"/>
    <n v="14"/>
    <x v="0"/>
  </r>
  <r>
    <s v="ORD-2024-358795"/>
    <d v="2024-10-23T00:00:00"/>
    <d v="2024-10-30T00:00:00"/>
    <s v="Africa"/>
    <x v="1"/>
    <s v="Port Harcourt"/>
    <s v="Education"/>
    <s v="Online"/>
    <s v="J. Njeri"/>
    <s v="Printers"/>
    <s v="PRN-9322"/>
    <n v="1084.3900000000001"/>
    <n v="759.33"/>
    <n v="0.23699999999999999"/>
    <n v="31"/>
    <n v="7"/>
    <n v="17960.432489999999"/>
    <n v="33616.090000000004"/>
    <n v="-15655.657510000005"/>
    <n v="-0.87167486187856302"/>
    <s v="Oct-2024"/>
    <s v="Q4-2024"/>
    <s v="Low"/>
    <s v="Africa &gt; Nigeria &gt; Port Harcourt"/>
    <s v="Jan-2023"/>
    <n v="21"/>
    <x v="1"/>
  </r>
  <r>
    <s v="ORD-2023-373538"/>
    <d v="2023-02-28T00:00:00"/>
    <d v="2023-03-25T00:00:00"/>
    <s v="Africa"/>
    <x v="0"/>
    <s v="Nairobi"/>
    <s v="Corporate"/>
    <s v="Retail"/>
    <s v="I. Johnson"/>
    <s v="Networking"/>
    <s v="NET-9666"/>
    <n v="1460.76"/>
    <n v="30.66"/>
    <n v="0.13100000000000001"/>
    <n v="12"/>
    <n v="25"/>
    <n v="319.72248000000002"/>
    <n v="17529.12"/>
    <n v="-17209.397519999999"/>
    <n v="-53.826047890032626"/>
    <s v="Feb-2023"/>
    <s v="Q1-2023"/>
    <s v="Low"/>
    <s v="Africa &gt; Kenya &gt; Nairobi"/>
    <s v="Jan-2023"/>
    <n v="1"/>
    <x v="2"/>
  </r>
  <r>
    <s v="ORD-2025-168148"/>
    <d v="2025-03-29T00:00:00"/>
    <d v="2025-04-02T00:00:00"/>
    <s v="Africa"/>
    <x v="1"/>
    <s v="Lagos"/>
    <s v="Non-Profit"/>
    <s v="Marketplace"/>
    <s v="G. Dubois"/>
    <s v="Phones"/>
    <s v="PHN-4556"/>
    <n v="259.93"/>
    <n v="255.94"/>
    <n v="7.1999999999999995E-2"/>
    <n v="22"/>
    <n v="4"/>
    <n v="5225.2710400000005"/>
    <n v="5718.46"/>
    <n v="-493.1889599999995"/>
    <n v="-9.4385335463861311E-2"/>
    <s v="Mar-2025"/>
    <s v="Q1-2025"/>
    <s v="Low"/>
    <s v="Africa &gt; Nigeria &gt; Lagos"/>
    <s v="Jan-2023"/>
    <n v="26"/>
    <x v="3"/>
  </r>
  <r>
    <s v="ORD-2023-824839"/>
    <d v="2023-12-06T00:00:00"/>
    <d v="2023-12-31T00:00:00"/>
    <s v="Asia"/>
    <x v="2"/>
    <s v="Osaka"/>
    <s v="Consumer"/>
    <s v="Retail"/>
    <s v="L. Okafor"/>
    <s v="Printers"/>
    <s v="PRN-8041"/>
    <n v="663.03"/>
    <n v="813.51"/>
    <n v="0.10199999999999999"/>
    <n v="15"/>
    <n v="25"/>
    <n v="10957.9797"/>
    <n v="9945.4499999999989"/>
    <n v="1012.529700000001"/>
    <n v="9.2401129379715952E-2"/>
    <s v="Dec-2023"/>
    <s v="Q4-2023"/>
    <s v="Low"/>
    <s v="Asia &gt; Japan &gt; Osaka"/>
    <s v="Mar-2023"/>
    <n v="9"/>
    <x v="4"/>
  </r>
  <r>
    <s v="ORD-2023-723587"/>
    <d v="2023-01-02T00:00:00"/>
    <d v="2023-01-05T00:00:00"/>
    <s v="Americas"/>
    <x v="3"/>
    <s v="Toronto"/>
    <s v="Corporate"/>
    <s v="Distributor"/>
    <s v="B. Chen"/>
    <s v="Laptops"/>
    <s v="LAP-8555"/>
    <n v="315.87"/>
    <n v="591.67999999999995"/>
    <n v="0"/>
    <n v="7"/>
    <n v="3"/>
    <n v="4141.7599999999993"/>
    <n v="2211.09"/>
    <n v="1930.6699999999992"/>
    <n v="0.46614724175229844"/>
    <s v="Jan-2023"/>
    <s v="Q1-2023"/>
    <s v="Low"/>
    <s v="Americas &gt; Canada &gt; Toronto"/>
    <s v="Jan-2023"/>
    <n v="0"/>
    <x v="5"/>
  </r>
  <r>
    <s v="ORD-2024-336584"/>
    <d v="2024-12-27T00:00:00"/>
    <d v="2025-01-14T00:00:00"/>
    <s v="Asia"/>
    <x v="4"/>
    <s v="Bengaluru"/>
    <s v="Small Business"/>
    <s v="Marketplace"/>
    <s v="E. Garcia"/>
    <s v="Monitors"/>
    <s v="MON-8629"/>
    <n v="586.07000000000005"/>
    <n v="845.97"/>
    <n v="0.14699999999999999"/>
    <n v="4"/>
    <n v="18"/>
    <n v="2886.4496399999998"/>
    <n v="2344.2800000000002"/>
    <n v="542.16963999999962"/>
    <n v="0.18783270370862928"/>
    <s v="Dec-2024"/>
    <s v="Q4-2024"/>
    <s v="Medium"/>
    <s v="Asia &gt; India &gt; Bengaluru"/>
    <s v="Jan-2023"/>
    <n v="23"/>
    <x v="6"/>
  </r>
  <r>
    <s v="ORD-2023-112666"/>
    <d v="2023-01-15T00:00:00"/>
    <d v="2023-01-22T00:00:00"/>
    <s v="Africa"/>
    <x v="1"/>
    <s v="Abuja"/>
    <s v="Education"/>
    <s v="Online"/>
    <s v="O. Wang"/>
    <s v="Printers"/>
    <s v="PRN-6276"/>
    <n v="28.38"/>
    <n v="47.22"/>
    <n v="0.19400000000000001"/>
    <n v="18"/>
    <n v="7"/>
    <n v="685.06776000000002"/>
    <n v="510.84"/>
    <n v="174.22776000000005"/>
    <n v="0.25432193743871417"/>
    <s v="Jan-2023"/>
    <s v="Q1-2023"/>
    <s v="Low"/>
    <s v="Africa &gt; Nigeria &gt; Abuja"/>
    <s v="Jan-2023"/>
    <n v="0"/>
    <x v="5"/>
  </r>
  <r>
    <s v="ORD-2024-589570"/>
    <d v="2024-05-04T00:00:00"/>
    <d v="2024-05-29T00:00:00"/>
    <s v="Africa"/>
    <x v="1"/>
    <s v="Abuja"/>
    <s v="Non-Profit"/>
    <s v="Marketplace"/>
    <s v="O. Wang"/>
    <s v="Monitors"/>
    <s v="MON-6892"/>
    <n v="1295.3399999999999"/>
    <n v="2530.81"/>
    <n v="3.1E-2"/>
    <n v="6"/>
    <n v="25"/>
    <n v="14714.12934"/>
    <n v="7772.0399999999991"/>
    <n v="6942.0893400000004"/>
    <n v="0.4717974933880798"/>
    <s v="May-2024"/>
    <s v="Q2-2024"/>
    <s v="High"/>
    <s v="Africa &gt; Nigeria &gt; Abuja"/>
    <s v="Jan-2023"/>
    <n v="16"/>
    <x v="7"/>
  </r>
  <r>
    <s v="ORD-2025-997421"/>
    <d v="2025-05-21T00:00:00"/>
    <d v="2025-06-09T00:00:00"/>
    <s v="Americas"/>
    <x v="5"/>
    <s v="São Paulo"/>
    <s v="Non-Profit"/>
    <s v="Online"/>
    <s v="A. Patel"/>
    <s v="Components"/>
    <s v="CMP-3731"/>
    <n v="1331.38"/>
    <n v="2309.56"/>
    <n v="0.14899999999999999"/>
    <n v="31"/>
    <n v="19"/>
    <n v="60928.502359999999"/>
    <n v="41272.780000000006"/>
    <n v="19655.722359999992"/>
    <n v="0.32260307735553528"/>
    <s v="May-2025"/>
    <s v="Q2-2025"/>
    <s v="High"/>
    <s v="Americas &gt; Brazil &gt; São Paulo"/>
    <s v="Jan-2023"/>
    <n v="28"/>
    <x v="8"/>
  </r>
  <r>
    <s v="ORD-2024-210687"/>
    <d v="2024-01-28T00:00:00"/>
    <d v="2024-02-09T00:00:00"/>
    <s v="Europe"/>
    <x v="6"/>
    <s v="Berlin"/>
    <s v="Corporate"/>
    <s v="Online"/>
    <s v="G. Dubois"/>
    <s v="Accessories"/>
    <s v="ACC-7938"/>
    <n v="644.16999999999996"/>
    <n v="700.12"/>
    <n v="6.0000000000000001E-3"/>
    <n v="23"/>
    <n v="12"/>
    <n v="16006.14344"/>
    <n v="14815.91"/>
    <n v="1190.23344"/>
    <n v="7.436103796405813E-2"/>
    <s v="Jan-2024"/>
    <s v="Q1-2024"/>
    <s v="Low"/>
    <s v="Europe &gt; Germany &gt; Berlin"/>
    <s v="Jan-2023"/>
    <n v="12"/>
    <x v="9"/>
  </r>
  <r>
    <s v="ORD-2025-515515"/>
    <d v="2025-01-03T00:00:00"/>
    <d v="2025-01-23T00:00:00"/>
    <s v="Asia"/>
    <x v="2"/>
    <s v="Osaka"/>
    <s v="Corporate"/>
    <s v="Distributor"/>
    <s v="F. Müller"/>
    <s v="Phones"/>
    <s v="PHN-7019"/>
    <n v="908.6"/>
    <n v="691.37"/>
    <n v="0.25"/>
    <n v="20"/>
    <n v="20"/>
    <n v="10370.549999999999"/>
    <n v="18172"/>
    <n v="-7801.4500000000007"/>
    <n v="-0.75226964818645115"/>
    <s v="Jan-2025"/>
    <s v="Q1-2025"/>
    <s v="Low"/>
    <s v="Asia &gt; Japan &gt; Osaka"/>
    <s v="Mar-2023"/>
    <n v="22"/>
    <x v="10"/>
  </r>
  <r>
    <s v="ORD-2025-487261"/>
    <d v="2025-03-06T00:00:00"/>
    <d v="2025-03-31T00:00:00"/>
    <s v="Americas"/>
    <x v="5"/>
    <s v="Brasília"/>
    <s v="Non-Profit"/>
    <s v="Online"/>
    <s v="J. Njeri"/>
    <s v="Components"/>
    <s v="CMP-3693"/>
    <n v="331.57"/>
    <n v="548.4"/>
    <n v="9.4E-2"/>
    <n v="10"/>
    <n v="25"/>
    <n v="4968.5039999999999"/>
    <n v="3315.7"/>
    <n v="1652.8040000000001"/>
    <n v="0.33265626836568918"/>
    <s v="Mar-2025"/>
    <s v="Q1-2025"/>
    <s v="Low"/>
    <s v="Americas &gt; Brazil &gt; Brasília"/>
    <s v="Jan-2023"/>
    <n v="26"/>
    <x v="3"/>
  </r>
  <r>
    <s v="ORD-2024-890180"/>
    <d v="2024-01-20T00:00:00"/>
    <d v="2024-02-13T00:00:00"/>
    <s v="Europe"/>
    <x v="7"/>
    <s v="Marseille"/>
    <s v="Corporate"/>
    <s v="Retail"/>
    <s v="H. Kim"/>
    <s v="Printers"/>
    <s v="PRN-8392"/>
    <n v="643.53"/>
    <n v="1439.01"/>
    <n v="0"/>
    <n v="15"/>
    <n v="24"/>
    <n v="21585.15"/>
    <n v="9652.9499999999989"/>
    <n v="11932.200000000003"/>
    <n v="0.55279671440782208"/>
    <s v="Jan-2024"/>
    <s v="Q1-2024"/>
    <s v="Medium"/>
    <s v="Europe &gt; France &gt; Marseille"/>
    <s v="Jan-2023"/>
    <n v="12"/>
    <x v="9"/>
  </r>
  <r>
    <s v="ORD-2025-840976"/>
    <d v="2025-09-01T00:00:00"/>
    <d v="2025-09-30T00:00:00"/>
    <s v="Americas"/>
    <x v="5"/>
    <s v="Brasília"/>
    <s v="Education"/>
    <s v="Retail"/>
    <s v="K. Singh"/>
    <s v="Accessories"/>
    <s v="ACC-1663"/>
    <n v="780.59"/>
    <n v="631.57000000000005"/>
    <n v="0"/>
    <n v="12"/>
    <n v="29"/>
    <n v="7578.84"/>
    <n v="9367.08"/>
    <n v="-1788.2399999999998"/>
    <n v="-0.23595167598207639"/>
    <s v="Sep-2025"/>
    <s v="Q3-2025"/>
    <s v="Low"/>
    <s v="Americas &gt; Brazil &gt; Brasília"/>
    <s v="Jan-2023"/>
    <n v="32"/>
    <x v="11"/>
  </r>
  <r>
    <s v="ORD-2023-937291"/>
    <d v="2023-04-23T00:00:00"/>
    <d v="2023-04-30T00:00:00"/>
    <s v="Africa"/>
    <x v="0"/>
    <s v="Nairobi"/>
    <s v="Small Business"/>
    <s v="Direct"/>
    <s v="E. Garcia"/>
    <s v="Laptops"/>
    <s v="LAP-1698"/>
    <n v="756.51"/>
    <n v="850.8"/>
    <n v="7.3999999999999996E-2"/>
    <n v="9"/>
    <n v="7"/>
    <n v="7090.5672000000004"/>
    <n v="6808.59"/>
    <n v="281.97720000000027"/>
    <n v="3.9767932810791252E-2"/>
    <s v="Apr-2023"/>
    <s v="Q2-2023"/>
    <s v="Medium"/>
    <s v="Africa &gt; Kenya &gt; Nairobi"/>
    <s v="Jan-2023"/>
    <n v="3"/>
    <x v="12"/>
  </r>
  <r>
    <s v="ORD-2024-206081"/>
    <d v="2024-12-10T00:00:00"/>
    <d v="2025-01-08T00:00:00"/>
    <s v="Europe"/>
    <x v="7"/>
    <s v="Marseille"/>
    <s v="Small Business"/>
    <s v="Retail"/>
    <s v="K. Singh"/>
    <s v="Printers"/>
    <s v="PRN-6791"/>
    <n v="891.08"/>
    <n v="1040.0999999999999"/>
    <n v="0.109"/>
    <n v="28"/>
    <n v="29"/>
    <n v="25948.414799999995"/>
    <n v="24950.240000000002"/>
    <n v="998.17479999999341"/>
    <n v="3.8467660074556598E-2"/>
    <s v="Dec-2024"/>
    <s v="Q4-2024"/>
    <s v="Medium"/>
    <s v="Europe &gt; France &gt; Marseille"/>
    <s v="Jan-2023"/>
    <n v="23"/>
    <x v="6"/>
  </r>
  <r>
    <s v="ORD-2025-233883"/>
    <d v="2025-09-08T00:00:00"/>
    <d v="2025-09-16T00:00:00"/>
    <s v="Asia"/>
    <x v="2"/>
    <s v="Osaka"/>
    <s v="Corporate"/>
    <s v="Distributor"/>
    <s v="C. Otieno"/>
    <s v="Phones"/>
    <s v="PHN-1197"/>
    <n v="1225.57"/>
    <n v="2705.57"/>
    <n v="0.183"/>
    <n v="16"/>
    <n v="8"/>
    <n v="35367.211040000002"/>
    <n v="19609.12"/>
    <n v="15758.091040000003"/>
    <n v="0.44555650775453404"/>
    <s v="Sep-2025"/>
    <s v="Q3-2025"/>
    <s v="High"/>
    <s v="Asia &gt; Japan &gt; Osaka"/>
    <s v="Mar-2023"/>
    <n v="30"/>
    <x v="13"/>
  </r>
  <r>
    <s v="ORD-2025-843974"/>
    <d v="2025-07-20T00:00:00"/>
    <d v="2025-08-05T00:00:00"/>
    <s v="Americas"/>
    <x v="5"/>
    <s v="Brasília"/>
    <s v="Enterprise"/>
    <s v="Marketplace"/>
    <s v="G. Dubois"/>
    <s v="Accessories"/>
    <s v="ACC-8098"/>
    <n v="1068.17"/>
    <n v="2375.37"/>
    <n v="0.109"/>
    <n v="18"/>
    <n v="16"/>
    <n v="38096.18406"/>
    <n v="19227.060000000001"/>
    <n v="18869.124059999998"/>
    <n v="0.49530220744108822"/>
    <s v="Jul-2025"/>
    <s v="Q3-2025"/>
    <s v="High"/>
    <s v="Americas &gt; Brazil &gt; Brasília"/>
    <s v="Jan-2023"/>
    <n v="30"/>
    <x v="13"/>
  </r>
  <r>
    <s v="ORD-2025-745263"/>
    <d v="2025-05-21T00:00:00"/>
    <d v="2025-05-28T00:00:00"/>
    <s v="Europe"/>
    <x v="8"/>
    <s v="Birmingham"/>
    <s v="Enterprise"/>
    <s v="Online"/>
    <s v="M. Rossi"/>
    <s v="Laptops"/>
    <s v="LAP-3385"/>
    <n v="1015.16"/>
    <n v="2148.14"/>
    <n v="3.7999999999999999E-2"/>
    <n v="19"/>
    <n v="7"/>
    <n v="39263.702919999996"/>
    <n v="19288.04"/>
    <n v="19975.662919999995"/>
    <n v="0.50875647059322227"/>
    <s v="May-2025"/>
    <s v="Q2-2025"/>
    <s v="High"/>
    <s v="Europe &gt; United Kingdom &gt; Birmingham"/>
    <s v="Jan-2023"/>
    <n v="28"/>
    <x v="8"/>
  </r>
  <r>
    <s v="ORD-2024-798002"/>
    <d v="2024-07-25T00:00:00"/>
    <d v="2024-08-01T00:00:00"/>
    <s v="Africa"/>
    <x v="0"/>
    <s v="Mombasa"/>
    <s v="Non-Profit"/>
    <s v="Direct"/>
    <s v="J. Njeri"/>
    <s v="Laptops"/>
    <s v="LAP-9815"/>
    <n v="1494.4"/>
    <n v="3661.07"/>
    <n v="7.1999999999999995E-2"/>
    <n v="7"/>
    <n v="7"/>
    <n v="23782.310720000001"/>
    <n v="10460.800000000001"/>
    <n v="13321.51072"/>
    <n v="0.56014366630897339"/>
    <s v="Jul-2024"/>
    <s v="Q3-2024"/>
    <s v="High"/>
    <s v="Africa &gt; Kenya &gt; Mombasa"/>
    <s v="Jan-2023"/>
    <n v="18"/>
    <x v="14"/>
  </r>
  <r>
    <s v="ORD-2023-867836"/>
    <d v="2023-05-11T00:00:00"/>
    <d v="2023-05-28T00:00:00"/>
    <s v="Asia"/>
    <x v="9"/>
    <s v="Shenzhen"/>
    <s v="Enterprise"/>
    <s v="Marketplace"/>
    <s v="E. Garcia"/>
    <s v="Networking"/>
    <s v="NET-3255"/>
    <n v="1331.19"/>
    <n v="2903.09"/>
    <n v="0.14299999999999999"/>
    <n v="8"/>
    <n v="17"/>
    <n v="19903.585040000002"/>
    <n v="10649.52"/>
    <n v="9254.0650400000013"/>
    <n v="0.46494463290920784"/>
    <s v="May-2023"/>
    <s v="Q2-2023"/>
    <s v="High"/>
    <s v="Asia &gt; China &gt; Shenzhen"/>
    <s v="Jan-2023"/>
    <n v="4"/>
    <x v="15"/>
  </r>
  <r>
    <s v="ORD-2025-580047"/>
    <d v="2025-06-14T00:00:00"/>
    <d v="2025-06-29T00:00:00"/>
    <s v="Africa"/>
    <x v="1"/>
    <s v="Port Harcourt"/>
    <s v="Consumer"/>
    <s v="Marketplace"/>
    <s v="M. Rossi"/>
    <s v="Accessories"/>
    <s v="ACC-3961"/>
    <n v="730.99"/>
    <n v="1242.8399999999999"/>
    <n v="0.12"/>
    <n v="10"/>
    <n v="15"/>
    <n v="10936.992"/>
    <n v="7309.9"/>
    <n v="3627.0920000000006"/>
    <n v="0.33163524303574515"/>
    <s v="Jun-2025"/>
    <s v="Q2-2025"/>
    <s v="Medium"/>
    <s v="Africa &gt; Nigeria &gt; Port Harcourt"/>
    <s v="Jan-2023"/>
    <n v="29"/>
    <x v="16"/>
  </r>
  <r>
    <s v="ORD-2024-500109"/>
    <d v="2024-05-18T00:00:00"/>
    <d v="2024-05-23T00:00:00"/>
    <s v="Americas"/>
    <x v="10"/>
    <s v="Chicago"/>
    <s v="Enterprise"/>
    <s v="Retail"/>
    <s v="H. Kim"/>
    <s v="Laptops"/>
    <s v="LAP-4987"/>
    <n v="1274.5899999999999"/>
    <n v="2553.69"/>
    <n v="0.01"/>
    <n v="8"/>
    <n v="5"/>
    <n v="20225.2248"/>
    <n v="10196.719999999999"/>
    <n v="10028.504800000001"/>
    <n v="0.49584145042481803"/>
    <s v="May-2024"/>
    <s v="Q2-2024"/>
    <s v="High"/>
    <s v="Americas &gt; USA &gt; Chicago"/>
    <s v="Jan-2023"/>
    <n v="16"/>
    <x v="7"/>
  </r>
  <r>
    <s v="ORD-2023-271836"/>
    <d v="2023-02-07T00:00:00"/>
    <d v="2023-02-12T00:00:00"/>
    <s v="Americas"/>
    <x v="5"/>
    <s v="São Paulo"/>
    <s v="Education"/>
    <s v="Online"/>
    <s v="N. Brown"/>
    <s v="Components"/>
    <s v="CMP-2693"/>
    <n v="948.55"/>
    <n v="2089.16"/>
    <n v="7.0000000000000001E-3"/>
    <n v="12"/>
    <n v="5"/>
    <n v="24894.430559999997"/>
    <n v="11382.599999999999"/>
    <n v="13511.830559999999"/>
    <n v="0.54276519912492427"/>
    <s v="Feb-2023"/>
    <s v="Q1-2023"/>
    <s v="High"/>
    <s v="Americas &gt; Brazil &gt; São Paulo"/>
    <s v="Jan-2023"/>
    <n v="1"/>
    <x v="2"/>
  </r>
  <r>
    <s v="ORD-2024-215294"/>
    <d v="2024-06-30T00:00:00"/>
    <d v="2024-07-14T00:00:00"/>
    <s v="Americas"/>
    <x v="5"/>
    <s v="Brasília"/>
    <s v="Education"/>
    <s v="Retail"/>
    <s v="C. Otieno"/>
    <s v="Accessories"/>
    <s v="ACC-8683"/>
    <n v="1491.85"/>
    <n v="2583.02"/>
    <n v="0.16800000000000001"/>
    <n v="4"/>
    <n v="14"/>
    <n v="8596.2905599999995"/>
    <n v="5967.4"/>
    <n v="2628.8905599999998"/>
    <n v="0.30581685689321325"/>
    <s v="Jun-2024"/>
    <s v="Q2-2024"/>
    <s v="High"/>
    <s v="Americas &gt; Brazil &gt; Brasília"/>
    <s v="Jan-2023"/>
    <n v="17"/>
    <x v="17"/>
  </r>
  <r>
    <s v="ORD-2024-788105"/>
    <d v="2024-11-30T00:00:00"/>
    <d v="2024-12-30T00:00:00"/>
    <s v="Europe"/>
    <x v="7"/>
    <s v="Marseille"/>
    <s v="Consumer"/>
    <s v="Marketplace"/>
    <s v="F. Müller"/>
    <s v="Printers"/>
    <s v="PRN-4170"/>
    <n v="117.64"/>
    <n v="175.67"/>
    <n v="0"/>
    <n v="10"/>
    <n v="30"/>
    <n v="1756.6999999999998"/>
    <n v="1176.4000000000001"/>
    <n v="580.29999999999973"/>
    <n v="0.33033528775545046"/>
    <s v="Nov-2024"/>
    <s v="Q4-2024"/>
    <s v="Low"/>
    <s v="Europe &gt; France &gt; Marseille"/>
    <s v="Jan-2023"/>
    <n v="22"/>
    <x v="10"/>
  </r>
  <r>
    <s v="ORD-2024-855073"/>
    <d v="2024-07-19T00:00:00"/>
    <d v="2024-07-19T00:00:00"/>
    <s v="Africa"/>
    <x v="0"/>
    <s v="Kisumu"/>
    <s v="Small Business"/>
    <s v="Retail"/>
    <s v="A. Patel"/>
    <s v="Phones"/>
    <s v="PHN-6854"/>
    <n v="857.24"/>
    <n v="758.23"/>
    <n v="0.125"/>
    <n v="6"/>
    <n v="0"/>
    <n v="3980.7075"/>
    <n v="5143.4400000000005"/>
    <n v="-1162.7325000000005"/>
    <n v="-0.29209192084572921"/>
    <s v="Jul-2024"/>
    <s v="Q3-2024"/>
    <s v="Low"/>
    <s v="Africa &gt; Kenya &gt; Kisumu"/>
    <s v="Jan-2023"/>
    <n v="18"/>
    <x v="14"/>
  </r>
  <r>
    <s v="ORD-2023-897079"/>
    <d v="2023-04-14T00:00:00"/>
    <d v="2023-05-14T00:00:00"/>
    <s v="Africa"/>
    <x v="0"/>
    <s v="Nakuru"/>
    <s v="Consumer"/>
    <s v="Marketplace"/>
    <s v="M. Rossi"/>
    <s v="Phones"/>
    <s v="PHN-1784"/>
    <n v="209.25"/>
    <n v="434.8"/>
    <n v="0"/>
    <n v="9"/>
    <n v="30"/>
    <n v="3913.2000000000003"/>
    <n v="1883.25"/>
    <n v="2029.9500000000003"/>
    <n v="0.51874425022999082"/>
    <s v="Apr-2023"/>
    <s v="Q2-2023"/>
    <s v="Low"/>
    <s v="Africa &gt; Kenya &gt; Nakuru"/>
    <s v="Jan-2023"/>
    <n v="3"/>
    <x v="12"/>
  </r>
  <r>
    <s v="ORD-2025-548982"/>
    <d v="2025-04-07T00:00:00"/>
    <d v="2025-04-11T00:00:00"/>
    <s v="Europe"/>
    <x v="7"/>
    <s v="Lyon"/>
    <s v="Education"/>
    <s v="Retail"/>
    <s v="E. Garcia"/>
    <s v="Networking"/>
    <s v="NET-9716"/>
    <n v="754.77"/>
    <n v="1666.18"/>
    <n v="0.13900000000000001"/>
    <n v="14"/>
    <n v="4"/>
    <n v="20084.133720000002"/>
    <n v="10566.779999999999"/>
    <n v="9517.3537200000028"/>
    <n v="0.47387424584424653"/>
    <s v="Apr-2025"/>
    <s v="Q2-2025"/>
    <s v="High"/>
    <s v="Europe &gt; France &gt; Lyon"/>
    <s v="Jan-2023"/>
    <n v="27"/>
    <x v="18"/>
  </r>
  <r>
    <s v="ORD-2024-170313"/>
    <d v="2024-12-27T00:00:00"/>
    <d v="2025-01-15T00:00:00"/>
    <s v="Asia"/>
    <x v="4"/>
    <s v="Delhi"/>
    <s v="Non-Profit"/>
    <s v="Distributor"/>
    <s v="G. Dubois"/>
    <s v="Components"/>
    <s v="CMP-6919"/>
    <n v="495.59"/>
    <n v="631.78"/>
    <n v="8.6999999999999994E-2"/>
    <n v="17"/>
    <n v="19"/>
    <n v="9805.8573800000013"/>
    <n v="8425.0299999999988"/>
    <n v="1380.8273800000024"/>
    <n v="0.14081658813601899"/>
    <s v="Dec-2024"/>
    <s v="Q4-2024"/>
    <s v="Low"/>
    <s v="Asia &gt; India &gt; Delhi"/>
    <s v="Jan-2023"/>
    <n v="23"/>
    <x v="6"/>
  </r>
  <r>
    <s v="ORD-2023-562894"/>
    <d v="2023-02-23T00:00:00"/>
    <d v="2023-03-25T00:00:00"/>
    <s v="Americas"/>
    <x v="3"/>
    <s v="Montreal"/>
    <s v="Enterprise"/>
    <s v="Online"/>
    <s v="D. Smith"/>
    <s v="Phones"/>
    <s v="PHN-4854"/>
    <n v="1242.6600000000001"/>
    <n v="1794.07"/>
    <n v="8.8999999999999996E-2"/>
    <n v="16"/>
    <n v="30"/>
    <n v="26150.364320000001"/>
    <n v="19882.560000000001"/>
    <n v="6267.8043199999993"/>
    <n v="0.23968325042440553"/>
    <s v="Feb-2023"/>
    <s v="Q1-2023"/>
    <s v="High"/>
    <s v="Americas &gt; Canada &gt; Montreal"/>
    <s v="Jan-2023"/>
    <n v="1"/>
    <x v="2"/>
  </r>
  <r>
    <s v="ORD-2025-474710"/>
    <d v="2025-07-24T00:00:00"/>
    <d v="2025-08-06T00:00:00"/>
    <s v="Africa"/>
    <x v="11"/>
    <s v="Johannesburg"/>
    <s v="Education"/>
    <s v="Marketplace"/>
    <s v="D. Smith"/>
    <s v="Networking"/>
    <s v="NET-7966"/>
    <n v="1463.9"/>
    <n v="2633.02"/>
    <n v="8.4000000000000005E-2"/>
    <n v="4"/>
    <n v="13"/>
    <n v="9647.3852800000004"/>
    <n v="5855.6"/>
    <n v="3791.7852800000001"/>
    <n v="0.39303761277791527"/>
    <s v="Jul-2025"/>
    <s v="Q3-2025"/>
    <s v="High"/>
    <s v="Africa &gt; South Africa &gt; Johannesburg"/>
    <s v="Jan-2023"/>
    <n v="30"/>
    <x v="13"/>
  </r>
  <r>
    <s v="ORD-2024-629525"/>
    <d v="2024-04-18T00:00:00"/>
    <d v="2024-05-08T00:00:00"/>
    <s v="Europe"/>
    <x v="8"/>
    <s v="London"/>
    <s v="Non-Profit"/>
    <s v="Unknown"/>
    <s v="D. Smith"/>
    <s v="Laptops"/>
    <s v="LAP-9932"/>
    <n v="645.33000000000004"/>
    <n v="1321.85"/>
    <n v="0"/>
    <n v="10"/>
    <n v="20"/>
    <n v="13218.5"/>
    <n v="6453.3"/>
    <n v="6765.2"/>
    <n v="0.51179785906116426"/>
    <s v="Apr-2024"/>
    <s v="Q2-2024"/>
    <s v="Medium"/>
    <s v="Europe &gt; United Kingdom &gt; London"/>
    <s v="Jan-2023"/>
    <n v="15"/>
    <x v="19"/>
  </r>
  <r>
    <s v="ORD-2024-167215"/>
    <d v="2024-08-23T00:00:00"/>
    <d v="2024-08-30T00:00:00"/>
    <s v="Africa"/>
    <x v="11"/>
    <s v="Johannesburg"/>
    <s v="Education"/>
    <s v="Retail"/>
    <s v="E. Garcia"/>
    <s v="Components"/>
    <s v="CMP-1559"/>
    <n v="1432.52"/>
    <n v="3036.87"/>
    <n v="0"/>
    <n v="9"/>
    <n v="7"/>
    <n v="27331.829999999998"/>
    <n v="12892.68"/>
    <n v="14439.149999999998"/>
    <n v="0.52829064135112791"/>
    <s v="Aug-2024"/>
    <s v="Q3-2024"/>
    <s v="High"/>
    <s v="Africa &gt; South Africa &gt; Johannesburg"/>
    <s v="Jan-2023"/>
    <n v="19"/>
    <x v="20"/>
  </r>
  <r>
    <s v="ORD-2023-864121"/>
    <d v="2023-03-27T00:00:00"/>
    <d v="2023-04-22T00:00:00"/>
    <s v="Asia"/>
    <x v="4"/>
    <s v="Delhi"/>
    <s v="Non-Profit"/>
    <s v="Marketplace"/>
    <s v="J. Njeri"/>
    <s v="Printers"/>
    <s v="PRN-4506"/>
    <n v="178.53"/>
    <n v="199.37"/>
    <n v="0.10100000000000001"/>
    <n v="37"/>
    <n v="26"/>
    <n v="6631.6443100000006"/>
    <n v="6605.61"/>
    <n v="26.034310000000914"/>
    <n v="3.9257699573457538E-3"/>
    <s v="Mar-2023"/>
    <s v="Q1-2023"/>
    <s v="Low"/>
    <s v="Asia &gt; India &gt; Delhi"/>
    <s v="Jan-2023"/>
    <n v="2"/>
    <x v="21"/>
  </r>
  <r>
    <s v="ORD-2024-692673"/>
    <d v="2024-03-07T00:00:00"/>
    <d v="2024-03-25T00:00:00"/>
    <s v="Europe"/>
    <x v="6"/>
    <s v="Munich"/>
    <s v="Corporate"/>
    <s v="Online"/>
    <s v="B. Chen"/>
    <s v="Components"/>
    <s v="CMP-7617"/>
    <n v="712.84"/>
    <n v="927.51"/>
    <n v="0.24299999999999999"/>
    <n v="27"/>
    <n v="18"/>
    <n v="18957.37689"/>
    <n v="19246.68"/>
    <n v="-289.30311000000074"/>
    <n v="-1.5260714163076427E-2"/>
    <s v="Mar-2024"/>
    <s v="Q1-2024"/>
    <s v="Medium"/>
    <s v="Europe &gt; Germany &gt; Munich"/>
    <s v="Jan-2023"/>
    <n v="14"/>
    <x v="0"/>
  </r>
  <r>
    <s v="ORD-2025-718992"/>
    <d v="2025-06-24T00:00:00"/>
    <d v="2025-07-10T00:00:00"/>
    <s v="Asia"/>
    <x v="9"/>
    <s v="Shanghai"/>
    <s v="Enterprise"/>
    <s v="Direct"/>
    <s v="N. Brown"/>
    <s v="Components"/>
    <s v="CMP-8390"/>
    <n v="757.19"/>
    <n v="1735.41"/>
    <n v="0.13600000000000001"/>
    <n v="8"/>
    <n v="16"/>
    <n v="11995.153920000001"/>
    <n v="6057.52"/>
    <n v="5937.6339200000002"/>
    <n v="0.4950027285685718"/>
    <s v="Jun-2025"/>
    <s v="Q2-2025"/>
    <s v="High"/>
    <s v="Asia &gt; China &gt; Shanghai"/>
    <s v="Jan-2023"/>
    <n v="29"/>
    <x v="16"/>
  </r>
  <r>
    <s v="ORD-2024-599522"/>
    <d v="2024-04-19T00:00:00"/>
    <d v="2024-05-06T00:00:00"/>
    <s v="Africa"/>
    <x v="1"/>
    <s v="Port Harcourt"/>
    <s v="Non-Profit"/>
    <s v="Online"/>
    <s v="A. Patel"/>
    <s v="Printers"/>
    <s v="PRN-7303"/>
    <n v="865.33"/>
    <n v="1395.64"/>
    <n v="0.17499999999999999"/>
    <n v="13"/>
    <n v="17"/>
    <n v="14968.239"/>
    <n v="11249.29"/>
    <n v="3718.9489999999987"/>
    <n v="0.24845601409758347"/>
    <s v="Apr-2024"/>
    <s v="Q2-2024"/>
    <s v="Medium"/>
    <s v="Africa &gt; Nigeria &gt; Port Harcourt"/>
    <s v="Jan-2023"/>
    <n v="15"/>
    <x v="19"/>
  </r>
  <r>
    <s v="ORD-2023-651638"/>
    <d v="2023-06-17T00:00:00"/>
    <d v="2023-06-24T00:00:00"/>
    <s v="Americas"/>
    <x v="10"/>
    <s v="San Francisco"/>
    <s v="Corporate"/>
    <s v="Retail"/>
    <s v="I. Johnson"/>
    <s v="Printers"/>
    <s v="PRN-6536"/>
    <n v="313.99"/>
    <n v="454.42"/>
    <n v="0.129"/>
    <n v="9"/>
    <n v="7"/>
    <n v="3562.1983800000003"/>
    <n v="2825.91"/>
    <n v="736.28838000000042"/>
    <n v="0.20669493988147858"/>
    <s v="Jun-2023"/>
    <s v="Q2-2023"/>
    <s v="Low"/>
    <s v="Americas &gt; USA &gt; San Francisco"/>
    <s v="Jan-2023"/>
    <n v="5"/>
    <x v="22"/>
  </r>
  <r>
    <s v="ORD-2024-635626"/>
    <d v="2024-08-27T00:00:00"/>
    <d v="2024-09-19T00:00:00"/>
    <s v="Europe"/>
    <x v="6"/>
    <s v="Berlin"/>
    <s v="Small Business"/>
    <s v="Direct"/>
    <s v="D. Smith"/>
    <s v="Monitors"/>
    <s v="MON-9967"/>
    <n v="1024.01"/>
    <n v="1580.97"/>
    <n v="3.6999999999999998E-2"/>
    <n v="27"/>
    <n v="23"/>
    <n v="41106.800970000004"/>
    <n v="27648.27"/>
    <n v="13458.530970000003"/>
    <n v="0.3274039976942531"/>
    <s v="Aug-2024"/>
    <s v="Q3-2024"/>
    <s v="Medium"/>
    <s v="Europe &gt; Germany &gt; Berlin"/>
    <s v="Jan-2023"/>
    <n v="19"/>
    <x v="20"/>
  </r>
  <r>
    <s v="ORD-2024-296582"/>
    <d v="2024-01-11T00:00:00"/>
    <d v="2024-02-02T00:00:00"/>
    <s v="Africa"/>
    <x v="11"/>
    <s v="Durban"/>
    <s v="Consumer"/>
    <s v="Online"/>
    <s v="K. Singh"/>
    <s v="Networking"/>
    <s v="NET-1412"/>
    <n v="1206.2"/>
    <n v="1759.79"/>
    <n v="0"/>
    <n v="6"/>
    <n v="22"/>
    <n v="10558.74"/>
    <n v="7237.2000000000007"/>
    <n v="3321.5399999999991"/>
    <n v="0.31457730751964713"/>
    <s v="Jan-2024"/>
    <s v="Q1-2024"/>
    <s v="High"/>
    <s v="Africa &gt; South Africa &gt; Durban"/>
    <s v="Jan-2023"/>
    <n v="12"/>
    <x v="9"/>
  </r>
  <r>
    <s v="ORD-2024-998320"/>
    <d v="2024-10-25T00:00:00"/>
    <d v="2024-11-14T00:00:00"/>
    <s v="Africa"/>
    <x v="0"/>
    <s v="Mombasa"/>
    <s v="Corporate"/>
    <s v="Direct"/>
    <s v="H. Kim"/>
    <s v="Printers"/>
    <s v="PRN-3143"/>
    <n v="1396.48"/>
    <n v="3204.5"/>
    <n v="0.3"/>
    <n v="14"/>
    <n v="20"/>
    <n v="31404.1"/>
    <n v="19550.72"/>
    <n v="11853.379999999997"/>
    <n v="0.3774468938769141"/>
    <s v="Oct-2024"/>
    <s v="Q4-2024"/>
    <s v="High"/>
    <s v="Africa &gt; Kenya &gt; Mombasa"/>
    <s v="Jan-2023"/>
    <n v="21"/>
    <x v="1"/>
  </r>
  <r>
    <s v="ORD-2025-820255"/>
    <d v="2025-05-29T00:00:00"/>
    <d v="2025-06-20T00:00:00"/>
    <s v="Europe"/>
    <x v="6"/>
    <s v="Berlin"/>
    <s v="Corporate"/>
    <s v="Direct"/>
    <s v="A. Patel"/>
    <s v="Printers"/>
    <s v="PRN-9787"/>
    <n v="483.47"/>
    <n v="1135.43"/>
    <n v="0.14599999999999999"/>
    <n v="11"/>
    <n v="22"/>
    <n v="10666.229420000001"/>
    <n v="5318.17"/>
    <n v="5348.0594200000014"/>
    <n v="0.50140112399719983"/>
    <s v="May-2025"/>
    <s v="Q2-2025"/>
    <s v="Medium"/>
    <s v="Europe &gt; Germany &gt; Berlin"/>
    <s v="Jan-2023"/>
    <n v="28"/>
    <x v="8"/>
  </r>
  <r>
    <s v="ORD-2024-389336"/>
    <d v="2024-05-20T00:00:00"/>
    <d v="2024-06-02T00:00:00"/>
    <s v="Americas"/>
    <x v="3"/>
    <s v="Vancouver"/>
    <s v="Enterprise"/>
    <s v="Marketplace"/>
    <s v="K. Singh"/>
    <s v="Components"/>
    <s v="CMP-5946"/>
    <n v="675.43"/>
    <n v="996.36"/>
    <n v="0.182"/>
    <n v="22"/>
    <n v="13"/>
    <n v="17930.494560000003"/>
    <n v="14859.46"/>
    <n v="3071.0345600000037"/>
    <n v="0.17127439233332575"/>
    <s v="May-2024"/>
    <s v="Q2-2024"/>
    <s v="Medium"/>
    <s v="Americas &gt; Canada &gt; Vancouver"/>
    <s v="Jan-2023"/>
    <n v="16"/>
    <x v="7"/>
  </r>
  <r>
    <s v="ORD-2023-308124"/>
    <d v="2023-04-19T00:00:00"/>
    <d v="2023-04-30T00:00:00"/>
    <s v="Asia"/>
    <x v="4"/>
    <s v="Delhi"/>
    <s v="Small Business"/>
    <s v="Retail"/>
    <s v="A. Patel"/>
    <s v="Networking"/>
    <s v="NET-2062"/>
    <n v="826.55"/>
    <n v="1397.05"/>
    <n v="0.16900000000000001"/>
    <n v="28"/>
    <n v="11"/>
    <n v="32506.559399999998"/>
    <n v="23143.399999999998"/>
    <n v="9363.1594000000005"/>
    <n v="0.28803907804527601"/>
    <s v="Apr-2023"/>
    <s v="Q2-2023"/>
    <s v="Medium"/>
    <s v="Asia &gt; India &gt; Delhi"/>
    <s v="Jan-2023"/>
    <n v="3"/>
    <x v="12"/>
  </r>
  <r>
    <s v="ORD-2023-128295"/>
    <d v="2023-06-23T00:00:00"/>
    <d v="2023-07-03T00:00:00"/>
    <s v="Africa"/>
    <x v="1"/>
    <s v="Abuja"/>
    <s v="Consumer"/>
    <s v="Online"/>
    <s v="J. Njeri"/>
    <s v="Printers"/>
    <s v="PRN-2542"/>
    <n v="337.75"/>
    <n v="548.89"/>
    <n v="0"/>
    <n v="13"/>
    <n v="10"/>
    <n v="7135.57"/>
    <n v="4390.75"/>
    <n v="2744.8199999999997"/>
    <n v="0.38466723751571352"/>
    <s v="Jun-2023"/>
    <s v="Q2-2023"/>
    <s v="Low"/>
    <s v="Africa &gt; Nigeria &gt; Abuja"/>
    <s v="Jan-2023"/>
    <n v="5"/>
    <x v="22"/>
  </r>
  <r>
    <s v="ORD-2024-548345"/>
    <d v="2024-05-14T00:00:00"/>
    <d v="2024-05-28T00:00:00"/>
    <s v="Europe"/>
    <x v="8"/>
    <s v="Birmingham"/>
    <s v="Consumer"/>
    <s v="Retail"/>
    <s v="B. Chen"/>
    <s v="Networking"/>
    <s v="NET-2365"/>
    <n v="1421.14"/>
    <n v="3524"/>
    <n v="0"/>
    <n v="31"/>
    <n v="14"/>
    <n v="109244"/>
    <n v="44055.340000000004"/>
    <n v="65188.659999999996"/>
    <n v="0.59672531214528945"/>
    <s v="May-2024"/>
    <s v="Q2-2024"/>
    <s v="High"/>
    <s v="Europe &gt; United Kingdom &gt; Birmingham"/>
    <s v="Jan-2023"/>
    <n v="16"/>
    <x v="7"/>
  </r>
  <r>
    <s v="ORD-2024-966651"/>
    <d v="2024-10-14T00:00:00"/>
    <d v="2024-11-08T00:00:00"/>
    <s v="Africa"/>
    <x v="1"/>
    <s v="Lagos"/>
    <s v="Enterprise"/>
    <s v="Online"/>
    <s v="O. Wang"/>
    <s v="Networking"/>
    <s v="NET-5268"/>
    <n v="859.35"/>
    <n v="1825.61"/>
    <n v="0.187"/>
    <n v="24"/>
    <n v="25"/>
    <n v="35621.302319999995"/>
    <n v="20624.400000000001"/>
    <n v="14996.902319999994"/>
    <n v="0.42100937762681989"/>
    <s v="Oct-2024"/>
    <s v="Q4-2024"/>
    <s v="High"/>
    <s v="Africa &gt; Nigeria &gt; Lagos"/>
    <s v="Jan-2023"/>
    <n v="21"/>
    <x v="1"/>
  </r>
  <r>
    <s v="ORD-2023-292714"/>
    <d v="2023-07-10T00:00:00"/>
    <d v="2023-08-01T00:00:00"/>
    <s v="Europe"/>
    <x v="7"/>
    <s v="Marseille"/>
    <s v="Consumer"/>
    <s v="Marketplace"/>
    <s v="B. Chen"/>
    <s v="Printers"/>
    <s v="PRN-1504"/>
    <n v="1303.56"/>
    <n v="1791.37"/>
    <n v="0.126"/>
    <n v="22"/>
    <n v="22"/>
    <n v="34444.462359999998"/>
    <n v="28678.32"/>
    <n v="5766.142359999998"/>
    <n v="0.16740404596055358"/>
    <s v="Jul-2023"/>
    <s v="Q3-2023"/>
    <s v="High"/>
    <s v="Europe &gt; France &gt; Marseille"/>
    <s v="Jan-2023"/>
    <n v="6"/>
    <x v="23"/>
  </r>
  <r>
    <s v="ORD-2024-468501"/>
    <d v="2024-11-06T00:00:00"/>
    <d v="2024-11-22T00:00:00"/>
    <s v="Americas"/>
    <x v="3"/>
    <s v="Toronto"/>
    <s v="Non-Profit"/>
    <s v="Distributor"/>
    <s v="D. Smith"/>
    <s v="Accessories"/>
    <s v="ACC-6348"/>
    <n v="1454.11"/>
    <n v="2629.75"/>
    <n v="0.29199999999999998"/>
    <n v="8"/>
    <n v="16"/>
    <n v="14894.903999999999"/>
    <n v="11632.88"/>
    <n v="3262.0239999999994"/>
    <n v="0.21900268709351867"/>
    <s v="Nov-2024"/>
    <s v="Q4-2024"/>
    <s v="High"/>
    <s v="Americas &gt; Canada &gt; Toronto"/>
    <s v="Jan-2023"/>
    <n v="22"/>
    <x v="10"/>
  </r>
  <r>
    <s v="ORD-2024-260775"/>
    <d v="2024-10-17T00:00:00"/>
    <d v="2024-11-06T00:00:00"/>
    <s v="Asia"/>
    <x v="4"/>
    <s v="Bengaluru"/>
    <s v="Enterprise"/>
    <s v="Distributor"/>
    <s v="O. Wang"/>
    <s v="Monitors"/>
    <s v="MON-4330"/>
    <n v="72.94"/>
    <n v="106.3"/>
    <n v="0.29499999999999998"/>
    <n v="8"/>
    <n v="20"/>
    <n v="599.53200000000004"/>
    <n v="583.52"/>
    <n v="16.012000000000057"/>
    <n v="2.6707498515508857E-2"/>
    <s v="Oct-2024"/>
    <s v="Q4-2024"/>
    <s v="Low"/>
    <s v="Asia &gt; India &gt; Bengaluru"/>
    <s v="Jan-2023"/>
    <n v="21"/>
    <x v="1"/>
  </r>
  <r>
    <s v="ORD-2023-419187"/>
    <d v="2023-03-31T00:00:00"/>
    <d v="2023-04-05T00:00:00"/>
    <s v="Africa"/>
    <x v="0"/>
    <s v="Nakuru"/>
    <s v="Education"/>
    <s v="Marketplace"/>
    <s v="B. Chen"/>
    <s v="Laptops"/>
    <s v="LAP-7819"/>
    <n v="533.26"/>
    <n v="385.72"/>
    <n v="0"/>
    <n v="15"/>
    <n v="5"/>
    <n v="5785.8"/>
    <n v="7998.9"/>
    <n v="-2213.0999999999995"/>
    <n v="-0.38250544436378708"/>
    <s v="Mar-2023"/>
    <s v="Q1-2023"/>
    <s v="Low"/>
    <s v="Africa &gt; Kenya &gt; Nakuru"/>
    <s v="Jan-2023"/>
    <n v="2"/>
    <x v="21"/>
  </r>
  <r>
    <s v="ORD-2025-578007"/>
    <d v="2025-01-21T00:00:00"/>
    <d v="2025-02-16T00:00:00"/>
    <s v="Europe"/>
    <x v="7"/>
    <s v="Lyon"/>
    <s v="Corporate"/>
    <s v="Distributor"/>
    <s v="O. Wang"/>
    <s v="Laptops"/>
    <s v="LAP-3779"/>
    <n v="204.11"/>
    <n v="236.87"/>
    <n v="0.182"/>
    <n v="13"/>
    <n v="26"/>
    <n v="2518.8755800000004"/>
    <n v="2653.4300000000003"/>
    <n v="-134.55441999999994"/>
    <n v="-5.3418446337075494E-2"/>
    <s v="Jan-2025"/>
    <s v="Q1-2025"/>
    <s v="Low"/>
    <s v="Europe &gt; France &gt; Lyon"/>
    <s v="Jan-2023"/>
    <n v="24"/>
    <x v="24"/>
  </r>
  <r>
    <s v="ORD-2023-235230"/>
    <d v="2023-08-30T00:00:00"/>
    <d v="2023-09-01T00:00:00"/>
    <s v="Europe"/>
    <x v="6"/>
    <s v="Munich"/>
    <s v="Corporate"/>
    <s v="Direct"/>
    <s v="N. Brown"/>
    <s v="Networking"/>
    <s v="NET-9989"/>
    <n v="44.42"/>
    <n v="41.9"/>
    <n v="0.14399999999999999"/>
    <n v="6"/>
    <n v="2"/>
    <n v="215.19839999999996"/>
    <n v="266.52"/>
    <n v="-51.321600000000018"/>
    <n v="-0.23848504449847224"/>
    <s v="Aug-2023"/>
    <s v="Q3-2023"/>
    <s v="Low"/>
    <s v="Europe &gt; Germany &gt; Munich"/>
    <s v="Jan-2023"/>
    <n v="7"/>
    <x v="25"/>
  </r>
  <r>
    <s v="ORD-2025-765220"/>
    <d v="2025-04-06T00:00:00"/>
    <d v="2025-04-30T00:00:00"/>
    <s v="Americas"/>
    <x v="5"/>
    <s v="Brasília"/>
    <s v="Education"/>
    <s v="Online"/>
    <s v="K. Singh"/>
    <s v="Monitors"/>
    <s v="MON-4925"/>
    <n v="855.78"/>
    <n v="977.38"/>
    <n v="0.14699999999999999"/>
    <n v="38"/>
    <n v="24"/>
    <n v="31680.795320000001"/>
    <n v="32519.64"/>
    <n v="-838.84467999999833"/>
    <n v="-2.6478018355506307E-2"/>
    <s v="Apr-2025"/>
    <s v="Q2-2025"/>
    <s v="Medium"/>
    <s v="Americas &gt; Brazil &gt; Brasília"/>
    <s v="Jan-2023"/>
    <n v="27"/>
    <x v="18"/>
  </r>
  <r>
    <s v="ORD-2025-931538"/>
    <d v="2025-02-09T00:00:00"/>
    <d v="2025-03-01T00:00:00"/>
    <s v="Americas"/>
    <x v="5"/>
    <s v="São Paulo"/>
    <s v="Corporate"/>
    <s v="Distributor"/>
    <s v="B. Chen"/>
    <s v="Laptops"/>
    <s v="LAP-6989"/>
    <n v="1154.6400000000001"/>
    <n v="2794.13"/>
    <n v="3.5000000000000003E-2"/>
    <n v="11"/>
    <n v="20"/>
    <n v="29659.68995"/>
    <n v="12701.04"/>
    <n v="16958.649949999999"/>
    <n v="0.57177435025749479"/>
    <s v="Feb-2025"/>
    <s v="Q1-2025"/>
    <s v="High"/>
    <s v="Americas &gt; Brazil &gt; São Paulo"/>
    <s v="Jan-2023"/>
    <n v="25"/>
    <x v="26"/>
  </r>
  <r>
    <s v="ORD-2024-289089"/>
    <d v="2024-12-17T00:00:00"/>
    <d v="2024-12-18T00:00:00"/>
    <s v="Europe"/>
    <x v="6"/>
    <s v="Munich"/>
    <s v="Education"/>
    <s v="Retail"/>
    <s v="L. Okafor"/>
    <s v="Accessories"/>
    <s v="ACC-5780"/>
    <n v="346.82"/>
    <n v="701.95"/>
    <n v="0.14699999999999999"/>
    <n v="8"/>
    <n v="1"/>
    <n v="4790.1068000000005"/>
    <n v="2774.56"/>
    <n v="2015.5468000000005"/>
    <n v="0.42077283120284509"/>
    <s v="Dec-2024"/>
    <s v="Q4-2024"/>
    <s v="Low"/>
    <s v="Europe &gt; Germany &gt; Munich"/>
    <s v="Jan-2023"/>
    <n v="23"/>
    <x v="6"/>
  </r>
  <r>
    <s v="ORD-2025-639542"/>
    <d v="2025-06-09T00:00:00"/>
    <d v="2025-06-18T00:00:00"/>
    <s v="Europe"/>
    <x v="7"/>
    <s v="Marseille"/>
    <s v="Small Business"/>
    <s v="Marketplace"/>
    <s v="H. Kim"/>
    <s v="Accessories"/>
    <s v="ACC-1770"/>
    <n v="1225.5"/>
    <n v="5.27"/>
    <n v="7.4999999999999997E-2"/>
    <n v="56"/>
    <n v="9"/>
    <n v="272.98599999999999"/>
    <n v="68628"/>
    <n v="-68355.013999999996"/>
    <n v="-250.39750756449047"/>
    <s v="Jun-2025"/>
    <s v="Q2-2025"/>
    <s v="Low"/>
    <s v="Europe &gt; France &gt; Marseille"/>
    <s v="Jan-2023"/>
    <n v="29"/>
    <x v="16"/>
  </r>
  <r>
    <s v="ORD-2025-762301"/>
    <d v="2025-05-02T00:00:00"/>
    <d v="2025-05-13T00:00:00"/>
    <s v="Africa"/>
    <x v="0"/>
    <s v="Nakuru"/>
    <s v="Small Business"/>
    <s v="Online"/>
    <s v="A. Patel"/>
    <s v="Accessories"/>
    <s v="ACC-2252"/>
    <n v="1057.5999999999999"/>
    <n v="1437.06"/>
    <n v="0.20499999999999999"/>
    <n v="4"/>
    <n v="11"/>
    <n v="4569.8508000000002"/>
    <n v="4230.3999999999996"/>
    <n v="339.45080000000053"/>
    <n v="7.4280499485891424E-2"/>
    <s v="May-2025"/>
    <s v="Q2-2025"/>
    <s v="Medium"/>
    <s v="Africa &gt; Kenya &gt; Nakuru"/>
    <s v="Jan-2023"/>
    <n v="28"/>
    <x v="8"/>
  </r>
  <r>
    <s v="ORD-2024-906395"/>
    <d v="2024-03-10T00:00:00"/>
    <d v="2024-04-09T00:00:00"/>
    <s v="Europe"/>
    <x v="7"/>
    <s v="Lyon"/>
    <s v="Corporate"/>
    <s v="Direct"/>
    <s v="I. Johnson"/>
    <s v="Components"/>
    <s v="CMP-8002"/>
    <n v="1176.56"/>
    <n v="1911.89"/>
    <n v="0.11899999999999999"/>
    <n v="20"/>
    <n v="30"/>
    <n v="33687.501800000005"/>
    <n v="23531.199999999997"/>
    <n v="10156.301800000008"/>
    <n v="0.30148575160892477"/>
    <s v="Mar-2024"/>
    <s v="Q1-2024"/>
    <s v="High"/>
    <s v="Europe &gt; France &gt; Lyon"/>
    <s v="Jan-2023"/>
    <n v="14"/>
    <x v="0"/>
  </r>
  <r>
    <s v="ORD-2025-779574"/>
    <d v="2025-09-10T00:00:00"/>
    <d v="2025-09-12T00:00:00"/>
    <s v="Asia"/>
    <x v="2"/>
    <s v="Tokyo"/>
    <s v="Consumer"/>
    <s v="Online"/>
    <s v="O. Wang"/>
    <s v="Components"/>
    <s v="CMP-6971"/>
    <n v="1470.15"/>
    <n v="2593.7800000000002"/>
    <n v="0.11"/>
    <n v="12"/>
    <n v="2"/>
    <n v="27701.570400000001"/>
    <n v="17641.800000000003"/>
    <n v="10059.770399999998"/>
    <n v="0.36314801849645306"/>
    <s v="Sep-2025"/>
    <s v="Q3-2025"/>
    <s v="High"/>
    <s v="Asia &gt; Japan &gt; Tokyo"/>
    <s v="Mar-2023"/>
    <n v="30"/>
    <x v="13"/>
  </r>
  <r>
    <s v="ORD-2025-526650"/>
    <d v="2025-04-27T00:00:00"/>
    <d v="2025-05-25T00:00:00"/>
    <s v="Europe"/>
    <x v="7"/>
    <s v="Paris"/>
    <s v="Small Business"/>
    <s v="Marketplace"/>
    <s v="I. Johnson"/>
    <s v="Phones"/>
    <s v="PHN-8350"/>
    <n v="603.45000000000005"/>
    <n v="1244.08"/>
    <n v="0.2"/>
    <n v="11"/>
    <n v="28"/>
    <n v="10947.904"/>
    <n v="6637.9500000000007"/>
    <n v="4309.9539999999997"/>
    <n v="0.39367846119220623"/>
    <s v="Apr-2025"/>
    <s v="Q2-2025"/>
    <s v="Medium"/>
    <s v="Europe &gt; France &gt; Paris"/>
    <s v="Jan-2023"/>
    <n v="27"/>
    <x v="18"/>
  </r>
  <r>
    <s v="ORD-2024-247979"/>
    <d v="2024-11-02T00:00:00"/>
    <d v="2024-11-18T00:00:00"/>
    <s v="Asia"/>
    <x v="4"/>
    <s v="Mumbai"/>
    <s v="Small Business"/>
    <s v="Distributor"/>
    <s v="O. Wang"/>
    <s v="Monitors"/>
    <s v="MON-5188"/>
    <n v="1233.58"/>
    <n v="1912.51"/>
    <n v="0.255"/>
    <n v="51"/>
    <n v="16"/>
    <n v="72665.817450000002"/>
    <n v="62912.579999999994"/>
    <n v="9753.2374500000078"/>
    <n v="0.134220432553601"/>
    <s v="Nov-2024"/>
    <s v="Q4-2024"/>
    <s v="High"/>
    <s v="Asia &gt; India &gt; Mumbai"/>
    <s v="Jan-2023"/>
    <n v="22"/>
    <x v="10"/>
  </r>
  <r>
    <s v="ORD-2023-480975"/>
    <d v="2023-02-15T00:00:00"/>
    <d v="2023-02-26T00:00:00"/>
    <s v="Africa"/>
    <x v="11"/>
    <s v="Johannesburg"/>
    <s v="Non-Profit"/>
    <s v="Retail"/>
    <s v="K. Singh"/>
    <s v="Laptops"/>
    <s v="LAP-3393"/>
    <n v="498.5"/>
    <n v="755.87"/>
    <n v="0.13"/>
    <n v="40"/>
    <n v="11"/>
    <n v="26304.275999999998"/>
    <n v="19940"/>
    <n v="6364.275999999998"/>
    <n v="0.24194834330357537"/>
    <s v="Feb-2023"/>
    <s v="Q1-2023"/>
    <s v="Low"/>
    <s v="Africa &gt; South Africa &gt; Johannesburg"/>
    <s v="Jan-2023"/>
    <n v="1"/>
    <x v="2"/>
  </r>
  <r>
    <s v="ORD-2023-239789"/>
    <d v="2023-12-03T00:00:00"/>
    <d v="2023-12-26T00:00:00"/>
    <s v="Americas"/>
    <x v="5"/>
    <s v="Rio de Janeiro"/>
    <s v="Education"/>
    <s v="Retail"/>
    <s v="O. Wang"/>
    <s v="Phones"/>
    <s v="PHN-4644"/>
    <n v="1303.1099999999999"/>
    <n v="1145.67"/>
    <n v="0.184"/>
    <n v="13"/>
    <n v="23"/>
    <n v="12153.267360000002"/>
    <n v="16940.43"/>
    <n v="-4787.1626399999986"/>
    <n v="-0.39389922875851208"/>
    <s v="Dec-2023"/>
    <s v="Q4-2023"/>
    <s v="Medium"/>
    <s v="Americas &gt; Brazil &gt; Rio de Janeiro"/>
    <s v="Jan-2023"/>
    <n v="11"/>
    <x v="27"/>
  </r>
  <r>
    <s v="ORD-2023-548874"/>
    <d v="2023-03-19T00:00:00"/>
    <d v="2023-04-09T00:00:00"/>
    <s v="Europe"/>
    <x v="8"/>
    <s v="Manchester"/>
    <s v="Consumer"/>
    <s v="Retail"/>
    <s v="L. Okafor"/>
    <s v="Accessories"/>
    <s v="ACC-9150"/>
    <n v="1082.17"/>
    <n v="1234.0999999999999"/>
    <n v="0.189"/>
    <n v="16"/>
    <n v="21"/>
    <n v="16013.681599999998"/>
    <n v="17314.72"/>
    <n v="-1301.0384000000031"/>
    <n v="-8.124542703534228E-2"/>
    <s v="Mar-2023"/>
    <s v="Q1-2023"/>
    <s v="Medium"/>
    <s v="Europe &gt; United Kingdom &gt; Manchester"/>
    <s v="Jan-2023"/>
    <n v="2"/>
    <x v="21"/>
  </r>
  <r>
    <s v="ORD-2024-347736"/>
    <d v="2024-05-22T00:00:00"/>
    <d v="2024-06-06T00:00:00"/>
    <s v="Asia"/>
    <x v="2"/>
    <s v="Nagoya"/>
    <s v="Corporate"/>
    <s v="Distributor"/>
    <s v="C. Otieno"/>
    <s v="Monitors"/>
    <s v="MON-6870"/>
    <n v="673.88"/>
    <n v="1228.01"/>
    <n v="0.105"/>
    <n v="13"/>
    <n v="15"/>
    <n v="14287.896349999999"/>
    <n v="8760.44"/>
    <n v="5527.4563499999986"/>
    <n v="0.38686285332689996"/>
    <s v="May-2024"/>
    <s v="Q2-2024"/>
    <s v="Medium"/>
    <s v="Asia &gt; Japan &gt; Nagoya"/>
    <s v="Mar-2023"/>
    <n v="14"/>
    <x v="0"/>
  </r>
  <r>
    <s v="ORD-2023-749324"/>
    <d v="2023-08-19T00:00:00"/>
    <d v="2023-09-07T00:00:00"/>
    <s v="Africa"/>
    <x v="11"/>
    <s v="Johannesburg"/>
    <s v="Enterprise"/>
    <s v="Retail"/>
    <s v="D. Smith"/>
    <s v="Monitors"/>
    <s v="MON-2296"/>
    <n v="494.61"/>
    <n v="605.23"/>
    <n v="0.20399999999999999"/>
    <n v="18"/>
    <n v="19"/>
    <n v="8671.7354400000004"/>
    <n v="8902.98"/>
    <n v="-231.24455999999918"/>
    <n v="-2.6666468505639647E-2"/>
    <s v="Aug-2023"/>
    <s v="Q3-2023"/>
    <s v="Low"/>
    <s v="Africa &gt; South Africa &gt; Johannesburg"/>
    <s v="Jan-2023"/>
    <n v="7"/>
    <x v="25"/>
  </r>
  <r>
    <s v="ORD-2023-809913"/>
    <d v="2023-04-21T00:00:00"/>
    <d v="2023-05-10T00:00:00"/>
    <s v="Asia"/>
    <x v="9"/>
    <s v="Shanghai"/>
    <s v="Corporate"/>
    <s v="Retail"/>
    <s v="A. Patel"/>
    <s v="Components"/>
    <s v="CMP-7371"/>
    <n v="882.33"/>
    <n v="1880.15"/>
    <n v="0.05"/>
    <n v="5"/>
    <n v="19"/>
    <n v="8930.7124999999996"/>
    <n v="4411.6500000000005"/>
    <n v="4519.0624999999991"/>
    <n v="0.50601365792482955"/>
    <s v="Apr-2023"/>
    <s v="Q2-2023"/>
    <s v="High"/>
    <s v="Asia &gt; China &gt; Shanghai"/>
    <s v="Jan-2023"/>
    <n v="3"/>
    <x v="12"/>
  </r>
  <r>
    <s v="ORD-2024-287210"/>
    <d v="2024-03-18T00:00:00"/>
    <d v="2024-03-21T00:00:00"/>
    <s v="Europe"/>
    <x v="6"/>
    <s v="Munich"/>
    <s v="Small Business"/>
    <s v="Online"/>
    <s v="M. Rossi"/>
    <s v="Accessories"/>
    <s v="ACC-2761"/>
    <n v="910.63"/>
    <n v="1269.4000000000001"/>
    <n v="6.8000000000000005E-2"/>
    <n v="9"/>
    <n v="3"/>
    <n v="10647.727199999999"/>
    <n v="8195.67"/>
    <n v="2452.0571999999993"/>
    <n v="0.23028925834989455"/>
    <s v="Mar-2024"/>
    <s v="Q1-2024"/>
    <s v="Medium"/>
    <s v="Europe &gt; Germany &gt; Munich"/>
    <s v="Jan-2023"/>
    <n v="14"/>
    <x v="0"/>
  </r>
  <r>
    <s v="ORD-2025-640677"/>
    <d v="2025-04-09T00:00:00"/>
    <d v="2025-05-06T00:00:00"/>
    <s v="Americas"/>
    <x v="5"/>
    <s v="Brasília"/>
    <s v="Enterprise"/>
    <s v="Marketplace"/>
    <s v="F. Müller"/>
    <s v="Laptops"/>
    <s v="LAP-4517"/>
    <n v="264.19"/>
    <n v="620.92999999999995"/>
    <n v="0.14199999999999999"/>
    <n v="12"/>
    <n v="27"/>
    <n v="6393.0952799999995"/>
    <n v="3170.2799999999997"/>
    <n v="3222.8152799999998"/>
    <n v="0.50410875152794532"/>
    <s v="Apr-2025"/>
    <s v="Q2-2025"/>
    <s v="Low"/>
    <s v="Americas &gt; Brazil &gt; Brasília"/>
    <s v="Jan-2023"/>
    <n v="27"/>
    <x v="18"/>
  </r>
  <r>
    <s v="ORD-2024-939873"/>
    <d v="2024-04-12T00:00:00"/>
    <d v="2024-05-07T00:00:00"/>
    <s v="Africa"/>
    <x v="11"/>
    <s v="Johannesburg"/>
    <s v="Education"/>
    <s v="Distributor"/>
    <s v="A. Patel"/>
    <s v="Laptops"/>
    <s v="LAP-8489"/>
    <n v="1376.51"/>
    <n v="1455.91"/>
    <n v="0.185"/>
    <n v="17"/>
    <n v="25"/>
    <n v="20171.63305"/>
    <n v="23400.67"/>
    <n v="-3229.0369499999979"/>
    <n v="-0.1600781127634085"/>
    <s v="Apr-2024"/>
    <s v="Q2-2024"/>
    <s v="Medium"/>
    <s v="Africa &gt; South Africa &gt; Johannesburg"/>
    <s v="Jan-2023"/>
    <n v="15"/>
    <x v="19"/>
  </r>
  <r>
    <s v="ORD-2024-800947"/>
    <d v="2024-12-15T00:00:00"/>
    <d v="2024-12-20T00:00:00"/>
    <s v="Asia"/>
    <x v="9"/>
    <s v="Shenzhen"/>
    <s v="Small Business"/>
    <s v="Direct"/>
    <s v="J. Njeri"/>
    <s v="Networking"/>
    <s v="NET-1846"/>
    <n v="717.55"/>
    <n v="546.42999999999995"/>
    <n v="4.7E-2"/>
    <n v="18"/>
    <n v="5"/>
    <n v="9373.460219999999"/>
    <n v="12915.9"/>
    <n v="-3542.4397800000006"/>
    <n v="-0.37792231437026369"/>
    <s v="Dec-2024"/>
    <s v="Q4-2024"/>
    <s v="Low"/>
    <s v="Asia &gt; China &gt; Shenzhen"/>
    <s v="Jan-2023"/>
    <n v="23"/>
    <x v="6"/>
  </r>
  <r>
    <s v="ORD-2023-382272"/>
    <d v="2023-05-20T00:00:00"/>
    <d v="2023-05-27T00:00:00"/>
    <s v="Africa"/>
    <x v="11"/>
    <s v="Durban"/>
    <s v="Corporate"/>
    <s v="Distributor"/>
    <s v="A. Patel"/>
    <s v="Components"/>
    <s v="CMP-5208"/>
    <n v="917.88"/>
    <n v="1347.92"/>
    <n v="0.3"/>
    <n v="5"/>
    <n v="7"/>
    <n v="4717.72"/>
    <n v="4589.3999999999996"/>
    <n v="128.32000000000062"/>
    <n v="2.7199579457873848E-2"/>
    <s v="May-2023"/>
    <s v="Q2-2023"/>
    <s v="Medium"/>
    <s v="Africa &gt; South Africa &gt; Durban"/>
    <s v="Jan-2023"/>
    <n v="4"/>
    <x v="15"/>
  </r>
  <r>
    <s v="ORD-2023-722117"/>
    <d v="2023-09-18T00:00:00"/>
    <d v="2023-10-08T00:00:00"/>
    <s v="Asia"/>
    <x v="4"/>
    <s v="Delhi"/>
    <s v="Small Business"/>
    <s v="Direct"/>
    <s v="B. Chen"/>
    <s v="Components"/>
    <s v="CMP-1009"/>
    <n v="825.64"/>
    <n v="1108.43"/>
    <n v="0.114"/>
    <n v="7"/>
    <n v="20"/>
    <n v="6874.4828600000001"/>
    <n v="5779.48"/>
    <n v="1095.0028600000005"/>
    <n v="0.15928512475773349"/>
    <s v="Sep-2023"/>
    <s v="Q3-2023"/>
    <s v="Medium"/>
    <s v="Asia &gt; India &gt; Delhi"/>
    <s v="Jan-2023"/>
    <n v="8"/>
    <x v="28"/>
  </r>
  <r>
    <s v="ORD-2024-446699"/>
    <d v="2024-08-28T00:00:00"/>
    <d v="2024-09-25T00:00:00"/>
    <s v="Americas"/>
    <x v="5"/>
    <s v="Rio de Janeiro"/>
    <s v="Non-Profit"/>
    <s v="Online"/>
    <s v="Not Provided"/>
    <s v="Accessories"/>
    <s v="ACC-4490"/>
    <n v="1394.65"/>
    <n v="3144.1"/>
    <n v="0.13400000000000001"/>
    <n v="13"/>
    <n v="28"/>
    <n v="35396.277799999996"/>
    <n v="18130.45"/>
    <n v="17265.827799999995"/>
    <n v="0.4877865378263021"/>
    <s v="Aug-2024"/>
    <s v="Q3-2024"/>
    <s v="High"/>
    <s v="Americas &gt; Brazil &gt; Rio de Janeiro"/>
    <s v="Jan-2023"/>
    <n v="19"/>
    <x v="20"/>
  </r>
  <r>
    <s v="ORD-2024-451005"/>
    <d v="2024-06-30T00:00:00"/>
    <d v="2024-07-07T00:00:00"/>
    <s v="Americas"/>
    <x v="5"/>
    <s v="Rio de Janeiro"/>
    <s v="Small Business"/>
    <s v="Direct"/>
    <s v="L. Okafor"/>
    <s v="Accessories"/>
    <s v="ACC-9162"/>
    <n v="1112.98"/>
    <n v="2095.73"/>
    <n v="7.1999999999999995E-2"/>
    <n v="17"/>
    <n v="7"/>
    <n v="33062.236480000007"/>
    <n v="18920.66"/>
    <n v="14141.576480000007"/>
    <n v="0.42772594916724777"/>
    <s v="Jun-2024"/>
    <s v="Q2-2024"/>
    <s v="High"/>
    <s v="Americas &gt; Brazil &gt; Rio de Janeiro"/>
    <s v="Jan-2023"/>
    <n v="17"/>
    <x v="17"/>
  </r>
  <r>
    <s v="ORD-2023-290279"/>
    <d v="2023-06-14T00:00:00"/>
    <d v="2023-06-16T00:00:00"/>
    <s v="Europe"/>
    <x v="8"/>
    <s v="Manchester"/>
    <s v="Non-Profit"/>
    <s v="Direct"/>
    <s v="K. Singh"/>
    <s v="Components"/>
    <s v="CMP-5820"/>
    <n v="357.36"/>
    <n v="703.62"/>
    <n v="0.25700000000000001"/>
    <n v="20"/>
    <n v="2"/>
    <n v="10455.7932"/>
    <n v="7147.2000000000007"/>
    <n v="3308.5931999999993"/>
    <n v="0.31643636563125593"/>
    <s v="Jun-2023"/>
    <s v="Q2-2023"/>
    <s v="Low"/>
    <s v="Europe &gt; United Kingdom &gt; Manchester"/>
    <s v="Jan-2023"/>
    <n v="5"/>
    <x v="22"/>
  </r>
  <r>
    <s v="ORD-2024-192263"/>
    <d v="2024-11-21T00:00:00"/>
    <d v="2024-12-21T00:00:00"/>
    <s v="Europe"/>
    <x v="7"/>
    <s v="Marseille"/>
    <s v="Small Business"/>
    <s v="Direct"/>
    <s v="I. Johnson"/>
    <s v="Monitors"/>
    <s v="MON-7943"/>
    <n v="1122.68"/>
    <n v="1997.19"/>
    <n v="0.186"/>
    <n v="3"/>
    <n v="30"/>
    <n v="4877.1379800000004"/>
    <n v="3368.04"/>
    <n v="1509.0979800000005"/>
    <n v="0.30942285951073306"/>
    <s v="Nov-2024"/>
    <s v="Q4-2024"/>
    <s v="High"/>
    <s v="Europe &gt; France &gt; Marseille"/>
    <s v="Jan-2023"/>
    <n v="22"/>
    <x v="10"/>
  </r>
  <r>
    <s v="ORD-2023-159379"/>
    <d v="2023-02-08T00:00:00"/>
    <d v="2023-02-11T00:00:00"/>
    <s v="Africa"/>
    <x v="11"/>
    <s v="Cape Town"/>
    <s v="Corporate"/>
    <s v="Direct"/>
    <s v="M. Rossi"/>
    <s v="Networking"/>
    <s v="NET-5018"/>
    <n v="1410.05"/>
    <n v="2763.95"/>
    <n v="0.161"/>
    <n v="26"/>
    <n v="3"/>
    <n v="60292.805299999993"/>
    <n v="36661.299999999996"/>
    <n v="23631.505299999997"/>
    <n v="0.39194569206750779"/>
    <s v="Feb-2023"/>
    <s v="Q1-2023"/>
    <s v="High"/>
    <s v="Africa &gt; South Africa &gt; Cape Town"/>
    <s v="Jan-2023"/>
    <n v="1"/>
    <x v="2"/>
  </r>
  <r>
    <s v="ORD-2023-343322"/>
    <d v="2023-08-19T00:00:00"/>
    <d v="2023-09-12T00:00:00"/>
    <s v="Americas"/>
    <x v="3"/>
    <s v="Vancouver"/>
    <s v="Enterprise"/>
    <s v="Retail"/>
    <s v="I. Johnson"/>
    <s v="Printers"/>
    <s v="PRN-9669"/>
    <n v="1183.95"/>
    <n v="1503.53"/>
    <n v="0.24099999999999999"/>
    <n v="16"/>
    <n v="24"/>
    <n v="18258.868320000001"/>
    <n v="18943.2"/>
    <n v="-684.33167999999932"/>
    <n v="-3.7479413729623705E-2"/>
    <s v="Aug-2023"/>
    <s v="Q3-2023"/>
    <s v="Medium"/>
    <s v="Americas &gt; Canada &gt; Vancouver"/>
    <s v="Jan-2023"/>
    <n v="7"/>
    <x v="25"/>
  </r>
  <r>
    <s v="ORD-2025-114382"/>
    <d v="2025-05-14T00:00:00"/>
    <d v="2025-05-24T00:00:00"/>
    <s v="Europe"/>
    <x v="7"/>
    <s v="Paris"/>
    <s v="Small Business"/>
    <s v="Marketplace"/>
    <s v="K. Singh"/>
    <s v="Components"/>
    <s v="CMP-2865"/>
    <n v="170.39"/>
    <n v="388.04"/>
    <n v="8.4000000000000005E-2"/>
    <n v="15"/>
    <n v="10"/>
    <n v="5331.6696000000002"/>
    <n v="2555.85"/>
    <n v="2775.8196000000003"/>
    <n v="0.52062858508711796"/>
    <s v="May-2025"/>
    <s v="Q2-2025"/>
    <s v="Low"/>
    <s v="Europe &gt; France &gt; Paris"/>
    <s v="Jan-2023"/>
    <n v="28"/>
    <x v="8"/>
  </r>
  <r>
    <s v="ORD-2025-488349"/>
    <d v="2025-04-23T00:00:00"/>
    <d v="2025-04-30T00:00:00"/>
    <s v="Americas"/>
    <x v="10"/>
    <s v="San Francisco"/>
    <s v="Non-Profit"/>
    <s v="Distributor"/>
    <s v="D. Smith"/>
    <s v="Monitors"/>
    <s v="MON-3371"/>
    <n v="23.24"/>
    <n v="44.57"/>
    <n v="0.215"/>
    <n v="15"/>
    <n v="7"/>
    <n v="524.81174999999996"/>
    <n v="348.59999999999997"/>
    <n v="176.21174999999999"/>
    <n v="0.33576182316802167"/>
    <s v="Apr-2025"/>
    <s v="Q2-2025"/>
    <s v="Low"/>
    <s v="Americas &gt; USA &gt; San Francisco"/>
    <s v="Jan-2023"/>
    <n v="27"/>
    <x v="18"/>
  </r>
  <r>
    <s v="ORD-2025-330203"/>
    <d v="2025-03-25T00:00:00"/>
    <d v="2025-04-17T00:00:00"/>
    <s v="Europe"/>
    <x v="8"/>
    <s v="London"/>
    <s v="Consumer"/>
    <s v="Retail"/>
    <s v="H. Kim"/>
    <s v="Networking"/>
    <s v="NET-7166"/>
    <n v="1421.19"/>
    <n v="1808.26"/>
    <n v="0.104"/>
    <n v="13"/>
    <n v="23"/>
    <n v="21062.61248"/>
    <n v="18475.47"/>
    <n v="2587.1424799999986"/>
    <n v="0.12283103449093123"/>
    <s v="Mar-2025"/>
    <s v="Q1-2025"/>
    <s v="High"/>
    <s v="Europe &gt; United Kingdom &gt; London"/>
    <s v="Jan-2023"/>
    <n v="26"/>
    <x v="3"/>
  </r>
  <r>
    <s v="ORD-2023-841426"/>
    <d v="2023-12-22T00:00:00"/>
    <d v="2023-12-23T00:00:00"/>
    <s v="Africa"/>
    <x v="11"/>
    <s v="Cape Town"/>
    <s v="Non-Profit"/>
    <s v="Marketplace"/>
    <s v="D. Smith"/>
    <s v="Components"/>
    <s v="CMP-4531"/>
    <n v="1186.18"/>
    <n v="1285.0899999999999"/>
    <n v="7.0000000000000007E-2"/>
    <n v="11"/>
    <n v="1"/>
    <n v="13146.470699999998"/>
    <n v="13047.980000000001"/>
    <n v="98.49069999999665"/>
    <n v="7.4917977796121861E-3"/>
    <s v="Dec-2023"/>
    <s v="Q4-2023"/>
    <s v="Medium"/>
    <s v="Africa &gt; South Africa &gt; Cape Town"/>
    <s v="Jan-2023"/>
    <n v="11"/>
    <x v="27"/>
  </r>
  <r>
    <s v="ORD-2024-594592"/>
    <d v="2024-04-06T00:00:00"/>
    <d v="2024-04-25T00:00:00"/>
    <s v="Asia"/>
    <x v="9"/>
    <s v="Shanghai"/>
    <s v="Corporate"/>
    <s v="Retail"/>
    <s v="K. Singh"/>
    <s v="Components"/>
    <s v="CMP-8196"/>
    <n v="1366.48"/>
    <n v="1678.14"/>
    <n v="0.154"/>
    <n v="10"/>
    <n v="19"/>
    <n v="14197.064400000001"/>
    <n v="13664.8"/>
    <n v="532.26440000000184"/>
    <n v="3.7491159087790132E-2"/>
    <s v="Apr-2024"/>
    <s v="Q2-2024"/>
    <s v="High"/>
    <s v="Asia &gt; China &gt; Shanghai"/>
    <s v="Jan-2023"/>
    <n v="15"/>
    <x v="19"/>
  </r>
  <r>
    <s v="ORD-2025-863978"/>
    <d v="2025-08-07T00:00:00"/>
    <d v="2025-08-19T00:00:00"/>
    <s v="Africa"/>
    <x v="0"/>
    <s v="Nakuru"/>
    <s v="Corporate"/>
    <s v="Unknown"/>
    <s v="M. Rossi"/>
    <s v="Components"/>
    <s v="CMP-2854"/>
    <n v="601.51"/>
    <n v="679.35"/>
    <n v="0.188"/>
    <n v="3"/>
    <n v="12"/>
    <n v="1654.8966000000003"/>
    <n v="1804.53"/>
    <n v="-149.63339999999971"/>
    <n v="-9.0418579626062243E-2"/>
    <s v="Aug-2025"/>
    <s v="Q3-2025"/>
    <s v="Low"/>
    <s v="Africa &gt; Kenya &gt; Nakuru"/>
    <s v="Jan-2023"/>
    <n v="31"/>
    <x v="29"/>
  </r>
  <r>
    <s v="ORD-2024-604471"/>
    <d v="2024-01-21T00:00:00"/>
    <d v="2024-01-25T00:00:00"/>
    <s v="Asia"/>
    <x v="4"/>
    <s v="Delhi"/>
    <s v="Consumer"/>
    <s v="Direct"/>
    <s v="C. Otieno"/>
    <s v="Monitors"/>
    <s v="MON-8973"/>
    <n v="523.70000000000005"/>
    <n v="1109.92"/>
    <n v="0.03"/>
    <n v="11"/>
    <n v="4"/>
    <n v="11842.8464"/>
    <n v="5760.7000000000007"/>
    <n v="6082.1463999999996"/>
    <n v="0.51357133197302973"/>
    <s v="Jan-2024"/>
    <s v="Q1-2024"/>
    <s v="Medium"/>
    <s v="Asia &gt; India &gt; Delhi"/>
    <s v="Jan-2023"/>
    <n v="12"/>
    <x v="9"/>
  </r>
  <r>
    <s v="ORD-2023-258768"/>
    <d v="2023-06-29T00:00:00"/>
    <d v="2023-07-02T00:00:00"/>
    <s v="Asia"/>
    <x v="2"/>
    <s v="Nagoya"/>
    <s v="Education"/>
    <s v="Marketplace"/>
    <s v="F. Müller"/>
    <s v="Monitors"/>
    <s v="MON-2990"/>
    <n v="55.65"/>
    <n v="83.57"/>
    <n v="6.6000000000000003E-2"/>
    <n v="8"/>
    <n v="3"/>
    <n v="624.43503999999996"/>
    <n v="445.2"/>
    <n v="179.23503999999997"/>
    <n v="0.2870355257449998"/>
    <s v="Jun-2023"/>
    <s v="Q2-2023"/>
    <s v="Low"/>
    <s v="Asia &gt; Japan &gt; Nagoya"/>
    <s v="Mar-2023"/>
    <n v="3"/>
    <x v="12"/>
  </r>
  <r>
    <s v="ORD-2025-626047"/>
    <d v="2025-04-28T00:00:00"/>
    <d v="2025-05-15T00:00:00"/>
    <s v="Asia"/>
    <x v="2"/>
    <s v="Nagoya"/>
    <s v="Education"/>
    <s v="Direct"/>
    <s v="N. Brown"/>
    <s v="Networking"/>
    <s v="NET-1966"/>
    <n v="691.19"/>
    <n v="1284.3"/>
    <n v="7.3999999999999996E-2"/>
    <n v="7"/>
    <n v="17"/>
    <n v="8324.8326000000015"/>
    <n v="4838.33"/>
    <n v="3486.5026000000016"/>
    <n v="0.41880753253825198"/>
    <s v="Apr-2025"/>
    <s v="Q2-2025"/>
    <s v="Medium"/>
    <s v="Asia &gt; Japan &gt; Nagoya"/>
    <s v="Mar-2023"/>
    <n v="25"/>
    <x v="26"/>
  </r>
  <r>
    <s v="ORD-2025-526752"/>
    <d v="2025-06-09T00:00:00"/>
    <d v="2025-06-25T00:00:00"/>
    <s v="Asia"/>
    <x v="4"/>
    <s v="Hyderabad"/>
    <s v="Enterprise"/>
    <s v="Distributor"/>
    <s v="M. Rossi"/>
    <s v="Phones"/>
    <s v="PHN-3482"/>
    <n v="527.33000000000004"/>
    <n v="911.72"/>
    <n v="0.14399999999999999"/>
    <n v="25"/>
    <n v="16"/>
    <n v="19510.808000000001"/>
    <n v="13183.250000000002"/>
    <n v="6327.5579999999991"/>
    <n v="0.32431040272652978"/>
    <s v="Jun-2025"/>
    <s v="Q2-2025"/>
    <s v="Medium"/>
    <s v="Asia &gt; India &gt; Hyderabad"/>
    <s v="Jan-2023"/>
    <n v="29"/>
    <x v="16"/>
  </r>
  <r>
    <s v="ORD-2023-374486"/>
    <d v="2023-06-24T00:00:00"/>
    <d v="2023-07-01T00:00:00"/>
    <s v="Americas"/>
    <x v="5"/>
    <s v="Rio de Janeiro"/>
    <s v="Non-Profit"/>
    <s v="Retail"/>
    <s v="E. Garcia"/>
    <s v="Printers"/>
    <s v="PRN-6490"/>
    <n v="804.01"/>
    <n v="1405.07"/>
    <n v="9.6000000000000002E-2"/>
    <n v="8"/>
    <n v="7"/>
    <n v="10161.46624"/>
    <n v="6432.08"/>
    <n v="3729.3862399999998"/>
    <n v="0.36701260939287439"/>
    <s v="Jun-2023"/>
    <s v="Q2-2023"/>
    <s v="Medium"/>
    <s v="Americas &gt; Brazil &gt; Rio de Janeiro"/>
    <s v="Jan-2023"/>
    <n v="5"/>
    <x v="22"/>
  </r>
  <r>
    <s v="ORD-2024-997336"/>
    <d v="2024-10-04T00:00:00"/>
    <d v="2024-11-02T00:00:00"/>
    <s v="Africa"/>
    <x v="1"/>
    <s v="Abuja"/>
    <s v="Corporate"/>
    <s v="Distributor"/>
    <s v="F. Müller"/>
    <s v="Accessories"/>
    <s v="ACC-9038"/>
    <n v="412.09"/>
    <n v="968.94"/>
    <n v="9.9000000000000005E-2"/>
    <n v="23"/>
    <n v="29"/>
    <n v="20079.343620000003"/>
    <n v="9478.07"/>
    <n v="10601.273620000004"/>
    <n v="0.52796913189137418"/>
    <s v="Oct-2024"/>
    <s v="Q4-2024"/>
    <s v="Medium"/>
    <s v="Africa &gt; Nigeria &gt; Abuja"/>
    <s v="Jan-2023"/>
    <n v="21"/>
    <x v="1"/>
  </r>
  <r>
    <s v="ORD-2025-725646"/>
    <d v="2025-09-10T00:00:00"/>
    <d v="2025-09-30T00:00:00"/>
    <s v="Africa"/>
    <x v="0"/>
    <s v="Mombasa"/>
    <s v="Corporate"/>
    <s v="Direct"/>
    <s v="L. Okafor"/>
    <s v="Phones"/>
    <s v="PHN-6954"/>
    <n v="1009.48"/>
    <n v="1088.81"/>
    <n v="0.16"/>
    <n v="6"/>
    <n v="20"/>
    <n v="5487.6023999999998"/>
    <n v="6056.88"/>
    <n v="-569.27760000000035"/>
    <n v="-0.10373885688219693"/>
    <s v="Sep-2025"/>
    <s v="Q3-2025"/>
    <s v="Medium"/>
    <s v="Africa &gt; Kenya &gt; Mombasa"/>
    <s v="Jan-2023"/>
    <n v="32"/>
    <x v="11"/>
  </r>
  <r>
    <s v="ORD-2023-868734"/>
    <d v="2023-04-06T00:00:00"/>
    <d v="2023-04-27T00:00:00"/>
    <s v="Europe"/>
    <x v="8"/>
    <s v="Manchester"/>
    <s v="Enterprise"/>
    <s v="Distributor"/>
    <s v="I. Johnson"/>
    <s v="Printers"/>
    <s v="PRN-8970"/>
    <n v="1084.79"/>
    <n v="2484.9899999999998"/>
    <n v="3.4000000000000002E-2"/>
    <n v="18"/>
    <n v="21"/>
    <n v="43209.006119999991"/>
    <n v="19526.22"/>
    <n v="23682.78611999999"/>
    <n v="0.54809837685755114"/>
    <s v="Apr-2023"/>
    <s v="Q2-2023"/>
    <s v="High"/>
    <s v="Europe &gt; United Kingdom &gt; Manchester"/>
    <s v="Jan-2023"/>
    <n v="3"/>
    <x v="12"/>
  </r>
  <r>
    <s v="ORD-2025-262491"/>
    <d v="2025-08-01T00:00:00"/>
    <d v="2025-08-16T00:00:00"/>
    <s v="Asia"/>
    <x v="4"/>
    <s v="Unknown - India"/>
    <s v="Enterprise"/>
    <s v="Direct"/>
    <s v="O. Wang"/>
    <s v="Monitors"/>
    <s v="MON-1822"/>
    <n v="24.44"/>
    <n v="28.69"/>
    <n v="0.14599999999999999"/>
    <n v="6"/>
    <n v="15"/>
    <n v="147.00756000000001"/>
    <n v="146.64000000000001"/>
    <n v="0.36755999999999744"/>
    <n v="2.5002795774584476E-3"/>
    <s v="Aug-2025"/>
    <s v="Q3-2025"/>
    <s v="Low"/>
    <s v="Asia &gt; India &gt; Unknown - India"/>
    <s v="Jan-2023"/>
    <n v="31"/>
    <x v="29"/>
  </r>
  <r>
    <s v="ORD-2024-638884"/>
    <d v="2024-05-28T00:00:00"/>
    <d v="2024-06-04T00:00:00"/>
    <s v="Africa"/>
    <x v="1"/>
    <s v="Abuja"/>
    <s v="Enterprise"/>
    <s v="Online"/>
    <s v="F. Müller"/>
    <s v="Accessories"/>
    <s v="ACC-5177"/>
    <n v="1227.08"/>
    <n v="1896.62"/>
    <n v="0"/>
    <n v="18"/>
    <n v="7"/>
    <n v="34139.159999999996"/>
    <n v="22087.439999999999"/>
    <n v="12051.719999999998"/>
    <n v="0.353017473189147"/>
    <s v="May-2024"/>
    <s v="Q2-2024"/>
    <s v="High"/>
    <s v="Africa &gt; Nigeria &gt; Abuja"/>
    <s v="Jan-2023"/>
    <n v="16"/>
    <x v="7"/>
  </r>
  <r>
    <s v="ORD-2025-541501"/>
    <d v="2025-07-22T00:00:00"/>
    <d v="2025-08-18T00:00:00"/>
    <s v="Asia"/>
    <x v="9"/>
    <s v="Shenzhen"/>
    <s v="Non-Profit"/>
    <s v="Marketplace"/>
    <s v="M. Rossi"/>
    <s v="Networking"/>
    <s v="NET-1804"/>
    <n v="547.32000000000005"/>
    <n v="419.17"/>
    <n v="9.1999999999999998E-2"/>
    <n v="14"/>
    <n v="27"/>
    <n v="5328.4890400000004"/>
    <n v="7662.4800000000005"/>
    <n v="-2333.9909600000001"/>
    <n v="-0.43802116181137907"/>
    <s v="Jul-2025"/>
    <s v="Q3-2025"/>
    <s v="Low"/>
    <s v="Asia &gt; China &gt; Shenzhen"/>
    <s v="Jan-2023"/>
    <n v="30"/>
    <x v="13"/>
  </r>
  <r>
    <s v="ORD-2023-422918"/>
    <d v="2023-02-28T00:00:00"/>
    <d v="2023-03-20T00:00:00"/>
    <s v="Europe"/>
    <x v="6"/>
    <s v="Berlin"/>
    <s v="Small Business"/>
    <s v="Direct"/>
    <s v="H. Kim"/>
    <s v="Laptops"/>
    <s v="LAP-3679"/>
    <n v="1200.78"/>
    <n v="2001.17"/>
    <n v="0.29199999999999998"/>
    <n v="18"/>
    <n v="20"/>
    <n v="25502.910479999999"/>
    <n v="21614.04"/>
    <n v="3888.8704799999978"/>
    <n v="0.15248732034132906"/>
    <s v="Feb-2023"/>
    <s v="Q1-2023"/>
    <s v="High"/>
    <s v="Europe &gt; Germany &gt; Berlin"/>
    <s v="Jan-2023"/>
    <n v="1"/>
    <x v="2"/>
  </r>
  <r>
    <s v="ORD-2025-328504"/>
    <d v="2025-01-27T00:00:00"/>
    <d v="2025-02-15T00:00:00"/>
    <s v="Asia"/>
    <x v="9"/>
    <s v="Shenzhen"/>
    <s v="Non-Profit"/>
    <s v="Direct"/>
    <s v="L. Okafor"/>
    <s v="Phones"/>
    <s v="PHN-8368"/>
    <n v="1253.22"/>
    <n v="3104.71"/>
    <n v="0"/>
    <n v="17"/>
    <n v="19"/>
    <n v="52780.07"/>
    <n v="21304.74"/>
    <n v="31475.329999999998"/>
    <n v="0.59634877331538205"/>
    <s v="Jan-2025"/>
    <s v="Q1-2025"/>
    <s v="High"/>
    <s v="Asia &gt; China &gt; Shenzhen"/>
    <s v="Jan-2023"/>
    <n v="24"/>
    <x v="24"/>
  </r>
  <r>
    <s v="ORD-2024-851883"/>
    <d v="2024-01-13T00:00:00"/>
    <d v="2024-01-22T00:00:00"/>
    <s v="Asia"/>
    <x v="4"/>
    <s v="Mumbai"/>
    <s v="Enterprise"/>
    <s v="Marketplace"/>
    <s v="J. Njeri"/>
    <s v="Components"/>
    <s v="CMP-8141"/>
    <n v="313.60000000000002"/>
    <n v="334.28"/>
    <n v="0.14000000000000001"/>
    <n v="22"/>
    <n v="9"/>
    <n v="6324.5775999999996"/>
    <n v="6899.2000000000007"/>
    <n v="-574.62240000000111"/>
    <n v="-9.0855458868905517E-2"/>
    <s v="Jan-2024"/>
    <s v="Q1-2024"/>
    <s v="Low"/>
    <s v="Asia &gt; India &gt; Mumbai"/>
    <s v="Jan-2023"/>
    <n v="12"/>
    <x v="9"/>
  </r>
  <r>
    <s v="ORD-2025-662997"/>
    <d v="2025-03-31T00:00:00"/>
    <d v="2025-04-04T00:00:00"/>
    <s v="Africa"/>
    <x v="0"/>
    <s v="Nakuru"/>
    <s v="Corporate"/>
    <s v="Direct"/>
    <s v="C. Otieno"/>
    <s v="Laptops"/>
    <s v="LAP-7136"/>
    <n v="862.08"/>
    <n v="1952.83"/>
    <n v="0"/>
    <n v="7"/>
    <n v="4"/>
    <n v="13669.81"/>
    <n v="6034.56"/>
    <n v="7635.2499999999991"/>
    <n v="0.5585483631447693"/>
    <s v="Mar-2025"/>
    <s v="Q1-2025"/>
    <s v="High"/>
    <s v="Africa &gt; Kenya &gt; Nakuru"/>
    <s v="Jan-2023"/>
    <n v="26"/>
    <x v="3"/>
  </r>
  <r>
    <s v="ORD-2024-478165"/>
    <d v="2024-12-05T00:00:00"/>
    <d v="2024-12-28T00:00:00"/>
    <s v="Americas"/>
    <x v="3"/>
    <s v="Vancouver"/>
    <s v="Corporate"/>
    <s v="Direct"/>
    <s v="F. Müller"/>
    <s v="Accessories"/>
    <s v="ACC-2386"/>
    <n v="107.03"/>
    <n v="242.29"/>
    <n v="0.18"/>
    <n v="30"/>
    <n v="23"/>
    <n v="5960.3340000000007"/>
    <n v="3210.9"/>
    <n v="2749.4340000000007"/>
    <n v="0.46128857879440988"/>
    <s v="Dec-2024"/>
    <s v="Q4-2024"/>
    <s v="Low"/>
    <s v="Americas &gt; Canada &gt; Vancouver"/>
    <s v="Jan-2023"/>
    <n v="23"/>
    <x v="6"/>
  </r>
  <r>
    <s v="ORD-2024-771210"/>
    <d v="2024-09-14T00:00:00"/>
    <d v="2024-10-05T00:00:00"/>
    <s v="Asia"/>
    <x v="9"/>
    <s v="Shanghai"/>
    <s v="Small Business"/>
    <s v="Online"/>
    <s v="H. Kim"/>
    <s v="Laptops"/>
    <s v="LAP-5150"/>
    <n v="1405.56"/>
    <n v="2968.87"/>
    <n v="0.16900000000000001"/>
    <n v="5"/>
    <n v="21"/>
    <n v="12335.654849999999"/>
    <n v="7027.7999999999993"/>
    <n v="5307.8548499999997"/>
    <n v="0.4302856163327235"/>
    <s v="Sep-2024"/>
    <s v="Q3-2024"/>
    <s v="High"/>
    <s v="Asia &gt; China &gt; Shanghai"/>
    <s v="Jan-2023"/>
    <n v="20"/>
    <x v="30"/>
  </r>
  <r>
    <s v="ORD-2024-155337"/>
    <d v="2024-05-21T00:00:00"/>
    <d v="2024-05-27T00:00:00"/>
    <s v="Africa"/>
    <x v="11"/>
    <s v="Johannesburg"/>
    <s v="Non-Profit"/>
    <s v="Online"/>
    <s v="M. Rossi"/>
    <s v="Components"/>
    <s v="CMP-8101"/>
    <n v="1157.51"/>
    <n v="1394.3"/>
    <n v="0.27800000000000002"/>
    <n v="12"/>
    <n v="6"/>
    <n v="12080.215199999999"/>
    <n v="13890.119999999999"/>
    <n v="-1809.9048000000003"/>
    <n v="-0.14982388724333326"/>
    <s v="May-2024"/>
    <s v="Q2-2024"/>
    <s v="Medium"/>
    <s v="Africa &gt; South Africa &gt; Johannesburg"/>
    <s v="Jan-2023"/>
    <n v="16"/>
    <x v="7"/>
  </r>
  <r>
    <s v="ORD-2023-251563"/>
    <d v="2023-05-11T00:00:00"/>
    <d v="2023-06-07T00:00:00"/>
    <s v="Africa"/>
    <x v="0"/>
    <s v="Mombasa"/>
    <s v="Corporate"/>
    <s v="Online"/>
    <s v="J. Njeri"/>
    <s v="Phones"/>
    <s v="PHN-8970"/>
    <n v="12.85"/>
    <n v="15.41"/>
    <n v="0.13700000000000001"/>
    <n v="39"/>
    <n v="27"/>
    <n v="518.65436999999997"/>
    <n v="501.15"/>
    <n v="17.504369999999994"/>
    <n v="3.3749585489851353E-2"/>
    <s v="May-2023"/>
    <s v="Q2-2023"/>
    <s v="Low"/>
    <s v="Africa &gt; Kenya &gt; Mombasa"/>
    <s v="Jan-2023"/>
    <n v="4"/>
    <x v="15"/>
  </r>
  <r>
    <s v="ORD-2024-286833"/>
    <d v="2024-08-14T00:00:00"/>
    <d v="2024-09-04T00:00:00"/>
    <s v="Europe"/>
    <x v="8"/>
    <s v="Manchester"/>
    <s v="Non-Profit"/>
    <s v="Online"/>
    <s v="J. Njeri"/>
    <s v="Phones"/>
    <s v="PHN-2341"/>
    <n v="1138.8"/>
    <n v="2250.81"/>
    <n v="0.123"/>
    <n v="12"/>
    <n v="21"/>
    <n v="23687.524440000001"/>
    <n v="13665.599999999999"/>
    <n v="10021.924440000003"/>
    <n v="0.42308872188756258"/>
    <s v="Aug-2024"/>
    <s v="Q3-2024"/>
    <s v="High"/>
    <s v="Europe &gt; United Kingdom &gt; Manchester"/>
    <s v="Jan-2023"/>
    <n v="19"/>
    <x v="20"/>
  </r>
  <r>
    <s v="ORD-2024-792558"/>
    <d v="2024-10-16T00:00:00"/>
    <d v="2024-11-08T00:00:00"/>
    <s v="Asia"/>
    <x v="2"/>
    <s v="Osaka"/>
    <s v="Small Business"/>
    <s v="Retail"/>
    <s v="J. Njeri"/>
    <s v="Networking"/>
    <s v="NET-6387"/>
    <n v="82.14"/>
    <n v="166.04"/>
    <n v="0"/>
    <n v="10"/>
    <n v="23"/>
    <n v="1660.3999999999999"/>
    <n v="821.4"/>
    <n v="838.99999999999989"/>
    <n v="0.50529992772825827"/>
    <s v="Oct-2024"/>
    <s v="Q4-2024"/>
    <s v="Low"/>
    <s v="Asia &gt; Japan &gt; Osaka"/>
    <s v="Mar-2023"/>
    <n v="19"/>
    <x v="20"/>
  </r>
  <r>
    <s v="ORD-2024-166150"/>
    <d v="2024-06-02T00:00:00"/>
    <d v="2024-06-08T00:00:00"/>
    <s v="Africa"/>
    <x v="0"/>
    <s v="Kisumu"/>
    <s v="Consumer"/>
    <s v="Marketplace"/>
    <s v="A. Patel"/>
    <s v="Accessories"/>
    <s v="ACC-9820"/>
    <n v="292.94"/>
    <n v="356.55"/>
    <n v="0.22900000000000001"/>
    <n v="2"/>
    <n v="6"/>
    <n v="549.80010000000004"/>
    <n v="585.88"/>
    <n v="-36.079899999999952"/>
    <n v="-6.5623669402751925E-2"/>
    <s v="Jun-2024"/>
    <s v="Q2-2024"/>
    <s v="Low"/>
    <s v="Africa &gt; Kenya &gt; Kisumu"/>
    <s v="Jan-2023"/>
    <n v="17"/>
    <x v="17"/>
  </r>
  <r>
    <s v="ORD-2024-909942"/>
    <d v="2024-06-09T00:00:00"/>
    <d v="2024-07-07T00:00:00"/>
    <s v="Asia"/>
    <x v="9"/>
    <s v="Shenzhen"/>
    <s v="Corporate"/>
    <s v="Online"/>
    <s v="J. Njeri"/>
    <s v="Components"/>
    <s v="CMP-6392"/>
    <n v="550.22"/>
    <n v="1025.05"/>
    <n v="0"/>
    <n v="27"/>
    <n v="28"/>
    <n v="27676.35"/>
    <n v="14855.94"/>
    <n v="12820.409999999998"/>
    <n v="0.46322618408858102"/>
    <s v="Jun-2024"/>
    <s v="Q2-2024"/>
    <s v="Medium"/>
    <s v="Asia &gt; China &gt; Shenzhen"/>
    <s v="Jan-2023"/>
    <n v="17"/>
    <x v="17"/>
  </r>
  <r>
    <s v="ORD-2024-223618"/>
    <d v="2024-06-10T00:00:00"/>
    <d v="2024-06-11T00:00:00"/>
    <s v="Europe"/>
    <x v="8"/>
    <s v="Birmingham"/>
    <s v="Small Business"/>
    <s v="Marketplace"/>
    <s v="M. Rossi"/>
    <s v="Laptops"/>
    <s v="LAP-9230"/>
    <n v="1187.1300000000001"/>
    <n v="1795.17"/>
    <n v="1.2E-2"/>
    <n v="17"/>
    <n v="1"/>
    <n v="30151.675319999998"/>
    <n v="20181.210000000003"/>
    <n v="9970.4653199999957"/>
    <n v="0.33067699271046663"/>
    <s v="Jun-2024"/>
    <s v="Q2-2024"/>
    <s v="High"/>
    <s v="Europe &gt; United Kingdom &gt; Birmingham"/>
    <s v="Jan-2023"/>
    <n v="17"/>
    <x v="17"/>
  </r>
  <r>
    <s v="ORD-2024-919471"/>
    <d v="2024-06-29T00:00:00"/>
    <d v="2024-07-26T00:00:00"/>
    <s v="Africa"/>
    <x v="11"/>
    <s v="Durban"/>
    <s v="Enterprise"/>
    <s v="Distributor"/>
    <s v="B. Chen"/>
    <s v="Networking"/>
    <s v="NET-4241"/>
    <n v="5.36"/>
    <n v="4.37"/>
    <n v="0.11799999999999999"/>
    <n v="9"/>
    <n v="27"/>
    <n v="34.689059999999998"/>
    <n v="48.24"/>
    <n v="-13.550940000000004"/>
    <n v="-0.39064016148030545"/>
    <s v="Jun-2024"/>
    <s v="Q2-2024"/>
    <s v="Low"/>
    <s v="Africa &gt; South Africa &gt; Durban"/>
    <s v="Jan-2023"/>
    <n v="17"/>
    <x v="17"/>
  </r>
  <r>
    <s v="ORD-2025-649239"/>
    <d v="2025-01-17T00:00:00"/>
    <d v="2025-01-24T00:00:00"/>
    <s v="Americas"/>
    <x v="10"/>
    <s v="Austin"/>
    <s v="Enterprise"/>
    <s v="Online"/>
    <s v="G. Dubois"/>
    <s v="Accessories"/>
    <s v="ACC-4511"/>
    <n v="142.09"/>
    <n v="218.5"/>
    <n v="0.11899999999999999"/>
    <n v="11"/>
    <n v="7"/>
    <n v="2117.4834999999998"/>
    <n v="1562.99"/>
    <n v="554.49349999999981"/>
    <n v="0.26186437816398561"/>
    <s v="Jan-2025"/>
    <s v="Q1-2025"/>
    <s v="Low"/>
    <s v="Americas &gt; USA &gt; Austin"/>
    <s v="Jan-2023"/>
    <n v="24"/>
    <x v="24"/>
  </r>
  <r>
    <s v="ORD-2023-975863"/>
    <d v="2023-11-20T00:00:00"/>
    <d v="2023-12-05T00:00:00"/>
    <s v="Asia"/>
    <x v="2"/>
    <s v="Tokyo"/>
    <s v="Enterprise"/>
    <s v="Retail"/>
    <s v="L. Okafor"/>
    <s v="Networking"/>
    <s v="NET-3033"/>
    <n v="354.24"/>
    <n v="249.87"/>
    <n v="0"/>
    <n v="6"/>
    <n v="15"/>
    <n v="1499.22"/>
    <n v="2125.44"/>
    <n v="-626.22"/>
    <n v="-0.41769720254532355"/>
    <s v="Nov-2023"/>
    <s v="Q4-2023"/>
    <s v="Low"/>
    <s v="Asia &gt; Japan &gt; Tokyo"/>
    <s v="Mar-2023"/>
    <n v="8"/>
    <x v="28"/>
  </r>
  <r>
    <s v="ORD-2023-869884"/>
    <d v="2023-03-02T00:00:00"/>
    <d v="2023-03-05T00:00:00"/>
    <s v="Americas"/>
    <x v="5"/>
    <s v="Brasília"/>
    <s v="Enterprise"/>
    <s v="Direct"/>
    <s v="G. Dubois"/>
    <s v="Monitors"/>
    <s v="MON-2828"/>
    <n v="1473.58"/>
    <n v="3436.52"/>
    <n v="0.108"/>
    <n v="8"/>
    <n v="3"/>
    <n v="24523.006720000001"/>
    <n v="11788.64"/>
    <n v="12734.366720000002"/>
    <n v="0.51928243813652564"/>
    <s v="Mar-2023"/>
    <s v="Q1-2023"/>
    <s v="High"/>
    <s v="Americas &gt; Brazil &gt; Brasília"/>
    <s v="Jan-2023"/>
    <n v="2"/>
    <x v="21"/>
  </r>
  <r>
    <s v="ORD-2025-698069"/>
    <d v="2025-06-03T00:00:00"/>
    <d v="2025-06-10T00:00:00"/>
    <s v="Americas"/>
    <x v="3"/>
    <s v="Toronto"/>
    <s v="Consumer"/>
    <s v="Distributor"/>
    <s v="O. Wang"/>
    <s v="Printers"/>
    <s v="PRN-6429"/>
    <n v="75.180000000000007"/>
    <n v="53.45"/>
    <n v="0.157"/>
    <n v="17"/>
    <n v="7"/>
    <n v="765.99195000000009"/>
    <n v="1278.0600000000002"/>
    <n v="-512.06805000000008"/>
    <n v="-0.66850317421743144"/>
    <s v="Jun-2025"/>
    <s v="Q2-2025"/>
    <s v="Low"/>
    <s v="Americas &gt; Canada &gt; Toronto"/>
    <s v="Jan-2023"/>
    <n v="29"/>
    <x v="16"/>
  </r>
  <r>
    <s v="ORD-2024-474999"/>
    <d v="2024-12-27T00:00:00"/>
    <d v="2025-01-02T00:00:00"/>
    <s v="Europe"/>
    <x v="6"/>
    <s v="Frankfurt"/>
    <s v="Education"/>
    <s v="Direct"/>
    <s v="F. Müller"/>
    <s v="Laptops"/>
    <s v="LAP-8214"/>
    <n v="1391.99"/>
    <n v="3469.7"/>
    <n v="0.184"/>
    <n v="23"/>
    <n v="6"/>
    <n v="65119.329599999997"/>
    <n v="32015.77"/>
    <n v="33103.559599999993"/>
    <n v="0.50835227886006973"/>
    <s v="Dec-2024"/>
    <s v="Q4-2024"/>
    <s v="High"/>
    <s v="Europe &gt; Germany &gt; Frankfurt"/>
    <s v="Jan-2023"/>
    <n v="23"/>
    <x v="6"/>
  </r>
  <r>
    <s v="ORD-2023-427304"/>
    <d v="2023-06-09T00:00:00"/>
    <d v="2023-06-19T00:00:00"/>
    <s v="Asia"/>
    <x v="9"/>
    <s v="Beijing"/>
    <s v="Enterprise"/>
    <s v="Retail"/>
    <s v="F. Müller"/>
    <s v="Monitors"/>
    <s v="MON-9194"/>
    <n v="339.61"/>
    <n v="621.02"/>
    <n v="7.0999999999999994E-2"/>
    <n v="10"/>
    <n v="10"/>
    <n v="5769.2758000000003"/>
    <n v="3396.1000000000004"/>
    <n v="2373.1758"/>
    <n v="0.41134726129750981"/>
    <s v="Jun-2023"/>
    <s v="Q2-2023"/>
    <s v="Low"/>
    <s v="Asia &gt; China &gt; Beijing"/>
    <s v="Jan-2023"/>
    <n v="5"/>
    <x v="22"/>
  </r>
  <r>
    <s v="ORD-2025-956101"/>
    <d v="2025-07-09T00:00:00"/>
    <d v="2025-07-18T00:00:00"/>
    <s v="Americas"/>
    <x v="3"/>
    <s v="Vancouver"/>
    <s v="Education"/>
    <s v="Distributor"/>
    <s v="I. Johnson"/>
    <s v="Laptops"/>
    <s v="LAP-2218"/>
    <n v="57.96"/>
    <n v="88.51"/>
    <n v="4.2999999999999997E-2"/>
    <n v="7"/>
    <n v="9"/>
    <n v="592.92849000000001"/>
    <n v="405.72"/>
    <n v="187.20848999999998"/>
    <n v="0.3157353595877978"/>
    <s v="Jul-2025"/>
    <s v="Q3-2025"/>
    <s v="Low"/>
    <s v="Americas &gt; Canada &gt; Vancouver"/>
    <s v="Jan-2023"/>
    <n v="30"/>
    <x v="13"/>
  </r>
  <r>
    <s v="ORD-2025-184082"/>
    <d v="2025-06-19T00:00:00"/>
    <d v="2025-07-12T00:00:00"/>
    <s v="Europe"/>
    <x v="8"/>
    <s v="Unknown - United Kingdom"/>
    <s v="Non-Profit"/>
    <s v="Direct"/>
    <s v="Not Provided"/>
    <s v="Networking"/>
    <s v="NET-6370"/>
    <n v="801.24"/>
    <n v="1959.09"/>
    <n v="0.123"/>
    <n v="23"/>
    <n v="23"/>
    <n v="39516.804389999998"/>
    <n v="18428.52"/>
    <n v="21088.284389999997"/>
    <n v="0.53365358650651762"/>
    <s v="Jun-2025"/>
    <s v="Q2-2025"/>
    <s v="High"/>
    <s v="Europe &gt; United Kingdom &gt; Unknown - United Kingdom"/>
    <s v="Jan-2023"/>
    <n v="29"/>
    <x v="16"/>
  </r>
  <r>
    <s v="ORD-2023-576840"/>
    <d v="2023-11-19T00:00:00"/>
    <d v="2023-12-13T00:00:00"/>
    <s v="Europe"/>
    <x v="7"/>
    <s v="Lyon"/>
    <s v="Non-Profit"/>
    <s v="Direct"/>
    <s v="H. Kim"/>
    <s v="Monitors"/>
    <s v="MON-3745"/>
    <n v="1297.42"/>
    <n v="2742.97"/>
    <n v="6.9000000000000006E-2"/>
    <n v="9"/>
    <n v="24"/>
    <n v="22983.34563"/>
    <n v="11676.78"/>
    <n v="11306.565629999999"/>
    <n v="0.49194602961727291"/>
    <s v="Nov-2023"/>
    <s v="Q4-2023"/>
    <s v="High"/>
    <s v="Europe &gt; France &gt; Lyon"/>
    <s v="Jan-2023"/>
    <n v="10"/>
    <x v="31"/>
  </r>
  <r>
    <s v="ORD-2023-178249"/>
    <d v="2023-12-29T00:00:00"/>
    <d v="2024-01-20T00:00:00"/>
    <s v="Africa"/>
    <x v="0"/>
    <s v="Kisumu"/>
    <s v="Corporate"/>
    <s v="Direct"/>
    <s v="L. Okafor"/>
    <s v="Phones"/>
    <s v="PHN-7924"/>
    <n v="1395.49"/>
    <n v="1679.42"/>
    <n v="0.20300000000000001"/>
    <n v="12"/>
    <n v="22"/>
    <n v="16061.972879999999"/>
    <n v="16745.88"/>
    <n v="-683.90712000000167"/>
    <n v="-4.2579272490964493E-2"/>
    <s v="Dec-2023"/>
    <s v="Q4-2023"/>
    <s v="High"/>
    <s v="Africa &gt; Kenya &gt; Kisumu"/>
    <s v="Jan-2023"/>
    <n v="11"/>
    <x v="27"/>
  </r>
  <r>
    <s v="ORD-2024-588972"/>
    <d v="2024-11-02T00:00:00"/>
    <d v="2024-11-29T00:00:00"/>
    <s v="Americas"/>
    <x v="5"/>
    <s v="Brasília"/>
    <s v="Small Business"/>
    <s v="Direct"/>
    <s v="I. Johnson"/>
    <s v="Networking"/>
    <s v="NET-8561"/>
    <n v="1363.51"/>
    <n v="1433.9"/>
    <n v="5.7000000000000002E-2"/>
    <n v="8"/>
    <n v="27"/>
    <n v="10817.3416"/>
    <n v="10908.08"/>
    <n v="-90.738400000000183"/>
    <n v="-8.3882346842037592E-3"/>
    <s v="Nov-2024"/>
    <s v="Q4-2024"/>
    <s v="Medium"/>
    <s v="Americas &gt; Brazil &gt; Brasília"/>
    <s v="Jan-2023"/>
    <n v="22"/>
    <x v="10"/>
  </r>
  <r>
    <s v="ORD-2023-603238"/>
    <d v="2023-08-21T00:00:00"/>
    <d v="2023-09-04T00:00:00"/>
    <s v="Americas"/>
    <x v="3"/>
    <s v="Montreal"/>
    <s v="Education"/>
    <s v="Distributor"/>
    <s v="F. Müller"/>
    <s v="Components"/>
    <s v="CMP-2136"/>
    <n v="178.19"/>
    <n v="284.43"/>
    <n v="8.8999999999999996E-2"/>
    <n v="8"/>
    <n v="14"/>
    <n v="2072.9258400000003"/>
    <n v="1425.52"/>
    <n v="647.40584000000035"/>
    <n v="0.31231500302972742"/>
    <s v="Aug-2023"/>
    <s v="Q3-2023"/>
    <s v="Low"/>
    <s v="Americas &gt; Canada &gt; Montreal"/>
    <s v="Jan-2023"/>
    <n v="7"/>
    <x v="25"/>
  </r>
  <r>
    <s v="ORD-2023-883066"/>
    <d v="2023-08-12T00:00:00"/>
    <d v="2023-09-06T00:00:00"/>
    <s v="Asia"/>
    <x v="9"/>
    <s v="Shanghai"/>
    <s v="Small Business"/>
    <s v="Retail"/>
    <s v="B. Chen"/>
    <s v="Components"/>
    <s v="CMP-6352"/>
    <n v="950.77"/>
    <n v="694.78"/>
    <n v="8.4000000000000005E-2"/>
    <n v="14"/>
    <n v="25"/>
    <n v="8909.8587200000002"/>
    <n v="13310.779999999999"/>
    <n v="-4400.9212799999987"/>
    <n v="-0.49393839097821279"/>
    <s v="Aug-2023"/>
    <s v="Q3-2023"/>
    <s v="Low"/>
    <s v="Asia &gt; China &gt; Shanghai"/>
    <s v="Jan-2023"/>
    <n v="7"/>
    <x v="25"/>
  </r>
  <r>
    <s v="ORD-2024-584090"/>
    <d v="2024-06-07T00:00:00"/>
    <d v="2024-06-26T00:00:00"/>
    <s v="Europe"/>
    <x v="6"/>
    <s v="Berlin"/>
    <s v="Non-Profit"/>
    <s v="Marketplace"/>
    <s v="M. Rossi"/>
    <s v="Components"/>
    <s v="CMP-2040"/>
    <n v="1064.32"/>
    <n v="1848.39"/>
    <n v="7.2999999999999995E-2"/>
    <n v="38"/>
    <n v="19"/>
    <n v="65111.38614000001"/>
    <n v="40444.159999999996"/>
    <n v="24667.226140000013"/>
    <n v="0.3788465827921631"/>
    <s v="Jun-2024"/>
    <s v="Q2-2024"/>
    <s v="High"/>
    <s v="Europe &gt; Germany &gt; Berlin"/>
    <s v="Jan-2023"/>
    <n v="17"/>
    <x v="17"/>
  </r>
  <r>
    <s v="ORD-2025-537785"/>
    <d v="2025-08-05T00:00:00"/>
    <d v="2025-08-14T00:00:00"/>
    <s v="Europe"/>
    <x v="8"/>
    <s v="London"/>
    <s v="Non-Profit"/>
    <s v="Direct"/>
    <s v="E. Garcia"/>
    <s v="Components"/>
    <s v="CMP-6346"/>
    <n v="41.76"/>
    <n v="45.19"/>
    <n v="0.17899999999999999"/>
    <n v="23"/>
    <n v="9"/>
    <n v="853.32276999999988"/>
    <n v="960.4799999999999"/>
    <n v="-107.15723000000003"/>
    <n v="-0.12557643340514638"/>
    <s v="Aug-2025"/>
    <s v="Q3-2025"/>
    <s v="Low"/>
    <s v="Europe &gt; United Kingdom &gt; London"/>
    <s v="Jan-2023"/>
    <n v="31"/>
    <x v="29"/>
  </r>
  <r>
    <s v="ORD-2024-605518"/>
    <d v="2024-05-30T00:00:00"/>
    <d v="2024-06-13T00:00:00"/>
    <s v="Americas"/>
    <x v="10"/>
    <s v="San Francisco"/>
    <s v="Small Business"/>
    <s v="Retail"/>
    <s v="F. Müller"/>
    <s v="Phones"/>
    <s v="PHN-4356"/>
    <n v="157.78"/>
    <n v="361.1"/>
    <n v="0.187"/>
    <n v="9"/>
    <n v="14"/>
    <n v="2642.1686999999997"/>
    <n v="1420.02"/>
    <n v="1222.1486999999997"/>
    <n v="0.46255513510549112"/>
    <s v="May-2024"/>
    <s v="Q2-2024"/>
    <s v="Low"/>
    <s v="Americas &gt; USA &gt; San Francisco"/>
    <s v="Jan-2023"/>
    <n v="16"/>
    <x v="7"/>
  </r>
  <r>
    <s v="ORD-2023-521818"/>
    <d v="2023-01-22T00:00:00"/>
    <d v="2023-01-30T00:00:00"/>
    <s v="Americas"/>
    <x v="10"/>
    <s v="San Francisco"/>
    <s v="Small Business"/>
    <s v="Online"/>
    <s v="A. Patel"/>
    <s v="Networking"/>
    <s v="NET-4155"/>
    <n v="413.52"/>
    <n v="1004.34"/>
    <n v="0.111"/>
    <n v="18"/>
    <n v="8"/>
    <n v="16071.44868"/>
    <n v="7443.36"/>
    <n v="8628.0886800000007"/>
    <n v="0.53685817948304593"/>
    <s v="Jan-2023"/>
    <s v="Q1-2023"/>
    <s v="Medium"/>
    <s v="Americas &gt; USA &gt; San Francisco"/>
    <s v="Jan-2023"/>
    <n v="0"/>
    <x v="5"/>
  </r>
  <r>
    <s v="ORD-2025-650719"/>
    <d v="2025-02-12T00:00:00"/>
    <d v="2025-02-28T00:00:00"/>
    <s v="Americas"/>
    <x v="5"/>
    <s v="São Paulo"/>
    <s v="Non-Profit"/>
    <s v="Direct"/>
    <s v="B. Chen"/>
    <s v="Monitors"/>
    <s v="MON-5179"/>
    <n v="414.95"/>
    <n v="1027.73"/>
    <n v="6.3E-2"/>
    <n v="8"/>
    <n v="16"/>
    <n v="7703.8640800000003"/>
    <n v="3319.6"/>
    <n v="4384.2640800000008"/>
    <n v="0.56909935513815568"/>
    <s v="Feb-2025"/>
    <s v="Q1-2025"/>
    <s v="Medium"/>
    <s v="Americas &gt; Brazil &gt; São Paulo"/>
    <s v="Jan-2023"/>
    <n v="25"/>
    <x v="26"/>
  </r>
  <r>
    <s v="ORD-2025-501927"/>
    <d v="2025-03-03T00:00:00"/>
    <d v="2025-03-24T00:00:00"/>
    <s v="Africa"/>
    <x v="1"/>
    <s v="Abuja"/>
    <s v="Enterprise"/>
    <s v="Direct"/>
    <s v="H. Kim"/>
    <s v="Accessories"/>
    <s v="ACC-4056"/>
    <n v="555.95000000000005"/>
    <n v="468.09"/>
    <n v="0.14199999999999999"/>
    <n v="11"/>
    <n v="21"/>
    <n v="4417.8334199999999"/>
    <n v="6115.4500000000007"/>
    <n v="-1697.6165800000008"/>
    <n v="-0.38426450674095375"/>
    <s v="Mar-2025"/>
    <s v="Q1-2025"/>
    <s v="Low"/>
    <s v="Africa &gt; Nigeria &gt; Abuja"/>
    <s v="Jan-2023"/>
    <n v="26"/>
    <x v="3"/>
  </r>
  <r>
    <s v="ORD-2023-430904"/>
    <d v="2023-01-27T00:00:00"/>
    <d v="2023-01-31T00:00:00"/>
    <s v="Europe"/>
    <x v="8"/>
    <s v="Manchester"/>
    <s v="Enterprise"/>
    <s v="Online"/>
    <s v="N. Brown"/>
    <s v="Laptops"/>
    <s v="LAP-9782"/>
    <n v="941.2"/>
    <n v="668.02"/>
    <n v="0.22"/>
    <n v="16"/>
    <n v="4"/>
    <n v="8336.8896000000004"/>
    <n v="15059.2"/>
    <n v="-6722.3104000000003"/>
    <n v="-0.80633314371825193"/>
    <s v="Jan-2023"/>
    <s v="Q1-2023"/>
    <s v="Low"/>
    <s v="Europe &gt; United Kingdom &gt; Manchester"/>
    <s v="Jan-2023"/>
    <n v="0"/>
    <x v="5"/>
  </r>
  <r>
    <s v="ORD-2025-354346"/>
    <d v="2025-01-09T00:00:00"/>
    <d v="2025-01-15T00:00:00"/>
    <s v="Asia"/>
    <x v="9"/>
    <s v="Beijing"/>
    <s v="Education"/>
    <s v="Online"/>
    <s v="C. Otieno"/>
    <s v="Phones"/>
    <s v="PHN-2875"/>
    <n v="304.77999999999997"/>
    <n v="537.27"/>
    <n v="0.187"/>
    <n v="8"/>
    <n v="6"/>
    <n v="3494.4040799999998"/>
    <n v="2438.2399999999998"/>
    <n v="1056.16408"/>
    <n v="0.3022444044307549"/>
    <s v="Jan-2025"/>
    <s v="Q1-2025"/>
    <s v="Low"/>
    <s v="Asia &gt; China &gt; Beijing"/>
    <s v="Jan-2023"/>
    <n v="24"/>
    <x v="24"/>
  </r>
  <r>
    <s v="ORD-2024-164288"/>
    <d v="2024-12-21T00:00:00"/>
    <d v="2024-12-26T00:00:00"/>
    <s v="Americas"/>
    <x v="10"/>
    <s v="San Francisco"/>
    <s v="Consumer"/>
    <s v="Marketplace"/>
    <s v="M. Rossi"/>
    <s v="Printers"/>
    <s v="PRN-4788"/>
    <n v="699.57"/>
    <n v="572.71"/>
    <n v="0.192"/>
    <n v="26"/>
    <n v="5"/>
    <n v="12031.491680000001"/>
    <n v="18188.82"/>
    <n v="-6157.3283199999987"/>
    <n v="-0.51176765805651114"/>
    <s v="Dec-2024"/>
    <s v="Q4-2024"/>
    <s v="Low"/>
    <s v="Americas &gt; USA &gt; San Francisco"/>
    <s v="Jan-2023"/>
    <n v="23"/>
    <x v="6"/>
  </r>
  <r>
    <s v="ORD-2023-867285"/>
    <d v="2023-04-12T00:00:00"/>
    <d v="2023-04-17T00:00:00"/>
    <s v="Europe"/>
    <x v="7"/>
    <s v="Lyon"/>
    <s v="Enterprise"/>
    <s v="Direct"/>
    <s v="E. Garcia"/>
    <s v="Monitors"/>
    <s v="MON-3043"/>
    <n v="1087.81"/>
    <n v="2323.87"/>
    <n v="9.4E-2"/>
    <n v="13"/>
    <n v="5"/>
    <n v="27370.540859999997"/>
    <n v="14141.529999999999"/>
    <n v="13229.010859999999"/>
    <n v="0.48333026839572651"/>
    <s v="Apr-2023"/>
    <s v="Q2-2023"/>
    <s v="High"/>
    <s v="Europe &gt; France &gt; Lyon"/>
    <s v="Jan-2023"/>
    <n v="3"/>
    <x v="12"/>
  </r>
  <r>
    <s v="ORD-2024-836421"/>
    <d v="2024-12-14T00:00:00"/>
    <d v="2025-01-12T00:00:00"/>
    <s v="Asia"/>
    <x v="9"/>
    <s v="Shenzhen"/>
    <s v="Education"/>
    <s v="Online"/>
    <s v="J. Njeri"/>
    <s v="Components"/>
    <s v="CMP-3720"/>
    <n v="1412.15"/>
    <n v="1631.04"/>
    <n v="8.9999999999999993E-3"/>
    <n v="6"/>
    <n v="29"/>
    <n v="9698.1638399999993"/>
    <n v="8472.9000000000015"/>
    <n v="1225.2638399999978"/>
    <n v="0.12633977526203535"/>
    <s v="Dec-2024"/>
    <s v="Q4-2024"/>
    <s v="High"/>
    <s v="Asia &gt; China &gt; Shenzhen"/>
    <s v="Jan-2023"/>
    <n v="23"/>
    <x v="6"/>
  </r>
  <r>
    <s v="ORD-2023-613287"/>
    <d v="2023-03-31T00:00:00"/>
    <d v="2023-04-12T00:00:00"/>
    <s v="Africa"/>
    <x v="0"/>
    <s v="Mombasa"/>
    <s v="Small Business"/>
    <s v="Online"/>
    <s v="C. Otieno"/>
    <s v="Phones"/>
    <s v="PHN-8014"/>
    <n v="304.22000000000003"/>
    <n v="393.31"/>
    <n v="0.26500000000000001"/>
    <n v="15"/>
    <n v="12"/>
    <n v="4336.2427499999994"/>
    <n v="4563.3"/>
    <n v="-227.05725000000075"/>
    <n v="-5.2362670424759034E-2"/>
    <s v="Mar-2023"/>
    <s v="Q1-2023"/>
    <s v="Low"/>
    <s v="Africa &gt; Kenya &gt; Mombasa"/>
    <s v="Jan-2023"/>
    <n v="2"/>
    <x v="21"/>
  </r>
  <r>
    <s v="ORD-2024-783321"/>
    <d v="2024-11-20T00:00:00"/>
    <d v="2024-12-15T00:00:00"/>
    <s v="Europe"/>
    <x v="7"/>
    <s v="Paris"/>
    <s v="Corporate"/>
    <s v="Online"/>
    <s v="G. Dubois"/>
    <s v="Printers"/>
    <s v="PRN-4911"/>
    <n v="1203.58"/>
    <n v="1856.16"/>
    <n v="0.129"/>
    <n v="22"/>
    <n v="25"/>
    <n v="35567.737920000007"/>
    <n v="26478.76"/>
    <n v="9088.9779200000085"/>
    <n v="0.25553994860295032"/>
    <s v="Nov-2024"/>
    <s v="Q4-2024"/>
    <s v="High"/>
    <s v="Europe &gt; France &gt; Paris"/>
    <s v="Jan-2023"/>
    <n v="22"/>
    <x v="10"/>
  </r>
  <r>
    <s v="ORD-2024-232632"/>
    <d v="2024-02-14T00:00:00"/>
    <d v="2024-02-14T00:00:00"/>
    <s v="Asia"/>
    <x v="9"/>
    <s v="Beijing"/>
    <s v="Corporate"/>
    <s v="Distributor"/>
    <s v="L. Okafor"/>
    <s v="Accessories"/>
    <s v="ACC-1021"/>
    <n v="65.930000000000007"/>
    <n v="84.9"/>
    <n v="0.25900000000000001"/>
    <n v="23"/>
    <n v="0"/>
    <n v="1446.9507000000001"/>
    <n v="1516.39"/>
    <n v="-69.439300000000003"/>
    <n v="-4.7990093926489688E-2"/>
    <s v="Feb-2024"/>
    <s v="Q1-2024"/>
    <s v="Low"/>
    <s v="Asia &gt; China &gt; Beijing"/>
    <s v="Jan-2023"/>
    <n v="13"/>
    <x v="32"/>
  </r>
  <r>
    <s v="ORD-2023-906481"/>
    <d v="2023-05-02T00:00:00"/>
    <d v="2023-05-18T00:00:00"/>
    <s v="Asia"/>
    <x v="4"/>
    <s v="Delhi"/>
    <s v="Small Business"/>
    <s v="Marketplace"/>
    <s v="K. Singh"/>
    <s v="Monitors"/>
    <s v="MON-2266"/>
    <n v="1463.92"/>
    <n v="2252.2399999999998"/>
    <n v="0.11799999999999999"/>
    <n v="44"/>
    <n v="16"/>
    <n v="87404.929919999995"/>
    <n v="64412.480000000003"/>
    <n v="22992.449919999992"/>
    <n v="0.26305667130040061"/>
    <s v="May-2023"/>
    <s v="Q2-2023"/>
    <s v="High"/>
    <s v="Asia &gt; India &gt; Delhi"/>
    <s v="Jan-2023"/>
    <n v="4"/>
    <x v="15"/>
  </r>
  <r>
    <s v="ORD-2024-902741"/>
    <d v="2024-12-23T00:00:00"/>
    <d v="2025-01-11T00:00:00"/>
    <s v="Europe"/>
    <x v="6"/>
    <s v="Berlin"/>
    <s v="Education"/>
    <s v="Retail"/>
    <s v="K. Singh"/>
    <s v="Phones"/>
    <s v="PHN-8057"/>
    <n v="501.81"/>
    <n v="921.62"/>
    <n v="0.01"/>
    <n v="9"/>
    <n v="19"/>
    <n v="8211.6342000000004"/>
    <n v="4516.29"/>
    <n v="3695.3442000000005"/>
    <n v="0.45001325071202031"/>
    <s v="Dec-2024"/>
    <s v="Q4-2024"/>
    <s v="Medium"/>
    <s v="Europe &gt; Germany &gt; Berlin"/>
    <s v="Jan-2023"/>
    <n v="23"/>
    <x v="6"/>
  </r>
  <r>
    <s v="ORD-2023-912395"/>
    <d v="2023-07-26T00:00:00"/>
    <d v="2023-08-25T00:00:00"/>
    <s v="Americas"/>
    <x v="10"/>
    <s v="New York"/>
    <s v="Consumer"/>
    <s v="Retail"/>
    <s v="M. Rossi"/>
    <s v="Accessories"/>
    <s v="ACC-7078"/>
    <n v="1261.48"/>
    <n v="1643.18"/>
    <n v="0.151"/>
    <n v="23"/>
    <n v="30"/>
    <n v="32086.37586"/>
    <n v="29014.04"/>
    <n v="3072.3358599999992"/>
    <n v="9.5752037357079045E-2"/>
    <s v="Jul-2023"/>
    <s v="Q3-2023"/>
    <s v="High"/>
    <s v="Americas &gt; USA &gt; New York"/>
    <s v="Jan-2023"/>
    <n v="6"/>
    <x v="23"/>
  </r>
  <r>
    <s v="ORD-2024-389102"/>
    <d v="2024-06-15T00:00:00"/>
    <d v="2024-07-06T00:00:00"/>
    <s v="Americas"/>
    <x v="3"/>
    <s v="Toronto"/>
    <s v="Enterprise"/>
    <s v="Distributor"/>
    <s v="L. Okafor"/>
    <s v="Printers"/>
    <s v="PRN-4453"/>
    <n v="817.23"/>
    <n v="1467.17"/>
    <n v="0.245"/>
    <n v="9"/>
    <n v="21"/>
    <n v="9969.4201499999999"/>
    <n v="7355.07"/>
    <n v="2614.3501500000002"/>
    <n v="0.26223693160328893"/>
    <s v="Jun-2024"/>
    <s v="Q2-2024"/>
    <s v="Medium"/>
    <s v="Americas &gt; Canada &gt; Toronto"/>
    <s v="Jan-2023"/>
    <n v="17"/>
    <x v="17"/>
  </r>
  <r>
    <s v="ORD-2023-309373"/>
    <d v="2023-07-05T00:00:00"/>
    <d v="2023-07-14T00:00:00"/>
    <s v="Americas"/>
    <x v="5"/>
    <s v="Brasília"/>
    <s v="Enterprise"/>
    <s v="Direct"/>
    <s v="B. Chen"/>
    <s v="Networking"/>
    <s v="NET-2394"/>
    <n v="578.85"/>
    <n v="998.76"/>
    <n v="8.2000000000000003E-2"/>
    <n v="28"/>
    <n v="9"/>
    <n v="25672.127039999999"/>
    <n v="16207.800000000001"/>
    <n v="9464.3270399999983"/>
    <n v="0.36866158480960831"/>
    <s v="Jul-2023"/>
    <s v="Q3-2023"/>
    <s v="Medium"/>
    <s v="Americas &gt; Brazil &gt; Brasília"/>
    <s v="Jan-2023"/>
    <n v="6"/>
    <x v="23"/>
  </r>
  <r>
    <s v="ORD-2023-825495"/>
    <d v="2023-11-30T00:00:00"/>
    <d v="2023-12-07T00:00:00"/>
    <s v="Africa"/>
    <x v="11"/>
    <s v="Durban"/>
    <s v="Small Business"/>
    <s v="Marketplace"/>
    <s v="E. Garcia"/>
    <s v="Laptops"/>
    <s v="LAP-1525"/>
    <n v="275.56"/>
    <n v="630.72"/>
    <n v="0.107"/>
    <n v="23"/>
    <n v="7"/>
    <n v="12954.358080000002"/>
    <n v="6337.88"/>
    <n v="6616.4780800000017"/>
    <n v="0.5107530638831933"/>
    <s v="Nov-2023"/>
    <s v="Q4-2023"/>
    <s v="Low"/>
    <s v="Africa &gt; South Africa &gt; Durban"/>
    <s v="Jan-2023"/>
    <n v="10"/>
    <x v="31"/>
  </r>
  <r>
    <s v="ORD-2025-244832"/>
    <d v="2025-09-11T00:00:00"/>
    <d v="2025-09-28T00:00:00"/>
    <s v="Africa"/>
    <x v="0"/>
    <s v="Nairobi"/>
    <s v="Non-Profit"/>
    <s v="Distributor"/>
    <s v="J. Njeri"/>
    <s v="Laptops"/>
    <s v="LAP-3278"/>
    <n v="891.46"/>
    <n v="728.61"/>
    <n v="0.185"/>
    <n v="6"/>
    <n v="17"/>
    <n v="3562.9028999999996"/>
    <n v="5348.76"/>
    <n v="-1785.8571000000006"/>
    <n v="-0.50123653383874167"/>
    <s v="Sep-2025"/>
    <s v="Q3-2025"/>
    <s v="Low"/>
    <s v="Africa &gt; Kenya &gt; Nairobi"/>
    <s v="Jan-2023"/>
    <n v="32"/>
    <x v="11"/>
  </r>
  <r>
    <s v="ORD-2024-211453"/>
    <d v="2024-04-04T00:00:00"/>
    <d v="2024-04-24T00:00:00"/>
    <s v="Europe"/>
    <x v="6"/>
    <s v="Frankfurt"/>
    <s v="Non-Profit"/>
    <s v="Direct"/>
    <s v="O. Wang"/>
    <s v="Accessories"/>
    <s v="ACC-6543"/>
    <n v="683.42"/>
    <n v="951.51"/>
    <n v="0"/>
    <n v="14"/>
    <n v="20"/>
    <n v="13321.14"/>
    <n v="9567.8799999999992"/>
    <n v="3753.26"/>
    <n v="0.28175216235247136"/>
    <s v="Apr-2024"/>
    <s v="Q2-2024"/>
    <s v="Medium"/>
    <s v="Europe &gt; Germany &gt; Frankfurt"/>
    <s v="Jan-2023"/>
    <n v="15"/>
    <x v="19"/>
  </r>
  <r>
    <s v="ORD-2023-192324"/>
    <d v="2023-09-14T00:00:00"/>
    <d v="2023-09-16T00:00:00"/>
    <s v="Europe"/>
    <x v="7"/>
    <s v="Lyon"/>
    <s v="Non-Profit"/>
    <s v="Direct"/>
    <s v="B. Chen"/>
    <s v="Printers"/>
    <s v="PRN-4432"/>
    <n v="376.83"/>
    <n v="732.88"/>
    <n v="0.188"/>
    <n v="25"/>
    <n v="2"/>
    <n v="14877.464000000002"/>
    <n v="9420.75"/>
    <n v="5456.7140000000018"/>
    <n v="0.36677716040852132"/>
    <s v="Sep-2023"/>
    <s v="Q3-2023"/>
    <s v="Low"/>
    <s v="Europe &gt; France &gt; Lyon"/>
    <s v="Jan-2023"/>
    <n v="8"/>
    <x v="28"/>
  </r>
  <r>
    <s v="ORD-2024-438404"/>
    <d v="2024-09-23T00:00:00"/>
    <d v="2024-10-18T00:00:00"/>
    <s v="Americas"/>
    <x v="3"/>
    <s v="Vancouver"/>
    <s v="Small Business"/>
    <s v="Online"/>
    <s v="N. Brown"/>
    <s v="Phones"/>
    <s v="PHN-4568"/>
    <n v="1297"/>
    <n v="2411.52"/>
    <n v="2.1000000000000001E-2"/>
    <n v="18"/>
    <n v="25"/>
    <n v="42495.805439999996"/>
    <n v="23346"/>
    <n v="19149.805439999996"/>
    <n v="0.45062813239385913"/>
    <s v="Sep-2024"/>
    <s v="Q3-2024"/>
    <s v="High"/>
    <s v="Americas &gt; Canada &gt; Vancouver"/>
    <s v="Jan-2023"/>
    <n v="20"/>
    <x v="30"/>
  </r>
  <r>
    <s v="ORD-2025-246470"/>
    <d v="2025-04-16T00:00:00"/>
    <d v="2025-05-16T00:00:00"/>
    <s v="Americas"/>
    <x v="3"/>
    <s v="Montreal"/>
    <s v="Enterprise"/>
    <s v="Distributor"/>
    <s v="K. Singh"/>
    <s v="Printers"/>
    <s v="PRN-6178"/>
    <n v="763.32"/>
    <n v="568.29"/>
    <n v="0.13100000000000001"/>
    <n v="16"/>
    <n v="30"/>
    <n v="7901.5041599999995"/>
    <n v="12213.12"/>
    <n v="-4311.6158400000013"/>
    <n v="-0.54567026134426555"/>
    <s v="Apr-2025"/>
    <s v="Q2-2025"/>
    <s v="Low"/>
    <s v="Americas &gt; Canada &gt; Montreal"/>
    <s v="Jan-2023"/>
    <n v="27"/>
    <x v="18"/>
  </r>
  <r>
    <s v="ORD-2023-497686"/>
    <d v="2023-07-03T00:00:00"/>
    <d v="2023-07-23T00:00:00"/>
    <s v="Africa"/>
    <x v="11"/>
    <s v="Johannesburg"/>
    <s v="Small Business"/>
    <s v="Distributor"/>
    <s v="F. Müller"/>
    <s v="Laptops"/>
    <s v="LAP-6342"/>
    <n v="1001.96"/>
    <n v="1254.95"/>
    <n v="4.4999999999999998E-2"/>
    <n v="18"/>
    <n v="20"/>
    <n v="21572.590500000002"/>
    <n v="18035.28"/>
    <n v="3537.3105000000032"/>
    <n v="0.16397244920585699"/>
    <s v="Jul-2023"/>
    <s v="Q3-2023"/>
    <s v="Medium"/>
    <s v="Africa &gt; South Africa &gt; Johannesburg"/>
    <s v="Jan-2023"/>
    <n v="6"/>
    <x v="23"/>
  </r>
  <r>
    <s v="ORD-2023-596758"/>
    <d v="2023-12-07T00:00:00"/>
    <d v="2023-12-14T00:00:00"/>
    <s v="Asia"/>
    <x v="2"/>
    <s v="Tokyo"/>
    <s v="Non-Profit"/>
    <s v="Marketplace"/>
    <s v="H. Kim"/>
    <s v="Printers"/>
    <s v="PRN-8175"/>
    <n v="1097.5899999999999"/>
    <n v="845.55"/>
    <n v="0.184"/>
    <n v="6"/>
    <n v="7"/>
    <n v="4139.8127999999997"/>
    <n v="6585.5399999999991"/>
    <n v="-2445.7271999999994"/>
    <n v="-0.59078207594314402"/>
    <s v="Dec-2023"/>
    <s v="Q4-2023"/>
    <s v="Medium"/>
    <s v="Asia &gt; Japan &gt; Tokyo"/>
    <s v="Mar-2023"/>
    <n v="9"/>
    <x v="4"/>
  </r>
  <r>
    <s v="ORD-2024-201376"/>
    <d v="2024-02-18T00:00:00"/>
    <d v="2024-03-04T00:00:00"/>
    <s v="Africa"/>
    <x v="0"/>
    <s v="Kisumu"/>
    <s v="Education"/>
    <s v="Direct"/>
    <s v="K. Singh"/>
    <s v="Printers"/>
    <s v="PRN-7089"/>
    <n v="928.68"/>
    <n v="2145.17"/>
    <n v="0.13600000000000001"/>
    <n v="16"/>
    <n v="15"/>
    <n v="29654.83008"/>
    <n v="14858.88"/>
    <n v="14795.950080000001"/>
    <n v="0.49893896003062177"/>
    <s v="Feb-2024"/>
    <s v="Q1-2024"/>
    <s v="High"/>
    <s v="Africa &gt; Kenya &gt; Kisumu"/>
    <s v="Jan-2023"/>
    <n v="13"/>
    <x v="32"/>
  </r>
  <r>
    <s v="ORD-2023-842488"/>
    <d v="2023-10-31T00:00:00"/>
    <d v="2023-11-02T00:00:00"/>
    <s v="Africa"/>
    <x v="0"/>
    <s v="Kisumu"/>
    <s v="Education"/>
    <s v="Retail"/>
    <s v="O. Wang"/>
    <s v="Accessories"/>
    <s v="ACC-4124"/>
    <n v="867.89"/>
    <n v="1349.94"/>
    <n v="0.184"/>
    <n v="10"/>
    <n v="2"/>
    <n v="11015.510400000003"/>
    <n v="8678.9"/>
    <n v="2336.6104000000032"/>
    <n v="0.21212003031652557"/>
    <s v="Oct-2023"/>
    <s v="Q4-2023"/>
    <s v="Medium"/>
    <s v="Africa &gt; Kenya &gt; Kisumu"/>
    <s v="Jan-2023"/>
    <n v="9"/>
    <x v="4"/>
  </r>
  <r>
    <s v="ORD-2024-136321"/>
    <d v="2024-08-07T00:00:00"/>
    <d v="2024-08-17T00:00:00"/>
    <s v="Asia"/>
    <x v="2"/>
    <s v="Osaka"/>
    <s v="Consumer"/>
    <s v="Online"/>
    <s v="K. Singh"/>
    <s v="Networking"/>
    <s v="NET-7924"/>
    <n v="436.58"/>
    <n v="527.48"/>
    <n v="0.111"/>
    <n v="19"/>
    <n v="10"/>
    <n v="8909.6646800000017"/>
    <n v="8295.02"/>
    <n v="614.64468000000124"/>
    <n v="6.8986286473802644E-2"/>
    <s v="Aug-2024"/>
    <s v="Q3-2024"/>
    <s v="Low"/>
    <s v="Asia &gt; Japan &gt; Osaka"/>
    <s v="Mar-2023"/>
    <n v="17"/>
    <x v="17"/>
  </r>
  <r>
    <s v="ORD-2024-764468"/>
    <d v="2024-02-01T00:00:00"/>
    <d v="2024-02-21T00:00:00"/>
    <s v="Europe"/>
    <x v="7"/>
    <s v="Paris"/>
    <s v="Small Business"/>
    <s v="Marketplace"/>
    <s v="A. Patel"/>
    <s v="Networking"/>
    <s v="NET-8761"/>
    <n v="656.2"/>
    <n v="1467.17"/>
    <n v="1.7999999999999999E-2"/>
    <n v="5"/>
    <n v="20"/>
    <n v="7203.8047000000006"/>
    <n v="3281"/>
    <n v="3922.8047000000006"/>
    <n v="0.54454623124360946"/>
    <s v="Feb-2024"/>
    <s v="Q1-2024"/>
    <s v="Medium"/>
    <s v="Europe &gt; France &gt; Paris"/>
    <s v="Jan-2023"/>
    <n v="13"/>
    <x v="32"/>
  </r>
  <r>
    <s v="ORD-2024-553449"/>
    <d v="2024-08-27T00:00:00"/>
    <d v="2024-09-18T00:00:00"/>
    <s v="Asia"/>
    <x v="4"/>
    <s v="Delhi"/>
    <s v="Consumer"/>
    <s v="Direct"/>
    <s v="B. Chen"/>
    <s v="Components"/>
    <s v="CMP-3875"/>
    <n v="896.75"/>
    <n v="1651.14"/>
    <n v="2.5000000000000001E-2"/>
    <n v="15"/>
    <n v="22"/>
    <n v="24147.922500000001"/>
    <n v="13451.25"/>
    <n v="10696.672500000001"/>
    <n v="0.44296450346815552"/>
    <s v="Aug-2024"/>
    <s v="Q3-2024"/>
    <s v="High"/>
    <s v="Asia &gt; India &gt; Delhi"/>
    <s v="Jan-2023"/>
    <n v="19"/>
    <x v="20"/>
  </r>
  <r>
    <s v="ORD-2025-766923"/>
    <d v="2025-02-15T00:00:00"/>
    <d v="2025-02-15T00:00:00"/>
    <s v="Europe"/>
    <x v="6"/>
    <s v="Frankfurt"/>
    <s v="Small Business"/>
    <s v="Marketplace"/>
    <s v="L. Okafor"/>
    <s v="Accessories"/>
    <s v="ACC-3989"/>
    <n v="815.83"/>
    <n v="1982.18"/>
    <n v="0.127"/>
    <n v="6"/>
    <n v="0"/>
    <n v="10382.65884"/>
    <n v="4894.9800000000005"/>
    <n v="5487.6788399999996"/>
    <n v="0.52854272923408507"/>
    <s v="Feb-2025"/>
    <s v="Q1-2025"/>
    <s v="High"/>
    <s v="Europe &gt; Germany &gt; Frankfurt"/>
    <s v="Jan-2023"/>
    <n v="25"/>
    <x v="26"/>
  </r>
  <r>
    <s v="ORD-2025-418232"/>
    <d v="2025-08-01T00:00:00"/>
    <d v="2025-08-21T00:00:00"/>
    <s v="Asia"/>
    <x v="9"/>
    <s v="Shanghai"/>
    <s v="Corporate"/>
    <s v="Direct"/>
    <s v="I. Johnson"/>
    <s v="Phones"/>
    <s v="PHN-9234"/>
    <n v="1220.4100000000001"/>
    <n v="2552.2199999999998"/>
    <n v="0.18099999999999999"/>
    <n v="14"/>
    <n v="20"/>
    <n v="29263.754519999995"/>
    <n v="17085.740000000002"/>
    <n v="12178.014519999993"/>
    <n v="0.41614668793360271"/>
    <s v="Aug-2025"/>
    <s v="Q3-2025"/>
    <s v="High"/>
    <s v="Asia &gt; China &gt; Shanghai"/>
    <s v="Jan-2023"/>
    <n v="31"/>
    <x v="29"/>
  </r>
  <r>
    <s v="ORD-2023-848013"/>
    <d v="2023-02-20T00:00:00"/>
    <d v="2023-03-04T00:00:00"/>
    <s v="Asia"/>
    <x v="4"/>
    <s v="Delhi"/>
    <s v="Consumer"/>
    <s v="Distributor"/>
    <s v="M. Rossi"/>
    <s v="Monitors"/>
    <s v="MON-9906"/>
    <n v="299.75"/>
    <n v="523.01"/>
    <n v="0.157"/>
    <n v="50"/>
    <n v="12"/>
    <n v="22044.871499999997"/>
    <n v="14987.5"/>
    <n v="7057.3714999999975"/>
    <n v="0.32013665854210122"/>
    <s v="Feb-2023"/>
    <s v="Q1-2023"/>
    <s v="Low"/>
    <s v="Asia &gt; India &gt; Delhi"/>
    <s v="Jan-2023"/>
    <n v="1"/>
    <x v="2"/>
  </r>
  <r>
    <s v="ORD-2024-357368"/>
    <d v="2024-10-30T00:00:00"/>
    <d v="2024-11-24T00:00:00"/>
    <s v="Asia"/>
    <x v="9"/>
    <s v="Shenzhen"/>
    <s v="Small Business"/>
    <s v="Online"/>
    <s v="E. Garcia"/>
    <s v="Components"/>
    <s v="CMP-4610"/>
    <n v="811.05"/>
    <n v="1217.71"/>
    <n v="7.1999999999999995E-2"/>
    <n v="5"/>
    <n v="25"/>
    <n v="5650.1744000000008"/>
    <n v="4055.25"/>
    <n v="1594.9244000000008"/>
    <n v="0.28227879125288602"/>
    <s v="Oct-2024"/>
    <s v="Q4-2024"/>
    <s v="Medium"/>
    <s v="Asia &gt; China &gt; Shenzhen"/>
    <s v="Jan-2023"/>
    <n v="21"/>
    <x v="1"/>
  </r>
  <r>
    <s v="ORD-2024-219735"/>
    <d v="2024-04-03T00:00:00"/>
    <d v="2024-04-07T00:00:00"/>
    <s v="Americas"/>
    <x v="5"/>
    <s v="Brasília"/>
    <s v="Non-Profit"/>
    <s v="Direct"/>
    <s v="N. Brown"/>
    <s v="Phones"/>
    <s v="PHN-5445"/>
    <n v="1023.27"/>
    <n v="1343.64"/>
    <n v="0.13300000000000001"/>
    <n v="7"/>
    <n v="4"/>
    <n v="8154.5511600000009"/>
    <n v="7162.8899999999994"/>
    <n v="991.66116000000147"/>
    <n v="0.12160830688810116"/>
    <s v="Apr-2024"/>
    <s v="Q2-2024"/>
    <s v="Medium"/>
    <s v="Americas &gt; Brazil &gt; Brasília"/>
    <s v="Jan-2023"/>
    <n v="15"/>
    <x v="19"/>
  </r>
  <r>
    <s v="ORD-2023-240507"/>
    <d v="2023-03-25T00:00:00"/>
    <d v="2023-03-26T00:00:00"/>
    <s v="Asia"/>
    <x v="2"/>
    <s v="Osaka"/>
    <s v="Small Business"/>
    <s v="Distributor"/>
    <s v="I. Johnson"/>
    <s v="Monitors"/>
    <s v="MON-9227"/>
    <n v="135.12"/>
    <n v="301.7"/>
    <n v="0.14000000000000001"/>
    <n v="47"/>
    <n v="1"/>
    <n v="12194.714"/>
    <n v="6350.64"/>
    <n v="5844.0739999999996"/>
    <n v="0.47923009920527859"/>
    <s v="Mar-2023"/>
    <s v="Q1-2023"/>
    <s v="Low"/>
    <s v="Asia &gt; Japan &gt; Osaka"/>
    <s v="Mar-2023"/>
    <n v="0"/>
    <x v="5"/>
  </r>
  <r>
    <s v="ORD-2024-134084"/>
    <d v="2024-06-04T00:00:00"/>
    <d v="2024-06-16T00:00:00"/>
    <s v="Asia"/>
    <x v="9"/>
    <s v="Shanghai"/>
    <s v="Corporate"/>
    <s v="Retail"/>
    <s v="J. Njeri"/>
    <s v="Printers"/>
    <s v="PRN-4097"/>
    <n v="918.42"/>
    <n v="1511.71"/>
    <n v="0.02"/>
    <n v="8"/>
    <n v="12"/>
    <n v="11851.806399999999"/>
    <n v="7347.36"/>
    <n v="4504.4463999999998"/>
    <n v="0.38006412254590999"/>
    <s v="Jun-2024"/>
    <s v="Q2-2024"/>
    <s v="Medium"/>
    <s v="Asia &gt; China &gt; Shanghai"/>
    <s v="Jan-2023"/>
    <n v="17"/>
    <x v="17"/>
  </r>
  <r>
    <s v="ORD-2023-884625"/>
    <d v="2023-02-19T00:00:00"/>
    <d v="2023-03-12T00:00:00"/>
    <s v="Europe"/>
    <x v="6"/>
    <s v="Berlin"/>
    <s v="Small Business"/>
    <s v="Direct"/>
    <s v="L. Okafor"/>
    <s v="Monitors"/>
    <s v="MON-6699"/>
    <n v="1234.81"/>
    <n v="2055.2399999999998"/>
    <n v="5.2999999999999999E-2"/>
    <n v="44"/>
    <n v="21"/>
    <n v="85637.740319999997"/>
    <n v="54331.64"/>
    <n v="31306.100319999998"/>
    <n v="0.36556429680441616"/>
    <s v="Feb-2023"/>
    <s v="Q1-2023"/>
    <s v="High"/>
    <s v="Europe &gt; Germany &gt; Berlin"/>
    <s v="Jan-2023"/>
    <n v="1"/>
    <x v="2"/>
  </r>
  <r>
    <s v="ORD-2023-157993"/>
    <d v="2023-04-18T00:00:00"/>
    <d v="2023-05-18T00:00:00"/>
    <s v="Asia"/>
    <x v="9"/>
    <s v="Shenzhen"/>
    <s v="Non-Profit"/>
    <s v="Retail"/>
    <s v="H. Kim"/>
    <s v="Laptops"/>
    <s v="LAP-1482"/>
    <n v="329.03"/>
    <n v="391.15"/>
    <n v="0.19700000000000001"/>
    <n v="46"/>
    <n v="30"/>
    <n v="14448.298699999998"/>
    <n v="15135.38"/>
    <n v="-687.08130000000165"/>
    <n v="-4.7554477815440081E-2"/>
    <s v="Apr-2023"/>
    <s v="Q2-2023"/>
    <s v="Low"/>
    <s v="Asia &gt; China &gt; Shenzhen"/>
    <s v="Jan-2023"/>
    <n v="3"/>
    <x v="12"/>
  </r>
  <r>
    <s v="ORD-2024-329104"/>
    <d v="2024-05-23T00:00:00"/>
    <d v="2024-06-14T00:00:00"/>
    <s v="Europe"/>
    <x v="7"/>
    <s v="Marseille"/>
    <s v="Small Business"/>
    <s v="Online"/>
    <s v="N. Brown"/>
    <s v="Monitors"/>
    <s v="MON-2100"/>
    <n v="1481.74"/>
    <n v="1848.97"/>
    <n v="0.254"/>
    <n v="9"/>
    <n v="22"/>
    <n v="12413.98458"/>
    <n v="13335.66"/>
    <n v="-921.67541999999958"/>
    <n v="-7.4244930309072407E-2"/>
    <s v="May-2024"/>
    <s v="Q2-2024"/>
    <s v="High"/>
    <s v="Europe &gt; France &gt; Marseille"/>
    <s v="Jan-2023"/>
    <n v="16"/>
    <x v="7"/>
  </r>
  <r>
    <s v="ORD-2023-304451"/>
    <d v="2023-10-07T00:00:00"/>
    <d v="2023-10-23T00:00:00"/>
    <s v="Asia"/>
    <x v="4"/>
    <s v="Hyderabad"/>
    <s v="Consumer"/>
    <s v="Retail"/>
    <s v="G. Dubois"/>
    <s v="Monitors"/>
    <s v="MON-7602"/>
    <n v="906.81"/>
    <n v="1395.56"/>
    <n v="0.185"/>
    <n v="6"/>
    <n v="16"/>
    <n v="6824.2884000000004"/>
    <n v="5440.86"/>
    <n v="1383.4284000000007"/>
    <n v="0.20272126834498974"/>
    <s v="Oct-2023"/>
    <s v="Q4-2023"/>
    <s v="Medium"/>
    <s v="Asia &gt; India &gt; Hyderabad"/>
    <s v="Jan-2023"/>
    <n v="9"/>
    <x v="4"/>
  </r>
  <r>
    <s v="ORD-2024-942981"/>
    <d v="2024-10-09T00:00:00"/>
    <d v="2024-11-08T00:00:00"/>
    <s v="Europe"/>
    <x v="8"/>
    <s v="Manchester"/>
    <s v="Small Business"/>
    <s v="Distributor"/>
    <s v="J. Njeri"/>
    <s v="Components"/>
    <s v="CMP-1072"/>
    <n v="343.85"/>
    <n v="538.04"/>
    <n v="0.13900000000000001"/>
    <n v="5"/>
    <n v="30"/>
    <n v="2316.2621999999997"/>
    <n v="1719.25"/>
    <n v="597.01219999999967"/>
    <n v="0.25774810813732563"/>
    <s v="Oct-2024"/>
    <s v="Q4-2024"/>
    <s v="Low"/>
    <s v="Europe &gt; United Kingdom &gt; Manchester"/>
    <s v="Jan-2023"/>
    <n v="21"/>
    <x v="1"/>
  </r>
  <r>
    <s v="ORD-2024-605629"/>
    <d v="2024-07-15T00:00:00"/>
    <d v="2024-07-15T00:00:00"/>
    <s v="Asia"/>
    <x v="2"/>
    <s v="Tokyo"/>
    <s v="Small Business"/>
    <s v="Marketplace"/>
    <s v="G. Dubois"/>
    <s v="Accessories"/>
    <s v="ACC-2735"/>
    <n v="801.77"/>
    <n v="1218.92"/>
    <n v="0.254"/>
    <n v="16"/>
    <n v="0"/>
    <n v="14549.029120000001"/>
    <n v="12828.32"/>
    <n v="1720.7091200000013"/>
    <n v="0.11826968698788344"/>
    <s v="Jul-2024"/>
    <s v="Q3-2024"/>
    <s v="Medium"/>
    <s v="Asia &gt; Japan &gt; Tokyo"/>
    <s v="Mar-2023"/>
    <n v="16"/>
    <x v="7"/>
  </r>
  <r>
    <s v="ORD-2023-450877"/>
    <d v="2023-09-21T00:00:00"/>
    <d v="2023-10-10T00:00:00"/>
    <s v="Asia"/>
    <x v="2"/>
    <s v="Tokyo"/>
    <s v="Education"/>
    <s v="Online"/>
    <s v="D. Smith"/>
    <s v="Components"/>
    <s v="CMP-5211"/>
    <n v="845.63"/>
    <n v="2062.12"/>
    <n v="0.13400000000000001"/>
    <n v="5"/>
    <n v="19"/>
    <n v="8928.9795999999988"/>
    <n v="4228.1499999999996"/>
    <n v="4700.8295999999991"/>
    <n v="0.52646884757133949"/>
    <s v="Sep-2023"/>
    <s v="Q3-2023"/>
    <s v="High"/>
    <s v="Asia &gt; Japan &gt; Tokyo"/>
    <s v="Mar-2023"/>
    <n v="6"/>
    <x v="23"/>
  </r>
  <r>
    <s v="ORD-2023-286994"/>
    <d v="2023-02-24T00:00:00"/>
    <d v="2023-03-09T00:00:00"/>
    <s v="Americas"/>
    <x v="10"/>
    <s v="New York"/>
    <s v="Enterprise"/>
    <s v="Online"/>
    <s v="M. Rossi"/>
    <s v="Components"/>
    <s v="CMP-1632"/>
    <n v="6.85"/>
    <n v="10.18"/>
    <n v="4.7E-2"/>
    <n v="10"/>
    <n v="13"/>
    <n v="97.0154"/>
    <n v="68.5"/>
    <n v="28.5154"/>
    <n v="0.2939265312517394"/>
    <s v="Feb-2023"/>
    <s v="Q1-2023"/>
    <s v="Low"/>
    <s v="Americas &gt; USA &gt; New York"/>
    <s v="Jan-2023"/>
    <n v="1"/>
    <x v="2"/>
  </r>
  <r>
    <s v="ORD-2025-700847"/>
    <d v="2025-05-21T00:00:00"/>
    <d v="2025-05-28T00:00:00"/>
    <s v="Africa"/>
    <x v="11"/>
    <s v="Johannesburg"/>
    <s v="Non-Profit"/>
    <s v="Distributor"/>
    <s v="O. Wang"/>
    <s v="Laptops"/>
    <s v="LAP-7099"/>
    <n v="1263.8399999999999"/>
    <n v="2281.7199999999998"/>
    <n v="7.8E-2"/>
    <n v="15"/>
    <n v="7"/>
    <n v="31556.187599999997"/>
    <n v="18957.599999999999"/>
    <n v="12598.587599999999"/>
    <n v="0.39924301882398494"/>
    <s v="May-2025"/>
    <s v="Q2-2025"/>
    <s v="High"/>
    <s v="Africa &gt; South Africa &gt; Johannesburg"/>
    <s v="Jan-2023"/>
    <n v="28"/>
    <x v="8"/>
  </r>
  <r>
    <s v="ORD-2024-970848"/>
    <d v="2024-05-23T00:00:00"/>
    <d v="2024-06-03T00:00:00"/>
    <s v="Africa"/>
    <x v="11"/>
    <s v="Johannesburg"/>
    <s v="Small Business"/>
    <s v="Distributor"/>
    <s v="F. Müller"/>
    <s v="Printers"/>
    <s v="PRN-3785"/>
    <n v="180.89"/>
    <n v="249.57"/>
    <n v="2.1999999999999999E-2"/>
    <n v="8"/>
    <n v="11"/>
    <n v="1952.6356799999999"/>
    <n v="1447.12"/>
    <n v="505.51567999999997"/>
    <n v="0.25888888806948362"/>
    <s v="May-2024"/>
    <s v="Q2-2024"/>
    <s v="Low"/>
    <s v="Africa &gt; South Africa &gt; Johannesburg"/>
    <s v="Jan-2023"/>
    <n v="16"/>
    <x v="7"/>
  </r>
  <r>
    <s v="ORD-2025-845715"/>
    <d v="2025-04-14T00:00:00"/>
    <d v="2025-05-04T00:00:00"/>
    <s v="Europe"/>
    <x v="8"/>
    <s v="Birmingham"/>
    <s v="Enterprise"/>
    <s v="Marketplace"/>
    <s v="K. Singh"/>
    <s v="Monitors"/>
    <s v="MON-6962"/>
    <n v="1413.87"/>
    <n v="3275"/>
    <n v="0.255"/>
    <n v="38"/>
    <n v="20"/>
    <n v="92715.25"/>
    <n v="53727.06"/>
    <n v="38988.19"/>
    <n v="0.42051539525590453"/>
    <s v="Apr-2025"/>
    <s v="Q2-2025"/>
    <s v="High"/>
    <s v="Europe &gt; United Kingdom &gt; Birmingham"/>
    <s v="Jan-2023"/>
    <n v="27"/>
    <x v="18"/>
  </r>
  <r>
    <s v="ORD-2023-664749"/>
    <d v="2023-08-27T00:00:00"/>
    <d v="2023-09-11T00:00:00"/>
    <s v="Europe"/>
    <x v="8"/>
    <s v="London"/>
    <s v="Consumer"/>
    <s v="Marketplace"/>
    <s v="N. Brown"/>
    <s v="Printers"/>
    <s v="PRN-5107"/>
    <n v="943.79"/>
    <n v="1913.76"/>
    <n v="9.0999999999999998E-2"/>
    <n v="9"/>
    <n v="15"/>
    <n v="15656.47056"/>
    <n v="8494.11"/>
    <n v="7162.3605599999992"/>
    <n v="0.45746967891338081"/>
    <s v="Aug-2023"/>
    <s v="Q3-2023"/>
    <s v="High"/>
    <s v="Europe &gt; United Kingdom &gt; London"/>
    <s v="Jan-2023"/>
    <n v="7"/>
    <x v="25"/>
  </r>
  <r>
    <s v="ORD-2024-960952"/>
    <d v="2024-02-03T00:00:00"/>
    <d v="2024-02-21T00:00:00"/>
    <s v="Europe"/>
    <x v="6"/>
    <s v="Frankfurt"/>
    <s v="Corporate"/>
    <s v="Retail"/>
    <s v="H. Kim"/>
    <s v="Components"/>
    <s v="CMP-9264"/>
    <n v="39.229999999999997"/>
    <n v="30.09"/>
    <n v="0.17699999999999999"/>
    <n v="13"/>
    <n v="18"/>
    <n v="321.93290999999999"/>
    <n v="509.98999999999995"/>
    <n v="-188.05708999999996"/>
    <n v="-0.58414993981199359"/>
    <s v="Feb-2024"/>
    <s v="Q1-2024"/>
    <s v="Low"/>
    <s v="Europe &gt; Germany &gt; Frankfurt"/>
    <s v="Jan-2023"/>
    <n v="13"/>
    <x v="32"/>
  </r>
  <r>
    <s v="ORD-2023-987700"/>
    <d v="2023-04-05T00:00:00"/>
    <d v="2023-04-16T00:00:00"/>
    <s v="Americas"/>
    <x v="3"/>
    <s v="Vancouver"/>
    <s v="Non-Profit"/>
    <s v="Online"/>
    <s v="O. Wang"/>
    <s v="Monitors"/>
    <s v="MON-5259"/>
    <n v="213.1"/>
    <n v="501.31"/>
    <n v="5.6000000000000001E-2"/>
    <n v="15"/>
    <n v="11"/>
    <n v="7098.5495999999994"/>
    <n v="3196.5"/>
    <n v="3902.0495999999994"/>
    <n v="0.54969674368409005"/>
    <s v="Apr-2023"/>
    <s v="Q2-2023"/>
    <s v="Low"/>
    <s v="Americas &gt; Canada &gt; Vancouver"/>
    <s v="Jan-2023"/>
    <n v="3"/>
    <x v="12"/>
  </r>
  <r>
    <s v="ORD-2025-652467"/>
    <d v="2025-08-21T00:00:00"/>
    <d v="2025-09-12T00:00:00"/>
    <s v="Asia"/>
    <x v="9"/>
    <s v="Shenzhen"/>
    <s v="Education"/>
    <s v="Retail"/>
    <s v="B. Chen"/>
    <s v="Printers"/>
    <s v="PRN-8137"/>
    <n v="352.66"/>
    <n v="411.18"/>
    <n v="0.17299999999999999"/>
    <n v="13"/>
    <n v="22"/>
    <n v="4420.5961799999995"/>
    <n v="4584.58"/>
    <n v="-163.98382000000038"/>
    <n v="-3.7095408248758066E-2"/>
    <s v="Aug-2025"/>
    <s v="Q3-2025"/>
    <s v="Low"/>
    <s v="Asia &gt; China &gt; Shenzhen"/>
    <s v="Jan-2023"/>
    <n v="31"/>
    <x v="29"/>
  </r>
  <r>
    <s v="ORD-2025-667201"/>
    <d v="2025-09-15T00:00:00"/>
    <d v="2025-09-18T00:00:00"/>
    <s v="Americas"/>
    <x v="5"/>
    <s v="Rio de Janeiro"/>
    <s v="Non-Profit"/>
    <s v="Direct"/>
    <s v="L. Okafor"/>
    <s v="Accessories"/>
    <s v="ACC-6777"/>
    <n v="5.5"/>
    <n v="5.92"/>
    <n v="0.21199999999999999"/>
    <n v="4"/>
    <n v="3"/>
    <n v="18.659839999999999"/>
    <n v="22"/>
    <n v="-3.3401600000000009"/>
    <n v="-0.17900260666758133"/>
    <s v="Sep-2025"/>
    <s v="Q3-2025"/>
    <s v="Low"/>
    <s v="Americas &gt; Brazil &gt; Rio de Janeiro"/>
    <s v="Jan-2023"/>
    <n v="32"/>
    <x v="11"/>
  </r>
  <r>
    <s v="ORD-2024-237478"/>
    <d v="2024-10-03T00:00:00"/>
    <d v="2024-10-11T00:00:00"/>
    <s v="Asia"/>
    <x v="9"/>
    <s v="Beijing"/>
    <s v="Enterprise"/>
    <s v="Direct"/>
    <s v="B. Chen"/>
    <s v="Phones"/>
    <s v="PHN-7488"/>
    <n v="1132.6099999999999"/>
    <n v="2206.63"/>
    <n v="6.3E-2"/>
    <n v="20"/>
    <n v="8"/>
    <n v="41352.246200000009"/>
    <n v="22652.199999999997"/>
    <n v="18700.046200000012"/>
    <n v="0.45221355351671338"/>
    <s v="Oct-2024"/>
    <s v="Q4-2024"/>
    <s v="High"/>
    <s v="Asia &gt; China &gt; Beijing"/>
    <s v="Jan-2023"/>
    <n v="21"/>
    <x v="1"/>
  </r>
  <r>
    <s v="ORD-2025-898843"/>
    <d v="2025-02-02T00:00:00"/>
    <d v="2025-03-04T00:00:00"/>
    <s v="Asia"/>
    <x v="2"/>
    <s v="Osaka"/>
    <s v="Education"/>
    <s v="Distributor"/>
    <s v="L. Okafor"/>
    <s v="Accessories"/>
    <s v="ACC-9591"/>
    <n v="766.59"/>
    <n v="1912.8"/>
    <n v="0.19600000000000001"/>
    <n v="5"/>
    <n v="30"/>
    <n v="7689.4560000000001"/>
    <n v="3832.9500000000003"/>
    <n v="3856.5059999999999"/>
    <n v="0.50153170783472845"/>
    <s v="Feb-2025"/>
    <s v="Q1-2025"/>
    <s v="High"/>
    <s v="Asia &gt; Japan &gt; Osaka"/>
    <s v="Mar-2023"/>
    <n v="23"/>
    <x v="6"/>
  </r>
  <r>
    <s v="ORD-2023-334213"/>
    <d v="2023-08-19T00:00:00"/>
    <d v="2023-08-23T00:00:00"/>
    <s v="Africa"/>
    <x v="1"/>
    <s v="Abuja"/>
    <s v="Small Business"/>
    <s v="Online"/>
    <s v="J. Njeri"/>
    <s v="Monitors"/>
    <s v="MON-5517"/>
    <n v="790.63"/>
    <n v="1382.31"/>
    <n v="0.10100000000000001"/>
    <n v="7"/>
    <n v="4"/>
    <n v="8698.8768300000011"/>
    <n v="5534.41"/>
    <n v="3164.4668300000012"/>
    <n v="0.36377878338116448"/>
    <s v="Aug-2023"/>
    <s v="Q3-2023"/>
    <s v="Medium"/>
    <s v="Africa &gt; Nigeria &gt; Abuja"/>
    <s v="Jan-2023"/>
    <n v="7"/>
    <x v="25"/>
  </r>
  <r>
    <s v="ORD-2024-640340"/>
    <d v="2024-10-22T00:00:00"/>
    <d v="2024-10-29T00:00:00"/>
    <s v="Africa"/>
    <x v="1"/>
    <s v="Port Harcourt"/>
    <s v="Enterprise"/>
    <s v="Distributor"/>
    <s v="M. Rossi"/>
    <s v="Monitors"/>
    <s v="MON-8758"/>
    <n v="1023.06"/>
    <n v="1355.61"/>
    <n v="0.153"/>
    <n v="23"/>
    <n v="7"/>
    <n v="26408.63841"/>
    <n v="23530.379999999997"/>
    <n v="2878.2584100000022"/>
    <n v="0.10898927711888809"/>
    <s v="Oct-2024"/>
    <s v="Q4-2024"/>
    <s v="Medium"/>
    <s v="Africa &gt; Nigeria &gt; Port Harcourt"/>
    <s v="Jan-2023"/>
    <n v="21"/>
    <x v="1"/>
  </r>
  <r>
    <s v="ORD-2023-399631"/>
    <d v="2023-06-22T00:00:00"/>
    <d v="2023-07-21T00:00:00"/>
    <s v="Europe"/>
    <x v="7"/>
    <s v="Lyon"/>
    <s v="Corporate"/>
    <s v="Retail"/>
    <s v="J. Njeri"/>
    <s v="Accessories"/>
    <s v="ACC-3385"/>
    <n v="734.34"/>
    <n v="887.9"/>
    <n v="2.5000000000000001E-2"/>
    <n v="12"/>
    <n v="29"/>
    <n v="10388.429999999998"/>
    <n v="8812.08"/>
    <n v="1576.3499999999985"/>
    <n v="0.15174092716608753"/>
    <s v="Jun-2023"/>
    <s v="Q2-2023"/>
    <s v="Medium"/>
    <s v="Europe &gt; France &gt; Lyon"/>
    <s v="Jan-2023"/>
    <n v="5"/>
    <x v="22"/>
  </r>
  <r>
    <s v="ORD-2025-542939"/>
    <d v="2025-01-13T00:00:00"/>
    <d v="2025-02-08T00:00:00"/>
    <s v="Europe"/>
    <x v="7"/>
    <s v="Paris"/>
    <s v="Non-Profit"/>
    <s v="Unknown"/>
    <s v="E. Garcia"/>
    <s v="Monitors"/>
    <s v="MON-1593"/>
    <n v="594.74"/>
    <n v="1020.69"/>
    <n v="0.21099999999999999"/>
    <n v="6"/>
    <n v="26"/>
    <n v="4831.9464600000001"/>
    <n v="3568.44"/>
    <n v="1263.5064600000001"/>
    <n v="0.26149016146176424"/>
    <s v="Jan-2025"/>
    <s v="Q1-2025"/>
    <s v="Medium"/>
    <s v="Europe &gt; France &gt; Paris"/>
    <s v="Jan-2023"/>
    <n v="24"/>
    <x v="24"/>
  </r>
  <r>
    <s v="ORD-2023-521818"/>
    <d v="2023-01-29T00:00:00"/>
    <d v="2023-02-28T00:00:00"/>
    <s v="Asia"/>
    <x v="4"/>
    <s v="Bengaluru"/>
    <s v="Non-Profit"/>
    <s v="Retail"/>
    <s v="B. Chen"/>
    <s v="Accessories"/>
    <s v="ACC-4631"/>
    <n v="1262.0999999999999"/>
    <n v="1395.53"/>
    <n v="0.23300000000000001"/>
    <n v="25"/>
    <n v="30"/>
    <n v="26759.28775"/>
    <n v="31552.499999999996"/>
    <n v="-4793.2122499999969"/>
    <n v="-0.17912331205452198"/>
    <s v="Jan-2023"/>
    <s v="Q1-2023"/>
    <s v="Medium"/>
    <s v="Asia &gt; India &gt; Bengaluru"/>
    <s v="Jan-2023"/>
    <n v="0"/>
    <x v="5"/>
  </r>
  <r>
    <s v="ORD-2023-825836"/>
    <d v="2023-07-19T00:00:00"/>
    <d v="2023-07-31T00:00:00"/>
    <s v="Americas"/>
    <x v="5"/>
    <s v="Rio de Janeiro"/>
    <s v="Corporate"/>
    <s v="Retail"/>
    <s v="C. Otieno"/>
    <s v="Monitors"/>
    <s v="MON-7869"/>
    <n v="1334.64"/>
    <n v="2273.42"/>
    <n v="0.11799999999999999"/>
    <n v="14"/>
    <n v="12"/>
    <n v="28072.190160000002"/>
    <n v="18684.960000000003"/>
    <n v="9387.2301599999992"/>
    <n v="0.33439607335575267"/>
    <s v="Jul-2023"/>
    <s v="Q3-2023"/>
    <s v="High"/>
    <s v="Americas &gt; Brazil &gt; Rio de Janeiro"/>
    <s v="Jan-2023"/>
    <n v="6"/>
    <x v="23"/>
  </r>
  <r>
    <s v="ORD-2024-503082"/>
    <d v="2024-05-19T00:00:00"/>
    <d v="2024-06-08T00:00:00"/>
    <s v="Americas"/>
    <x v="5"/>
    <s v="Brasília"/>
    <s v="Small Business"/>
    <s v="Retail"/>
    <s v="E. Garcia"/>
    <s v="Monitors"/>
    <s v="MON-4271"/>
    <n v="1075.9000000000001"/>
    <n v="1242.1500000000001"/>
    <n v="1.2E-2"/>
    <n v="7"/>
    <n v="20"/>
    <n v="8590.7094000000016"/>
    <n v="7531.3000000000011"/>
    <n v="1059.4094000000005"/>
    <n v="0.12332036280961853"/>
    <s v="May-2024"/>
    <s v="Q2-2024"/>
    <s v="Medium"/>
    <s v="Americas &gt; Brazil &gt; Brasília"/>
    <s v="Jan-2023"/>
    <n v="16"/>
    <x v="7"/>
  </r>
  <r>
    <s v="ORD-2024-760799"/>
    <d v="2024-02-03T00:00:00"/>
    <d v="2024-02-19T00:00:00"/>
    <s v="Asia"/>
    <x v="9"/>
    <s v="Shenzhen"/>
    <s v="Small Business"/>
    <s v="Online"/>
    <s v="H. Kim"/>
    <s v="Laptops"/>
    <s v="LAP-5531"/>
    <n v="993.75"/>
    <n v="1310.29"/>
    <n v="0.215"/>
    <n v="19"/>
    <n v="16"/>
    <n v="19542.975350000001"/>
    <n v="18881.25"/>
    <n v="661.72535000000062"/>
    <n v="3.3860010471742245E-2"/>
    <s v="Feb-2024"/>
    <s v="Q1-2024"/>
    <s v="Medium"/>
    <s v="Asia &gt; China &gt; Shenzhen"/>
    <s v="Jan-2023"/>
    <n v="13"/>
    <x v="32"/>
  </r>
  <r>
    <s v="ORD-2023-197661"/>
    <d v="2023-08-08T00:00:00"/>
    <d v="2023-08-22T00:00:00"/>
    <s v="Europe"/>
    <x v="8"/>
    <s v="Birmingham"/>
    <s v="Non-Profit"/>
    <s v="Direct"/>
    <s v="N. Brown"/>
    <s v="Monitors"/>
    <s v="MON-7511"/>
    <n v="446.69"/>
    <n v="967.25"/>
    <n v="9.4E-2"/>
    <n v="10"/>
    <n v="14"/>
    <n v="8763.2849999999999"/>
    <n v="4466.8999999999996"/>
    <n v="4296.3850000000002"/>
    <n v="0.49027105702941309"/>
    <s v="Aug-2023"/>
    <s v="Q3-2023"/>
    <s v="Medium"/>
    <s v="Europe &gt; United Kingdom &gt; Birmingham"/>
    <s v="Jan-2023"/>
    <n v="7"/>
    <x v="25"/>
  </r>
  <r>
    <s v="ORD-2024-212990"/>
    <d v="2024-08-12T00:00:00"/>
    <d v="2024-09-03T00:00:00"/>
    <s v="Americas"/>
    <x v="10"/>
    <s v="Austin"/>
    <s v="Consumer"/>
    <s v="Distributor"/>
    <s v="I. Johnson"/>
    <s v="Laptops"/>
    <s v="LAP-7979"/>
    <n v="797.8"/>
    <n v="886.22"/>
    <n v="0.23599999999999999"/>
    <n v="36"/>
    <n v="22"/>
    <n v="24374.594880000001"/>
    <n v="28720.799999999999"/>
    <n v="-4346.2051199999987"/>
    <n v="-0.17830881462428633"/>
    <s v="Aug-2024"/>
    <s v="Q3-2024"/>
    <s v="Medium"/>
    <s v="Americas &gt; USA &gt; Austin"/>
    <s v="Jan-2023"/>
    <n v="19"/>
    <x v="20"/>
  </r>
  <r>
    <s v="ORD-2023-925146"/>
    <d v="2023-10-15T00:00:00"/>
    <d v="2023-11-13T00:00:00"/>
    <s v="Asia"/>
    <x v="9"/>
    <s v="Shenzhen"/>
    <s v="Non-Profit"/>
    <s v="Distributor"/>
    <s v="J. Njeri"/>
    <s v="Printers"/>
    <s v="PRN-4983"/>
    <n v="986.44"/>
    <n v="790.61"/>
    <n v="7.1999999999999995E-2"/>
    <n v="6"/>
    <n v="29"/>
    <n v="4402.1164799999997"/>
    <n v="5918.64"/>
    <n v="-1516.5235200000006"/>
    <n v="-0.34449872621271499"/>
    <s v="Oct-2023"/>
    <s v="Q4-2023"/>
    <s v="Low"/>
    <s v="Asia &gt; China &gt; Shenzhen"/>
    <s v="Jan-2023"/>
    <n v="9"/>
    <x v="4"/>
  </r>
  <r>
    <s v="ORD-2023-177794"/>
    <d v="2023-05-04T00:00:00"/>
    <d v="2023-05-26T00:00:00"/>
    <s v="Americas"/>
    <x v="10"/>
    <s v="San Francisco"/>
    <s v="Enterprise"/>
    <s v="Online"/>
    <s v="J. Njeri"/>
    <s v="Networking"/>
    <s v="NET-5941"/>
    <n v="249.71"/>
    <n v="361.33"/>
    <n v="9.4E-2"/>
    <n v="12"/>
    <n v="22"/>
    <n v="3928.3797600000003"/>
    <n v="2996.52"/>
    <n v="931.85976000000028"/>
    <n v="0.23721223937881206"/>
    <s v="May-2023"/>
    <s v="Q2-2023"/>
    <s v="Low"/>
    <s v="Americas &gt; USA &gt; San Francisco"/>
    <s v="Jan-2023"/>
    <n v="4"/>
    <x v="15"/>
  </r>
  <r>
    <s v="ORD-2024-444710"/>
    <d v="2024-09-22T00:00:00"/>
    <d v="2024-10-01T00:00:00"/>
    <s v="Americas"/>
    <x v="5"/>
    <s v="São Paulo"/>
    <s v="Non-Profit"/>
    <s v="Online"/>
    <s v="K. Singh"/>
    <s v="Monitors"/>
    <s v="MON-6341"/>
    <n v="1378.8"/>
    <n v="1952.04"/>
    <n v="0.159"/>
    <n v="19"/>
    <n v="9"/>
    <n v="31191.64716"/>
    <n v="26197.200000000001"/>
    <n v="4994.4471599999997"/>
    <n v="0.16012130216723058"/>
    <s v="Sep-2024"/>
    <s v="Q3-2024"/>
    <s v="High"/>
    <s v="Americas &gt; Brazil &gt; São Paulo"/>
    <s v="Jan-2023"/>
    <n v="20"/>
    <x v="30"/>
  </r>
  <r>
    <s v="ORD-2024-668926"/>
    <d v="2024-10-23T00:00:00"/>
    <d v="2024-11-14T00:00:00"/>
    <s v="Asia"/>
    <x v="2"/>
    <s v="Osaka"/>
    <s v="Non-Profit"/>
    <s v="Direct"/>
    <s v="B. Chen"/>
    <s v="Phones"/>
    <s v="PHN-9789"/>
    <n v="1406.4"/>
    <n v="1564.76"/>
    <n v="0.185"/>
    <n v="17"/>
    <n v="22"/>
    <n v="21679.749799999998"/>
    <n v="23908.800000000003"/>
    <n v="-2229.0502000000051"/>
    <n v="-0.10281715520536151"/>
    <s v="Oct-2024"/>
    <s v="Q4-2024"/>
    <s v="Medium"/>
    <s v="Asia &gt; Japan &gt; Osaka"/>
    <s v="Mar-2023"/>
    <n v="19"/>
    <x v="20"/>
  </r>
  <r>
    <s v="ORD-2024-968374"/>
    <d v="2024-02-11T00:00:00"/>
    <d v="2024-03-03T00:00:00"/>
    <s v="Africa"/>
    <x v="0"/>
    <s v="Kisumu"/>
    <s v="Enterprise"/>
    <s v="Online"/>
    <s v="B. Chen"/>
    <s v="Phones"/>
    <s v="PHN-5082"/>
    <n v="516.86"/>
    <n v="852.54"/>
    <n v="5.0999999999999997E-2"/>
    <n v="14"/>
    <n v="21"/>
    <n v="11326.846439999999"/>
    <n v="7236.04"/>
    <n v="4090.8064399999994"/>
    <n v="0.36116022775355994"/>
    <s v="Feb-2024"/>
    <s v="Q1-2024"/>
    <s v="Medium"/>
    <s v="Africa &gt; Kenya &gt; Kisumu"/>
    <s v="Jan-2023"/>
    <n v="13"/>
    <x v="32"/>
  </r>
  <r>
    <s v="ORD-2023-575584"/>
    <d v="2023-01-30T00:00:00"/>
    <d v="2023-02-21T00:00:00"/>
    <s v="Europe"/>
    <x v="6"/>
    <s v="Munich"/>
    <s v="Small Business"/>
    <s v="Marketplace"/>
    <s v="G. Dubois"/>
    <s v="Networking"/>
    <s v="NET-3460"/>
    <n v="1142.8800000000001"/>
    <n v="1465.29"/>
    <n v="0.186"/>
    <n v="7"/>
    <n v="22"/>
    <n v="8349.2224200000001"/>
    <n v="8000.1600000000008"/>
    <n v="349.06241999999929"/>
    <n v="4.1807775915017401E-2"/>
    <s v="Jan-2023"/>
    <s v="Q1-2023"/>
    <s v="Medium"/>
    <s v="Europe &gt; Germany &gt; Munich"/>
    <s v="Jan-2023"/>
    <n v="0"/>
    <x v="5"/>
  </r>
  <r>
    <s v="ORD-2023-701153"/>
    <d v="2023-04-14T00:00:00"/>
    <d v="2023-05-13T00:00:00"/>
    <s v="Europe"/>
    <x v="6"/>
    <s v="Frankfurt"/>
    <s v="Consumer"/>
    <s v="Direct"/>
    <s v="J. Njeri"/>
    <s v="Printers"/>
    <s v="PRN-7019"/>
    <n v="1320.33"/>
    <n v="2645.23"/>
    <n v="0.155"/>
    <n v="25"/>
    <n v="29"/>
    <n v="55880.483749999999"/>
    <n v="33008.25"/>
    <n v="22872.233749999999"/>
    <n v="0.40930629470436536"/>
    <s v="Apr-2023"/>
    <s v="Q2-2023"/>
    <s v="High"/>
    <s v="Europe &gt; Germany &gt; Frankfurt"/>
    <s v="Jan-2023"/>
    <n v="3"/>
    <x v="12"/>
  </r>
  <r>
    <s v="ORD-2023-382017"/>
    <d v="2023-01-13T00:00:00"/>
    <d v="2023-01-19T00:00:00"/>
    <s v="Americas"/>
    <x v="10"/>
    <s v="Chicago"/>
    <s v="Corporate"/>
    <s v="Direct"/>
    <s v="H. Kim"/>
    <s v="Phones"/>
    <s v="PHN-3159"/>
    <n v="833.57"/>
    <n v="881.57"/>
    <n v="5.7000000000000002E-2"/>
    <n v="18"/>
    <n v="6"/>
    <n v="14963.769179999999"/>
    <n v="15004.26"/>
    <n v="-40.490820000000895"/>
    <n v="-2.7059238560107821E-3"/>
    <s v="Jan-2023"/>
    <s v="Q1-2023"/>
    <s v="Medium"/>
    <s v="Americas &gt; USA &gt; Chicago"/>
    <s v="Jan-2023"/>
    <n v="0"/>
    <x v="5"/>
  </r>
  <r>
    <s v="ORD-2024-999607"/>
    <d v="2024-01-12T00:00:00"/>
    <d v="2024-01-29T00:00:00"/>
    <s v="Americas"/>
    <x v="10"/>
    <s v="Chicago"/>
    <s v="Education"/>
    <s v="Distributor"/>
    <s v="A. Patel"/>
    <s v="Printers"/>
    <s v="PRN-8604"/>
    <n v="493.76"/>
    <n v="625.04"/>
    <n v="0.25800000000000001"/>
    <n v="10"/>
    <n v="17"/>
    <n v="4637.7968000000001"/>
    <n v="4937.6000000000004"/>
    <n v="-299.80320000000029"/>
    <n v="-6.464345311549663E-2"/>
    <s v="Jan-2024"/>
    <s v="Q1-2024"/>
    <s v="Low"/>
    <s v="Americas &gt; USA &gt; Chicago"/>
    <s v="Jan-2023"/>
    <n v="12"/>
    <x v="9"/>
  </r>
  <r>
    <s v="ORD-2023-133848"/>
    <d v="2023-08-15T00:00:00"/>
    <d v="2023-09-07T00:00:00"/>
    <s v="Americas"/>
    <x v="10"/>
    <s v="New York"/>
    <s v="Enterprise"/>
    <s v="Online"/>
    <s v="K. Singh"/>
    <s v="Phones"/>
    <s v="PHN-2013"/>
    <n v="590.33000000000004"/>
    <n v="973.04"/>
    <n v="0"/>
    <n v="26"/>
    <n v="23"/>
    <n v="25299.040000000001"/>
    <n v="15348.580000000002"/>
    <n v="9950.4599999999991"/>
    <n v="0.39331373838691108"/>
    <s v="Aug-2023"/>
    <s v="Q3-2023"/>
    <s v="Medium"/>
    <s v="Americas &gt; USA &gt; New York"/>
    <s v="Jan-2023"/>
    <n v="7"/>
    <x v="25"/>
  </r>
  <r>
    <s v="ORD-2023-586275"/>
    <d v="2023-01-20T00:00:00"/>
    <d v="2023-02-03T00:00:00"/>
    <s v="Africa"/>
    <x v="0"/>
    <s v="Kisumu"/>
    <s v="Corporate"/>
    <s v="Retail"/>
    <s v="M. Rossi"/>
    <s v="Networking"/>
    <s v="NET-6036"/>
    <n v="884.36"/>
    <n v="1545.34"/>
    <n v="0.24299999999999999"/>
    <n v="41"/>
    <n v="14"/>
    <n v="47962.717579999997"/>
    <n v="36258.76"/>
    <n v="11703.957579999995"/>
    <n v="0.24402198562827965"/>
    <s v="Jan-2023"/>
    <s v="Q1-2023"/>
    <s v="Medium"/>
    <s v="Africa &gt; Kenya &gt; Kisumu"/>
    <s v="Jan-2023"/>
    <n v="0"/>
    <x v="5"/>
  </r>
  <r>
    <s v="ORD-2025-964661"/>
    <d v="2025-02-04T00:00:00"/>
    <d v="2025-02-25T00:00:00"/>
    <s v="Europe"/>
    <x v="8"/>
    <s v="Birmingham"/>
    <s v="Corporate"/>
    <s v="Marketplace"/>
    <s v="D. Smith"/>
    <s v="Monitors"/>
    <s v="MON-4959"/>
    <n v="1016.32"/>
    <n v="2253.42"/>
    <n v="5.5E-2"/>
    <n v="12"/>
    <n v="21"/>
    <n v="25553.782800000001"/>
    <n v="12195.84"/>
    <n v="13357.942800000001"/>
    <n v="0.52273837124419797"/>
    <s v="Feb-2025"/>
    <s v="Q1-2025"/>
    <s v="High"/>
    <s v="Europe &gt; United Kingdom &gt; Birmingham"/>
    <s v="Jan-2023"/>
    <n v="25"/>
    <x v="26"/>
  </r>
  <r>
    <s v="ORD-2023-390998"/>
    <d v="2023-04-19T00:00:00"/>
    <d v="2023-04-28T00:00:00"/>
    <s v="Europe"/>
    <x v="6"/>
    <s v="Berlin"/>
    <s v="Education"/>
    <s v="Online"/>
    <s v="E. Garcia"/>
    <s v="Monitors"/>
    <s v="MON-1663"/>
    <n v="1178.42"/>
    <n v="2446.56"/>
    <n v="2.9000000000000001E-2"/>
    <n v="11"/>
    <n v="9"/>
    <n v="26131.70736"/>
    <n v="12962.62"/>
    <n v="13169.08736"/>
    <n v="0.5039505141618883"/>
    <s v="Apr-2023"/>
    <s v="Q2-2023"/>
    <s v="High"/>
    <s v="Europe &gt; Germany &gt; Berlin"/>
    <s v="Jan-2023"/>
    <n v="3"/>
    <x v="12"/>
  </r>
  <r>
    <s v="ORD-2023-920483"/>
    <d v="2023-07-02T00:00:00"/>
    <d v="2023-08-01T00:00:00"/>
    <s v="Europe"/>
    <x v="8"/>
    <s v="Birmingham"/>
    <s v="Small Business"/>
    <s v="Retail"/>
    <s v="B. Chen"/>
    <s v="Components"/>
    <s v="CMP-7256"/>
    <n v="137.46"/>
    <n v="188.3"/>
    <n v="3.7999999999999999E-2"/>
    <n v="37"/>
    <n v="30"/>
    <n v="6702.3501999999999"/>
    <n v="5086.0200000000004"/>
    <n v="1616.3301999999994"/>
    <n v="0.24115872071262398"/>
    <s v="Jul-2023"/>
    <s v="Q3-2023"/>
    <s v="Low"/>
    <s v="Europe &gt; United Kingdom &gt; Birmingham"/>
    <s v="Jan-2023"/>
    <n v="6"/>
    <x v="23"/>
  </r>
  <r>
    <s v="ORD-2025-146850"/>
    <d v="2025-01-21T00:00:00"/>
    <d v="2025-02-14T00:00:00"/>
    <s v="Africa"/>
    <x v="0"/>
    <s v="Nairobi"/>
    <s v="Small Business"/>
    <s v="Retail"/>
    <s v="J. Njeri"/>
    <s v="Accessories"/>
    <s v="ACC-1659"/>
    <n v="1030.44"/>
    <n v="2562.84"/>
    <n v="0.14799999999999999"/>
    <n v="13"/>
    <n v="24"/>
    <n v="28386.015839999996"/>
    <n v="13395.720000000001"/>
    <n v="14990.295839999995"/>
    <n v="0.52808734852027039"/>
    <s v="Jan-2025"/>
    <s v="Q1-2025"/>
    <s v="High"/>
    <s v="Africa &gt; Kenya &gt; Nairobi"/>
    <s v="Jan-2023"/>
    <n v="24"/>
    <x v="24"/>
  </r>
  <r>
    <s v="ORD-2024-687100"/>
    <d v="2024-09-10T00:00:00"/>
    <d v="2024-10-07T00:00:00"/>
    <s v="Africa"/>
    <x v="0"/>
    <s v="Kisumu"/>
    <s v="Consumer"/>
    <s v="Retail"/>
    <s v="L. Okafor"/>
    <s v="Printers"/>
    <s v="PRN-6068"/>
    <n v="1248.3900000000001"/>
    <n v="1805.11"/>
    <n v="0.20300000000000001"/>
    <n v="11"/>
    <n v="27"/>
    <n v="15825.399369999997"/>
    <n v="13732.29"/>
    <n v="2093.1093699999965"/>
    <n v="0.13226265707820786"/>
    <s v="Sep-2024"/>
    <s v="Q3-2024"/>
    <s v="High"/>
    <s v="Africa &gt; Kenya &gt; Kisumu"/>
    <s v="Jan-2023"/>
    <n v="20"/>
    <x v="30"/>
  </r>
  <r>
    <s v="ORD-2025-629393"/>
    <d v="2025-07-21T00:00:00"/>
    <d v="2025-08-07T00:00:00"/>
    <s v="Africa"/>
    <x v="1"/>
    <s v="Lagos"/>
    <s v="Enterprise"/>
    <s v="Direct"/>
    <s v="M. Rossi"/>
    <s v="Accessories"/>
    <s v="ACC-8999"/>
    <n v="1204.95"/>
    <n v="2065.73"/>
    <n v="0.13600000000000001"/>
    <n v="10"/>
    <n v="17"/>
    <n v="17847.907199999998"/>
    <n v="12049.5"/>
    <n v="5798.4071999999978"/>
    <n v="0.32487882949100039"/>
    <s v="Jul-2025"/>
    <s v="Q3-2025"/>
    <s v="High"/>
    <s v="Africa &gt; Nigeria &gt; Lagos"/>
    <s v="Jan-2023"/>
    <n v="30"/>
    <x v="13"/>
  </r>
  <r>
    <s v="ORD-2024-686712"/>
    <d v="2024-10-02T00:00:00"/>
    <d v="2024-10-23T00:00:00"/>
    <s v="Africa"/>
    <x v="11"/>
    <s v="Durban"/>
    <s v="Corporate"/>
    <s v="Marketplace"/>
    <s v="A. Patel"/>
    <s v="Components"/>
    <s v="CMP-3978"/>
    <n v="1095.6099999999999"/>
    <n v="2366.5100000000002"/>
    <n v="0.152"/>
    <n v="9"/>
    <n v="21"/>
    <n v="18061.204320000004"/>
    <n v="9860.49"/>
    <n v="8200.7143200000046"/>
    <n v="0.4540513564158607"/>
    <s v="Oct-2024"/>
    <s v="Q4-2024"/>
    <s v="High"/>
    <s v="Africa &gt; South Africa &gt; Durban"/>
    <s v="Jan-2023"/>
    <n v="21"/>
    <x v="1"/>
  </r>
  <r>
    <s v="ORD-2025-586799"/>
    <d v="2025-07-14T00:00:00"/>
    <d v="2025-08-04T00:00:00"/>
    <s v="Americas"/>
    <x v="3"/>
    <s v="Montreal"/>
    <s v="Consumer"/>
    <s v="Online"/>
    <s v="H. Kim"/>
    <s v="Monitors"/>
    <s v="MON-7868"/>
    <n v="90.3"/>
    <n v="131.76"/>
    <n v="0.10199999999999999"/>
    <n v="15"/>
    <n v="21"/>
    <n v="1774.8072"/>
    <n v="1354.5"/>
    <n v="420.30719999999997"/>
    <n v="0.23681851189244668"/>
    <s v="Jul-2025"/>
    <s v="Q3-2025"/>
    <s v="Low"/>
    <s v="Americas &gt; Canada &gt; Montreal"/>
    <s v="Jan-2023"/>
    <n v="30"/>
    <x v="13"/>
  </r>
  <r>
    <s v="ORD-2024-988736"/>
    <d v="2024-09-09T00:00:00"/>
    <d v="2024-10-01T00:00:00"/>
    <s v="Asia"/>
    <x v="9"/>
    <s v="Shenzhen"/>
    <s v="Consumer"/>
    <s v="Direct"/>
    <s v="L. Okafor"/>
    <s v="Printers"/>
    <s v="PRN-3014"/>
    <n v="1166.18"/>
    <n v="1335.02"/>
    <n v="0.128"/>
    <n v="6"/>
    <n v="22"/>
    <n v="6984.8246399999998"/>
    <n v="6997.08"/>
    <n v="-12.25536000000011"/>
    <n v="-1.7545694604582242E-3"/>
    <s v="Sep-2024"/>
    <s v="Q3-2024"/>
    <s v="Medium"/>
    <s v="Asia &gt; China &gt; Shenzhen"/>
    <s v="Jan-2023"/>
    <n v="20"/>
    <x v="30"/>
  </r>
  <r>
    <s v="ORD-2025-564184"/>
    <d v="2025-01-29T00:00:00"/>
    <d v="2025-02-06T00:00:00"/>
    <s v="Africa"/>
    <x v="0"/>
    <s v="Kisumu"/>
    <s v="Education"/>
    <s v="Retail"/>
    <s v="B. Chen"/>
    <s v="Phones"/>
    <s v="PHN-1671"/>
    <n v="1445.27"/>
    <n v="2691.45"/>
    <n v="0"/>
    <n v="9"/>
    <n v="8"/>
    <n v="24223.05"/>
    <n v="13007.43"/>
    <n v="11215.619999999999"/>
    <n v="0.46301436028906351"/>
    <s v="Jan-2025"/>
    <s v="Q1-2025"/>
    <s v="High"/>
    <s v="Africa &gt; Kenya &gt; Kisumu"/>
    <s v="Jan-2023"/>
    <n v="24"/>
    <x v="24"/>
  </r>
  <r>
    <s v="ORD-2023-653343"/>
    <d v="2023-11-10T00:00:00"/>
    <d v="2023-11-28T00:00:00"/>
    <s v="Americas"/>
    <x v="5"/>
    <s v="Brasília"/>
    <s v="Education"/>
    <s v="Marketplace"/>
    <s v="L. Okafor"/>
    <s v="Accessories"/>
    <s v="ACC-5260"/>
    <n v="388.51"/>
    <n v="776.46"/>
    <n v="0.157"/>
    <n v="12"/>
    <n v="18"/>
    <n v="7854.6693599999999"/>
    <n v="4662.12"/>
    <n v="3192.54936"/>
    <n v="0.40645241876864946"/>
    <s v="Nov-2023"/>
    <s v="Q4-2023"/>
    <s v="Low"/>
    <s v="Americas &gt; Brazil &gt; Brasília"/>
    <s v="Jan-2023"/>
    <n v="10"/>
    <x v="31"/>
  </r>
  <r>
    <s v="ORD-2024-197852"/>
    <d v="2024-02-29T00:00:00"/>
    <d v="2024-03-30T00:00:00"/>
    <s v="Asia"/>
    <x v="2"/>
    <s v="Nagoya"/>
    <s v="Small Business"/>
    <s v="Direct"/>
    <s v="I. Johnson"/>
    <s v="Networking"/>
    <s v="NET-7588"/>
    <n v="231.11"/>
    <n v="318.17"/>
    <n v="0.20100000000000001"/>
    <n v="60"/>
    <n v="30"/>
    <n v="15253.069799999999"/>
    <n v="13866.6"/>
    <n v="1386.4697999999989"/>
    <n v="9.0897754889969692E-2"/>
    <s v="Feb-2024"/>
    <s v="Q1-2024"/>
    <s v="Low"/>
    <s v="Asia &gt; Japan &gt; Nagoya"/>
    <s v="Mar-2023"/>
    <n v="11"/>
    <x v="27"/>
  </r>
  <r>
    <s v="ORD-2023-431328"/>
    <d v="2023-12-20T00:00:00"/>
    <d v="2024-01-14T00:00:00"/>
    <s v="Asia"/>
    <x v="4"/>
    <s v="Mumbai"/>
    <s v="Non-Profit"/>
    <s v="Marketplace"/>
    <s v="L. Okafor"/>
    <s v="Monitors"/>
    <s v="MON-1572"/>
    <n v="1085.6099999999999"/>
    <n v="1246.4100000000001"/>
    <n v="0.113"/>
    <n v="7"/>
    <n v="25"/>
    <n v="7738.9596900000006"/>
    <n v="7599.2699999999995"/>
    <n v="139.68969000000106"/>
    <n v="1.8050189637310417E-2"/>
    <s v="Dec-2023"/>
    <s v="Q4-2023"/>
    <s v="Medium"/>
    <s v="Asia &gt; India &gt; Mumbai"/>
    <s v="Jan-2023"/>
    <n v="11"/>
    <x v="27"/>
  </r>
  <r>
    <s v="ORD-2023-613317"/>
    <d v="2023-01-22T00:00:00"/>
    <d v="2023-01-29T00:00:00"/>
    <s v="Europe"/>
    <x v="6"/>
    <s v="Munich"/>
    <s v="Corporate"/>
    <s v="Direct"/>
    <s v="F. Müller"/>
    <s v="Monitors"/>
    <s v="MON-2537"/>
    <n v="150.86000000000001"/>
    <n v="346.96"/>
    <n v="0.19600000000000001"/>
    <n v="8"/>
    <n v="7"/>
    <n v="2231.6467200000002"/>
    <n v="1206.8800000000001"/>
    <n v="1024.7667200000001"/>
    <n v="0.45919755614365343"/>
    <s v="Jan-2023"/>
    <s v="Q1-2023"/>
    <s v="Low"/>
    <s v="Europe &gt; Germany &gt; Munich"/>
    <s v="Jan-2023"/>
    <n v="0"/>
    <x v="5"/>
  </r>
  <r>
    <s v="ORD-2024-720756"/>
    <d v="2024-10-11T00:00:00"/>
    <d v="2024-11-09T00:00:00"/>
    <s v="Asia"/>
    <x v="9"/>
    <s v="Shanghai"/>
    <s v="Non-Profit"/>
    <s v="Online"/>
    <s v="F. Müller"/>
    <s v="Printers"/>
    <s v="PRN-5666"/>
    <n v="391.64"/>
    <n v="504.76"/>
    <n v="4.0000000000000001E-3"/>
    <n v="13"/>
    <n v="29"/>
    <n v="6535.6324800000002"/>
    <n v="5091.32"/>
    <n v="1444.3124800000005"/>
    <n v="0.22099046793402319"/>
    <s v="Oct-2024"/>
    <s v="Q4-2024"/>
    <s v="Low"/>
    <s v="Asia &gt; China &gt; Shanghai"/>
    <s v="Jan-2023"/>
    <n v="21"/>
    <x v="1"/>
  </r>
  <r>
    <s v="ORD-2024-777623"/>
    <d v="2024-09-19T00:00:00"/>
    <d v="2024-10-14T00:00:00"/>
    <s v="Americas"/>
    <x v="5"/>
    <s v="Rio de Janeiro"/>
    <s v="Small Business"/>
    <s v="Retail"/>
    <s v="K. Singh"/>
    <s v="Printers"/>
    <s v="PRN-2749"/>
    <n v="386.96"/>
    <n v="937.46"/>
    <n v="0.26600000000000001"/>
    <n v="41"/>
    <n v="25"/>
    <n v="28211.92124"/>
    <n v="15865.359999999999"/>
    <n v="12346.561240000001"/>
    <n v="0.43763631462626335"/>
    <s v="Sep-2024"/>
    <s v="Q3-2024"/>
    <s v="Medium"/>
    <s v="Americas &gt; Brazil &gt; Rio de Janeiro"/>
    <s v="Jan-2023"/>
    <n v="20"/>
    <x v="30"/>
  </r>
  <r>
    <s v="ORD-2025-762212"/>
    <d v="2025-08-25T00:00:00"/>
    <d v="2025-09-24T00:00:00"/>
    <s v="Africa"/>
    <x v="0"/>
    <s v="Nairobi"/>
    <s v="Consumer"/>
    <s v="Direct"/>
    <s v="B. Chen"/>
    <s v="Components"/>
    <s v="CMP-4970"/>
    <n v="589.14"/>
    <n v="1300.58"/>
    <n v="5.5E-2"/>
    <n v="11"/>
    <n v="30"/>
    <n v="13519.529099999998"/>
    <n v="6480.54"/>
    <n v="7038.989099999998"/>
    <n v="0.52065342275863724"/>
    <s v="Aug-2025"/>
    <s v="Q3-2025"/>
    <s v="Medium"/>
    <s v="Africa &gt; Kenya &gt; Nairobi"/>
    <s v="Jan-2023"/>
    <n v="31"/>
    <x v="29"/>
  </r>
  <r>
    <s v="ORD-2023-271918"/>
    <d v="2023-09-25T00:00:00"/>
    <d v="2023-10-02T00:00:00"/>
    <s v="Americas"/>
    <x v="10"/>
    <s v="New York"/>
    <s v="Education"/>
    <s v="Marketplace"/>
    <s v="I. Johnson"/>
    <s v="Accessories"/>
    <s v="ACC-3551"/>
    <n v="145.58000000000001"/>
    <n v="228.15"/>
    <n v="0.20399999999999999"/>
    <n v="5"/>
    <n v="7"/>
    <n v="908.03700000000003"/>
    <n v="727.90000000000009"/>
    <n v="180.13699999999994"/>
    <n v="0.19838068272548359"/>
    <s v="Sep-2023"/>
    <s v="Q3-2023"/>
    <s v="Low"/>
    <s v="Americas &gt; USA &gt; New York"/>
    <s v="Jan-2023"/>
    <n v="8"/>
    <x v="28"/>
  </r>
  <r>
    <s v="ORD-2023-713375"/>
    <d v="2023-08-26T00:00:00"/>
    <d v="2023-09-10T00:00:00"/>
    <s v="Africa"/>
    <x v="11"/>
    <s v="Cape Town"/>
    <s v="Non-Profit"/>
    <s v="Direct"/>
    <s v="N. Brown"/>
    <s v="Components"/>
    <s v="CMP-7063"/>
    <n v="241.14"/>
    <n v="496.52"/>
    <n v="9.2999999999999999E-2"/>
    <n v="10"/>
    <n v="15"/>
    <n v="4503.4363999999996"/>
    <n v="2411.3999999999996"/>
    <n v="2092.0364"/>
    <n v="0.46454223268257994"/>
    <s v="Aug-2023"/>
    <s v="Q3-2023"/>
    <s v="Low"/>
    <s v="Africa &gt; South Africa &gt; Cape Town"/>
    <s v="Jan-2023"/>
    <n v="7"/>
    <x v="25"/>
  </r>
  <r>
    <s v="ORD-2025-678688"/>
    <d v="2025-07-16T00:00:00"/>
    <d v="2025-07-17T00:00:00"/>
    <s v="Africa"/>
    <x v="11"/>
    <s v="Durban"/>
    <s v="Small Business"/>
    <s v="Distributor"/>
    <s v="B. Chen"/>
    <s v="Networking"/>
    <s v="NET-1612"/>
    <n v="1198.9000000000001"/>
    <n v="2941.2"/>
    <n v="5.0999999999999997E-2"/>
    <n v="24"/>
    <n v="1"/>
    <n v="66988.771199999988"/>
    <n v="28773.600000000002"/>
    <n v="38215.171199999982"/>
    <n v="0.57047129713583977"/>
    <s v="Jul-2025"/>
    <s v="Q3-2025"/>
    <s v="High"/>
    <s v="Africa &gt; South Africa &gt; Durban"/>
    <s v="Jan-2023"/>
    <n v="30"/>
    <x v="13"/>
  </r>
  <r>
    <s v="ORD-2023-501220"/>
    <d v="2023-04-19T00:00:00"/>
    <d v="2023-05-07T00:00:00"/>
    <s v="Europe"/>
    <x v="8"/>
    <s v="Birmingham"/>
    <s v="Enterprise"/>
    <s v="Retail"/>
    <s v="N. Brown"/>
    <s v="Laptops"/>
    <s v="LAP-9766"/>
    <n v="1089.1500000000001"/>
    <n v="1088.2"/>
    <n v="5.0999999999999997E-2"/>
    <n v="15"/>
    <n v="18"/>
    <n v="15490.527"/>
    <n v="16337.250000000002"/>
    <n v="-846.72300000000178"/>
    <n v="-5.4660696824582002E-2"/>
    <s v="Apr-2023"/>
    <s v="Q2-2023"/>
    <s v="Medium"/>
    <s v="Europe &gt; United Kingdom &gt; Birmingham"/>
    <s v="Jan-2023"/>
    <n v="3"/>
    <x v="12"/>
  </r>
  <r>
    <s v="ORD-2023-195665"/>
    <d v="2023-12-19T00:00:00"/>
    <d v="2023-12-20T00:00:00"/>
    <s v="Americas"/>
    <x v="5"/>
    <s v="Rio de Janeiro"/>
    <s v="Consumer"/>
    <s v="Distributor"/>
    <s v="J. Njeri"/>
    <s v="Phones"/>
    <s v="PHN-7274"/>
    <n v="1080.43"/>
    <n v="2529.15"/>
    <n v="0.14699999999999999"/>
    <n v="10"/>
    <n v="1"/>
    <n v="21573.6495"/>
    <n v="10804.300000000001"/>
    <n v="10769.349499999998"/>
    <n v="0.49918997247081437"/>
    <s v="Dec-2023"/>
    <s v="Q4-2023"/>
    <s v="High"/>
    <s v="Americas &gt; Brazil &gt; Rio de Janeiro"/>
    <s v="Jan-2023"/>
    <n v="11"/>
    <x v="27"/>
  </r>
  <r>
    <s v="ORD-2023-290237"/>
    <d v="2023-07-30T00:00:00"/>
    <d v="2023-08-07T00:00:00"/>
    <s v="Asia"/>
    <x v="2"/>
    <s v="Nagoya"/>
    <s v="Education"/>
    <s v="Marketplace"/>
    <s v="A. Patel"/>
    <s v="Networking"/>
    <s v="NET-1645"/>
    <n v="1352.44"/>
    <n v="2698.01"/>
    <n v="0.13100000000000001"/>
    <n v="13"/>
    <n v="8"/>
    <n v="30479.418970000002"/>
    <n v="17581.72"/>
    <n v="12897.698970000001"/>
    <n v="0.42316091992090887"/>
    <s v="Jul-2023"/>
    <s v="Q3-2023"/>
    <s v="High"/>
    <s v="Asia &gt; Japan &gt; Nagoya"/>
    <s v="Mar-2023"/>
    <n v="4"/>
    <x v="15"/>
  </r>
  <r>
    <s v="ORD-2023-302041"/>
    <d v="2023-10-04T00:00:00"/>
    <d v="2023-10-29T00:00:00"/>
    <s v="Americas"/>
    <x v="10"/>
    <s v="San Francisco"/>
    <s v="Small Business"/>
    <s v="Distributor"/>
    <s v="O. Wang"/>
    <s v="Accessories"/>
    <s v="ACC-5079"/>
    <n v="1239.8399999999999"/>
    <n v="1482.75"/>
    <n v="6.7000000000000004E-2"/>
    <n v="4"/>
    <n v="25"/>
    <n v="5533.6230000000005"/>
    <n v="4959.3599999999997"/>
    <n v="574.26300000000083"/>
    <n v="0.10377703721413634"/>
    <s v="Oct-2023"/>
    <s v="Q4-2023"/>
    <s v="Medium"/>
    <s v="Americas &gt; USA &gt; San Francisco"/>
    <s v="Jan-2023"/>
    <n v="9"/>
    <x v="4"/>
  </r>
  <r>
    <s v="ORD-2025-289139"/>
    <d v="2025-08-10T00:00:00"/>
    <d v="2025-08-30T00:00:00"/>
    <s v="Americas"/>
    <x v="10"/>
    <s v="San Francisco"/>
    <s v="Corporate"/>
    <s v="Marketplace"/>
    <s v="K. Singh"/>
    <s v="Printers"/>
    <s v="PRN-2098"/>
    <n v="933.29"/>
    <n v="1456.81"/>
    <n v="0.123"/>
    <n v="13"/>
    <n v="20"/>
    <n v="16609.090809999998"/>
    <n v="12132.77"/>
    <n v="4476.3208099999974"/>
    <n v="0.26951028573489977"/>
    <s v="Aug-2025"/>
    <s v="Q3-2025"/>
    <s v="Medium"/>
    <s v="Americas &gt; USA &gt; San Francisco"/>
    <s v="Jan-2023"/>
    <n v="31"/>
    <x v="29"/>
  </r>
  <r>
    <s v="ORD-2023-949710"/>
    <d v="2023-03-07T00:00:00"/>
    <d v="2023-04-01T00:00:00"/>
    <s v="Africa"/>
    <x v="0"/>
    <s v="Nairobi"/>
    <s v="Consumer"/>
    <s v="Marketplace"/>
    <s v="D. Smith"/>
    <s v="Printers"/>
    <s v="PRN-7049"/>
    <n v="1024.0999999999999"/>
    <n v="918.19"/>
    <n v="0.189"/>
    <n v="10"/>
    <n v="25"/>
    <n v="7446.5209000000004"/>
    <n v="10241"/>
    <n v="-2794.4790999999996"/>
    <n v="-0.37527311579827827"/>
    <s v="Mar-2023"/>
    <s v="Q1-2023"/>
    <s v="Medium"/>
    <s v="Africa &gt; Kenya &gt; Nairobi"/>
    <s v="Jan-2023"/>
    <n v="2"/>
    <x v="21"/>
  </r>
  <r>
    <s v="ORD-2023-603650"/>
    <d v="2023-05-23T00:00:00"/>
    <d v="2023-06-10T00:00:00"/>
    <s v="Asia"/>
    <x v="9"/>
    <s v="Shanghai"/>
    <s v="Corporate"/>
    <s v="Distributor"/>
    <s v="E. Garcia"/>
    <s v="Components"/>
    <s v="CMP-6925"/>
    <n v="54.62"/>
    <n v="48.94"/>
    <n v="0.14799999999999999"/>
    <n v="16"/>
    <n v="18"/>
    <n v="667.15008"/>
    <n v="873.92"/>
    <n v="-206.76991999999996"/>
    <n v="-0.3099301434543783"/>
    <s v="May-2023"/>
    <s v="Q2-2023"/>
    <s v="Low"/>
    <s v="Asia &gt; China &gt; Shanghai"/>
    <s v="Jan-2023"/>
    <n v="4"/>
    <x v="15"/>
  </r>
  <r>
    <s v="ORD-2025-757957"/>
    <d v="2025-04-24T00:00:00"/>
    <d v="2025-05-06T00:00:00"/>
    <s v="Americas"/>
    <x v="5"/>
    <s v="Brasília"/>
    <s v="Consumer"/>
    <s v="Online"/>
    <s v="C. Otieno"/>
    <s v="Phones"/>
    <s v="PHN-2787"/>
    <n v="394.13"/>
    <n v="932.29"/>
    <n v="0.109"/>
    <n v="7"/>
    <n v="12"/>
    <n v="5814.6927299999998"/>
    <n v="2758.91"/>
    <n v="3055.7827299999999"/>
    <n v="0.5255278089303268"/>
    <s v="Apr-2025"/>
    <s v="Q2-2025"/>
    <s v="Medium"/>
    <s v="Americas &gt; Brazil &gt; Brasília"/>
    <s v="Jan-2023"/>
    <n v="27"/>
    <x v="18"/>
  </r>
  <r>
    <s v="ORD-2024-423853"/>
    <d v="2024-09-03T00:00:00"/>
    <d v="2024-09-08T00:00:00"/>
    <s v="Africa"/>
    <x v="1"/>
    <s v="Lagos"/>
    <s v="Small Business"/>
    <s v="Direct"/>
    <s v="K. Singh"/>
    <s v="Printers"/>
    <s v="PRN-1141"/>
    <n v="197.63"/>
    <n v="325.79000000000002"/>
    <n v="0.11600000000000001"/>
    <n v="10"/>
    <n v="5"/>
    <n v="2879.9836"/>
    <n v="1976.3"/>
    <n v="903.68360000000007"/>
    <n v="0.31378081458519419"/>
    <s v="Sep-2024"/>
    <s v="Q3-2024"/>
    <s v="Low"/>
    <s v="Africa &gt; Nigeria &gt; Lagos"/>
    <s v="Jan-2023"/>
    <n v="20"/>
    <x v="30"/>
  </r>
  <r>
    <s v="ORD-2024-569164"/>
    <d v="2024-09-05T00:00:00"/>
    <d v="2024-09-25T00:00:00"/>
    <s v="Asia"/>
    <x v="2"/>
    <s v="Osaka"/>
    <s v="Enterprise"/>
    <s v="Distributor"/>
    <s v="D. Smith"/>
    <s v="Monitors"/>
    <s v="MON-5249"/>
    <n v="195.54"/>
    <n v="405.97"/>
    <n v="0.187"/>
    <n v="16"/>
    <n v="20"/>
    <n v="5280.8577599999999"/>
    <n v="3128.64"/>
    <n v="2152.21776"/>
    <n v="0.40755079152141377"/>
    <s v="Sep-2024"/>
    <s v="Q3-2024"/>
    <s v="Low"/>
    <s v="Asia &gt; Japan &gt; Osaka"/>
    <s v="Mar-2023"/>
    <n v="18"/>
    <x v="14"/>
  </r>
  <r>
    <s v="ORD-2023-946143"/>
    <d v="2023-03-14T00:00:00"/>
    <d v="2023-03-30T00:00:00"/>
    <s v="Africa"/>
    <x v="11"/>
    <s v="Cape Town"/>
    <s v="Consumer"/>
    <s v="Distributor"/>
    <s v="K. Singh"/>
    <s v="Components"/>
    <s v="CMP-8230"/>
    <n v="1309.77"/>
    <n v="1589.07"/>
    <n v="0.10199999999999999"/>
    <n v="10"/>
    <n v="16"/>
    <n v="14269.848599999999"/>
    <n v="13097.7"/>
    <n v="1172.1485999999986"/>
    <n v="8.2141628328137886E-2"/>
    <s v="Mar-2023"/>
    <s v="Q1-2023"/>
    <s v="Medium"/>
    <s v="Africa &gt; South Africa &gt; Cape Town"/>
    <s v="Jan-2023"/>
    <n v="2"/>
    <x v="21"/>
  </r>
  <r>
    <s v="ORD-2024-281211"/>
    <d v="2024-01-11T00:00:00"/>
    <d v="2024-02-02T00:00:00"/>
    <s v="Asia"/>
    <x v="2"/>
    <s v="Nagoya"/>
    <s v="Small Business"/>
    <s v="Online"/>
    <s v="Not Provided"/>
    <s v="Printers"/>
    <s v="PRN-7816"/>
    <n v="1237.68"/>
    <n v="1432.8"/>
    <n v="6.8000000000000005E-2"/>
    <n v="13"/>
    <n v="22"/>
    <n v="17359.804799999998"/>
    <n v="16089.84"/>
    <n v="1269.9647999999979"/>
    <n v="7.315547695559331E-2"/>
    <s v="Jan-2024"/>
    <s v="Q1-2024"/>
    <s v="Medium"/>
    <s v="Asia &gt; Japan &gt; Nagoya"/>
    <s v="Mar-2023"/>
    <n v="10"/>
    <x v="31"/>
  </r>
  <r>
    <s v="ORD-2024-805860"/>
    <d v="2024-09-13T00:00:00"/>
    <d v="2024-10-02T00:00:00"/>
    <s v="Africa"/>
    <x v="0"/>
    <s v="Mombasa"/>
    <s v="Small Business"/>
    <s v="Retail"/>
    <s v="M. Rossi"/>
    <s v="Phones"/>
    <s v="PHN-8804"/>
    <n v="1338.99"/>
    <n v="1765.76"/>
    <n v="0.126"/>
    <n v="24"/>
    <n v="19"/>
    <n v="37038.581760000001"/>
    <n v="32135.760000000002"/>
    <n v="4902.8217599999989"/>
    <n v="0.1323706666677725"/>
    <s v="Sep-2024"/>
    <s v="Q3-2024"/>
    <s v="High"/>
    <s v="Africa &gt; Kenya &gt; Mombasa"/>
    <s v="Jan-2023"/>
    <n v="20"/>
    <x v="30"/>
  </r>
  <r>
    <s v="ORD-2025-132174"/>
    <d v="2025-07-17T00:00:00"/>
    <d v="2025-07-23T00:00:00"/>
    <s v="Americas"/>
    <x v="3"/>
    <s v="Vancouver"/>
    <s v="Consumer"/>
    <s v="Online"/>
    <s v="H. Kim"/>
    <s v="Components"/>
    <s v="CMP-8851"/>
    <n v="1364.89"/>
    <n v="2757.54"/>
    <n v="0.17199999999999999"/>
    <n v="61"/>
    <n v="6"/>
    <n v="139277.83032000001"/>
    <n v="83258.290000000008"/>
    <n v="56019.54032"/>
    <n v="0.4022143379983118"/>
    <s v="Jul-2025"/>
    <s v="Q3-2025"/>
    <s v="High"/>
    <s v="Americas &gt; Canada &gt; Vancouver"/>
    <s v="Jan-2023"/>
    <n v="30"/>
    <x v="13"/>
  </r>
  <r>
    <s v="ORD-2023-964434"/>
    <d v="2023-11-28T00:00:00"/>
    <d v="2023-12-07T00:00:00"/>
    <s v="Asia"/>
    <x v="4"/>
    <s v="Delhi"/>
    <s v="Enterprise"/>
    <s v="Marketplace"/>
    <s v="L. Okafor"/>
    <s v="Phones"/>
    <s v="PHN-2447"/>
    <n v="699.33"/>
    <n v="873.75"/>
    <n v="0.23499999999999999"/>
    <n v="10"/>
    <n v="9"/>
    <n v="6684.1875"/>
    <n v="6993.3"/>
    <n v="-309.11250000000018"/>
    <n v="-4.6245336475076469E-2"/>
    <s v="Nov-2023"/>
    <s v="Q4-2023"/>
    <s v="Medium"/>
    <s v="Asia &gt; India &gt; Delhi"/>
    <s v="Jan-2023"/>
    <n v="10"/>
    <x v="31"/>
  </r>
  <r>
    <s v="ORD-2024-897622"/>
    <d v="2024-03-30T00:00:00"/>
    <d v="2024-04-24T00:00:00"/>
    <s v="Americas"/>
    <x v="10"/>
    <s v="Austin"/>
    <s v="Non-Profit"/>
    <s v="Online"/>
    <s v="G. Dubois"/>
    <s v="Laptops"/>
    <s v="LAP-2846"/>
    <n v="160.82"/>
    <n v="258.52"/>
    <n v="0.13"/>
    <n v="17"/>
    <n v="25"/>
    <n v="3823.5108"/>
    <n v="2733.94"/>
    <n v="1089.5708"/>
    <n v="0.28496605789631874"/>
    <s v="Mar-2024"/>
    <s v="Q1-2024"/>
    <s v="Low"/>
    <s v="Americas &gt; USA &gt; Austin"/>
    <s v="Jan-2023"/>
    <n v="14"/>
    <x v="0"/>
  </r>
  <r>
    <s v="ORD-2023-517216"/>
    <d v="2023-09-19T00:00:00"/>
    <d v="2023-10-08T00:00:00"/>
    <s v="Asia"/>
    <x v="4"/>
    <s v="Bengaluru"/>
    <s v="Education"/>
    <s v="Direct"/>
    <s v="J. Njeri"/>
    <s v="Printers"/>
    <s v="PRN-5005"/>
    <n v="385.32"/>
    <n v="606.76"/>
    <n v="8.5999999999999993E-2"/>
    <n v="8"/>
    <n v="19"/>
    <n v="4436.6291200000005"/>
    <n v="3082.56"/>
    <n v="1354.0691200000006"/>
    <n v="0.30520223425842735"/>
    <s v="Sep-2023"/>
    <s v="Q3-2023"/>
    <s v="Low"/>
    <s v="Asia &gt; India &gt; Bengaluru"/>
    <s v="Jan-2023"/>
    <n v="8"/>
    <x v="28"/>
  </r>
  <r>
    <s v="ORD-2025-509940"/>
    <d v="2025-05-16T00:00:00"/>
    <d v="2025-05-27T00:00:00"/>
    <s v="Asia"/>
    <x v="9"/>
    <s v="Beijing"/>
    <s v="Enterprise"/>
    <s v="Online"/>
    <s v="F. Müller"/>
    <s v="Phones"/>
    <s v="PHN-3800"/>
    <n v="918.12"/>
    <n v="1337.69"/>
    <n v="9.5000000000000001E-2"/>
    <n v="8"/>
    <n v="11"/>
    <n v="9684.8756000000012"/>
    <n v="7344.96"/>
    <n v="2339.9156000000012"/>
    <n v="0.24160512707050164"/>
    <s v="May-2025"/>
    <s v="Q2-2025"/>
    <s v="Medium"/>
    <s v="Asia &gt; China &gt; Beijing"/>
    <s v="Jan-2023"/>
    <n v="28"/>
    <x v="8"/>
  </r>
  <r>
    <s v="ORD-2025-646342"/>
    <d v="2025-08-02T00:00:00"/>
    <d v="2025-08-08T00:00:00"/>
    <s v="Asia"/>
    <x v="2"/>
    <s v="Osaka"/>
    <s v="Consumer"/>
    <s v="Direct"/>
    <s v="N. Brown"/>
    <s v="Laptops"/>
    <s v="LAP-4828"/>
    <n v="1225.94"/>
    <n v="1793.08"/>
    <n v="0.13600000000000001"/>
    <n v="22"/>
    <n v="6"/>
    <n v="34082.864639999993"/>
    <n v="26970.68"/>
    <n v="7112.1846399999922"/>
    <n v="0.20867332353434462"/>
    <s v="Aug-2025"/>
    <s v="Q3-2025"/>
    <s v="High"/>
    <s v="Asia &gt; Japan &gt; Osaka"/>
    <s v="Mar-2023"/>
    <n v="29"/>
    <x v="16"/>
  </r>
  <r>
    <s v="ORD-2024-866535"/>
    <d v="2024-12-04T00:00:00"/>
    <d v="2024-12-12T00:00:00"/>
    <s v="Europe"/>
    <x v="6"/>
    <s v="Frankfurt"/>
    <s v="Enterprise"/>
    <s v="Marketplace"/>
    <s v="B. Chen"/>
    <s v="Printers"/>
    <s v="PRN-5492"/>
    <n v="72.06"/>
    <n v="122.74"/>
    <n v="0.23799999999999999"/>
    <n v="8"/>
    <n v="8"/>
    <n v="748.22303999999997"/>
    <n v="576.48"/>
    <n v="171.74303999999995"/>
    <n v="0.22953455162246802"/>
    <s v="Dec-2024"/>
    <s v="Q4-2024"/>
    <s v="Low"/>
    <s v="Europe &gt; Germany &gt; Frankfurt"/>
    <s v="Jan-2023"/>
    <n v="23"/>
    <x v="6"/>
  </r>
  <r>
    <s v="ORD-2023-747341"/>
    <d v="2023-04-19T00:00:00"/>
    <d v="2023-04-28T00:00:00"/>
    <s v="Americas"/>
    <x v="5"/>
    <s v="Rio de Janeiro"/>
    <s v="Corporate"/>
    <s v="Distributor"/>
    <s v="M. Rossi"/>
    <s v="Phones"/>
    <s v="PHN-7132"/>
    <n v="1013.54"/>
    <n v="927.93"/>
    <n v="0.17499999999999999"/>
    <n v="16"/>
    <n v="9"/>
    <n v="12248.675999999999"/>
    <n v="16216.64"/>
    <n v="-3967.9639999999999"/>
    <n v="-0.32395044166406234"/>
    <s v="Apr-2023"/>
    <s v="Q2-2023"/>
    <s v="Medium"/>
    <s v="Americas &gt; Brazil &gt; Rio de Janeiro"/>
    <s v="Jan-2023"/>
    <n v="3"/>
    <x v="12"/>
  </r>
  <r>
    <s v="ORD-2024-853298"/>
    <d v="2024-03-06T00:00:00"/>
    <d v="2024-03-26T00:00:00"/>
    <s v="Africa"/>
    <x v="1"/>
    <s v="Port Harcourt"/>
    <s v="Consumer"/>
    <s v="Marketplace"/>
    <s v="I. Johnson"/>
    <s v="Phones"/>
    <s v="PHN-4741"/>
    <n v="65.64"/>
    <n v="151.88"/>
    <n v="0.16700000000000001"/>
    <n v="23"/>
    <n v="20"/>
    <n v="2909.8689199999999"/>
    <n v="1509.72"/>
    <n v="1400.1489199999999"/>
    <n v="0.48117250587356353"/>
    <s v="Mar-2024"/>
    <s v="Q1-2024"/>
    <s v="Low"/>
    <s v="Africa &gt; Nigeria &gt; Port Harcourt"/>
    <s v="Jan-2023"/>
    <n v="14"/>
    <x v="0"/>
  </r>
  <r>
    <s v="ORD-2024-544865"/>
    <d v="2024-02-16T00:00:00"/>
    <d v="2024-03-04T00:00:00"/>
    <s v="Americas"/>
    <x v="3"/>
    <s v="Montreal"/>
    <s v="Non-Profit"/>
    <s v="Retail"/>
    <s v="D. Smith"/>
    <s v="Laptops"/>
    <s v="LAP-2774"/>
    <n v="1350.98"/>
    <n v="2210.4"/>
    <n v="0.26300000000000001"/>
    <n v="6"/>
    <n v="17"/>
    <n v="9774.3888000000006"/>
    <n v="8105.88"/>
    <n v="1668.5088000000005"/>
    <n v="0.17070211080615091"/>
    <s v="Feb-2024"/>
    <s v="Q1-2024"/>
    <s v="High"/>
    <s v="Americas &gt; Canada &gt; Montreal"/>
    <s v="Jan-2023"/>
    <n v="13"/>
    <x v="32"/>
  </r>
  <r>
    <s v="ORD-2025-946490"/>
    <d v="2025-04-22T00:00:00"/>
    <d v="2025-05-02T00:00:00"/>
    <s v="Europe"/>
    <x v="6"/>
    <s v="Berlin"/>
    <s v="Corporate"/>
    <s v="Marketplace"/>
    <s v="C. Otieno"/>
    <s v="Monitors"/>
    <s v="MON-2842"/>
    <n v="20.149999999999999"/>
    <n v="39.74"/>
    <n v="0.151"/>
    <n v="18"/>
    <n v="10"/>
    <n v="607.30668000000003"/>
    <n v="362.7"/>
    <n v="244.60668000000004"/>
    <n v="0.4027729120318585"/>
    <s v="Apr-2025"/>
    <s v="Q2-2025"/>
    <s v="Low"/>
    <s v="Europe &gt; Germany &gt; Berlin"/>
    <s v="Jan-2023"/>
    <n v="27"/>
    <x v="18"/>
  </r>
  <r>
    <s v="ORD-2024-320972"/>
    <d v="2024-11-08T00:00:00"/>
    <d v="2024-11-08T00:00:00"/>
    <s v="Africa"/>
    <x v="0"/>
    <s v="Nakuru"/>
    <s v="Enterprise"/>
    <s v="Marketplace"/>
    <s v="M. Rossi"/>
    <s v="Networking"/>
    <s v="NET-2628"/>
    <n v="803.28"/>
    <n v="1009"/>
    <n v="0.11"/>
    <n v="4"/>
    <n v="0"/>
    <n v="3592.04"/>
    <n v="3213.12"/>
    <n v="378.92000000000007"/>
    <n v="0.10548880302001093"/>
    <s v="Nov-2024"/>
    <s v="Q4-2024"/>
    <s v="Medium"/>
    <s v="Africa &gt; Kenya &gt; Nakuru"/>
    <s v="Jan-2023"/>
    <n v="22"/>
    <x v="10"/>
  </r>
  <r>
    <s v="ORD-2025-248586"/>
    <d v="2025-09-12T00:00:00"/>
    <d v="2025-09-30T00:00:00"/>
    <s v="Asia"/>
    <x v="2"/>
    <s v="Nagoya"/>
    <s v="Non-Profit"/>
    <s v="Marketplace"/>
    <s v="F. Müller"/>
    <s v="Monitors"/>
    <s v="MON-2998"/>
    <n v="1212.99"/>
    <n v="1653.64"/>
    <n v="0.107"/>
    <n v="8"/>
    <n v="18"/>
    <n v="11813.604160000001"/>
    <n v="9703.92"/>
    <n v="2109.6841600000007"/>
    <n v="0.17858090819931455"/>
    <s v="Sep-2025"/>
    <s v="Q3-2025"/>
    <s v="High"/>
    <s v="Asia &gt; Japan &gt; Nagoya"/>
    <s v="Mar-2023"/>
    <n v="30"/>
    <x v="13"/>
  </r>
  <r>
    <s v="ORD-2024-664046"/>
    <d v="2024-09-02T00:00:00"/>
    <d v="2024-09-08T00:00:00"/>
    <s v="Americas"/>
    <x v="10"/>
    <s v="Austin"/>
    <s v="Consumer"/>
    <s v="Direct"/>
    <s v="H. Kim"/>
    <s v="Components"/>
    <s v="CMP-7563"/>
    <n v="462.94"/>
    <n v="1015.7"/>
    <n v="0.14299999999999999"/>
    <n v="14"/>
    <n v="6"/>
    <n v="12186.368600000002"/>
    <n v="6481.16"/>
    <n v="5705.2086000000018"/>
    <n v="0.46816314090483041"/>
    <s v="Sep-2024"/>
    <s v="Q3-2024"/>
    <s v="Medium"/>
    <s v="Americas &gt; USA &gt; Austin"/>
    <s v="Jan-2023"/>
    <n v="20"/>
    <x v="30"/>
  </r>
  <r>
    <s v="ORD-2023-276806"/>
    <d v="2023-03-04T00:00:00"/>
    <d v="2023-03-24T00:00:00"/>
    <s v="Americas"/>
    <x v="3"/>
    <s v="Montreal"/>
    <s v="Consumer"/>
    <s v="Distributor"/>
    <s v="I. Johnson"/>
    <s v="Laptops"/>
    <s v="LAP-6160"/>
    <n v="481.71"/>
    <n v="912.45"/>
    <n v="0.20300000000000001"/>
    <n v="24"/>
    <n v="20"/>
    <n v="17453.3436"/>
    <n v="11561.039999999999"/>
    <n v="5892.3036000000011"/>
    <n v="0.33760313983619739"/>
    <s v="Mar-2023"/>
    <s v="Q1-2023"/>
    <s v="Medium"/>
    <s v="Americas &gt; Canada &gt; Montreal"/>
    <s v="Jan-2023"/>
    <n v="2"/>
    <x v="21"/>
  </r>
  <r>
    <s v="ORD-2024-220234"/>
    <d v="2024-03-15T00:00:00"/>
    <d v="2024-04-09T00:00:00"/>
    <s v="Americas"/>
    <x v="3"/>
    <s v="Vancouver"/>
    <s v="Consumer"/>
    <s v="Online"/>
    <s v="F. Müller"/>
    <s v="Monitors"/>
    <s v="MON-4361"/>
    <n v="648.64"/>
    <n v="815.19"/>
    <n v="0.22500000000000001"/>
    <n v="28"/>
    <n v="25"/>
    <n v="17689.623"/>
    <n v="18161.919999999998"/>
    <n v="-472.29699999999866"/>
    <n v="-2.6699099240272032E-2"/>
    <s v="Mar-2024"/>
    <s v="Q1-2024"/>
    <s v="Low"/>
    <s v="Americas &gt; Canada &gt; Vancouver"/>
    <s v="Jan-2023"/>
    <n v="14"/>
    <x v="0"/>
  </r>
  <r>
    <s v="ORD-2024-301260"/>
    <d v="2024-07-29T00:00:00"/>
    <d v="2024-07-31T00:00:00"/>
    <s v="Americas"/>
    <x v="10"/>
    <s v="New York"/>
    <s v="Education"/>
    <s v="Marketplace"/>
    <s v="I. Johnson"/>
    <s v="Printers"/>
    <s v="PRN-2829"/>
    <n v="798.97"/>
    <n v="1814.06"/>
    <n v="0.122"/>
    <n v="16"/>
    <n v="2"/>
    <n v="25483.91488"/>
    <n v="12783.52"/>
    <n v="12700.39488"/>
    <n v="0.49836906691159061"/>
    <s v="Jul-2024"/>
    <s v="Q3-2024"/>
    <s v="High"/>
    <s v="Americas &gt; USA &gt; New York"/>
    <s v="Jan-2023"/>
    <n v="18"/>
    <x v="14"/>
  </r>
  <r>
    <s v="ORD-2024-350100"/>
    <d v="2024-10-27T00:00:00"/>
    <d v="2024-11-20T00:00:00"/>
    <s v="Asia"/>
    <x v="2"/>
    <s v="Nagoya"/>
    <s v="Non-Profit"/>
    <s v="Online"/>
    <s v="H. Kim"/>
    <s v="Monitors"/>
    <s v="MON-8939"/>
    <n v="317.25"/>
    <n v="758.92"/>
    <n v="5.2999999999999999E-2"/>
    <n v="9"/>
    <n v="24"/>
    <n v="6468.2751599999992"/>
    <n v="2855.25"/>
    <n v="3613.0251599999992"/>
    <n v="0.5585762928489888"/>
    <s v="Oct-2024"/>
    <s v="Q4-2024"/>
    <s v="Low"/>
    <s v="Asia &gt; Japan &gt; Nagoya"/>
    <s v="Mar-2023"/>
    <n v="19"/>
    <x v="20"/>
  </r>
  <r>
    <s v="ORD-2024-855600"/>
    <d v="2024-04-29T00:00:00"/>
    <d v="2024-05-19T00:00:00"/>
    <s v="Europe"/>
    <x v="6"/>
    <s v="Frankfurt"/>
    <s v="Enterprise"/>
    <s v="Marketplace"/>
    <s v="C. Otieno"/>
    <s v="Laptops"/>
    <s v="LAP-5009"/>
    <n v="668.97"/>
    <n v="1667.44"/>
    <n v="3.4000000000000002E-2"/>
    <n v="15"/>
    <n v="20"/>
    <n v="24161.205600000001"/>
    <n v="10034.550000000001"/>
    <n v="14126.6556"/>
    <n v="0.58468339013679016"/>
    <s v="Apr-2024"/>
    <s v="Q2-2024"/>
    <s v="High"/>
    <s v="Europe &gt; Germany &gt; Frankfurt"/>
    <s v="Jan-2023"/>
    <n v="15"/>
    <x v="19"/>
  </r>
  <r>
    <s v="ORD-2023-474313"/>
    <d v="2023-10-05T00:00:00"/>
    <d v="2023-10-06T00:00:00"/>
    <s v="Asia"/>
    <x v="4"/>
    <s v="Bengaluru"/>
    <s v="Non-Profit"/>
    <s v="Online"/>
    <s v="I. Johnson"/>
    <s v="Components"/>
    <s v="CMP-4807"/>
    <n v="1470.26"/>
    <n v="2562.5500000000002"/>
    <n v="0.17299999999999999"/>
    <n v="9"/>
    <n v="1"/>
    <n v="19073.059649999999"/>
    <n v="13232.34"/>
    <n v="5840.7196499999991"/>
    <n v="0.30622877279157462"/>
    <s v="Oct-2023"/>
    <s v="Q4-2023"/>
    <s v="High"/>
    <s v="Asia &gt; India &gt; Bengaluru"/>
    <s v="Jan-2023"/>
    <n v="9"/>
    <x v="4"/>
  </r>
  <r>
    <s v="ORD-2023-256951"/>
    <d v="2023-04-19T00:00:00"/>
    <d v="2023-05-07T00:00:00"/>
    <s v="Europe"/>
    <x v="8"/>
    <s v="London"/>
    <s v="Non-Profit"/>
    <s v="Direct"/>
    <s v="H. Kim"/>
    <s v="Networking"/>
    <s v="NET-2439"/>
    <n v="516.96"/>
    <n v="745.38"/>
    <n v="0.19700000000000001"/>
    <n v="4"/>
    <n v="18"/>
    <n v="2394.1605599999998"/>
    <n v="2067.84"/>
    <n v="326.32055999999966"/>
    <n v="0.13629852794835101"/>
    <s v="Apr-2023"/>
    <s v="Q2-2023"/>
    <s v="Low"/>
    <s v="Europe &gt; United Kingdom &gt; London"/>
    <s v="Jan-2023"/>
    <n v="3"/>
    <x v="12"/>
  </r>
  <r>
    <s v="ORD-2025-184754"/>
    <d v="2025-06-27T00:00:00"/>
    <d v="2025-07-05T00:00:00"/>
    <s v="Europe"/>
    <x v="6"/>
    <s v="Munich"/>
    <s v="Small Business"/>
    <s v="Direct"/>
    <s v="G. Dubois"/>
    <s v="Monitors"/>
    <s v="MON-7626"/>
    <n v="314.93"/>
    <n v="687.95"/>
    <n v="0.20499999999999999"/>
    <n v="8"/>
    <n v="8"/>
    <n v="4375.3620000000001"/>
    <n v="2519.44"/>
    <n v="1855.922"/>
    <n v="0.424175645352316"/>
    <s v="Jun-2025"/>
    <s v="Q2-2025"/>
    <s v="Low"/>
    <s v="Europe &gt; Germany &gt; Munich"/>
    <s v="Jan-2023"/>
    <n v="29"/>
    <x v="16"/>
  </r>
  <r>
    <s v="ORD-2023-888140"/>
    <d v="2023-10-11T00:00:00"/>
    <d v="2023-10-13T00:00:00"/>
    <s v="Americas"/>
    <x v="5"/>
    <s v="Brasília"/>
    <s v="Consumer"/>
    <s v="Distributor"/>
    <s v="Not Provided"/>
    <s v="Accessories"/>
    <s v="ACC-3567"/>
    <n v="715.94"/>
    <n v="550.07000000000005"/>
    <n v="0.14000000000000001"/>
    <n v="16"/>
    <n v="2"/>
    <n v="7568.9632000000001"/>
    <n v="11455.04"/>
    <n v="-3886.0768000000007"/>
    <n v="-0.51342260456491595"/>
    <s v="Oct-2023"/>
    <s v="Q4-2023"/>
    <s v="Low"/>
    <s v="Americas &gt; Brazil &gt; Brasília"/>
    <s v="Jan-2023"/>
    <n v="9"/>
    <x v="4"/>
  </r>
  <r>
    <s v="ORD-2023-638181"/>
    <d v="2023-05-20T00:00:00"/>
    <d v="2023-06-07T00:00:00"/>
    <s v="Africa"/>
    <x v="1"/>
    <s v="Port Harcourt"/>
    <s v="Enterprise"/>
    <s v="Distributor"/>
    <s v="E. Garcia"/>
    <s v="Components"/>
    <s v="CMP-4630"/>
    <n v="1120.06"/>
    <n v="2068.21"/>
    <n v="7.8E-2"/>
    <n v="12"/>
    <n v="18"/>
    <n v="22882.675440000003"/>
    <n v="13440.72"/>
    <n v="9441.9554400000034"/>
    <n v="0.41262462795303284"/>
    <s v="May-2023"/>
    <s v="Q2-2023"/>
    <s v="High"/>
    <s v="Africa &gt; Nigeria &gt; Port Harcourt"/>
    <s v="Jan-2023"/>
    <n v="4"/>
    <x v="15"/>
  </r>
  <r>
    <s v="ORD-2023-521280"/>
    <d v="2023-05-27T00:00:00"/>
    <d v="2023-06-19T00:00:00"/>
    <s v="Europe"/>
    <x v="6"/>
    <s v="Berlin"/>
    <s v="Education"/>
    <s v="Retail"/>
    <s v="O. Wang"/>
    <s v="Accessories"/>
    <s v="ACC-1882"/>
    <n v="1471.58"/>
    <n v="2576.65"/>
    <n v="4.0000000000000001E-3"/>
    <n v="7"/>
    <n v="23"/>
    <n v="17964.4038"/>
    <n v="10301.06"/>
    <n v="7663.3438000000006"/>
    <n v="0.4265849223451546"/>
    <s v="May-2023"/>
    <s v="Q2-2023"/>
    <s v="High"/>
    <s v="Europe &gt; Germany &gt; Berlin"/>
    <s v="Jan-2023"/>
    <n v="4"/>
    <x v="15"/>
  </r>
  <r>
    <s v="ORD-2023-630430"/>
    <d v="2023-08-04T00:00:00"/>
    <d v="2023-08-24T00:00:00"/>
    <s v="Americas"/>
    <x v="5"/>
    <s v="Brasília"/>
    <s v="Non-Profit"/>
    <s v="Direct"/>
    <s v="Not Provided"/>
    <s v="Networking"/>
    <s v="NET-9125"/>
    <n v="582.88"/>
    <n v="1044.1400000000001"/>
    <n v="0.216"/>
    <n v="10"/>
    <n v="20"/>
    <n v="8186.057600000001"/>
    <n v="5828.8"/>
    <n v="2357.2576000000008"/>
    <n v="0.28796005539956138"/>
    <s v="Aug-2023"/>
    <s v="Q3-2023"/>
    <s v="Medium"/>
    <s v="Americas &gt; Brazil &gt; Brasília"/>
    <s v="Jan-2023"/>
    <n v="7"/>
    <x v="25"/>
  </r>
  <r>
    <s v="ORD-2025-908258"/>
    <d v="2025-06-21T00:00:00"/>
    <d v="2025-06-27T00:00:00"/>
    <s v="Africa"/>
    <x v="11"/>
    <s v="Durban"/>
    <s v="Enterprise"/>
    <s v="Distributor"/>
    <s v="N. Brown"/>
    <s v="Phones"/>
    <s v="PHN-3819"/>
    <n v="93.91"/>
    <n v="99.04"/>
    <n v="5.7000000000000002E-2"/>
    <n v="6"/>
    <n v="6"/>
    <n v="560.36831999999993"/>
    <n v="563.46"/>
    <n v="-3.0916800000001103"/>
    <n v="-5.5172283829323376E-3"/>
    <s v="Jun-2025"/>
    <s v="Q2-2025"/>
    <s v="Low"/>
    <s v="Africa &gt; South Africa &gt; Durban"/>
    <s v="Jan-2023"/>
    <n v="29"/>
    <x v="16"/>
  </r>
  <r>
    <s v="ORD-2025-440093"/>
    <d v="2025-04-16T00:00:00"/>
    <d v="2025-04-26T00:00:00"/>
    <s v="Africa"/>
    <x v="1"/>
    <s v="Port Harcourt"/>
    <s v="Enterprise"/>
    <s v="Marketplace"/>
    <s v="F. Müller"/>
    <s v="Laptops"/>
    <s v="LAP-3490"/>
    <n v="1457.44"/>
    <n v="1996.81"/>
    <n v="0.126"/>
    <n v="23"/>
    <n v="10"/>
    <n v="40139.874619999995"/>
    <n v="33521.120000000003"/>
    <n v="6618.7546199999924"/>
    <n v="0.16489225944672353"/>
    <s v="Apr-2025"/>
    <s v="Q2-2025"/>
    <s v="High"/>
    <s v="Africa &gt; Nigeria &gt; Port Harcourt"/>
    <s v="Jan-2023"/>
    <n v="27"/>
    <x v="18"/>
  </r>
  <r>
    <s v="ORD-2025-898022"/>
    <d v="2025-09-02T00:00:00"/>
    <d v="2025-09-11T00:00:00"/>
    <s v="Americas"/>
    <x v="3"/>
    <s v="Toronto"/>
    <s v="Corporate"/>
    <s v="Distributor"/>
    <s v="M. Rossi"/>
    <s v="Printers"/>
    <s v="PRN-1276"/>
    <n v="1207.6300000000001"/>
    <n v="921.68"/>
    <n v="0.19600000000000001"/>
    <n v="17"/>
    <n v="9"/>
    <n v="12597.52224"/>
    <n v="20529.710000000003"/>
    <n v="-7932.1877600000025"/>
    <n v="-0.62966253274897988"/>
    <s v="Sep-2025"/>
    <s v="Q3-2025"/>
    <s v="Medium"/>
    <s v="Americas &gt; Canada &gt; Toronto"/>
    <s v="Jan-2023"/>
    <n v="32"/>
    <x v="11"/>
  </r>
  <r>
    <s v="ORD-2024-500511"/>
    <d v="2024-10-08T00:00:00"/>
    <d v="2024-10-08T00:00:00"/>
    <s v="Europe"/>
    <x v="8"/>
    <s v="London"/>
    <s v="Corporate"/>
    <s v="Online"/>
    <s v="E. Garcia"/>
    <s v="Monitors"/>
    <s v="MON-9733"/>
    <n v="1108.1099999999999"/>
    <n v="2503.79"/>
    <n v="0.184"/>
    <n v="19"/>
    <n v="0"/>
    <n v="38818.760160000005"/>
    <n v="21054.089999999997"/>
    <n v="17764.670160000009"/>
    <n v="0.45763105485025896"/>
    <s v="Oct-2024"/>
    <s v="Q4-2024"/>
    <s v="High"/>
    <s v="Europe &gt; United Kingdom &gt; London"/>
    <s v="Jan-2023"/>
    <n v="21"/>
    <x v="1"/>
  </r>
  <r>
    <s v="ORD-2023-632893"/>
    <d v="2023-05-07T00:00:00"/>
    <d v="2023-05-14T00:00:00"/>
    <s v="Africa"/>
    <x v="1"/>
    <s v="Port Harcourt"/>
    <s v="Non-Profit"/>
    <s v="Marketplace"/>
    <s v="A. Patel"/>
    <s v="Components"/>
    <s v="CMP-9392"/>
    <n v="1269.6500000000001"/>
    <n v="2462.77"/>
    <n v="0.107"/>
    <n v="8"/>
    <n v="7"/>
    <n v="17594.028880000002"/>
    <n v="10157.200000000001"/>
    <n v="7436.8288800000009"/>
    <n v="0.42269050089225502"/>
    <s v="May-2023"/>
    <s v="Q2-2023"/>
    <s v="High"/>
    <s v="Africa &gt; Nigeria &gt; Port Harcourt"/>
    <s v="Jan-2023"/>
    <n v="4"/>
    <x v="15"/>
  </r>
  <r>
    <s v="ORD-2023-967239"/>
    <d v="2023-12-24T00:00:00"/>
    <d v="2024-01-01T00:00:00"/>
    <s v="Americas"/>
    <x v="5"/>
    <s v="São Paulo"/>
    <s v="Education"/>
    <s v="Direct"/>
    <s v="C. Otieno"/>
    <s v="Phones"/>
    <s v="PHN-3014"/>
    <n v="526.49"/>
    <n v="496.2"/>
    <n v="0"/>
    <n v="14"/>
    <n v="8"/>
    <n v="6946.8"/>
    <n v="7370.8600000000006"/>
    <n v="-424.0600000000004"/>
    <n v="-6.1043933897621985E-2"/>
    <s v="Dec-2023"/>
    <s v="Q4-2023"/>
    <s v="Low"/>
    <s v="Americas &gt; Brazil &gt; São Paulo"/>
    <s v="Jan-2023"/>
    <n v="11"/>
    <x v="27"/>
  </r>
  <r>
    <s v="ORD-2024-885858"/>
    <d v="2024-01-10T00:00:00"/>
    <d v="2024-01-23T00:00:00"/>
    <s v="Europe"/>
    <x v="7"/>
    <s v="Marseille"/>
    <s v="Corporate"/>
    <s v="Direct"/>
    <s v="A. Patel"/>
    <s v="Printers"/>
    <s v="PRN-6776"/>
    <n v="720"/>
    <n v="907.59"/>
    <n v="0.154"/>
    <n v="10"/>
    <n v="13"/>
    <n v="7678.2113999999992"/>
    <n v="7200"/>
    <n v="478.21139999999923"/>
    <n v="6.2281614179052078E-2"/>
    <s v="Jan-2024"/>
    <s v="Q1-2024"/>
    <s v="Medium"/>
    <s v="Europe &gt; France &gt; Marseille"/>
    <s v="Jan-2023"/>
    <n v="12"/>
    <x v="9"/>
  </r>
  <r>
    <s v="ORD-2023-253245"/>
    <d v="2023-08-03T00:00:00"/>
    <d v="2023-08-14T00:00:00"/>
    <s v="Americas"/>
    <x v="5"/>
    <s v="Brasília"/>
    <s v="Corporate"/>
    <s v="Direct"/>
    <s v="J. Njeri"/>
    <s v="Accessories"/>
    <s v="ACC-3951"/>
    <n v="232.73"/>
    <n v="334.19"/>
    <n v="0.13400000000000001"/>
    <n v="25"/>
    <n v="11"/>
    <n v="7235.2134999999998"/>
    <n v="5818.25"/>
    <n v="1416.9634999999998"/>
    <n v="0.1958426658729559"/>
    <s v="Aug-2023"/>
    <s v="Q3-2023"/>
    <s v="Low"/>
    <s v="Americas &gt; Brazil &gt; Brasília"/>
    <s v="Jan-2023"/>
    <n v="7"/>
    <x v="25"/>
  </r>
  <r>
    <s v="ORD-2025-484073"/>
    <d v="2025-02-19T00:00:00"/>
    <d v="2025-03-09T00:00:00"/>
    <s v="Asia"/>
    <x v="4"/>
    <s v="Delhi"/>
    <s v="Small Business"/>
    <s v="Direct"/>
    <s v="O. Wang"/>
    <s v="Monitors"/>
    <s v="MON-1436"/>
    <n v="325.87"/>
    <n v="538.79"/>
    <n v="0.17399999999999999"/>
    <n v="16"/>
    <n v="18"/>
    <n v="7120.6486400000003"/>
    <n v="5213.92"/>
    <n v="1906.7286400000003"/>
    <n v="0.26777457172778013"/>
    <s v="Feb-2025"/>
    <s v="Q1-2025"/>
    <s v="Low"/>
    <s v="Asia &gt; India &gt; Delhi"/>
    <s v="Jan-2023"/>
    <n v="25"/>
    <x v="26"/>
  </r>
  <r>
    <s v="ORD-2024-745822"/>
    <d v="2024-03-31T00:00:00"/>
    <d v="2024-04-17T00:00:00"/>
    <s v="Europe"/>
    <x v="6"/>
    <s v="Frankfurt"/>
    <s v="Education"/>
    <s v="Direct"/>
    <s v="H. Kim"/>
    <s v="Monitors"/>
    <s v="MON-8651"/>
    <n v="1025.51"/>
    <n v="1436.54"/>
    <n v="0.13900000000000001"/>
    <n v="28"/>
    <n v="17"/>
    <n v="34632.106319999999"/>
    <n v="28714.28"/>
    <n v="5917.8263200000001"/>
    <n v="0.17087688127656453"/>
    <s v="Mar-2024"/>
    <s v="Q1-2024"/>
    <s v="Medium"/>
    <s v="Europe &gt; Germany &gt; Frankfurt"/>
    <s v="Jan-2023"/>
    <n v="14"/>
    <x v="0"/>
  </r>
  <r>
    <s v="ORD-2023-369160"/>
    <d v="2023-07-24T00:00:00"/>
    <d v="2023-08-13T00:00:00"/>
    <s v="Americas"/>
    <x v="3"/>
    <s v="Montreal"/>
    <s v="Education"/>
    <s v="Direct"/>
    <s v="C. Otieno"/>
    <s v="Monitors"/>
    <s v="MON-3307"/>
    <n v="1082.3800000000001"/>
    <n v="1766.55"/>
    <n v="0.16400000000000001"/>
    <n v="20"/>
    <n v="20"/>
    <n v="29536.716"/>
    <n v="21647.600000000002"/>
    <n v="7889.1159999999982"/>
    <n v="0.26709523157550752"/>
    <s v="Jul-2023"/>
    <s v="Q3-2023"/>
    <s v="High"/>
    <s v="Americas &gt; Canada &gt; Montreal"/>
    <s v="Jan-2023"/>
    <n v="6"/>
    <x v="23"/>
  </r>
  <r>
    <s v="ORD-2024-834983"/>
    <d v="2024-03-16T00:00:00"/>
    <d v="2024-04-13T00:00:00"/>
    <s v="Europe"/>
    <x v="7"/>
    <s v="Paris"/>
    <s v="Small Business"/>
    <s v="Online"/>
    <s v="K. Singh"/>
    <s v="Printers"/>
    <s v="PRN-8758"/>
    <n v="287.61"/>
    <n v="628.54"/>
    <n v="0.13500000000000001"/>
    <n v="21"/>
    <n v="28"/>
    <n v="11417.429099999999"/>
    <n v="6039.81"/>
    <n v="5377.619099999999"/>
    <n v="0.47100087531964613"/>
    <s v="Mar-2024"/>
    <s v="Q1-2024"/>
    <s v="Low"/>
    <s v="Europe &gt; France &gt; Paris"/>
    <s v="Jan-2023"/>
    <n v="14"/>
    <x v="0"/>
  </r>
  <r>
    <s v="ORD-2024-499009"/>
    <d v="2024-01-25T00:00:00"/>
    <d v="2024-01-27T00:00:00"/>
    <s v="Americas"/>
    <x v="5"/>
    <s v="São Paulo"/>
    <s v="Non-Profit"/>
    <s v="Marketplace"/>
    <s v="N. Brown"/>
    <s v="Laptops"/>
    <s v="LAP-7056"/>
    <n v="1410.97"/>
    <n v="1650.75"/>
    <n v="0.13500000000000001"/>
    <n v="6"/>
    <n v="2"/>
    <n v="8567.3924999999999"/>
    <n v="8465.82"/>
    <n v="101.57250000000022"/>
    <n v="1.1855707556295596E-2"/>
    <s v="Jan-2024"/>
    <s v="Q1-2024"/>
    <s v="High"/>
    <s v="Americas &gt; Brazil &gt; São Paulo"/>
    <s v="Jan-2023"/>
    <n v="12"/>
    <x v="9"/>
  </r>
  <r>
    <s v="ORD-2024-948800"/>
    <d v="2024-03-27T00:00:00"/>
    <d v="2024-04-11T00:00:00"/>
    <s v="Americas"/>
    <x v="10"/>
    <s v="San Francisco"/>
    <s v="Small Business"/>
    <s v="Direct"/>
    <s v="O. Wang"/>
    <s v="Networking"/>
    <s v="NET-5523"/>
    <n v="1338.35"/>
    <n v="2247.14"/>
    <n v="0.115"/>
    <n v="40"/>
    <n v="15"/>
    <n v="79548.755999999994"/>
    <n v="53534"/>
    <n v="26014.755999999994"/>
    <n v="0.32702907384246205"/>
    <s v="Mar-2024"/>
    <s v="Q1-2024"/>
    <s v="High"/>
    <s v="Americas &gt; USA &gt; San Francisco"/>
    <s v="Jan-2023"/>
    <n v="14"/>
    <x v="0"/>
  </r>
  <r>
    <s v="ORD-2025-678328"/>
    <d v="2025-06-24T00:00:00"/>
    <d v="2025-07-14T00:00:00"/>
    <s v="Europe"/>
    <x v="6"/>
    <s v="Berlin"/>
    <s v="Corporate"/>
    <s v="Direct"/>
    <s v="O. Wang"/>
    <s v="Accessories"/>
    <s v="ACC-8094"/>
    <n v="385.08"/>
    <n v="893.19"/>
    <n v="0.151"/>
    <n v="8"/>
    <n v="20"/>
    <n v="6066.54648"/>
    <n v="3080.64"/>
    <n v="2985.9064800000001"/>
    <n v="0.49219213762621666"/>
    <s v="Jun-2025"/>
    <s v="Q2-2025"/>
    <s v="Medium"/>
    <s v="Europe &gt; Germany &gt; Berlin"/>
    <s v="Jan-2023"/>
    <n v="29"/>
    <x v="16"/>
  </r>
  <r>
    <s v="ORD-2024-580808"/>
    <d v="2024-06-16T00:00:00"/>
    <d v="2024-07-03T00:00:00"/>
    <s v="Africa"/>
    <x v="11"/>
    <s v="Johannesburg"/>
    <s v="Enterprise"/>
    <s v="Marketplace"/>
    <s v="F. Müller"/>
    <s v="Phones"/>
    <s v="PHN-6832"/>
    <n v="1173.83"/>
    <n v="2328.9"/>
    <n v="0.12"/>
    <n v="17"/>
    <n v="17"/>
    <n v="34840.344000000005"/>
    <n v="19955.11"/>
    <n v="14885.234000000004"/>
    <n v="0.42724130393201637"/>
    <s v="Jun-2024"/>
    <s v="Q2-2024"/>
    <s v="High"/>
    <s v="Africa &gt; South Africa &gt; Johannesburg"/>
    <s v="Jan-2023"/>
    <n v="17"/>
    <x v="17"/>
  </r>
  <r>
    <s v="ORD-2023-211715"/>
    <d v="2023-10-30T00:00:00"/>
    <d v="2023-11-14T00:00:00"/>
    <s v="Asia"/>
    <x v="4"/>
    <s v="Bengaluru"/>
    <s v="Corporate"/>
    <s v="Online"/>
    <s v="F. Müller"/>
    <s v="Laptops"/>
    <s v="LAP-2378"/>
    <n v="953.46"/>
    <n v="2066.75"/>
    <n v="0.13800000000000001"/>
    <n v="5"/>
    <n v="15"/>
    <n v="8907.6924999999992"/>
    <n v="4767.3"/>
    <n v="4140.392499999999"/>
    <n v="0.46481089238318446"/>
    <s v="Oct-2023"/>
    <s v="Q4-2023"/>
    <s v="High"/>
    <s v="Asia &gt; India &gt; Bengaluru"/>
    <s v="Jan-2023"/>
    <n v="9"/>
    <x v="4"/>
  </r>
  <r>
    <s v="ORD-2023-715175"/>
    <d v="2023-06-15T00:00:00"/>
    <d v="2023-06-23T00:00:00"/>
    <s v="Americas"/>
    <x v="10"/>
    <s v="San Francisco"/>
    <s v="Consumer"/>
    <s v="Distributor"/>
    <s v="O. Wang"/>
    <s v="Monitors"/>
    <s v="MON-5424"/>
    <n v="1097.0899999999999"/>
    <n v="2182.31"/>
    <n v="0.112"/>
    <n v="9"/>
    <n v="8"/>
    <n v="17441.021520000002"/>
    <n v="9873.81"/>
    <n v="7567.2115200000026"/>
    <n v="0.43387432962699546"/>
    <s v="Jun-2023"/>
    <s v="Q2-2023"/>
    <s v="High"/>
    <s v="Americas &gt; USA &gt; San Francisco"/>
    <s v="Jan-2023"/>
    <n v="5"/>
    <x v="22"/>
  </r>
  <r>
    <s v="ORD-2025-685236"/>
    <d v="2025-03-14T00:00:00"/>
    <d v="2025-03-29T00:00:00"/>
    <s v="Asia"/>
    <x v="2"/>
    <s v="Tokyo"/>
    <s v="Non-Profit"/>
    <s v="Direct"/>
    <s v="H. Kim"/>
    <s v="Networking"/>
    <s v="NET-8430"/>
    <n v="1106.96"/>
    <n v="2726.62"/>
    <n v="0.3"/>
    <n v="7"/>
    <n v="15"/>
    <n v="13360.438"/>
    <n v="7748.72"/>
    <n v="5611.7179999999998"/>
    <n v="0.42002500217432992"/>
    <s v="Mar-2025"/>
    <s v="Q1-2025"/>
    <s v="High"/>
    <s v="Asia &gt; Japan &gt; Tokyo"/>
    <s v="Mar-2023"/>
    <n v="24"/>
    <x v="24"/>
  </r>
  <r>
    <s v="ORD-2023-274037"/>
    <d v="2023-08-15T00:00:00"/>
    <d v="2023-08-25T00:00:00"/>
    <s v="Africa"/>
    <x v="0"/>
    <s v="Nairobi"/>
    <s v="Small Business"/>
    <s v="Retail"/>
    <s v="N. Brown"/>
    <s v="Phones"/>
    <s v="PHN-1234"/>
    <n v="91.85"/>
    <n v="111.29"/>
    <n v="0"/>
    <n v="6"/>
    <n v="10"/>
    <n v="667.74"/>
    <n v="551.09999999999991"/>
    <n v="116.6400000000001"/>
    <n v="0.17467876718483258"/>
    <s v="Aug-2023"/>
    <s v="Q3-2023"/>
    <s v="Low"/>
    <s v="Africa &gt; Kenya &gt; Nairobi"/>
    <s v="Jan-2023"/>
    <n v="7"/>
    <x v="25"/>
  </r>
  <r>
    <s v="ORD-2025-983096"/>
    <d v="2025-05-17T00:00:00"/>
    <d v="2025-05-28T00:00:00"/>
    <s v="Asia"/>
    <x v="4"/>
    <s v="Bengaluru"/>
    <s v="Corporate"/>
    <s v="Distributor"/>
    <s v="B. Chen"/>
    <s v="Laptops"/>
    <s v="LAP-9016"/>
    <n v="623.4"/>
    <n v="1100.0899999999999"/>
    <n v="0.114"/>
    <n v="12"/>
    <n v="11"/>
    <n v="11696.156879999999"/>
    <n v="7480.7999999999993"/>
    <n v="4215.3568799999994"/>
    <n v="0.36040529579490388"/>
    <s v="May-2025"/>
    <s v="Q2-2025"/>
    <s v="Medium"/>
    <s v="Asia &gt; India &gt; Bengaluru"/>
    <s v="Jan-2023"/>
    <n v="28"/>
    <x v="8"/>
  </r>
  <r>
    <s v="ORD-2024-366010"/>
    <d v="2024-01-13T00:00:00"/>
    <d v="2024-02-05T00:00:00"/>
    <s v="Europe"/>
    <x v="6"/>
    <s v="Frankfurt"/>
    <s v="Education"/>
    <s v="Direct"/>
    <s v="B. Chen"/>
    <s v="Laptops"/>
    <s v="LAP-9931"/>
    <n v="1017.93"/>
    <n v="1529.14"/>
    <n v="0.155"/>
    <n v="12"/>
    <n v="23"/>
    <n v="15505.479600000001"/>
    <n v="12215.16"/>
    <n v="3290.3196000000007"/>
    <n v="0.21220366508366503"/>
    <s v="Jan-2024"/>
    <s v="Q1-2024"/>
    <s v="Medium"/>
    <s v="Europe &gt; Germany &gt; Frankfurt"/>
    <s v="Jan-2023"/>
    <n v="12"/>
    <x v="9"/>
  </r>
  <r>
    <s v="ORD-2023-610470"/>
    <d v="2023-06-24T00:00:00"/>
    <d v="2023-07-21T00:00:00"/>
    <s v="Asia"/>
    <x v="2"/>
    <s v="Nagoya"/>
    <s v="Consumer"/>
    <s v="Marketplace"/>
    <s v="J. Njeri"/>
    <s v="Phones"/>
    <s v="PHN-6818"/>
    <n v="554.76"/>
    <n v="728.69"/>
    <n v="0.22"/>
    <n v="7"/>
    <n v="27"/>
    <n v="3978.6474000000003"/>
    <n v="3883.3199999999997"/>
    <n v="95.32740000000058"/>
    <n v="2.395975074343119E-2"/>
    <s v="Jun-2023"/>
    <s v="Q2-2023"/>
    <s v="Low"/>
    <s v="Asia &gt; Japan &gt; Nagoya"/>
    <s v="Mar-2023"/>
    <n v="3"/>
    <x v="12"/>
  </r>
  <r>
    <s v="ORD-2025-541048"/>
    <d v="2025-04-04T00:00:00"/>
    <d v="2025-04-13T00:00:00"/>
    <s v="Europe"/>
    <x v="6"/>
    <s v="Munich"/>
    <s v="Consumer"/>
    <s v="Marketplace"/>
    <s v="F. Müller"/>
    <s v="Phones"/>
    <s v="PHN-3803"/>
    <n v="7.02"/>
    <n v="6.28"/>
    <n v="0.13400000000000001"/>
    <n v="14"/>
    <n v="9"/>
    <n v="76.138720000000006"/>
    <n v="98.28"/>
    <n v="-22.141279999999995"/>
    <n v="-0.29080184169106066"/>
    <s v="Apr-2025"/>
    <s v="Q2-2025"/>
    <s v="Low"/>
    <s v="Europe &gt; Germany &gt; Munich"/>
    <s v="Jan-2023"/>
    <n v="27"/>
    <x v="18"/>
  </r>
  <r>
    <s v="ORD-2024-862371"/>
    <d v="2024-09-07T00:00:00"/>
    <d v="2024-09-07T00:00:00"/>
    <s v="Asia"/>
    <x v="4"/>
    <s v="Mumbai"/>
    <s v="Education"/>
    <s v="Distributor"/>
    <s v="B. Chen"/>
    <s v="Networking"/>
    <s v="NET-9835"/>
    <n v="1066.6500000000001"/>
    <n v="2569.77"/>
    <n v="0.13400000000000001"/>
    <n v="9"/>
    <n v="0"/>
    <n v="20028.787380000002"/>
    <n v="9599.85"/>
    <n v="10428.937380000001"/>
    <n v="0.52069739331368348"/>
    <s v="Sep-2024"/>
    <s v="Q3-2024"/>
    <s v="High"/>
    <s v="Asia &gt; India &gt; Mumbai"/>
    <s v="Jan-2023"/>
    <n v="20"/>
    <x v="30"/>
  </r>
  <r>
    <s v="ORD-2024-277241"/>
    <d v="2024-01-28T00:00:00"/>
    <d v="2024-01-30T00:00:00"/>
    <s v="Africa"/>
    <x v="11"/>
    <s v="Cape Town"/>
    <s v="Consumer"/>
    <s v="Direct"/>
    <s v="F. Müller"/>
    <s v="Accessories"/>
    <s v="ACC-6223"/>
    <n v="798.45"/>
    <n v="1592.02"/>
    <n v="6.6000000000000003E-2"/>
    <n v="18"/>
    <n v="2"/>
    <n v="26765.040239999998"/>
    <n v="14372.1"/>
    <n v="12392.940239999998"/>
    <n v="0.46302714768494585"/>
    <s v="Jan-2024"/>
    <s v="Q1-2024"/>
    <s v="Medium"/>
    <s v="Africa &gt; South Africa &gt; Cape Town"/>
    <s v="Jan-2023"/>
    <n v="12"/>
    <x v="9"/>
  </r>
  <r>
    <s v="ORD-2023-369150"/>
    <d v="2023-07-18T00:00:00"/>
    <d v="2023-08-10T00:00:00"/>
    <s v="Africa"/>
    <x v="11"/>
    <s v="Johannesburg"/>
    <s v="Small Business"/>
    <s v="Retail"/>
    <s v="L. Okafor"/>
    <s v="Components"/>
    <s v="CMP-8659"/>
    <n v="1271.56"/>
    <n v="995.47"/>
    <n v="0.192"/>
    <n v="13"/>
    <n v="23"/>
    <n v="10456.416880000001"/>
    <n v="16530.28"/>
    <n v="-6073.8631199999982"/>
    <n v="-0.58087423155607754"/>
    <s v="Jul-2023"/>
    <s v="Q3-2023"/>
    <s v="Medium"/>
    <s v="Africa &gt; South Africa &gt; Johannesburg"/>
    <s v="Jan-2023"/>
    <n v="6"/>
    <x v="23"/>
  </r>
  <r>
    <s v="ORD-2025-922513"/>
    <d v="2025-08-28T00:00:00"/>
    <d v="2025-09-04T00:00:00"/>
    <s v="Africa"/>
    <x v="1"/>
    <s v="Port Harcourt"/>
    <s v="Small Business"/>
    <s v="Retail"/>
    <s v="A. Patel"/>
    <s v="Accessories"/>
    <s v="ACC-4483"/>
    <n v="521.05999999999995"/>
    <n v="1240.31"/>
    <n v="0.14599999999999999"/>
    <n v="18"/>
    <n v="7"/>
    <n v="19066.045319999997"/>
    <n v="9379.0799999999981"/>
    <n v="9686.9653199999993"/>
    <n v="0.50807417885650974"/>
    <s v="Aug-2025"/>
    <s v="Q3-2025"/>
    <s v="Medium"/>
    <s v="Africa &gt; Nigeria &gt; Port Harcourt"/>
    <s v="Jan-2023"/>
    <n v="31"/>
    <x v="29"/>
  </r>
  <r>
    <s v="ORD-2025-752845"/>
    <d v="2025-03-30T00:00:00"/>
    <d v="2025-04-07T00:00:00"/>
    <s v="Americas"/>
    <x v="5"/>
    <s v="São Paulo"/>
    <s v="Non-Profit"/>
    <s v="Direct"/>
    <s v="L. Okafor"/>
    <s v="Printers"/>
    <s v="PRN-8763"/>
    <n v="71.62"/>
    <n v="118.37"/>
    <n v="0.156"/>
    <n v="11"/>
    <n v="8"/>
    <n v="1098.9470800000001"/>
    <n v="787.82"/>
    <n v="311.12708000000009"/>
    <n v="0.28311379652603474"/>
    <s v="Mar-2025"/>
    <s v="Q1-2025"/>
    <s v="Low"/>
    <s v="Americas &gt; Brazil &gt; São Paulo"/>
    <s v="Jan-2023"/>
    <n v="26"/>
    <x v="3"/>
  </r>
  <r>
    <s v="ORD-2023-667815"/>
    <d v="2023-10-21T00:00:00"/>
    <d v="2023-11-09T00:00:00"/>
    <s v="Europe"/>
    <x v="8"/>
    <s v="London"/>
    <s v="Non-Profit"/>
    <s v="Direct"/>
    <s v="A. Patel"/>
    <s v="Accessories"/>
    <s v="ACC-8557"/>
    <n v="1142.48"/>
    <n v="2105.5300000000002"/>
    <n v="0.20699999999999999"/>
    <n v="14"/>
    <n v="19"/>
    <n v="23375.594060000003"/>
    <n v="15994.720000000001"/>
    <n v="7380.8740600000019"/>
    <n v="0.31575129346680658"/>
    <s v="Oct-2023"/>
    <s v="Q4-2023"/>
    <s v="High"/>
    <s v="Europe &gt; United Kingdom &gt; London"/>
    <s v="Jan-2023"/>
    <n v="9"/>
    <x v="4"/>
  </r>
  <r>
    <s v="ORD-2023-375011"/>
    <d v="2023-08-23T00:00:00"/>
    <d v="2023-09-22T00:00:00"/>
    <s v="Europe"/>
    <x v="8"/>
    <s v="London"/>
    <s v="Consumer"/>
    <s v="Distributor"/>
    <s v="O. Wang"/>
    <s v="Accessories"/>
    <s v="ACC-1492"/>
    <n v="209.81"/>
    <n v="523"/>
    <n v="5.8999999999999997E-2"/>
    <n v="15"/>
    <n v="30"/>
    <n v="7382.1450000000004"/>
    <n v="3147.15"/>
    <n v="4234.9950000000008"/>
    <n v="0.57368082041195356"/>
    <s v="Aug-2023"/>
    <s v="Q3-2023"/>
    <s v="Low"/>
    <s v="Europe &gt; United Kingdom &gt; London"/>
    <s v="Jan-2023"/>
    <n v="7"/>
    <x v="25"/>
  </r>
  <r>
    <s v="ORD-2025-487025"/>
    <d v="2025-04-11T00:00:00"/>
    <d v="2025-05-04T00:00:00"/>
    <s v="Asia"/>
    <x v="2"/>
    <s v="Osaka"/>
    <s v="Small Business"/>
    <s v="Online"/>
    <s v="M. Rossi"/>
    <s v="Components"/>
    <s v="CMP-3743"/>
    <n v="786.2"/>
    <n v="1075.3"/>
    <n v="0.08"/>
    <n v="9"/>
    <n v="23"/>
    <n v="8903.4839999999986"/>
    <n v="7075.8"/>
    <n v="1827.6839999999984"/>
    <n v="0.20527739478163815"/>
    <s v="Apr-2025"/>
    <s v="Q2-2025"/>
    <s v="Medium"/>
    <s v="Asia &gt; Japan &gt; Osaka"/>
    <s v="Mar-2023"/>
    <n v="25"/>
    <x v="26"/>
  </r>
  <r>
    <s v="ORD-2025-398335"/>
    <d v="2025-06-01T00:00:00"/>
    <d v="2025-06-27T00:00:00"/>
    <s v="Europe"/>
    <x v="6"/>
    <s v="Munich"/>
    <s v="Consumer"/>
    <s v="Distributor"/>
    <s v="E. Garcia"/>
    <s v="Laptops"/>
    <s v="LAP-1619"/>
    <n v="1362.31"/>
    <n v="3294.57"/>
    <n v="0.113"/>
    <n v="7"/>
    <n v="26"/>
    <n v="20455.985130000001"/>
    <n v="9536.17"/>
    <n v="10919.815130000001"/>
    <n v="0.5338200561157721"/>
    <s v="Jun-2025"/>
    <s v="Q2-2025"/>
    <s v="High"/>
    <s v="Europe &gt; Germany &gt; Munich"/>
    <s v="Jan-2023"/>
    <n v="29"/>
    <x v="16"/>
  </r>
  <r>
    <s v="ORD-2024-792137"/>
    <d v="2024-03-02T00:00:00"/>
    <d v="2024-03-16T00:00:00"/>
    <s v="Americas"/>
    <x v="3"/>
    <s v="Vancouver"/>
    <s v="Non-Profit"/>
    <s v="Direct"/>
    <s v="O. Wang"/>
    <s v="Printers"/>
    <s v="PRN-7976"/>
    <n v="248.24"/>
    <n v="464.05"/>
    <n v="0.16900000000000001"/>
    <n v="11"/>
    <n v="14"/>
    <n v="4241.88105"/>
    <n v="2730.6400000000003"/>
    <n v="1511.2410499999996"/>
    <n v="0.3562667203975462"/>
    <s v="Mar-2024"/>
    <s v="Q1-2024"/>
    <s v="Low"/>
    <s v="Americas &gt; Canada &gt; Vancouver"/>
    <s v="Jan-2023"/>
    <n v="14"/>
    <x v="0"/>
  </r>
  <r>
    <s v="ORD-2023-602648"/>
    <d v="2023-06-20T00:00:00"/>
    <d v="2023-07-08T00:00:00"/>
    <s v="Americas"/>
    <x v="10"/>
    <s v="Austin"/>
    <s v="Non-Profit"/>
    <s v="Direct"/>
    <s v="F. Müller"/>
    <s v="Monitors"/>
    <s v="MON-4326"/>
    <n v="337"/>
    <n v="511.03"/>
    <n v="0.108"/>
    <n v="7"/>
    <n v="18"/>
    <n v="3190.8713200000002"/>
    <n v="2359"/>
    <n v="831.8713200000002"/>
    <n v="0.26070349963219458"/>
    <s v="Jun-2023"/>
    <s v="Q2-2023"/>
    <s v="Low"/>
    <s v="Americas &gt; USA &gt; Austin"/>
    <s v="Jan-2023"/>
    <n v="5"/>
    <x v="22"/>
  </r>
  <r>
    <s v="ORD-2024-207096"/>
    <d v="2024-03-26T00:00:00"/>
    <d v="2024-04-05T00:00:00"/>
    <s v="Americas"/>
    <x v="10"/>
    <s v="Austin"/>
    <s v="Consumer"/>
    <s v="Direct"/>
    <s v="J. Njeri"/>
    <s v="Monitors"/>
    <s v="MON-5444"/>
    <n v="5.66"/>
    <n v="4.22"/>
    <n v="0.11899999999999999"/>
    <n v="18"/>
    <n v="10"/>
    <n v="66.920760000000001"/>
    <n v="101.88"/>
    <n v="-34.959239999999994"/>
    <n v="-0.52239753403876454"/>
    <s v="Mar-2024"/>
    <s v="Q1-2024"/>
    <s v="Low"/>
    <s v="Americas &gt; USA &gt; Austin"/>
    <s v="Jan-2023"/>
    <n v="14"/>
    <x v="0"/>
  </r>
  <r>
    <s v="ORD-2025-939953"/>
    <d v="2025-01-22T00:00:00"/>
    <d v="2025-01-22T00:00:00"/>
    <s v="Europe"/>
    <x v="7"/>
    <s v="Lyon"/>
    <s v="Small Business"/>
    <s v="Online"/>
    <s v="B. Chen"/>
    <s v="Accessories"/>
    <s v="ACC-5422"/>
    <n v="591.72"/>
    <n v="577.24"/>
    <n v="0"/>
    <n v="22"/>
    <n v="0"/>
    <n v="12699.28"/>
    <n v="13017.84"/>
    <n v="-318.55999999999949"/>
    <n v="-2.5084886702238195E-2"/>
    <s v="Jan-2025"/>
    <s v="Q1-2025"/>
    <s v="Low"/>
    <s v="Europe &gt; France &gt; Lyon"/>
    <s v="Jan-2023"/>
    <n v="24"/>
    <x v="24"/>
  </r>
  <r>
    <s v="ORD-2025-191328"/>
    <d v="2025-05-10T00:00:00"/>
    <d v="2025-05-27T00:00:00"/>
    <s v="Americas"/>
    <x v="3"/>
    <s v="Vancouver"/>
    <s v="Education"/>
    <s v="Direct"/>
    <s v="C. Otieno"/>
    <s v="Components"/>
    <s v="CMP-9307"/>
    <n v="862.89"/>
    <n v="1426.03"/>
    <n v="5.6000000000000001E-2"/>
    <n v="19"/>
    <n v="17"/>
    <n v="25577.274079999999"/>
    <n v="16394.91"/>
    <n v="9182.3640799999994"/>
    <n v="0.35900479665188778"/>
    <s v="May-2025"/>
    <s v="Q2-2025"/>
    <s v="Medium"/>
    <s v="Americas &gt; Canada &gt; Vancouver"/>
    <s v="Jan-2023"/>
    <n v="28"/>
    <x v="8"/>
  </r>
  <r>
    <s v="ORD-2023-166668"/>
    <d v="2023-10-05T00:00:00"/>
    <d v="2023-10-31T00:00:00"/>
    <s v="Asia"/>
    <x v="9"/>
    <s v="Shanghai"/>
    <s v="Consumer"/>
    <s v="Unknown"/>
    <s v="J. Njeri"/>
    <s v="Printers"/>
    <s v="PRN-6520"/>
    <n v="649.91"/>
    <n v="1360.12"/>
    <n v="0.19400000000000001"/>
    <n v="9"/>
    <n v="26"/>
    <n v="9866.3104799999983"/>
    <n v="5849.19"/>
    <n v="4017.1204799999987"/>
    <n v="0.40715528749506769"/>
    <s v="Oct-2023"/>
    <s v="Q4-2023"/>
    <s v="Medium"/>
    <s v="Asia &gt; China &gt; Shanghai"/>
    <s v="Jan-2023"/>
    <n v="9"/>
    <x v="4"/>
  </r>
  <r>
    <s v="ORD-2023-594700"/>
    <d v="2023-07-18T00:00:00"/>
    <d v="2023-07-22T00:00:00"/>
    <s v="Americas"/>
    <x v="5"/>
    <s v="São Paulo"/>
    <s v="Consumer"/>
    <s v="Direct"/>
    <s v="F. Müller"/>
    <s v="Networking"/>
    <s v="NET-1699"/>
    <n v="1269.55"/>
    <n v="2071.1"/>
    <n v="0.129"/>
    <n v="22"/>
    <n v="4"/>
    <n v="39686.4182"/>
    <n v="27930.1"/>
    <n v="11756.318200000002"/>
    <n v="0.29623026549672354"/>
    <s v="Jul-2023"/>
    <s v="Q3-2023"/>
    <s v="High"/>
    <s v="Americas &gt; Brazil &gt; São Paulo"/>
    <s v="Jan-2023"/>
    <n v="6"/>
    <x v="23"/>
  </r>
  <r>
    <s v="ORD-2025-278048"/>
    <d v="2025-06-22T00:00:00"/>
    <d v="2025-07-08T00:00:00"/>
    <s v="Europe"/>
    <x v="8"/>
    <s v="London"/>
    <s v="Education"/>
    <s v="Direct"/>
    <s v="A. Patel"/>
    <s v="Phones"/>
    <s v="PHN-5316"/>
    <n v="892.73"/>
    <n v="979.84"/>
    <n v="0.17399999999999999"/>
    <n v="10"/>
    <n v="16"/>
    <n v="8093.4784"/>
    <n v="8927.2999999999993"/>
    <n v="-833.82159999999931"/>
    <n v="-0.10302388649112838"/>
    <s v="Jun-2025"/>
    <s v="Q2-2025"/>
    <s v="Medium"/>
    <s v="Europe &gt; United Kingdom &gt; London"/>
    <s v="Jan-2023"/>
    <n v="29"/>
    <x v="16"/>
  </r>
  <r>
    <s v="ORD-2024-878493"/>
    <d v="2024-06-19T00:00:00"/>
    <d v="2024-06-20T00:00:00"/>
    <s v="Africa"/>
    <x v="0"/>
    <s v="Kisumu"/>
    <s v="Small Business"/>
    <s v="Direct"/>
    <s v="J. Njeri"/>
    <s v="Laptops"/>
    <s v="LAP-4607"/>
    <n v="231.63"/>
    <n v="537.39"/>
    <n v="0.08"/>
    <n v="12"/>
    <n v="1"/>
    <n v="5932.7856000000002"/>
    <n v="2779.56"/>
    <n v="3153.2256000000002"/>
    <n v="0.53149158129024587"/>
    <s v="Jun-2024"/>
    <s v="Q2-2024"/>
    <s v="Low"/>
    <s v="Africa &gt; Kenya &gt; Kisumu"/>
    <s v="Jan-2023"/>
    <n v="17"/>
    <x v="17"/>
  </r>
  <r>
    <s v="ORD-2025-138578"/>
    <d v="2025-04-09T00:00:00"/>
    <d v="2025-04-12T00:00:00"/>
    <s v="Europe"/>
    <x v="7"/>
    <s v="Lyon"/>
    <s v="Small Business"/>
    <s v="Distributor"/>
    <s v="H. Kim"/>
    <s v="Monitors"/>
    <s v="MON-5276"/>
    <n v="86.68"/>
    <n v="213.32"/>
    <n v="3.7999999999999999E-2"/>
    <n v="8"/>
    <n v="3"/>
    <n v="1641.7107199999998"/>
    <n v="693.44"/>
    <n v="948.27071999999976"/>
    <n v="0.57761133459614611"/>
    <s v="Apr-2025"/>
    <s v="Q2-2025"/>
    <s v="Low"/>
    <s v="Europe &gt; France &gt; Lyon"/>
    <s v="Jan-2023"/>
    <n v="27"/>
    <x v="18"/>
  </r>
  <r>
    <s v="ORD-2025-944081"/>
    <d v="2025-03-25T00:00:00"/>
    <d v="2025-03-26T00:00:00"/>
    <s v="Africa"/>
    <x v="1"/>
    <s v="Lagos"/>
    <s v="Education"/>
    <s v="Distributor"/>
    <s v="G. Dubois"/>
    <s v="Accessories"/>
    <s v="ACC-9533"/>
    <n v="1450.43"/>
    <n v="1994.67"/>
    <n v="0.1"/>
    <n v="24"/>
    <n v="1"/>
    <n v="43084.872000000003"/>
    <n v="34810.32"/>
    <n v="8274.5520000000033"/>
    <n v="0.19205237513529116"/>
    <s v="Mar-2025"/>
    <s v="Q1-2025"/>
    <s v="High"/>
    <s v="Africa &gt; Nigeria &gt; Lagos"/>
    <s v="Jan-2023"/>
    <n v="26"/>
    <x v="3"/>
  </r>
  <r>
    <s v="ORD-2025-364852"/>
    <d v="2025-05-18T00:00:00"/>
    <d v="2025-06-09T00:00:00"/>
    <s v="Americas"/>
    <x v="10"/>
    <s v="New York"/>
    <s v="Consumer"/>
    <s v="Retail"/>
    <s v="H. Kim"/>
    <s v="Networking"/>
    <s v="NET-3749"/>
    <n v="382.96"/>
    <n v="552.84"/>
    <n v="0.17599999999999999"/>
    <n v="8"/>
    <n v="22"/>
    <n v="3644.3212800000006"/>
    <n v="3063.68"/>
    <n v="580.64128000000073"/>
    <n v="0.15932768693763483"/>
    <s v="May-2025"/>
    <s v="Q2-2025"/>
    <s v="Low"/>
    <s v="Americas &gt; USA &gt; New York"/>
    <s v="Jan-2023"/>
    <n v="28"/>
    <x v="8"/>
  </r>
  <r>
    <s v="ORD-2025-415018"/>
    <d v="2025-01-22T00:00:00"/>
    <d v="2025-02-04T00:00:00"/>
    <s v="Asia"/>
    <x v="2"/>
    <s v="Tokyo"/>
    <s v="Small Business"/>
    <s v="Distributor"/>
    <s v="L. Okafor"/>
    <s v="Printers"/>
    <s v="PRN-2991"/>
    <n v="122.29"/>
    <n v="224.95"/>
    <n v="0.153"/>
    <n v="28"/>
    <n v="13"/>
    <n v="5334.9141999999993"/>
    <n v="3424.1200000000003"/>
    <n v="1910.7941999999989"/>
    <n v="0.3581677471026618"/>
    <s v="Jan-2025"/>
    <s v="Q1-2025"/>
    <s v="Low"/>
    <s v="Asia &gt; Japan &gt; Tokyo"/>
    <s v="Mar-2023"/>
    <n v="22"/>
    <x v="10"/>
  </r>
  <r>
    <s v="ORD-2023-884192"/>
    <d v="2023-01-10T00:00:00"/>
    <d v="2023-01-29T00:00:00"/>
    <s v="Europe"/>
    <x v="7"/>
    <s v="Lyon"/>
    <s v="Non-Profit"/>
    <s v="Direct"/>
    <s v="D. Smith"/>
    <s v="Laptops"/>
    <s v="LAP-4551"/>
    <n v="401.66"/>
    <n v="772.09"/>
    <n v="8.8999999999999996E-2"/>
    <n v="14"/>
    <n v="19"/>
    <n v="9847.2358600000007"/>
    <n v="5623.2400000000007"/>
    <n v="4223.99586"/>
    <n v="0.42895244107619046"/>
    <s v="Jan-2023"/>
    <s v="Q1-2023"/>
    <s v="Low"/>
    <s v="Europe &gt; France &gt; Lyon"/>
    <s v="Jan-2023"/>
    <n v="0"/>
    <x v="5"/>
  </r>
  <r>
    <s v="ORD-2024-165942"/>
    <d v="2024-12-29T00:00:00"/>
    <d v="2025-01-12T00:00:00"/>
    <s v="Europe"/>
    <x v="8"/>
    <s v="Manchester"/>
    <s v="Corporate"/>
    <s v="Direct"/>
    <s v="B. Chen"/>
    <s v="Monitors"/>
    <s v="MON-6310"/>
    <n v="1399.72"/>
    <n v="3149.21"/>
    <n v="0.185"/>
    <n v="12"/>
    <n v="14"/>
    <n v="30799.273800000003"/>
    <n v="16796.64"/>
    <n v="14002.633800000003"/>
    <n v="0.45464168703873797"/>
    <s v="Dec-2024"/>
    <s v="Q4-2024"/>
    <s v="High"/>
    <s v="Europe &gt; United Kingdom &gt; Manchester"/>
    <s v="Jan-2023"/>
    <n v="23"/>
    <x v="6"/>
  </r>
  <r>
    <s v="ORD-2024-403664"/>
    <d v="2024-05-23T00:00:00"/>
    <d v="2024-06-06T00:00:00"/>
    <s v="Americas"/>
    <x v="5"/>
    <s v="Rio de Janeiro"/>
    <s v="Non-Profit"/>
    <s v="Online"/>
    <s v="I. Johnson"/>
    <s v="Networking"/>
    <s v="NET-1166"/>
    <n v="51.13"/>
    <n v="57.53"/>
    <n v="4.4999999999999998E-2"/>
    <n v="16"/>
    <n v="14"/>
    <n v="879.05840000000001"/>
    <n v="818.08"/>
    <n v="60.978399999999965"/>
    <n v="6.9367859973808302E-2"/>
    <s v="May-2024"/>
    <s v="Q2-2024"/>
    <s v="Low"/>
    <s v="Americas &gt; Brazil &gt; Rio de Janeiro"/>
    <s v="Jan-2023"/>
    <n v="16"/>
    <x v="7"/>
  </r>
  <r>
    <s v="ORD-2023-890605"/>
    <d v="2023-06-24T00:00:00"/>
    <d v="2023-07-01T00:00:00"/>
    <s v="Americas"/>
    <x v="3"/>
    <s v="Toronto"/>
    <s v="Non-Profit"/>
    <s v="Retail"/>
    <s v="M. Rossi"/>
    <s v="Accessories"/>
    <s v="ACC-2903"/>
    <n v="471.42"/>
    <n v="824.81"/>
    <n v="8.7999999999999995E-2"/>
    <n v="15"/>
    <n v="7"/>
    <n v="11283.400799999999"/>
    <n v="7071.3"/>
    <n v="4212.1007999999993"/>
    <n v="0.37330064531608231"/>
    <s v="Jun-2023"/>
    <s v="Q2-2023"/>
    <s v="Medium"/>
    <s v="Americas &gt; Canada &gt; Toronto"/>
    <s v="Jan-2023"/>
    <n v="5"/>
    <x v="22"/>
  </r>
  <r>
    <s v="ORD-2024-925626"/>
    <d v="2024-11-04T00:00:00"/>
    <d v="2024-11-05T00:00:00"/>
    <s v="Europe"/>
    <x v="8"/>
    <s v="London"/>
    <s v="Corporate"/>
    <s v="Retail"/>
    <s v="M. Rossi"/>
    <s v="Printers"/>
    <s v="PRN-2293"/>
    <n v="840.68"/>
    <n v="1493.53"/>
    <n v="0"/>
    <n v="27"/>
    <n v="1"/>
    <n v="40325.31"/>
    <n v="22698.359999999997"/>
    <n v="17626.95"/>
    <n v="0.43711877230454027"/>
    <s v="Nov-2024"/>
    <s v="Q4-2024"/>
    <s v="Medium"/>
    <s v="Europe &gt; United Kingdom &gt; London"/>
    <s v="Jan-2023"/>
    <n v="22"/>
    <x v="10"/>
  </r>
  <r>
    <s v="ORD-2024-427031"/>
    <d v="2024-06-08T00:00:00"/>
    <d v="2024-06-24T00:00:00"/>
    <s v="Africa"/>
    <x v="11"/>
    <s v="Durban"/>
    <s v="Education"/>
    <s v="Distributor"/>
    <s v="H. Kim"/>
    <s v="Monitors"/>
    <s v="MON-1389"/>
    <n v="597.85"/>
    <n v="741.92"/>
    <n v="3.1E-2"/>
    <n v="7"/>
    <n v="16"/>
    <n v="5032.4433599999993"/>
    <n v="4184.95"/>
    <n v="847.49335999999948"/>
    <n v="0.16840594108544515"/>
    <s v="Jun-2024"/>
    <s v="Q2-2024"/>
    <s v="Low"/>
    <s v="Africa &gt; South Africa &gt; Durban"/>
    <s v="Jan-2023"/>
    <n v="17"/>
    <x v="17"/>
  </r>
  <r>
    <s v="ORD-2025-231184"/>
    <d v="2025-06-01T00:00:00"/>
    <d v="2025-06-06T00:00:00"/>
    <s v="Europe"/>
    <x v="7"/>
    <s v="Paris"/>
    <s v="Consumer"/>
    <s v="Distributor"/>
    <s v="G. Dubois"/>
    <s v="Components"/>
    <s v="CMP-4093"/>
    <n v="379.45"/>
    <n v="742.23"/>
    <n v="0.09"/>
    <n v="13"/>
    <n v="5"/>
    <n v="8780.5809000000008"/>
    <n v="4932.8499999999995"/>
    <n v="3847.7309000000014"/>
    <n v="0.43820915083192286"/>
    <s v="Jun-2025"/>
    <s v="Q2-2025"/>
    <s v="Low"/>
    <s v="Europe &gt; France &gt; Paris"/>
    <s v="Jan-2023"/>
    <n v="29"/>
    <x v="16"/>
  </r>
  <r>
    <s v="ORD-2023-363031"/>
    <d v="2023-05-06T00:00:00"/>
    <d v="2023-05-14T00:00:00"/>
    <s v="Asia"/>
    <x v="2"/>
    <s v="Osaka"/>
    <s v="Enterprise"/>
    <s v="Marketplace"/>
    <s v="B. Chen"/>
    <s v="Phones"/>
    <s v="PHN-6131"/>
    <n v="291.18"/>
    <n v="479.54"/>
    <n v="0.14099999999999999"/>
    <n v="22"/>
    <n v="8"/>
    <n v="9062.34692"/>
    <n v="6405.96"/>
    <n v="2656.3869199999999"/>
    <n v="0.29312350801066001"/>
    <s v="May-2023"/>
    <s v="Q2-2023"/>
    <s v="Low"/>
    <s v="Asia &gt; Japan &gt; Osaka"/>
    <s v="Mar-2023"/>
    <n v="2"/>
    <x v="21"/>
  </r>
  <r>
    <s v="ORD-2023-619570"/>
    <d v="2023-11-14T00:00:00"/>
    <d v="2023-11-30T00:00:00"/>
    <s v="Americas"/>
    <x v="5"/>
    <s v="São Paulo"/>
    <s v="Enterprise"/>
    <s v="Direct"/>
    <s v="K. Singh"/>
    <s v="Networking"/>
    <s v="NET-4104"/>
    <n v="1017.92"/>
    <n v="1175.25"/>
    <n v="7.4999999999999997E-2"/>
    <n v="15"/>
    <n v="16"/>
    <n v="16306.59375"/>
    <n v="15268.8"/>
    <n v="1037.7937500000007"/>
    <n v="6.3642583234159542E-2"/>
    <s v="Nov-2023"/>
    <s v="Q4-2023"/>
    <s v="Medium"/>
    <s v="Americas &gt; Brazil &gt; São Paulo"/>
    <s v="Jan-2023"/>
    <n v="10"/>
    <x v="31"/>
  </r>
  <r>
    <s v="ORD-2025-861401"/>
    <d v="2025-04-01T00:00:00"/>
    <d v="2025-04-27T00:00:00"/>
    <s v="Americas"/>
    <x v="10"/>
    <s v="San Francisco"/>
    <s v="Corporate"/>
    <s v="Direct"/>
    <s v="I. Johnson"/>
    <s v="Monitors"/>
    <s v="MON-9319"/>
    <n v="156.55000000000001"/>
    <n v="227.45"/>
    <n v="1.4E-2"/>
    <n v="13"/>
    <n v="26"/>
    <n v="2915.4540999999999"/>
    <n v="2035.15"/>
    <n v="880.30409999999983"/>
    <n v="0.3019440779396938"/>
    <s v="Apr-2025"/>
    <s v="Q2-2025"/>
    <s v="Low"/>
    <s v="Americas &gt; USA &gt; San Francisco"/>
    <s v="Jan-2023"/>
    <n v="27"/>
    <x v="18"/>
  </r>
  <r>
    <s v="ORD-2023-835010"/>
    <d v="2023-03-23T00:00:00"/>
    <d v="2023-04-15T00:00:00"/>
    <s v="Africa"/>
    <x v="0"/>
    <s v="Mombasa"/>
    <s v="Small Business"/>
    <s v="Retail"/>
    <s v="C. Otieno"/>
    <s v="Accessories"/>
    <s v="ACC-2988"/>
    <n v="875.36"/>
    <n v="1178.6199999999999"/>
    <n v="0.151"/>
    <n v="53"/>
    <n v="23"/>
    <n v="53034.364139999991"/>
    <n v="46394.080000000002"/>
    <n v="6640.2841399999888"/>
    <n v="0.12520719815685888"/>
    <s v="Mar-2023"/>
    <s v="Q1-2023"/>
    <s v="Medium"/>
    <s v="Africa &gt; Kenya &gt; Mombasa"/>
    <s v="Jan-2023"/>
    <n v="2"/>
    <x v="21"/>
  </r>
  <r>
    <s v="ORD-2024-819979"/>
    <d v="2024-05-28T00:00:00"/>
    <d v="2024-06-18T00:00:00"/>
    <s v="Europe"/>
    <x v="6"/>
    <s v="Frankfurt"/>
    <s v="Small Business"/>
    <s v="Online"/>
    <s v="E. Garcia"/>
    <s v="Phones"/>
    <s v="PHN-9399"/>
    <n v="986.85"/>
    <n v="2422.1"/>
    <n v="7.5999999999999998E-2"/>
    <n v="10"/>
    <n v="21"/>
    <n v="22380.204000000002"/>
    <n v="9868.5"/>
    <n v="12511.704000000002"/>
    <n v="0.55905227673527913"/>
    <s v="May-2024"/>
    <s v="Q2-2024"/>
    <s v="High"/>
    <s v="Europe &gt; Germany &gt; Frankfurt"/>
    <s v="Jan-2023"/>
    <n v="16"/>
    <x v="7"/>
  </r>
  <r>
    <s v="ORD-2024-719055"/>
    <d v="2024-01-02T00:00:00"/>
    <d v="2024-01-09T00:00:00"/>
    <s v="Americas"/>
    <x v="10"/>
    <s v="Chicago"/>
    <s v="Education"/>
    <s v="Marketplace"/>
    <s v="B. Chen"/>
    <s v="Networking"/>
    <s v="NET-4554"/>
    <n v="404.77"/>
    <n v="433.88"/>
    <n v="0.215"/>
    <n v="22"/>
    <n v="7"/>
    <n v="7493.1076000000012"/>
    <n v="8904.9399999999987"/>
    <n v="-1411.8323999999975"/>
    <n v="-0.18841747314558746"/>
    <s v="Jan-2024"/>
    <s v="Q1-2024"/>
    <s v="Low"/>
    <s v="Americas &gt; USA &gt; Chicago"/>
    <s v="Jan-2023"/>
    <n v="12"/>
    <x v="9"/>
  </r>
  <r>
    <s v="ORD-2023-888245"/>
    <d v="2023-02-28T00:00:00"/>
    <d v="2023-03-07T00:00:00"/>
    <s v="Europe"/>
    <x v="7"/>
    <s v="Marseille"/>
    <s v="Corporate"/>
    <s v="Retail"/>
    <s v="K. Singh"/>
    <s v="Networking"/>
    <s v="NET-5195"/>
    <n v="1299.81"/>
    <n v="3149.13"/>
    <n v="0.10299999999999999"/>
    <n v="14"/>
    <n v="7"/>
    <n v="39546.774539999999"/>
    <n v="18197.34"/>
    <n v="21349.434539999998"/>
    <n v="0.53985273864511729"/>
    <s v="Feb-2023"/>
    <s v="Q1-2023"/>
    <s v="High"/>
    <s v="Europe &gt; France &gt; Marseille"/>
    <s v="Jan-2023"/>
    <n v="1"/>
    <x v="2"/>
  </r>
  <r>
    <s v="ORD-2024-206121"/>
    <d v="2024-02-18T00:00:00"/>
    <d v="2024-03-11T00:00:00"/>
    <s v="Americas"/>
    <x v="5"/>
    <s v="São Paulo"/>
    <s v="Consumer"/>
    <s v="Online"/>
    <s v="A. Patel"/>
    <s v="Components"/>
    <s v="CMP-9801"/>
    <n v="80.48"/>
    <n v="65.650000000000006"/>
    <n v="0.17599999999999999"/>
    <n v="13"/>
    <n v="22"/>
    <n v="703.2428000000001"/>
    <n v="1046.24"/>
    <n v="-342.99719999999991"/>
    <n v="-0.48773652570634191"/>
    <s v="Feb-2024"/>
    <s v="Q1-2024"/>
    <s v="Low"/>
    <s v="Americas &gt; Brazil &gt; São Paulo"/>
    <s v="Jan-2023"/>
    <n v="13"/>
    <x v="32"/>
  </r>
  <r>
    <s v="ORD-2024-500890"/>
    <d v="2024-09-09T00:00:00"/>
    <d v="2024-10-08T00:00:00"/>
    <s v="Americas"/>
    <x v="5"/>
    <s v="São Paulo"/>
    <s v="Education"/>
    <s v="Direct"/>
    <s v="J. Njeri"/>
    <s v="Components"/>
    <s v="CMP-3093"/>
    <n v="1010.33"/>
    <n v="2492.14"/>
    <n v="5.0999999999999997E-2"/>
    <n v="11"/>
    <n v="29"/>
    <n v="26015.449459999996"/>
    <n v="11113.630000000001"/>
    <n v="14901.819459999995"/>
    <n v="0.57280653493656752"/>
    <s v="Sep-2024"/>
    <s v="Q3-2024"/>
    <s v="High"/>
    <s v="Americas &gt; Brazil &gt; São Paulo"/>
    <s v="Jan-2023"/>
    <n v="20"/>
    <x v="30"/>
  </r>
  <r>
    <s v="ORD-2023-144816"/>
    <d v="2023-05-07T00:00:00"/>
    <d v="2023-05-29T00:00:00"/>
    <s v="Africa"/>
    <x v="11"/>
    <s v="Durban"/>
    <s v="Education"/>
    <s v="Distributor"/>
    <s v="K. Singh"/>
    <s v="Accessories"/>
    <s v="ACC-2364"/>
    <n v="653.86"/>
    <n v="931.84"/>
    <n v="0.121"/>
    <n v="12"/>
    <n v="22"/>
    <n v="9829.0483199999999"/>
    <n v="7846.32"/>
    <n v="1982.7283200000002"/>
    <n v="0.20172129136506273"/>
    <s v="May-2023"/>
    <s v="Q2-2023"/>
    <s v="Medium"/>
    <s v="Africa &gt; South Africa &gt; Durban"/>
    <s v="Jan-2023"/>
    <n v="4"/>
    <x v="15"/>
  </r>
  <r>
    <s v="ORD-2024-153053"/>
    <d v="2024-01-12T00:00:00"/>
    <d v="2024-01-29T00:00:00"/>
    <s v="Asia"/>
    <x v="4"/>
    <s v="Hyderabad"/>
    <s v="Small Business"/>
    <s v="Direct"/>
    <s v="B. Chen"/>
    <s v="Components"/>
    <s v="CMP-5138"/>
    <n v="310.02"/>
    <n v="619.51"/>
    <n v="4.2000000000000003E-2"/>
    <n v="4"/>
    <n v="17"/>
    <n v="2373.9623200000001"/>
    <n v="1240.08"/>
    <n v="1133.8823200000002"/>
    <n v="0.47763282106347843"/>
    <s v="Jan-2024"/>
    <s v="Q1-2024"/>
    <s v="Low"/>
    <s v="Asia &gt; India &gt; Hyderabad"/>
    <s v="Jan-2023"/>
    <n v="12"/>
    <x v="9"/>
  </r>
  <r>
    <s v="ORD-2023-536542"/>
    <d v="2023-06-10T00:00:00"/>
    <d v="2023-06-18T00:00:00"/>
    <s v="Africa"/>
    <x v="0"/>
    <s v="Nakuru"/>
    <s v="Enterprise"/>
    <s v="Direct"/>
    <s v="H. Kim"/>
    <s v="Phones"/>
    <s v="PHN-2337"/>
    <n v="894.23"/>
    <n v="1421.55"/>
    <n v="0.109"/>
    <n v="3"/>
    <n v="8"/>
    <n v="3799.8031499999997"/>
    <n v="2682.69"/>
    <n v="1117.1131499999997"/>
    <n v="0.29399237431549574"/>
    <s v="Jun-2023"/>
    <s v="Q2-2023"/>
    <s v="Medium"/>
    <s v="Africa &gt; Kenya &gt; Nakuru"/>
    <s v="Jan-2023"/>
    <n v="5"/>
    <x v="22"/>
  </r>
  <r>
    <s v="ORD-2025-779530"/>
    <d v="2025-05-19T00:00:00"/>
    <d v="2025-05-26T00:00:00"/>
    <s v="Americas"/>
    <x v="5"/>
    <s v="São Paulo"/>
    <s v="Small Business"/>
    <s v="Distributor"/>
    <s v="L. Okafor"/>
    <s v="Monitors"/>
    <s v="MON-2993"/>
    <n v="383.77"/>
    <n v="952.56"/>
    <n v="0.3"/>
    <n v="10"/>
    <n v="7"/>
    <n v="6667.9199999999983"/>
    <n v="3837.7"/>
    <n v="2830.2199999999984"/>
    <n v="0.42445320279787385"/>
    <s v="May-2025"/>
    <s v="Q2-2025"/>
    <s v="Medium"/>
    <s v="Americas &gt; Brazil &gt; São Paulo"/>
    <s v="Jan-2023"/>
    <n v="28"/>
    <x v="8"/>
  </r>
  <r>
    <s v="ORD-2023-163610"/>
    <d v="2023-10-22T00:00:00"/>
    <d v="2023-11-16T00:00:00"/>
    <s v="Americas"/>
    <x v="3"/>
    <s v="Toronto"/>
    <s v="Small Business"/>
    <s v="Marketplace"/>
    <s v="I. Johnson"/>
    <s v="Laptops"/>
    <s v="LAP-9024"/>
    <n v="1373.31"/>
    <n v="3154.14"/>
    <n v="0.2"/>
    <n v="11"/>
    <n v="25"/>
    <n v="27756.432000000001"/>
    <n v="15106.41"/>
    <n v="12650.022000000001"/>
    <n v="0.45575101295440279"/>
    <s v="Oct-2023"/>
    <s v="Q4-2023"/>
    <s v="High"/>
    <s v="Americas &gt; Canada &gt; Toronto"/>
    <s v="Jan-2023"/>
    <n v="9"/>
    <x v="4"/>
  </r>
  <r>
    <s v="ORD-2025-653781"/>
    <d v="2025-01-11T00:00:00"/>
    <d v="2025-01-23T00:00:00"/>
    <s v="Americas"/>
    <x v="10"/>
    <s v="Austin"/>
    <s v="Consumer"/>
    <s v="Distributor"/>
    <s v="H. Kim"/>
    <s v="Phones"/>
    <s v="PHN-6307"/>
    <n v="100.69"/>
    <n v="226.14"/>
    <n v="6.5000000000000002E-2"/>
    <n v="12"/>
    <n v="12"/>
    <n v="2537.2908000000002"/>
    <n v="1208.28"/>
    <n v="1329.0108000000002"/>
    <n v="0.52379128162999689"/>
    <s v="Jan-2025"/>
    <s v="Q1-2025"/>
    <s v="Low"/>
    <s v="Americas &gt; USA &gt; Austin"/>
    <s v="Jan-2023"/>
    <n v="24"/>
    <x v="24"/>
  </r>
  <r>
    <s v="ORD-2025-737787"/>
    <d v="2025-09-14T00:00:00"/>
    <d v="2025-09-26T00:00:00"/>
    <s v="Europe"/>
    <x v="8"/>
    <s v="London"/>
    <s v="Small Business"/>
    <s v="Direct"/>
    <s v="N. Brown"/>
    <s v="Networking"/>
    <s v="NET-9003"/>
    <n v="425.15"/>
    <n v="885.92"/>
    <n v="0.23899999999999999"/>
    <n v="13"/>
    <n v="12"/>
    <n v="8764.4065599999994"/>
    <n v="5526.95"/>
    <n v="3237.4565599999996"/>
    <n v="0.3693868532725848"/>
    <s v="Sep-2025"/>
    <s v="Q3-2025"/>
    <s v="Medium"/>
    <s v="Europe &gt; United Kingdom &gt; London"/>
    <s v="Jan-2023"/>
    <n v="32"/>
    <x v="11"/>
  </r>
  <r>
    <s v="ORD-2023-944052"/>
    <d v="2023-08-30T00:00:00"/>
    <d v="2023-09-03T00:00:00"/>
    <s v="Asia"/>
    <x v="4"/>
    <s v="Delhi"/>
    <s v="Small Business"/>
    <s v="Marketplace"/>
    <s v="L. Okafor"/>
    <s v="Accessories"/>
    <s v="ACC-3068"/>
    <n v="1082.25"/>
    <n v="2433.34"/>
    <n v="0.27"/>
    <n v="4"/>
    <n v="4"/>
    <n v="7105.3528000000006"/>
    <n v="4329"/>
    <n v="2776.3528000000006"/>
    <n v="0.3907410199251472"/>
    <s v="Aug-2023"/>
    <s v="Q3-2023"/>
    <s v="High"/>
    <s v="Asia &gt; India &gt; Delhi"/>
    <s v="Jan-2023"/>
    <n v="7"/>
    <x v="25"/>
  </r>
  <r>
    <s v="ORD-2023-181257"/>
    <d v="2023-11-15T00:00:00"/>
    <d v="2023-12-06T00:00:00"/>
    <s v="Europe"/>
    <x v="8"/>
    <s v="Manchester"/>
    <s v="Education"/>
    <s v="Direct"/>
    <s v="H. Kim"/>
    <s v="Accessories"/>
    <s v="ACC-1060"/>
    <n v="1184.99"/>
    <n v="1154.3399999999999"/>
    <n v="2.8000000000000001E-2"/>
    <n v="5"/>
    <n v="21"/>
    <n v="5610.0923999999995"/>
    <n v="5924.95"/>
    <n v="-314.85760000000028"/>
    <n v="-5.6123424990290764E-2"/>
    <s v="Nov-2023"/>
    <s v="Q4-2023"/>
    <s v="Medium"/>
    <s v="Europe &gt; United Kingdom &gt; Manchester"/>
    <s v="Jan-2023"/>
    <n v="10"/>
    <x v="31"/>
  </r>
  <r>
    <s v="ORD-2025-323492"/>
    <d v="2025-04-27T00:00:00"/>
    <d v="2025-05-27T00:00:00"/>
    <s v="Asia"/>
    <x v="4"/>
    <s v="Unknown - India"/>
    <s v="Enterprise"/>
    <s v="Marketplace"/>
    <s v="H. Kim"/>
    <s v="Phones"/>
    <s v="PHN-3854"/>
    <n v="481.32"/>
    <n v="1135.99"/>
    <n v="0.14499999999999999"/>
    <n v="5"/>
    <n v="30"/>
    <n v="4856.35725"/>
    <n v="2406.6"/>
    <n v="2449.7572500000001"/>
    <n v="0.50444337677175621"/>
    <s v="Apr-2025"/>
    <s v="Q2-2025"/>
    <s v="Medium"/>
    <s v="Asia &gt; India &gt; Unknown - India"/>
    <s v="Jan-2023"/>
    <n v="27"/>
    <x v="18"/>
  </r>
  <r>
    <s v="ORD-2024-332076"/>
    <d v="2024-04-09T00:00:00"/>
    <d v="2024-04-18T00:00:00"/>
    <s v="Europe"/>
    <x v="7"/>
    <s v="Lyon"/>
    <s v="Consumer"/>
    <s v="Online"/>
    <s v="E. Garcia"/>
    <s v="Printers"/>
    <s v="PRN-1086"/>
    <n v="1288.8499999999999"/>
    <n v="2751.84"/>
    <n v="0.158"/>
    <n v="7"/>
    <n v="9"/>
    <n v="16219.34496"/>
    <n v="9021.9499999999989"/>
    <n v="7197.3949600000014"/>
    <n v="0.44375373837538756"/>
    <s v="Apr-2024"/>
    <s v="Q2-2024"/>
    <s v="High"/>
    <s v="Europe &gt; France &gt; Lyon"/>
    <s v="Jan-2023"/>
    <n v="15"/>
    <x v="19"/>
  </r>
  <r>
    <s v="ORD-2024-571797"/>
    <d v="2024-07-11T00:00:00"/>
    <d v="2024-07-31T00:00:00"/>
    <s v="Asia"/>
    <x v="9"/>
    <s v="Shenzhen"/>
    <s v="Consumer"/>
    <s v="Online"/>
    <s v="G. Dubois"/>
    <s v="Phones"/>
    <s v="PHN-7815"/>
    <n v="647.26"/>
    <n v="1374.72"/>
    <n v="6.6000000000000003E-2"/>
    <n v="22"/>
    <n v="20"/>
    <n v="28247.74656"/>
    <n v="14239.72"/>
    <n v="14008.02656"/>
    <n v="0.49589890401508901"/>
    <s v="Jul-2024"/>
    <s v="Q3-2024"/>
    <s v="Medium"/>
    <s v="Asia &gt; China &gt; Shenzhen"/>
    <s v="Jan-2023"/>
    <n v="18"/>
    <x v="14"/>
  </r>
  <r>
    <s v="ORD-2024-129345"/>
    <d v="2024-02-18T00:00:00"/>
    <d v="2024-03-03T00:00:00"/>
    <s v="Americas"/>
    <x v="5"/>
    <s v="Unknown - Brazil"/>
    <s v="Enterprise"/>
    <s v="Distributor"/>
    <s v="A. Patel"/>
    <s v="Printers"/>
    <s v="PRN-5384"/>
    <n v="624.23"/>
    <n v="1318.37"/>
    <n v="0.21"/>
    <n v="37"/>
    <n v="14"/>
    <n v="38535.955099999999"/>
    <n v="23096.510000000002"/>
    <n v="15439.445099999997"/>
    <n v="0.40065038118128793"/>
    <s v="Feb-2024"/>
    <s v="Q1-2024"/>
    <s v="Medium"/>
    <s v="Americas &gt; Brazil &gt; Unknown - Brazil"/>
    <s v="Jan-2023"/>
    <n v="13"/>
    <x v="32"/>
  </r>
  <r>
    <s v="ORD-2023-660608"/>
    <d v="2023-07-25T00:00:00"/>
    <d v="2023-08-10T00:00:00"/>
    <s v="Africa"/>
    <x v="1"/>
    <s v="Port Harcourt"/>
    <s v="Corporate"/>
    <s v="Distributor"/>
    <s v="I. Johnson"/>
    <s v="Accessories"/>
    <s v="ACC-8178"/>
    <n v="506.83"/>
    <n v="441.74"/>
    <n v="0.24"/>
    <n v="9"/>
    <n v="16"/>
    <n v="3021.5016000000001"/>
    <n v="4561.47"/>
    <n v="-1539.9684000000002"/>
    <n v="-0.50966989393618067"/>
    <s v="Jul-2023"/>
    <s v="Q3-2023"/>
    <s v="Low"/>
    <s v="Africa &gt; Nigeria &gt; Port Harcourt"/>
    <s v="Jan-2023"/>
    <n v="6"/>
    <x v="23"/>
  </r>
  <r>
    <s v="ORD-2023-825084"/>
    <d v="2023-07-14T00:00:00"/>
    <d v="2023-07-21T00:00:00"/>
    <s v="Africa"/>
    <x v="11"/>
    <s v="Durban"/>
    <s v="Enterprise"/>
    <s v="Marketplace"/>
    <s v="Not Provided"/>
    <s v="Monitors"/>
    <s v="MON-1018"/>
    <n v="620.74"/>
    <n v="1330.07"/>
    <n v="0.29899999999999999"/>
    <n v="28"/>
    <n v="7"/>
    <n v="26106.613960000002"/>
    <n v="17380.72"/>
    <n v="8725.8939600000012"/>
    <n v="0.33424073965967516"/>
    <s v="Jul-2023"/>
    <s v="Q3-2023"/>
    <s v="Medium"/>
    <s v="Africa &gt; South Africa &gt; Durban"/>
    <s v="Jan-2023"/>
    <n v="6"/>
    <x v="23"/>
  </r>
  <r>
    <s v="ORD-2023-261081"/>
    <d v="2023-07-24T00:00:00"/>
    <d v="2023-08-19T00:00:00"/>
    <s v="Africa"/>
    <x v="0"/>
    <s v="Nairobi"/>
    <s v="Enterprise"/>
    <s v="Distributor"/>
    <s v="M. Rossi"/>
    <s v="Accessories"/>
    <s v="ACC-1238"/>
    <n v="661.45"/>
    <n v="1634.86"/>
    <n v="0.3"/>
    <n v="24"/>
    <n v="26"/>
    <n v="27465.647999999997"/>
    <n v="15874.800000000001"/>
    <n v="11590.847999999996"/>
    <n v="0.42201254454291404"/>
    <s v="Jul-2023"/>
    <s v="Q3-2023"/>
    <s v="High"/>
    <s v="Africa &gt; Kenya &gt; Nairobi"/>
    <s v="Jan-2023"/>
    <n v="6"/>
    <x v="23"/>
  </r>
  <r>
    <s v="ORD-2023-766015"/>
    <d v="2023-04-13T00:00:00"/>
    <d v="2023-04-20T00:00:00"/>
    <s v="Americas"/>
    <x v="10"/>
    <s v="San Francisco"/>
    <s v="Education"/>
    <s v="Marketplace"/>
    <s v="G. Dubois"/>
    <s v="Networking"/>
    <s v="NET-1816"/>
    <n v="32.1"/>
    <n v="70.599999999999994"/>
    <n v="0.28199999999999997"/>
    <n v="22"/>
    <n v="7"/>
    <n v="1115.1975999999997"/>
    <n v="706.2"/>
    <n v="408.99759999999969"/>
    <n v="0.36674899587301818"/>
    <s v="Apr-2023"/>
    <s v="Q2-2023"/>
    <s v="Low"/>
    <s v="Americas &gt; USA &gt; San Francisco"/>
    <s v="Jan-2023"/>
    <n v="3"/>
    <x v="12"/>
  </r>
  <r>
    <s v="ORD-2024-333192"/>
    <d v="2024-10-29T00:00:00"/>
    <d v="2024-11-04T00:00:00"/>
    <s v="Africa"/>
    <x v="0"/>
    <s v="Nairobi"/>
    <s v="Corporate"/>
    <s v="Distributor"/>
    <s v="M. Rossi"/>
    <s v="Printers"/>
    <s v="PRN-4893"/>
    <n v="805.81"/>
    <n v="1823.04"/>
    <n v="0"/>
    <n v="11"/>
    <n v="6"/>
    <n v="20053.439999999999"/>
    <n v="8863.91"/>
    <n v="11189.529999999999"/>
    <n v="0.55798556257679477"/>
    <s v="Oct-2024"/>
    <s v="Q4-2024"/>
    <s v="High"/>
    <s v="Africa &gt; Kenya &gt; Nairobi"/>
    <s v="Jan-2023"/>
    <n v="21"/>
    <x v="1"/>
  </r>
  <r>
    <s v="ORD-2024-647473"/>
    <d v="2024-02-17T00:00:00"/>
    <d v="2024-03-04T00:00:00"/>
    <s v="Asia"/>
    <x v="4"/>
    <s v="Delhi"/>
    <s v="Small Business"/>
    <s v="Marketplace"/>
    <s v="F. Müller"/>
    <s v="Phones"/>
    <s v="PHN-1717"/>
    <n v="1231.8"/>
    <n v="2015.99"/>
    <n v="0.26100000000000001"/>
    <n v="6"/>
    <n v="16"/>
    <n v="8938.8996600000009"/>
    <n v="7390.7999999999993"/>
    <n v="1548.0996600000017"/>
    <n v="0.17318682599464391"/>
    <s v="Feb-2024"/>
    <s v="Q1-2024"/>
    <s v="High"/>
    <s v="Asia &gt; India &gt; Delhi"/>
    <s v="Jan-2023"/>
    <n v="13"/>
    <x v="32"/>
  </r>
  <r>
    <s v="ORD-2024-892908"/>
    <d v="2024-07-13T00:00:00"/>
    <d v="2024-07-20T00:00:00"/>
    <s v="Asia"/>
    <x v="2"/>
    <s v="Nagoya"/>
    <s v="Small Business"/>
    <s v="Marketplace"/>
    <s v="F. Müller"/>
    <s v="Networking"/>
    <s v="NET-9575"/>
    <n v="105.13"/>
    <n v="244.13"/>
    <n v="7.0999999999999994E-2"/>
    <n v="14"/>
    <n v="7"/>
    <n v="3175.1547799999998"/>
    <n v="1471.82"/>
    <n v="1703.3347799999999"/>
    <n v="0.53645724319618837"/>
    <s v="Jul-2024"/>
    <s v="Q3-2024"/>
    <s v="Low"/>
    <s v="Asia &gt; Japan &gt; Nagoya"/>
    <s v="Mar-2023"/>
    <n v="16"/>
    <x v="7"/>
  </r>
  <r>
    <s v="ORD-2023-573146"/>
    <d v="2023-12-01T00:00:00"/>
    <d v="2023-12-18T00:00:00"/>
    <s v="Asia"/>
    <x v="2"/>
    <s v="Nagoya"/>
    <s v="Small Business"/>
    <s v="Direct"/>
    <s v="N. Brown"/>
    <s v="Laptops"/>
    <s v="LAP-3604"/>
    <n v="1495.79"/>
    <n v="2783.12"/>
    <n v="0.02"/>
    <n v="5"/>
    <n v="17"/>
    <n v="13637.287999999999"/>
    <n v="7478.95"/>
    <n v="6158.3379999999988"/>
    <n v="0.45158084217331185"/>
    <s v="Dec-2023"/>
    <s v="Q4-2023"/>
    <s v="High"/>
    <s v="Asia &gt; Japan &gt; Nagoya"/>
    <s v="Mar-2023"/>
    <n v="9"/>
    <x v="4"/>
  </r>
  <r>
    <s v="ORD-2024-901115"/>
    <d v="2024-07-25T00:00:00"/>
    <d v="2024-08-02T00:00:00"/>
    <s v="Americas"/>
    <x v="3"/>
    <s v="Montreal"/>
    <s v="Consumer"/>
    <s v="Direct"/>
    <s v="J. Njeri"/>
    <s v="Accessories"/>
    <s v="ACC-6626"/>
    <n v="986.81"/>
    <n v="2050.31"/>
    <n v="0.10299999999999999"/>
    <n v="43"/>
    <n v="8"/>
    <n v="79082.507010000001"/>
    <n v="42432.829999999994"/>
    <n v="36649.677010000007"/>
    <n v="0.46343595310358138"/>
    <s v="Jul-2024"/>
    <s v="Q3-2024"/>
    <s v="High"/>
    <s v="Americas &gt; Canada &gt; Montreal"/>
    <s v="Jan-2023"/>
    <n v="18"/>
    <x v="14"/>
  </r>
  <r>
    <s v="ORD-2023-898009"/>
    <d v="2023-05-04T00:00:00"/>
    <d v="2023-05-16T00:00:00"/>
    <s v="Africa"/>
    <x v="1"/>
    <s v="Abuja"/>
    <s v="Small Business"/>
    <s v="Marketplace"/>
    <s v="J. Njeri"/>
    <s v="Phones"/>
    <s v="PHN-1670"/>
    <n v="77.739999999999995"/>
    <n v="147.12"/>
    <n v="0"/>
    <n v="15"/>
    <n v="12"/>
    <n v="2206.8000000000002"/>
    <n v="1166.0999999999999"/>
    <n v="1040.7000000000003"/>
    <n v="0.47158781946710177"/>
    <s v="May-2023"/>
    <s v="Q2-2023"/>
    <s v="Low"/>
    <s v="Africa &gt; Nigeria &gt; Abuja"/>
    <s v="Jan-2023"/>
    <n v="4"/>
    <x v="15"/>
  </r>
  <r>
    <s v="ORD-2023-208944"/>
    <d v="2023-12-21T00:00:00"/>
    <d v="2024-01-06T00:00:00"/>
    <s v="Africa"/>
    <x v="1"/>
    <s v="Unknown - Nigeria"/>
    <s v="Corporate"/>
    <s v="Marketplace"/>
    <s v="K. Singh"/>
    <s v="Components"/>
    <s v="CMP-4792"/>
    <n v="932.61"/>
    <n v="1982.98"/>
    <n v="0.14399999999999999"/>
    <n v="16"/>
    <n v="16"/>
    <n v="27158.894079999998"/>
    <n v="14921.76"/>
    <n v="12237.134079999998"/>
    <n v="0.45057556629345635"/>
    <s v="Dec-2023"/>
    <s v="Q4-2023"/>
    <s v="High"/>
    <s v="Africa &gt; Nigeria &gt; Unknown - Nigeria"/>
    <s v="Jan-2023"/>
    <n v="11"/>
    <x v="27"/>
  </r>
  <r>
    <s v="ORD-2025-480172"/>
    <d v="2025-06-17T00:00:00"/>
    <d v="2025-07-05T00:00:00"/>
    <s v="Asia"/>
    <x v="4"/>
    <s v="Delhi"/>
    <s v="Consumer"/>
    <s v="Marketplace"/>
    <s v="L. Okafor"/>
    <s v="Laptops"/>
    <s v="LAP-1990"/>
    <n v="982.93"/>
    <n v="2299.3000000000002"/>
    <n v="0.113"/>
    <n v="6"/>
    <n v="18"/>
    <n v="12236.874600000001"/>
    <n v="5897.58"/>
    <n v="6339.2946000000011"/>
    <n v="0.51804850562087157"/>
    <s v="Jun-2025"/>
    <s v="Q2-2025"/>
    <s v="High"/>
    <s v="Asia &gt; India &gt; Delhi"/>
    <s v="Jan-2023"/>
    <n v="29"/>
    <x v="16"/>
  </r>
  <r>
    <s v="ORD-2023-735274"/>
    <d v="2023-02-23T00:00:00"/>
    <d v="2023-03-08T00:00:00"/>
    <s v="Europe"/>
    <x v="8"/>
    <s v="Manchester"/>
    <s v="Small Business"/>
    <s v="Direct"/>
    <s v="C. Otieno"/>
    <s v="Printers"/>
    <s v="PRN-7410"/>
    <n v="307.37"/>
    <n v="462.61"/>
    <n v="0.188"/>
    <n v="11"/>
    <n v="13"/>
    <n v="4132.0325200000007"/>
    <n v="3381.07"/>
    <n v="750.9625200000005"/>
    <n v="0.18174167709599739"/>
    <s v="Feb-2023"/>
    <s v="Q1-2023"/>
    <s v="Low"/>
    <s v="Europe &gt; United Kingdom &gt; Manchester"/>
    <s v="Jan-2023"/>
    <n v="1"/>
    <x v="2"/>
  </r>
  <r>
    <s v="ORD-2023-212701"/>
    <d v="2023-12-02T00:00:00"/>
    <d v="2023-12-16T00:00:00"/>
    <s v="Europe"/>
    <x v="6"/>
    <s v="Frankfurt"/>
    <s v="Education"/>
    <s v="Direct"/>
    <s v="N. Brown"/>
    <s v="Monitors"/>
    <s v="MON-4278"/>
    <n v="879.08"/>
    <n v="1093.3900000000001"/>
    <n v="0.113"/>
    <n v="17"/>
    <n v="14"/>
    <n v="16487.22781"/>
    <n v="14944.36"/>
    <n v="1542.8678099999997"/>
    <n v="9.3579577341935186E-2"/>
    <s v="Dec-2023"/>
    <s v="Q4-2023"/>
    <s v="Medium"/>
    <s v="Europe &gt; Germany &gt; Frankfurt"/>
    <s v="Jan-2023"/>
    <n v="11"/>
    <x v="27"/>
  </r>
  <r>
    <s v="ORD-2023-479747"/>
    <d v="2023-07-14T00:00:00"/>
    <d v="2023-07-14T00:00:00"/>
    <s v="Africa"/>
    <x v="1"/>
    <s v="Lagos"/>
    <s v="Education"/>
    <s v="Retail"/>
    <s v="I. Johnson"/>
    <s v="Accessories"/>
    <s v="ACC-5334"/>
    <n v="956.38"/>
    <n v="1454.22"/>
    <n v="3.9E-2"/>
    <n v="19"/>
    <n v="0"/>
    <n v="26552.60298"/>
    <n v="18171.22"/>
    <n v="8381.3829799999985"/>
    <n v="0.31565202802576603"/>
    <s v="Jul-2023"/>
    <s v="Q3-2023"/>
    <s v="Medium"/>
    <s v="Africa &gt; Nigeria &gt; Lagos"/>
    <s v="Jan-2023"/>
    <n v="6"/>
    <x v="23"/>
  </r>
  <r>
    <s v="ORD-2024-915495"/>
    <d v="2024-08-08T00:00:00"/>
    <d v="2024-08-20T00:00:00"/>
    <s v="Asia"/>
    <x v="2"/>
    <s v="Osaka"/>
    <s v="Small Business"/>
    <s v="Retail"/>
    <s v="H. Kim"/>
    <s v="Networking"/>
    <s v="NET-8957"/>
    <n v="1233.3599999999999"/>
    <n v="2120.4"/>
    <n v="0.17899999999999999"/>
    <n v="20"/>
    <n v="12"/>
    <n v="34816.968000000001"/>
    <n v="24667.199999999997"/>
    <n v="10149.768000000004"/>
    <n v="0.29151785991244278"/>
    <s v="Aug-2024"/>
    <s v="Q3-2024"/>
    <s v="High"/>
    <s v="Asia &gt; Japan &gt; Osaka"/>
    <s v="Mar-2023"/>
    <n v="17"/>
    <x v="17"/>
  </r>
  <r>
    <s v="ORD-2024-225829"/>
    <d v="2024-11-07T00:00:00"/>
    <d v="2024-11-26T00:00:00"/>
    <s v="Americas"/>
    <x v="5"/>
    <s v="Rio de Janeiro"/>
    <s v="Non-Profit"/>
    <s v="Distributor"/>
    <s v="J. Njeri"/>
    <s v="Printers"/>
    <s v="PRN-9960"/>
    <n v="55.35"/>
    <n v="128.68"/>
    <n v="0.128"/>
    <n v="10"/>
    <n v="19"/>
    <n v="1122.0896000000002"/>
    <n v="553.5"/>
    <n v="568.58960000000025"/>
    <n v="0.50672388372550647"/>
    <s v="Nov-2024"/>
    <s v="Q4-2024"/>
    <s v="Low"/>
    <s v="Americas &gt; Brazil &gt; Rio de Janeiro"/>
    <s v="Jan-2023"/>
    <n v="22"/>
    <x v="10"/>
  </r>
  <r>
    <s v="ORD-2024-921935"/>
    <d v="2024-01-01T00:00:00"/>
    <d v="2024-01-27T00:00:00"/>
    <s v="Europe"/>
    <x v="8"/>
    <s v="Manchester"/>
    <s v="Education"/>
    <s v="Distributor"/>
    <s v="D. Smith"/>
    <s v="Accessories"/>
    <s v="ACC-3103"/>
    <n v="657.45"/>
    <n v="1325.96"/>
    <n v="0.16700000000000001"/>
    <n v="21"/>
    <n v="26"/>
    <n v="23195.01828"/>
    <n v="13806.45"/>
    <n v="9388.5682799999995"/>
    <n v="0.40476658249048808"/>
    <s v="Jan-2024"/>
    <s v="Q1-2024"/>
    <s v="Medium"/>
    <s v="Europe &gt; United Kingdom &gt; Manchester"/>
    <s v="Jan-2023"/>
    <n v="12"/>
    <x v="9"/>
  </r>
  <r>
    <s v="ORD-2025-949776"/>
    <d v="2025-08-14T00:00:00"/>
    <d v="2025-09-11T00:00:00"/>
    <s v="Americas"/>
    <x v="5"/>
    <s v="São Paulo"/>
    <s v="Non-Profit"/>
    <s v="Direct"/>
    <s v="F. Müller"/>
    <s v="Printers"/>
    <s v="PRN-9490"/>
    <n v="1203.02"/>
    <n v="2439.33"/>
    <n v="0"/>
    <n v="18"/>
    <n v="28"/>
    <n v="43907.94"/>
    <n v="21654.36"/>
    <n v="22253.58"/>
    <n v="0.50682359500354612"/>
    <s v="Aug-2025"/>
    <s v="Q3-2025"/>
    <s v="High"/>
    <s v="Americas &gt; Brazil &gt; São Paulo"/>
    <s v="Jan-2023"/>
    <n v="31"/>
    <x v="29"/>
  </r>
  <r>
    <s v="ORD-2024-510591"/>
    <d v="2024-04-03T00:00:00"/>
    <d v="2024-04-21T00:00:00"/>
    <s v="Americas"/>
    <x v="5"/>
    <s v="Brasília"/>
    <s v="Small Business"/>
    <s v="Distributor"/>
    <s v="B. Chen"/>
    <s v="Networking"/>
    <s v="NET-3850"/>
    <n v="1176.69"/>
    <n v="2201.54"/>
    <n v="0.17"/>
    <n v="27"/>
    <n v="18"/>
    <n v="49336.511399999996"/>
    <n v="31770.63"/>
    <n v="17565.881399999995"/>
    <n v="0.35604222717701106"/>
    <s v="Apr-2024"/>
    <s v="Q2-2024"/>
    <s v="High"/>
    <s v="Americas &gt; Brazil &gt; Brasília"/>
    <s v="Jan-2023"/>
    <n v="15"/>
    <x v="19"/>
  </r>
  <r>
    <s v="ORD-2024-961756"/>
    <d v="2024-11-25T00:00:00"/>
    <d v="2024-12-07T00:00:00"/>
    <s v="Asia"/>
    <x v="9"/>
    <s v="Shanghai"/>
    <s v="Corporate"/>
    <s v="Distributor"/>
    <s v="A. Patel"/>
    <s v="Accessories"/>
    <s v="ACC-7047"/>
    <n v="769.9"/>
    <n v="814.36"/>
    <n v="0"/>
    <n v="5"/>
    <n v="12"/>
    <n v="4071.8"/>
    <n v="3849.5"/>
    <n v="222.30000000000018"/>
    <n v="5.4595019401738831E-2"/>
    <s v="Nov-2024"/>
    <s v="Q4-2024"/>
    <s v="Low"/>
    <s v="Asia &gt; China &gt; Shanghai"/>
    <s v="Jan-2023"/>
    <n v="22"/>
    <x v="10"/>
  </r>
  <r>
    <s v="ORD-2024-892173"/>
    <d v="2024-01-18T00:00:00"/>
    <d v="2024-02-03T00:00:00"/>
    <s v="Africa"/>
    <x v="11"/>
    <s v="Cape Town"/>
    <s v="Non-Profit"/>
    <s v="Distributor"/>
    <s v="L. Okafor"/>
    <s v="Printers"/>
    <s v="PRN-6660"/>
    <n v="666.23"/>
    <n v="1382.91"/>
    <n v="0.17599999999999999"/>
    <n v="13"/>
    <n v="16"/>
    <n v="14813.731920000002"/>
    <n v="8660.99"/>
    <n v="6152.7419200000022"/>
    <n v="0.41534043907553048"/>
    <s v="Jan-2024"/>
    <s v="Q1-2024"/>
    <s v="Medium"/>
    <s v="Africa &gt; South Africa &gt; Cape Town"/>
    <s v="Jan-2023"/>
    <n v="12"/>
    <x v="9"/>
  </r>
  <r>
    <s v="ORD-2024-704056"/>
    <d v="2024-06-23T00:00:00"/>
    <d v="2024-06-25T00:00:00"/>
    <s v="Europe"/>
    <x v="8"/>
    <s v="Birmingham"/>
    <s v="Small Business"/>
    <s v="Marketplace"/>
    <s v="L. Okafor"/>
    <s v="Accessories"/>
    <s v="ACC-7838"/>
    <n v="951.44"/>
    <n v="1646.43"/>
    <n v="0.11"/>
    <n v="24"/>
    <n v="2"/>
    <n v="35167.7448"/>
    <n v="22834.560000000001"/>
    <n v="12333.184799999999"/>
    <n v="0.35069592520473475"/>
    <s v="Jun-2024"/>
    <s v="Q2-2024"/>
    <s v="High"/>
    <s v="Europe &gt; United Kingdom &gt; Birmingham"/>
    <s v="Jan-2023"/>
    <n v="17"/>
    <x v="17"/>
  </r>
  <r>
    <s v="ORD-2025-591006"/>
    <d v="2025-06-25T00:00:00"/>
    <d v="2025-07-10T00:00:00"/>
    <s v="Europe"/>
    <x v="8"/>
    <s v="Birmingham"/>
    <s v="Non-Profit"/>
    <s v="Marketplace"/>
    <s v="D. Smith"/>
    <s v="Phones"/>
    <s v="PHN-5383"/>
    <n v="546.83000000000004"/>
    <n v="400.84"/>
    <n v="7.8E-2"/>
    <n v="13"/>
    <n v="15"/>
    <n v="4804.4682400000002"/>
    <n v="7108.7900000000009"/>
    <n v="-2304.3217600000007"/>
    <n v="-0.47962056254533608"/>
    <s v="Jun-2025"/>
    <s v="Q2-2025"/>
    <s v="Low"/>
    <s v="Europe &gt; United Kingdom &gt; Birmingham"/>
    <s v="Jan-2023"/>
    <n v="29"/>
    <x v="16"/>
  </r>
  <r>
    <s v="ORD-2023-159821"/>
    <d v="2023-07-01T00:00:00"/>
    <d v="2023-07-08T00:00:00"/>
    <s v="Africa"/>
    <x v="1"/>
    <s v="Port Harcourt"/>
    <s v="Corporate"/>
    <s v="Retail"/>
    <s v="A. Patel"/>
    <s v="Laptops"/>
    <s v="LAP-3904"/>
    <n v="834.26"/>
    <n v="1780.56"/>
    <n v="1.4E-2"/>
    <n v="47"/>
    <n v="7"/>
    <n v="82514.711519999997"/>
    <n v="39210.22"/>
    <n v="43304.491519999996"/>
    <n v="0.5248093427497933"/>
    <s v="Jul-2023"/>
    <s v="Q3-2023"/>
    <s v="High"/>
    <s v="Africa &gt; Nigeria &gt; Port Harcourt"/>
    <s v="Jan-2023"/>
    <n v="6"/>
    <x v="23"/>
  </r>
  <r>
    <s v="ORD-2024-343877"/>
    <d v="2024-03-09T00:00:00"/>
    <d v="2024-03-26T00:00:00"/>
    <s v="Asia"/>
    <x v="9"/>
    <s v="Shenzhen"/>
    <s v="Enterprise"/>
    <s v="Online"/>
    <s v="K. Singh"/>
    <s v="Monitors"/>
    <s v="MON-5749"/>
    <n v="1029.67"/>
    <n v="1118.43"/>
    <n v="0.27200000000000002"/>
    <n v="9"/>
    <n v="17"/>
    <n v="7327.9533600000004"/>
    <n v="9267.0300000000007"/>
    <n v="-1939.0766400000002"/>
    <n v="-0.26461367106736061"/>
    <s v="Mar-2024"/>
    <s v="Q1-2024"/>
    <s v="Medium"/>
    <s v="Asia &gt; China &gt; Shenzhen"/>
    <s v="Jan-2023"/>
    <n v="14"/>
    <x v="0"/>
  </r>
  <r>
    <s v="ORD-2023-386663"/>
    <d v="2023-06-05T00:00:00"/>
    <d v="2023-06-28T00:00:00"/>
    <s v="Europe"/>
    <x v="8"/>
    <s v="Birmingham"/>
    <s v="Corporate"/>
    <s v="Direct"/>
    <s v="K. Singh"/>
    <s v="Printers"/>
    <s v="PRN-3690"/>
    <n v="605.82000000000005"/>
    <n v="771.12"/>
    <n v="0.13200000000000001"/>
    <n v="19"/>
    <n v="23"/>
    <n v="12717.311040000001"/>
    <n v="11510.580000000002"/>
    <n v="1206.7310399999988"/>
    <n v="9.4888851597986767E-2"/>
    <s v="Jun-2023"/>
    <s v="Q2-2023"/>
    <s v="Low"/>
    <s v="Europe &gt; United Kingdom &gt; Birmingham"/>
    <s v="Jan-2023"/>
    <n v="5"/>
    <x v="22"/>
  </r>
  <r>
    <s v="ORD-2025-125517"/>
    <d v="2025-03-21T00:00:00"/>
    <d v="2025-04-09T00:00:00"/>
    <s v="Asia"/>
    <x v="2"/>
    <s v="Tokyo"/>
    <s v="Small Business"/>
    <s v="Distributor"/>
    <s v="E. Garcia"/>
    <s v="Components"/>
    <s v="CMP-7055"/>
    <n v="1055.45"/>
    <n v="1210.04"/>
    <n v="8.9999999999999993E-3"/>
    <n v="18"/>
    <n v="19"/>
    <n v="21584.693520000001"/>
    <n v="18998.100000000002"/>
    <n v="2586.5935199999985"/>
    <n v="0.1198346188053727"/>
    <s v="Mar-2025"/>
    <s v="Q1-2025"/>
    <s v="Medium"/>
    <s v="Asia &gt; Japan &gt; Tokyo"/>
    <s v="Mar-2023"/>
    <n v="24"/>
    <x v="24"/>
  </r>
  <r>
    <s v="ORD-2024-819778"/>
    <d v="2024-06-02T00:00:00"/>
    <d v="2024-06-15T00:00:00"/>
    <s v="Africa"/>
    <x v="0"/>
    <s v="Mombasa"/>
    <s v="Education"/>
    <s v="Online"/>
    <s v="O. Wang"/>
    <s v="Phones"/>
    <s v="PHN-6866"/>
    <n v="1295.18"/>
    <n v="3024.03"/>
    <n v="0.192"/>
    <n v="8"/>
    <n v="13"/>
    <n v="19547.329920000004"/>
    <n v="10361.44"/>
    <n v="9185.8899200000033"/>
    <n v="0.46993067378483178"/>
    <s v="Jun-2024"/>
    <s v="Q2-2024"/>
    <s v="High"/>
    <s v="Africa &gt; Kenya &gt; Mombasa"/>
    <s v="Jan-2023"/>
    <n v="17"/>
    <x v="17"/>
  </r>
  <r>
    <s v="ORD-2025-624006"/>
    <d v="2025-03-15T00:00:00"/>
    <d v="2025-03-29T00:00:00"/>
    <s v="Asia"/>
    <x v="4"/>
    <s v="Mumbai"/>
    <s v="Enterprise"/>
    <s v="Direct"/>
    <s v="C. Otieno"/>
    <s v="Components"/>
    <s v="CMP-3259"/>
    <n v="935.83"/>
    <n v="2303.46"/>
    <n v="0.105"/>
    <n v="9"/>
    <n v="14"/>
    <n v="18554.370299999999"/>
    <n v="8422.4700000000012"/>
    <n v="10131.900299999998"/>
    <n v="0.54606543559174292"/>
    <s v="Mar-2025"/>
    <s v="Q1-2025"/>
    <s v="High"/>
    <s v="Asia &gt; India &gt; Mumbai"/>
    <s v="Jan-2023"/>
    <n v="26"/>
    <x v="3"/>
  </r>
  <r>
    <s v="ORD-2023-132101"/>
    <d v="2023-09-25T00:00:00"/>
    <d v="2023-10-09T00:00:00"/>
    <s v="Americas"/>
    <x v="10"/>
    <s v="New York"/>
    <s v="Small Business"/>
    <s v="Marketplace"/>
    <s v="J. Njeri"/>
    <s v="Laptops"/>
    <s v="LAP-6750"/>
    <n v="1279.56"/>
    <n v="3083.8"/>
    <n v="0.106"/>
    <n v="5"/>
    <n v="14"/>
    <n v="13784.586000000001"/>
    <n v="6397.7999999999993"/>
    <n v="7386.7860000000019"/>
    <n v="0.53587289455047848"/>
    <s v="Sep-2023"/>
    <s v="Q3-2023"/>
    <s v="High"/>
    <s v="Americas &gt; USA &gt; New York"/>
    <s v="Jan-2023"/>
    <n v="8"/>
    <x v="28"/>
  </r>
  <r>
    <s v="ORD-2025-306903"/>
    <d v="2025-06-24T00:00:00"/>
    <d v="2025-07-23T00:00:00"/>
    <s v="Americas"/>
    <x v="3"/>
    <s v="Vancouver"/>
    <s v="Non-Profit"/>
    <s v="Marketplace"/>
    <s v="I. Johnson"/>
    <s v="Printers"/>
    <s v="PRN-3775"/>
    <n v="255.4"/>
    <n v="322.70999999999998"/>
    <n v="0.115"/>
    <n v="16"/>
    <n v="29"/>
    <n v="4569.5735999999997"/>
    <n v="4086.4"/>
    <n v="483.17359999999962"/>
    <n v="0.10573713048412212"/>
    <s v="Jun-2025"/>
    <s v="Q2-2025"/>
    <s v="Low"/>
    <s v="Americas &gt; Canada &gt; Vancouver"/>
    <s v="Jan-2023"/>
    <n v="29"/>
    <x v="16"/>
  </r>
  <r>
    <s v="ORD-2023-813340"/>
    <d v="2023-12-26T00:00:00"/>
    <d v="2024-01-03T00:00:00"/>
    <s v="Europe"/>
    <x v="7"/>
    <s v="Lyon"/>
    <s v="Small Business"/>
    <s v="Retail"/>
    <s v="M. Rossi"/>
    <s v="Laptops"/>
    <s v="LAP-2942"/>
    <n v="492.75"/>
    <n v="731.29"/>
    <n v="5.8000000000000003E-2"/>
    <n v="6"/>
    <n v="8"/>
    <n v="4133.25108"/>
    <n v="2956.5"/>
    <n v="1176.75108"/>
    <n v="0.28470350753528384"/>
    <s v="Dec-2023"/>
    <s v="Q4-2023"/>
    <s v="Low"/>
    <s v="Europe &gt; France &gt; Lyon"/>
    <s v="Jan-2023"/>
    <n v="11"/>
    <x v="27"/>
  </r>
  <r>
    <s v="ORD-2023-855675"/>
    <d v="2023-02-05T00:00:00"/>
    <d v="2023-02-28T00:00:00"/>
    <s v="Americas"/>
    <x v="10"/>
    <s v="Austin"/>
    <s v="Non-Profit"/>
    <s v="Distributor"/>
    <s v="L. Okafor"/>
    <s v="Phones"/>
    <s v="PHN-2036"/>
    <n v="1214.49"/>
    <n v="1533.95"/>
    <n v="0"/>
    <n v="11"/>
    <n v="23"/>
    <n v="16873.45"/>
    <n v="13359.39"/>
    <n v="3514.0600000000013"/>
    <n v="0.20825972163369086"/>
    <s v="Feb-2023"/>
    <s v="Q1-2023"/>
    <s v="Medium"/>
    <s v="Americas &gt; USA &gt; Austin"/>
    <s v="Jan-2023"/>
    <n v="1"/>
    <x v="2"/>
  </r>
  <r>
    <s v="ORD-2023-545150"/>
    <d v="2023-04-06T00:00:00"/>
    <d v="2023-04-08T00:00:00"/>
    <s v="Africa"/>
    <x v="1"/>
    <s v="Abuja"/>
    <s v="Small Business"/>
    <s v="Marketplace"/>
    <s v="K. Singh"/>
    <s v="Monitors"/>
    <s v="MON-4373"/>
    <n v="720.35"/>
    <n v="1571.66"/>
    <n v="0.107"/>
    <n v="23"/>
    <n v="2"/>
    <n v="32280.32474"/>
    <n v="16568.05"/>
    <n v="15712.274740000001"/>
    <n v="0.4867446305622265"/>
    <s v="Apr-2023"/>
    <s v="Q2-2023"/>
    <s v="Medium"/>
    <s v="Africa &gt; Nigeria &gt; Abuja"/>
    <s v="Jan-2023"/>
    <n v="3"/>
    <x v="12"/>
  </r>
  <r>
    <s v="ORD-2025-269934"/>
    <d v="2025-04-04T00:00:00"/>
    <d v="2025-04-10T00:00:00"/>
    <s v="Europe"/>
    <x v="8"/>
    <s v="Birmingham"/>
    <s v="Non-Profit"/>
    <s v="Direct"/>
    <s v="N. Brown"/>
    <s v="Printers"/>
    <s v="PRN-8657"/>
    <n v="290.14"/>
    <n v="250.73"/>
    <n v="3.4000000000000002E-2"/>
    <n v="17"/>
    <n v="6"/>
    <n v="4117.4880599999997"/>
    <n v="4932.38"/>
    <n v="-814.89194000000043"/>
    <n v="-0.19790997038131072"/>
    <s v="Apr-2025"/>
    <s v="Q2-2025"/>
    <s v="Low"/>
    <s v="Europe &gt; United Kingdom &gt; Birmingham"/>
    <s v="Jan-2023"/>
    <n v="27"/>
    <x v="18"/>
  </r>
  <r>
    <s v="ORD-2024-690270"/>
    <d v="2024-05-17T00:00:00"/>
    <d v="2024-05-27T00:00:00"/>
    <s v="Americas"/>
    <x v="10"/>
    <s v="Austin"/>
    <s v="Non-Profit"/>
    <s v="Online"/>
    <s v="C. Otieno"/>
    <s v="Phones"/>
    <s v="PHN-7974"/>
    <n v="1484.23"/>
    <n v="3472.81"/>
    <n v="0.25600000000000001"/>
    <n v="12"/>
    <n v="10"/>
    <n v="31005.24768"/>
    <n v="17810.760000000002"/>
    <n v="13194.487679999998"/>
    <n v="0.42555659661803413"/>
    <s v="May-2024"/>
    <s v="Q2-2024"/>
    <s v="High"/>
    <s v="Americas &gt; USA &gt; Austin"/>
    <s v="Jan-2023"/>
    <n v="16"/>
    <x v="7"/>
  </r>
  <r>
    <s v="ORD-2024-868223"/>
    <d v="2024-03-03T00:00:00"/>
    <d v="2024-03-19T00:00:00"/>
    <s v="Asia"/>
    <x v="9"/>
    <s v="Beijing"/>
    <s v="Consumer"/>
    <s v="Distributor"/>
    <s v="G. Dubois"/>
    <s v="Phones"/>
    <s v="PHN-4915"/>
    <n v="988.83"/>
    <n v="1206.04"/>
    <n v="6.3E-2"/>
    <n v="34"/>
    <n v="16"/>
    <n v="38422.022320000004"/>
    <n v="33620.22"/>
    <n v="4801.8023200000025"/>
    <n v="0.12497526236406606"/>
    <s v="Mar-2024"/>
    <s v="Q1-2024"/>
    <s v="Medium"/>
    <s v="Asia &gt; China &gt; Beijing"/>
    <s v="Jan-2023"/>
    <n v="14"/>
    <x v="0"/>
  </r>
  <r>
    <s v="ORD-2025-188059"/>
    <d v="2025-06-27T00:00:00"/>
    <d v="2025-07-11T00:00:00"/>
    <s v="Asia"/>
    <x v="9"/>
    <s v="Shanghai"/>
    <s v="Small Business"/>
    <s v="Marketplace"/>
    <s v="L. Okafor"/>
    <s v="Networking"/>
    <s v="NET-3535"/>
    <n v="1227.7"/>
    <n v="2197.23"/>
    <n v="9.9000000000000005E-2"/>
    <n v="22"/>
    <n v="14"/>
    <n v="43553.493060000001"/>
    <n v="27009.4"/>
    <n v="16544.093059999999"/>
    <n v="0.37985685871873898"/>
    <s v="Jun-2025"/>
    <s v="Q2-2025"/>
    <s v="High"/>
    <s v="Asia &gt; China &gt; Shanghai"/>
    <s v="Jan-2023"/>
    <n v="29"/>
    <x v="16"/>
  </r>
  <r>
    <s v="ORD-2023-281890"/>
    <d v="2023-03-13T00:00:00"/>
    <d v="2023-04-04T00:00:00"/>
    <s v="Africa"/>
    <x v="11"/>
    <s v="Durban"/>
    <s v="Small Business"/>
    <s v="Retail"/>
    <s v="A. Patel"/>
    <s v="Components"/>
    <s v="CMP-2574"/>
    <n v="1113.7"/>
    <n v="1620.6"/>
    <n v="0.13900000000000001"/>
    <n v="11"/>
    <n v="22"/>
    <n v="15348.702599999999"/>
    <n v="12250.7"/>
    <n v="3098.002599999998"/>
    <n v="0.20184133348182787"/>
    <s v="Mar-2023"/>
    <s v="Q1-2023"/>
    <s v="High"/>
    <s v="Africa &gt; South Africa &gt; Durban"/>
    <s v="Jan-2023"/>
    <n v="2"/>
    <x v="21"/>
  </r>
  <r>
    <s v="ORD-2025-636162"/>
    <d v="2025-01-07T00:00:00"/>
    <d v="2025-01-20T00:00:00"/>
    <s v="Africa"/>
    <x v="11"/>
    <s v="Cape Town"/>
    <s v="Corporate"/>
    <s v="Direct"/>
    <s v="K. Singh"/>
    <s v="Networking"/>
    <s v="NET-7901"/>
    <n v="432.13"/>
    <n v="1034.6600000000001"/>
    <n v="9.1999999999999998E-2"/>
    <n v="7"/>
    <n v="13"/>
    <n v="6576.298960000001"/>
    <n v="3024.91"/>
    <n v="3551.3889600000011"/>
    <n v="0.54002851476204794"/>
    <s v="Jan-2025"/>
    <s v="Q1-2025"/>
    <s v="Medium"/>
    <s v="Africa &gt; South Africa &gt; Cape Town"/>
    <s v="Jan-2023"/>
    <n v="24"/>
    <x v="24"/>
  </r>
  <r>
    <s v="ORD-2025-915869"/>
    <d v="2025-02-06T00:00:00"/>
    <d v="2025-02-15T00:00:00"/>
    <s v="Americas"/>
    <x v="5"/>
    <s v="São Paulo"/>
    <s v="Non-Profit"/>
    <s v="Distributor"/>
    <s v="F. Müller"/>
    <s v="Networking"/>
    <s v="NET-5482"/>
    <n v="837.39"/>
    <n v="1905.42"/>
    <n v="3.2000000000000001E-2"/>
    <n v="18"/>
    <n v="9"/>
    <n v="33200.038079999998"/>
    <n v="15073.02"/>
    <n v="18127.018079999998"/>
    <n v="0.54599389423350919"/>
    <s v="Feb-2025"/>
    <s v="Q1-2025"/>
    <s v="High"/>
    <s v="Americas &gt; Brazil &gt; São Paulo"/>
    <s v="Jan-2023"/>
    <n v="25"/>
    <x v="26"/>
  </r>
  <r>
    <s v="ORD-2025-192876"/>
    <d v="2025-01-31T00:00:00"/>
    <d v="2025-02-17T00:00:00"/>
    <s v="Europe"/>
    <x v="8"/>
    <s v="London"/>
    <s v="Enterprise"/>
    <s v="Retail"/>
    <s v="H. Kim"/>
    <s v="Components"/>
    <s v="CMP-5820"/>
    <n v="378.26"/>
    <n v="541.55999999999995"/>
    <n v="0.16300000000000001"/>
    <n v="25"/>
    <n v="17"/>
    <n v="11332.142999999998"/>
    <n v="9456.5"/>
    <n v="1875.6429999999982"/>
    <n v="0.16551529573885526"/>
    <s v="Jan-2025"/>
    <s v="Q1-2025"/>
    <s v="Low"/>
    <s v="Europe &gt; United Kingdom &gt; London"/>
    <s v="Jan-2023"/>
    <n v="24"/>
    <x v="24"/>
  </r>
  <r>
    <s v="ORD-2025-822030"/>
    <d v="2025-08-07T00:00:00"/>
    <d v="2025-09-06T00:00:00"/>
    <s v="Americas"/>
    <x v="3"/>
    <s v="Montreal"/>
    <s v="Education"/>
    <s v="Direct"/>
    <s v="M. Rossi"/>
    <s v="Networking"/>
    <s v="NET-1336"/>
    <n v="833.73"/>
    <n v="1116.5999999999999"/>
    <n v="0.17599999999999999"/>
    <n v="14"/>
    <n v="30"/>
    <n v="12881.097599999999"/>
    <n v="11672.220000000001"/>
    <n v="1208.877599999998"/>
    <n v="9.3848958958279924E-2"/>
    <s v="Aug-2025"/>
    <s v="Q3-2025"/>
    <s v="Medium"/>
    <s v="Americas &gt; Canada &gt; Montreal"/>
    <s v="Jan-2023"/>
    <n v="31"/>
    <x v="29"/>
  </r>
  <r>
    <s v="ORD-2025-789245"/>
    <d v="2025-07-23T00:00:00"/>
    <d v="2025-08-17T00:00:00"/>
    <s v="Europe"/>
    <x v="8"/>
    <s v="Birmingham"/>
    <s v="Education"/>
    <s v="Online"/>
    <s v="I. Johnson"/>
    <s v="Printers"/>
    <s v="PRN-5876"/>
    <n v="1142.06"/>
    <n v="1455"/>
    <n v="7.8E-2"/>
    <n v="28"/>
    <n v="25"/>
    <n v="37562.28"/>
    <n v="31977.68"/>
    <n v="5584.5999999999985"/>
    <n v="0.1486757459877302"/>
    <s v="Jul-2025"/>
    <s v="Q3-2025"/>
    <s v="Medium"/>
    <s v="Europe &gt; United Kingdom &gt; Birmingham"/>
    <s v="Jan-2023"/>
    <n v="30"/>
    <x v="13"/>
  </r>
  <r>
    <s v="ORD-2023-594955"/>
    <d v="2023-06-20T00:00:00"/>
    <d v="2023-07-08T00:00:00"/>
    <s v="Americas"/>
    <x v="10"/>
    <s v="New York"/>
    <s v="Consumer"/>
    <s v="Marketplace"/>
    <s v="O. Wang"/>
    <s v="Networking"/>
    <s v="NET-3828"/>
    <n v="1145.53"/>
    <n v="1278.3"/>
    <n v="0.09"/>
    <n v="41"/>
    <n v="18"/>
    <n v="47693.373"/>
    <n v="46966.729999999996"/>
    <n v="726.64300000000367"/>
    <n v="1.5235722581416158E-2"/>
    <s v="Jun-2023"/>
    <s v="Q2-2023"/>
    <s v="Medium"/>
    <s v="Americas &gt; USA &gt; New York"/>
    <s v="Jan-2023"/>
    <n v="5"/>
    <x v="22"/>
  </r>
  <r>
    <s v="ORD-2024-398783"/>
    <d v="2024-07-18T00:00:00"/>
    <d v="2024-08-07T00:00:00"/>
    <s v="Europe"/>
    <x v="7"/>
    <s v="Marseille"/>
    <s v="Corporate"/>
    <s v="Retail"/>
    <s v="F. Müller"/>
    <s v="Monitors"/>
    <s v="MON-7622"/>
    <n v="941.35"/>
    <n v="899.83"/>
    <n v="5.8000000000000003E-2"/>
    <n v="18"/>
    <n v="20"/>
    <n v="15257.51748"/>
    <n v="16944.3"/>
    <n v="-1686.7825199999988"/>
    <n v="-0.11055419220139073"/>
    <s v="Jul-2024"/>
    <s v="Q3-2024"/>
    <s v="Medium"/>
    <s v="Europe &gt; France &gt; Marseille"/>
    <s v="Jan-2023"/>
    <n v="18"/>
    <x v="14"/>
  </r>
  <r>
    <s v="ORD-2023-676553"/>
    <d v="2023-05-20T00:00:00"/>
    <d v="2023-06-19T00:00:00"/>
    <s v="Asia"/>
    <x v="4"/>
    <s v="Delhi"/>
    <s v="Non-Profit"/>
    <s v="Marketplace"/>
    <s v="H. Kim"/>
    <s v="Laptops"/>
    <s v="LAP-2806"/>
    <n v="1161.2"/>
    <n v="878.73"/>
    <n v="0.19"/>
    <n v="31"/>
    <n v="30"/>
    <n v="22064.910300000003"/>
    <n v="35997.200000000004"/>
    <n v="-13932.289700000001"/>
    <n v="-0.63142290227212028"/>
    <s v="May-2023"/>
    <s v="Q2-2023"/>
    <s v="Medium"/>
    <s v="Asia &gt; India &gt; Delhi"/>
    <s v="Jan-2023"/>
    <n v="4"/>
    <x v="15"/>
  </r>
  <r>
    <s v="ORD-2025-866565"/>
    <d v="2025-05-12T00:00:00"/>
    <d v="2025-05-26T00:00:00"/>
    <s v="Asia"/>
    <x v="4"/>
    <s v="Hyderabad"/>
    <s v="Corporate"/>
    <s v="Marketplace"/>
    <s v="G. Dubois"/>
    <s v="Printers"/>
    <s v="PRN-8850"/>
    <n v="320.12"/>
    <n v="594.41999999999996"/>
    <n v="0.104"/>
    <n v="18"/>
    <n v="14"/>
    <n v="9586.8057599999993"/>
    <n v="5762.16"/>
    <n v="3824.6457599999994"/>
    <n v="0.39894891538931104"/>
    <s v="May-2025"/>
    <s v="Q2-2025"/>
    <s v="Low"/>
    <s v="Asia &gt; India &gt; Hyderabad"/>
    <s v="Jan-2023"/>
    <n v="28"/>
    <x v="8"/>
  </r>
  <r>
    <s v="ORD-2024-527858"/>
    <d v="2024-05-07T00:00:00"/>
    <d v="2024-05-12T00:00:00"/>
    <s v="Africa"/>
    <x v="1"/>
    <s v="Abuja"/>
    <s v="Non-Profit"/>
    <s v="Distributor"/>
    <s v="L. Okafor"/>
    <s v="Laptops"/>
    <s v="LAP-9100"/>
    <n v="1163.99"/>
    <n v="1617.85"/>
    <n v="0.127"/>
    <n v="14"/>
    <n v="5"/>
    <n v="19773.362699999998"/>
    <n v="16295.86"/>
    <n v="3477.5026999999973"/>
    <n v="0.17586804797749436"/>
    <s v="May-2024"/>
    <s v="Q2-2024"/>
    <s v="Medium"/>
    <s v="Africa &gt; Nigeria &gt; Abuja"/>
    <s v="Jan-2023"/>
    <n v="16"/>
    <x v="7"/>
  </r>
  <r>
    <s v="ORD-2023-619385"/>
    <d v="2023-09-30T00:00:00"/>
    <d v="2023-10-03T00:00:00"/>
    <s v="Asia"/>
    <x v="9"/>
    <s v="Beijing"/>
    <s v="Non-Profit"/>
    <s v="Retail"/>
    <s v="J. Njeri"/>
    <s v="Laptops"/>
    <s v="LAP-5763"/>
    <n v="1019.36"/>
    <n v="972.91"/>
    <n v="0.14699999999999999"/>
    <n v="17"/>
    <n v="3"/>
    <n v="14108.16791"/>
    <n v="17329.12"/>
    <n v="-3220.9520899999989"/>
    <n v="-0.22830406545678819"/>
    <s v="Sep-2023"/>
    <s v="Q3-2023"/>
    <s v="Medium"/>
    <s v="Asia &gt; China &gt; Beijing"/>
    <s v="Jan-2023"/>
    <n v="8"/>
    <x v="28"/>
  </r>
  <r>
    <s v="ORD-2023-835226"/>
    <d v="2023-10-26T00:00:00"/>
    <d v="2023-11-05T00:00:00"/>
    <s v="Africa"/>
    <x v="11"/>
    <s v="Cape Town"/>
    <s v="Non-Profit"/>
    <s v="Online"/>
    <s v="I. Johnson"/>
    <s v="Laptops"/>
    <s v="LAP-7320"/>
    <n v="20.38"/>
    <n v="42.56"/>
    <n v="7.1999999999999995E-2"/>
    <n v="11"/>
    <n v="10"/>
    <n v="434.45248000000004"/>
    <n v="224.17999999999998"/>
    <n v="210.27248000000006"/>
    <n v="0.48399419885921713"/>
    <s v="Oct-2023"/>
    <s v="Q4-2023"/>
    <s v="Low"/>
    <s v="Africa &gt; South Africa &gt; Cape Town"/>
    <s v="Jan-2023"/>
    <n v="9"/>
    <x v="4"/>
  </r>
  <r>
    <s v="ORD-2025-485946"/>
    <d v="2025-06-15T00:00:00"/>
    <d v="2025-06-30T00:00:00"/>
    <s v="Africa"/>
    <x v="11"/>
    <s v="Johannesburg"/>
    <s v="Small Business"/>
    <s v="Direct"/>
    <s v="C. Otieno"/>
    <s v="Monitors"/>
    <s v="MON-5891"/>
    <n v="1487.59"/>
    <n v="1480.83"/>
    <n v="8.9999999999999993E-3"/>
    <n v="11"/>
    <n v="15"/>
    <n v="16142.527829999999"/>
    <n v="16363.49"/>
    <n v="-220.9621700000007"/>
    <n v="-1.3688201273492908E-2"/>
    <s v="Jun-2025"/>
    <s v="Q2-2025"/>
    <s v="Medium"/>
    <s v="Africa &gt; South Africa &gt; Johannesburg"/>
    <s v="Jan-2023"/>
    <n v="29"/>
    <x v="16"/>
  </r>
  <r>
    <s v="ORD-2024-307849"/>
    <d v="2024-08-10T00:00:00"/>
    <d v="2024-09-07T00:00:00"/>
    <s v="Europe"/>
    <x v="7"/>
    <s v="Marseille"/>
    <s v="Non-Profit"/>
    <s v="Direct"/>
    <s v="F. Müller"/>
    <s v="Printers"/>
    <s v="PRN-1183"/>
    <n v="229.96"/>
    <n v="564.26"/>
    <n v="0.105"/>
    <n v="5"/>
    <n v="28"/>
    <n v="2525.0635000000002"/>
    <n v="1149.8"/>
    <n v="1375.2635000000002"/>
    <n v="0.54464511486542821"/>
    <s v="Aug-2024"/>
    <s v="Q3-2024"/>
    <s v="Low"/>
    <s v="Europe &gt; France &gt; Marseille"/>
    <s v="Jan-2023"/>
    <n v="19"/>
    <x v="20"/>
  </r>
  <r>
    <s v="ORD-2023-368449"/>
    <d v="2023-10-09T00:00:00"/>
    <d v="2023-10-26T00:00:00"/>
    <s v="Asia"/>
    <x v="9"/>
    <s v="Shanghai"/>
    <s v="Consumer"/>
    <s v="Marketplace"/>
    <s v="C. Otieno"/>
    <s v="Components"/>
    <s v="CMP-2096"/>
    <n v="1132.03"/>
    <n v="2137.21"/>
    <n v="0.3"/>
    <n v="35"/>
    <n v="17"/>
    <n v="52361.645000000004"/>
    <n v="39621.049999999996"/>
    <n v="12740.595000000008"/>
    <n v="0.24331922727026639"/>
    <s v="Oct-2023"/>
    <s v="Q4-2023"/>
    <s v="High"/>
    <s v="Asia &gt; China &gt; Shanghai"/>
    <s v="Jan-2023"/>
    <n v="9"/>
    <x v="4"/>
  </r>
  <r>
    <s v="ORD-2024-251426"/>
    <d v="2024-03-09T00:00:00"/>
    <d v="2024-03-26T00:00:00"/>
    <s v="Americas"/>
    <x v="10"/>
    <s v="San Francisco"/>
    <s v="Education"/>
    <s v="Direct"/>
    <s v="I. Johnson"/>
    <s v="Phones"/>
    <s v="PHN-3398"/>
    <n v="1137.4100000000001"/>
    <n v="1680.93"/>
    <n v="0.254"/>
    <n v="9"/>
    <n v="17"/>
    <n v="11285.764020000001"/>
    <n v="10236.69"/>
    <n v="1049.07402"/>
    <n v="9.2955516183121464E-2"/>
    <s v="Mar-2024"/>
    <s v="Q1-2024"/>
    <s v="High"/>
    <s v="Americas &gt; USA &gt; San Francisco"/>
    <s v="Jan-2023"/>
    <n v="14"/>
    <x v="0"/>
  </r>
  <r>
    <s v="ORD-2023-927385"/>
    <d v="2023-05-29T00:00:00"/>
    <d v="2023-06-20T00:00:00"/>
    <s v="Europe"/>
    <x v="8"/>
    <s v="London"/>
    <s v="Small Business"/>
    <s v="Direct"/>
    <s v="K. Singh"/>
    <s v="Components"/>
    <s v="CMP-8545"/>
    <n v="1295.3900000000001"/>
    <n v="2905.06"/>
    <n v="0.14799999999999999"/>
    <n v="8"/>
    <n v="22"/>
    <n v="19800.88896"/>
    <n v="10363.120000000001"/>
    <n v="9437.7689599999994"/>
    <n v="0.47663359857556614"/>
    <s v="May-2023"/>
    <s v="Q2-2023"/>
    <s v="High"/>
    <s v="Europe &gt; United Kingdom &gt; London"/>
    <s v="Jan-2023"/>
    <n v="4"/>
    <x v="15"/>
  </r>
  <r>
    <s v="ORD-2025-486350"/>
    <d v="2025-05-27T00:00:00"/>
    <d v="2025-06-08T00:00:00"/>
    <s v="Asia"/>
    <x v="2"/>
    <s v="Osaka"/>
    <s v="Corporate"/>
    <s v="Retail"/>
    <s v="H. Kim"/>
    <s v="Accessories"/>
    <s v="ACC-1249"/>
    <n v="653.6"/>
    <n v="842.09"/>
    <n v="9.8000000000000004E-2"/>
    <n v="19"/>
    <n v="12"/>
    <n v="14431.738420000001"/>
    <n v="12418.4"/>
    <n v="2013.3384200000019"/>
    <n v="0.13950768517324622"/>
    <s v="May-2025"/>
    <s v="Q2-2025"/>
    <s v="Medium"/>
    <s v="Asia &gt; Japan &gt; Osaka"/>
    <s v="Mar-2023"/>
    <n v="26"/>
    <x v="3"/>
  </r>
  <r>
    <s v="ORD-2025-677880"/>
    <d v="2025-08-21T00:00:00"/>
    <d v="2025-09-14T00:00:00"/>
    <s v="Europe"/>
    <x v="6"/>
    <s v="Berlin"/>
    <s v="Non-Profit"/>
    <s v="Online"/>
    <s v="A. Patel"/>
    <s v="Monitors"/>
    <s v="MON-9662"/>
    <n v="1397.67"/>
    <n v="3131.37"/>
    <n v="0.10299999999999999"/>
    <n v="20"/>
    <n v="24"/>
    <n v="56176.777799999996"/>
    <n v="27953.4"/>
    <n v="28223.377799999995"/>
    <n v="0.50240293062874808"/>
    <s v="Aug-2025"/>
    <s v="Q3-2025"/>
    <s v="High"/>
    <s v="Europe &gt; Germany &gt; Berlin"/>
    <s v="Jan-2023"/>
    <n v="31"/>
    <x v="29"/>
  </r>
  <r>
    <s v="ORD-2024-102866"/>
    <d v="2024-12-12T00:00:00"/>
    <d v="2024-12-20T00:00:00"/>
    <s v="Asia"/>
    <x v="2"/>
    <s v="Tokyo"/>
    <s v="Corporate"/>
    <s v="Retail"/>
    <s v="B. Chen"/>
    <s v="Laptops"/>
    <s v="LAP-8347"/>
    <n v="1202.47"/>
    <n v="1444.72"/>
    <n v="0.24099999999999999"/>
    <n v="17"/>
    <n v="8"/>
    <n v="18641.222160000001"/>
    <n v="20441.990000000002"/>
    <n v="-1800.7678400000004"/>
    <n v="-9.6601382921343834E-2"/>
    <s v="Dec-2024"/>
    <s v="Q4-2024"/>
    <s v="Medium"/>
    <s v="Asia &gt; Japan &gt; Tokyo"/>
    <s v="Mar-2023"/>
    <n v="21"/>
    <x v="1"/>
  </r>
  <r>
    <s v="ORD-2025-588029"/>
    <d v="2025-09-14T00:00:00"/>
    <d v="2025-09-23T00:00:00"/>
    <s v="Africa"/>
    <x v="11"/>
    <s v="Durban"/>
    <s v="Non-Profit"/>
    <s v="Online"/>
    <s v="D. Smith"/>
    <s v="Components"/>
    <s v="CMP-6898"/>
    <n v="1310.3"/>
    <n v="2875.8"/>
    <n v="8.3000000000000004E-2"/>
    <n v="5"/>
    <n v="9"/>
    <n v="13185.543"/>
    <n v="6551.5"/>
    <n v="6634.0429999999997"/>
    <n v="0.50313005691157353"/>
    <s v="Sep-2025"/>
    <s v="Q3-2025"/>
    <s v="High"/>
    <s v="Africa &gt; South Africa &gt; Durban"/>
    <s v="Jan-2023"/>
    <n v="32"/>
    <x v="11"/>
  </r>
  <r>
    <s v="ORD-2024-972999"/>
    <d v="2024-09-06T00:00:00"/>
    <d v="2024-10-04T00:00:00"/>
    <s v="Africa"/>
    <x v="11"/>
    <s v="Cape Town"/>
    <s v="Corporate"/>
    <s v="Marketplace"/>
    <s v="D. Smith"/>
    <s v="Monitors"/>
    <s v="MON-3504"/>
    <n v="1174.17"/>
    <n v="1641.61"/>
    <n v="0.122"/>
    <n v="9"/>
    <n v="28"/>
    <n v="12972.00222"/>
    <n v="10567.53"/>
    <n v="2404.4722199999997"/>
    <n v="0.18535860380079394"/>
    <s v="Sep-2024"/>
    <s v="Q3-2024"/>
    <s v="High"/>
    <s v="Africa &gt; South Africa &gt; Cape Town"/>
    <s v="Jan-2023"/>
    <n v="20"/>
    <x v="30"/>
  </r>
  <r>
    <s v="ORD-2025-608069"/>
    <d v="2025-04-12T00:00:00"/>
    <d v="2025-04-30T00:00:00"/>
    <s v="Africa"/>
    <x v="0"/>
    <s v="Kisumu"/>
    <s v="Corporate"/>
    <s v="Marketplace"/>
    <s v="F. Müller"/>
    <s v="Networking"/>
    <s v="NET-3432"/>
    <n v="1119.04"/>
    <n v="1299.02"/>
    <n v="2.5000000000000001E-2"/>
    <n v="14"/>
    <n v="18"/>
    <n v="17731.623"/>
    <n v="15666.56"/>
    <n v="2065.0630000000001"/>
    <n v="0.11646215352085933"/>
    <s v="Apr-2025"/>
    <s v="Q2-2025"/>
    <s v="Medium"/>
    <s v="Africa &gt; Kenya &gt; Kisumu"/>
    <s v="Jan-2023"/>
    <n v="27"/>
    <x v="18"/>
  </r>
  <r>
    <s v="ORD-2024-626750"/>
    <d v="2024-08-12T00:00:00"/>
    <d v="2024-08-15T00:00:00"/>
    <s v="Americas"/>
    <x v="10"/>
    <s v="Chicago"/>
    <s v="Corporate"/>
    <s v="Marketplace"/>
    <s v="D. Smith"/>
    <s v="Printers"/>
    <s v="PRN-5591"/>
    <n v="850.7"/>
    <n v="1118.56"/>
    <n v="0.18"/>
    <n v="19"/>
    <n v="3"/>
    <n v="17427.164800000002"/>
    <n v="16163.300000000001"/>
    <n v="1263.8648000000012"/>
    <n v="7.2522685962090688E-2"/>
    <s v="Aug-2024"/>
    <s v="Q3-2024"/>
    <s v="Medium"/>
    <s v="Americas &gt; USA &gt; Chicago"/>
    <s v="Jan-2023"/>
    <n v="19"/>
    <x v="20"/>
  </r>
  <r>
    <s v="ORD-2024-170021"/>
    <d v="2024-11-05T00:00:00"/>
    <d v="2024-11-08T00:00:00"/>
    <s v="Americas"/>
    <x v="3"/>
    <s v="Toronto"/>
    <s v="Education"/>
    <s v="Marketplace"/>
    <s v="O. Wang"/>
    <s v="Components"/>
    <s v="CMP-2015"/>
    <n v="1020.4"/>
    <n v="1184.71"/>
    <n v="0.106"/>
    <n v="16"/>
    <n v="3"/>
    <n v="16946.091840000001"/>
    <n v="16326.4"/>
    <n v="619.69184000000132"/>
    <n v="3.6568422138328345E-2"/>
    <s v="Nov-2024"/>
    <s v="Q4-2024"/>
    <s v="Medium"/>
    <s v="Americas &gt; Canada &gt; Toronto"/>
    <s v="Jan-2023"/>
    <n v="22"/>
    <x v="10"/>
  </r>
  <r>
    <s v="ORD-2024-678110"/>
    <d v="2024-07-24T00:00:00"/>
    <d v="2024-08-08T00:00:00"/>
    <s v="Europe"/>
    <x v="7"/>
    <s v="Marseille"/>
    <s v="Enterprise"/>
    <s v="Marketplace"/>
    <s v="H. Kim"/>
    <s v="Laptops"/>
    <s v="LAP-9901"/>
    <n v="501.5"/>
    <n v="1201.47"/>
    <n v="0.126"/>
    <n v="5"/>
    <n v="15"/>
    <n v="5250.4239000000007"/>
    <n v="2507.5"/>
    <n v="2742.9239000000007"/>
    <n v="0.52241951359394057"/>
    <s v="Jul-2024"/>
    <s v="Q3-2024"/>
    <s v="Medium"/>
    <s v="Europe &gt; France &gt; Marseille"/>
    <s v="Jan-2023"/>
    <n v="18"/>
    <x v="14"/>
  </r>
  <r>
    <s v="ORD-2025-909340"/>
    <d v="2025-01-20T00:00:00"/>
    <d v="2025-02-03T00:00:00"/>
    <s v="Americas"/>
    <x v="5"/>
    <s v="Brasília"/>
    <s v="Enterprise"/>
    <s v="Marketplace"/>
    <s v="F. Müller"/>
    <s v="Components"/>
    <s v="CMP-8658"/>
    <n v="974.11"/>
    <n v="880.99"/>
    <n v="0.111"/>
    <n v="10"/>
    <n v="14"/>
    <n v="7832.0010999999995"/>
    <n v="9741.1"/>
    <n v="-1909.0989000000009"/>
    <n v="-0.2437562093805121"/>
    <s v="Jan-2025"/>
    <s v="Q1-2025"/>
    <s v="Medium"/>
    <s v="Americas &gt; Brazil &gt; Brasília"/>
    <s v="Jan-2023"/>
    <n v="24"/>
    <x v="24"/>
  </r>
  <r>
    <s v="ORD-2023-854471"/>
    <d v="2023-03-06T00:00:00"/>
    <d v="2023-04-04T00:00:00"/>
    <s v="Asia"/>
    <x v="9"/>
    <s v="Beijing"/>
    <s v="Small Business"/>
    <s v="Direct"/>
    <s v="C. Otieno"/>
    <s v="Monitors"/>
    <s v="MON-2073"/>
    <n v="1126.29"/>
    <n v="2050.87"/>
    <n v="6.4000000000000001E-2"/>
    <n v="7"/>
    <n v="29"/>
    <n v="13437.300239999999"/>
    <n v="7884.03"/>
    <n v="5553.2702399999989"/>
    <n v="0.41327276616690373"/>
    <s v="Mar-2023"/>
    <s v="Q1-2023"/>
    <s v="High"/>
    <s v="Asia &gt; China &gt; Beijing"/>
    <s v="Jan-2023"/>
    <n v="2"/>
    <x v="21"/>
  </r>
  <r>
    <s v="ORD-2024-390951"/>
    <d v="2024-12-20T00:00:00"/>
    <d v="2025-01-14T00:00:00"/>
    <s v="Asia"/>
    <x v="4"/>
    <s v="Delhi"/>
    <s v="Small Business"/>
    <s v="Retail"/>
    <s v="M. Rossi"/>
    <s v="Printers"/>
    <s v="PRN-9378"/>
    <n v="1361.34"/>
    <n v="1737.9"/>
    <n v="7.6999999999999999E-2"/>
    <n v="14"/>
    <n v="25"/>
    <n v="22457.143800000002"/>
    <n v="19058.759999999998"/>
    <n v="3398.3838000000032"/>
    <n v="0.15132751654731813"/>
    <s v="Dec-2024"/>
    <s v="Q4-2024"/>
    <s v="High"/>
    <s v="Asia &gt; India &gt; Delhi"/>
    <s v="Jan-2023"/>
    <n v="23"/>
    <x v="6"/>
  </r>
  <r>
    <s v="ORD-2025-881624"/>
    <d v="2025-02-21T00:00:00"/>
    <d v="2025-03-21T00:00:00"/>
    <s v="Africa"/>
    <x v="1"/>
    <s v="Abuja"/>
    <s v="Enterprise"/>
    <s v="Marketplace"/>
    <s v="I. Johnson"/>
    <s v="Phones"/>
    <s v="PHN-5887"/>
    <n v="1437.39"/>
    <n v="1388.31"/>
    <n v="0.13800000000000001"/>
    <n v="18"/>
    <n v="28"/>
    <n v="21541.017959999997"/>
    <n v="25873.02"/>
    <n v="-4332.002040000003"/>
    <n v="-0.20110479681341872"/>
    <s v="Feb-2025"/>
    <s v="Q1-2025"/>
    <s v="Medium"/>
    <s v="Africa &gt; Nigeria &gt; Abuja"/>
    <s v="Jan-2023"/>
    <n v="25"/>
    <x v="26"/>
  </r>
  <r>
    <s v="ORD-2025-512310"/>
    <d v="2025-03-08T00:00:00"/>
    <d v="2025-03-15T00:00:00"/>
    <s v="Asia"/>
    <x v="4"/>
    <s v="Bengaluru"/>
    <s v="Corporate"/>
    <s v="Distributor"/>
    <s v="K. Singh"/>
    <s v="Laptops"/>
    <s v="LAP-8119"/>
    <n v="475.66"/>
    <n v="529.14"/>
    <n v="0.19600000000000001"/>
    <n v="11"/>
    <n v="7"/>
    <n v="4679.7141600000004"/>
    <n v="5232.26"/>
    <n v="-552.54583999999977"/>
    <n v="-0.11807256193613323"/>
    <s v="Mar-2025"/>
    <s v="Q1-2025"/>
    <s v="Low"/>
    <s v="Asia &gt; India &gt; Bengaluru"/>
    <s v="Jan-2023"/>
    <n v="26"/>
    <x v="3"/>
  </r>
  <r>
    <s v="ORD-2023-674887"/>
    <d v="2023-12-16T00:00:00"/>
    <d v="2023-12-19T00:00:00"/>
    <s v="Asia"/>
    <x v="9"/>
    <s v="Beijing"/>
    <s v="Education"/>
    <s v="Retail"/>
    <s v="A. Patel"/>
    <s v="Accessories"/>
    <s v="ACC-9644"/>
    <n v="1415.05"/>
    <n v="1972.38"/>
    <n v="0"/>
    <n v="12"/>
    <n v="3"/>
    <n v="23668.560000000001"/>
    <n v="16980.599999999999"/>
    <n v="6687.9600000000028"/>
    <n v="0.28256725377462771"/>
    <s v="Dec-2023"/>
    <s v="Q4-2023"/>
    <s v="High"/>
    <s v="Asia &gt; China &gt; Beijing"/>
    <s v="Jan-2023"/>
    <n v="11"/>
    <x v="27"/>
  </r>
  <r>
    <s v="ORD-2024-542244"/>
    <d v="2024-08-30T00:00:00"/>
    <d v="2024-09-05T00:00:00"/>
    <s v="Asia"/>
    <x v="2"/>
    <s v="Nagoya"/>
    <s v="Education"/>
    <s v="Online"/>
    <s v="N. Brown"/>
    <s v="Laptops"/>
    <s v="LAP-7009"/>
    <n v="466.16"/>
    <n v="876.81"/>
    <n v="0.24099999999999999"/>
    <n v="8"/>
    <n v="6"/>
    <n v="5323.9903199999999"/>
    <n v="3729.28"/>
    <n v="1594.7103199999997"/>
    <n v="0.29953291124691594"/>
    <s v="Aug-2024"/>
    <s v="Q3-2024"/>
    <s v="Medium"/>
    <s v="Asia &gt; Japan &gt; Nagoya"/>
    <s v="Mar-2023"/>
    <n v="17"/>
    <x v="17"/>
  </r>
  <r>
    <s v="ORD-2024-375848"/>
    <d v="2024-05-18T00:00:00"/>
    <d v="2024-05-21T00:00:00"/>
    <s v="Europe"/>
    <x v="7"/>
    <s v="Marseille"/>
    <s v="Non-Profit"/>
    <s v="Marketplace"/>
    <s v="D. Smith"/>
    <s v="Printers"/>
    <s v="PRN-1725"/>
    <n v="663.66"/>
    <n v="824.26"/>
    <n v="0.23899999999999999"/>
    <n v="11"/>
    <n v="3"/>
    <n v="6899.8804600000003"/>
    <n v="7300.2599999999993"/>
    <n v="-400.379539999999"/>
    <n v="-5.8027025587048933E-2"/>
    <s v="May-2024"/>
    <s v="Q2-2024"/>
    <s v="Medium"/>
    <s v="Europe &gt; France &gt; Marseille"/>
    <s v="Jan-2023"/>
    <n v="16"/>
    <x v="7"/>
  </r>
  <r>
    <s v="ORD-2023-933238"/>
    <d v="2023-03-17T00:00:00"/>
    <d v="2023-04-06T00:00:00"/>
    <s v="Europe"/>
    <x v="6"/>
    <s v="Munich"/>
    <s v="Consumer"/>
    <s v="Retail"/>
    <s v="O. Wang"/>
    <s v="Phones"/>
    <s v="PHN-8483"/>
    <n v="692.18"/>
    <n v="1159.3499999999999"/>
    <n v="0.112"/>
    <n v="2"/>
    <n v="20"/>
    <n v="2059.0056"/>
    <n v="1384.36"/>
    <n v="674.64560000000006"/>
    <n v="0.32765602968734037"/>
    <s v="Mar-2023"/>
    <s v="Q1-2023"/>
    <s v="Medium"/>
    <s v="Europe &gt; Germany &gt; Munich"/>
    <s v="Jan-2023"/>
    <n v="2"/>
    <x v="21"/>
  </r>
  <r>
    <s v="ORD-2023-732585"/>
    <d v="2023-08-25T00:00:00"/>
    <d v="2023-09-16T00:00:00"/>
    <s v="Africa"/>
    <x v="1"/>
    <s v="Abuja"/>
    <s v="Corporate"/>
    <s v="Marketplace"/>
    <s v="L. Okafor"/>
    <s v="Phones"/>
    <s v="PHN-3971"/>
    <n v="1196.83"/>
    <n v="2513.5100000000002"/>
    <n v="8.3000000000000004E-2"/>
    <n v="7"/>
    <n v="22"/>
    <n v="16134.22069"/>
    <n v="8377.81"/>
    <n v="7756.4106900000006"/>
    <n v="0.48074281609445374"/>
    <s v="Aug-2023"/>
    <s v="Q3-2023"/>
    <s v="High"/>
    <s v="Africa &gt; Nigeria &gt; Abuja"/>
    <s v="Jan-2023"/>
    <n v="7"/>
    <x v="25"/>
  </r>
  <r>
    <s v="ORD-2024-465898"/>
    <d v="2024-06-06T00:00:00"/>
    <d v="2024-06-24T00:00:00"/>
    <s v="Asia"/>
    <x v="4"/>
    <s v="Bengaluru"/>
    <s v="Small Business"/>
    <s v="Direct"/>
    <s v="H. Kim"/>
    <s v="Networking"/>
    <s v="NET-6578"/>
    <n v="1253.25"/>
    <n v="3087.13"/>
    <n v="7.1999999999999995E-2"/>
    <n v="11"/>
    <n v="18"/>
    <n v="31513.423040000001"/>
    <n v="13785.75"/>
    <n v="17727.673040000001"/>
    <n v="0.562543555408064"/>
    <s v="Jun-2024"/>
    <s v="Q2-2024"/>
    <s v="High"/>
    <s v="Asia &gt; India &gt; Bengaluru"/>
    <s v="Jan-2023"/>
    <n v="17"/>
    <x v="17"/>
  </r>
  <r>
    <s v="ORD-2023-987081"/>
    <d v="2023-08-29T00:00:00"/>
    <d v="2023-09-13T00:00:00"/>
    <s v="Americas"/>
    <x v="3"/>
    <s v="Vancouver"/>
    <s v="Small Business"/>
    <s v="Marketplace"/>
    <s v="O. Wang"/>
    <s v="Printers"/>
    <s v="PRN-9975"/>
    <n v="1287.6400000000001"/>
    <n v="2717.15"/>
    <n v="3.2000000000000001E-2"/>
    <n v="7"/>
    <n v="15"/>
    <n v="18411.4084"/>
    <n v="9013.4800000000014"/>
    <n v="9397.9283999999989"/>
    <n v="0.51044049405802105"/>
    <s v="Aug-2023"/>
    <s v="Q3-2023"/>
    <s v="High"/>
    <s v="Americas &gt; Canada &gt; Vancouver"/>
    <s v="Jan-2023"/>
    <n v="7"/>
    <x v="25"/>
  </r>
  <r>
    <s v="ORD-2024-655710"/>
    <d v="2024-11-30T00:00:00"/>
    <d v="2024-12-10T00:00:00"/>
    <s v="Asia"/>
    <x v="4"/>
    <s v="Hyderabad"/>
    <s v="Small Business"/>
    <s v="Retail"/>
    <s v="F. Müller"/>
    <s v="Accessories"/>
    <s v="ACC-1075"/>
    <n v="851.49"/>
    <n v="901.79"/>
    <n v="0.245"/>
    <n v="16"/>
    <n v="10"/>
    <n v="10893.6232"/>
    <n v="13623.84"/>
    <n v="-2730.2168000000001"/>
    <n v="-0.25062522816100341"/>
    <s v="Nov-2024"/>
    <s v="Q4-2024"/>
    <s v="Medium"/>
    <s v="Asia &gt; India &gt; Hyderabad"/>
    <s v="Jan-2023"/>
    <n v="22"/>
    <x v="10"/>
  </r>
  <r>
    <s v="ORD-2025-411385"/>
    <d v="2025-06-05T00:00:00"/>
    <d v="2025-06-14T00:00:00"/>
    <s v="Asia"/>
    <x v="4"/>
    <s v="Delhi"/>
    <s v="Non-Profit"/>
    <s v="Retail"/>
    <s v="A. Patel"/>
    <s v="Accessories"/>
    <s v="ACC-2902"/>
    <n v="618.69000000000005"/>
    <n v="796.15"/>
    <n v="0.09"/>
    <n v="11"/>
    <n v="9"/>
    <n v="7969.4615000000003"/>
    <n v="6805.59"/>
    <n v="1163.8715000000002"/>
    <n v="0.14604142325049191"/>
    <s v="Jun-2025"/>
    <s v="Q2-2025"/>
    <s v="Low"/>
    <s v="Asia &gt; India &gt; Delhi"/>
    <s v="Jan-2023"/>
    <n v="29"/>
    <x v="16"/>
  </r>
  <r>
    <s v="ORD-2025-222035"/>
    <d v="2025-03-14T00:00:00"/>
    <d v="2025-04-08T00:00:00"/>
    <s v="Asia"/>
    <x v="9"/>
    <s v="Unknown - China"/>
    <s v="Corporate"/>
    <s v="Distributor"/>
    <s v="D. Smith"/>
    <s v="Printers"/>
    <s v="PRN-5815"/>
    <n v="80.59"/>
    <n v="157.82"/>
    <n v="0.217"/>
    <n v="6"/>
    <n v="25"/>
    <n v="741.43835999999999"/>
    <n v="483.54"/>
    <n v="257.89835999999997"/>
    <n v="0.34783519967863541"/>
    <s v="Mar-2025"/>
    <s v="Q1-2025"/>
    <s v="Low"/>
    <s v="Asia &gt; China &gt; Unknown - China"/>
    <s v="Jan-2023"/>
    <n v="26"/>
    <x v="3"/>
  </r>
  <r>
    <s v="ORD-2024-749242"/>
    <d v="2024-01-16T00:00:00"/>
    <d v="2024-02-11T00:00:00"/>
    <s v="Europe"/>
    <x v="6"/>
    <s v="Frankfurt"/>
    <s v="Non-Profit"/>
    <s v="Distributor"/>
    <s v="E. Garcia"/>
    <s v="Monitors"/>
    <s v="MON-4195"/>
    <n v="504.93"/>
    <n v="819.06"/>
    <n v="0.22600000000000001"/>
    <n v="15"/>
    <n v="26"/>
    <n v="9509.2865999999995"/>
    <n v="7573.95"/>
    <n v="1935.3365999999996"/>
    <n v="0.20352069312959814"/>
    <s v="Jan-2024"/>
    <s v="Q1-2024"/>
    <s v="Medium"/>
    <s v="Europe &gt; Germany &gt; Frankfurt"/>
    <s v="Jan-2023"/>
    <n v="12"/>
    <x v="9"/>
  </r>
  <r>
    <s v="ORD-2023-623293"/>
    <d v="2023-10-12T00:00:00"/>
    <d v="2023-10-29T00:00:00"/>
    <s v="Asia"/>
    <x v="2"/>
    <s v="Nagoya"/>
    <s v="Non-Profit"/>
    <s v="Direct"/>
    <s v="H. Kim"/>
    <s v="Phones"/>
    <s v="PHN-8478"/>
    <n v="1102.19"/>
    <n v="1711.16"/>
    <n v="0.151"/>
    <n v="10"/>
    <n v="17"/>
    <n v="14527.748400000002"/>
    <n v="11021.900000000001"/>
    <n v="3505.8484000000008"/>
    <n v="0.24132083675127525"/>
    <s v="Oct-2023"/>
    <s v="Q4-2023"/>
    <s v="High"/>
    <s v="Asia &gt; Japan &gt; Nagoya"/>
    <s v="Mar-2023"/>
    <n v="7"/>
    <x v="25"/>
  </r>
  <r>
    <s v="ORD-2025-276968"/>
    <d v="2025-02-25T00:00:00"/>
    <d v="2025-03-17T00:00:00"/>
    <s v="Americas"/>
    <x v="10"/>
    <s v="San Francisco"/>
    <s v="Non-Profit"/>
    <s v="Marketplace"/>
    <s v="H. Kim"/>
    <s v="Phones"/>
    <s v="PHN-1044"/>
    <n v="1205.26"/>
    <n v="1696.35"/>
    <n v="1.9E-2"/>
    <n v="6"/>
    <n v="20"/>
    <n v="9984.7160999999978"/>
    <n v="7231.5599999999995"/>
    <n v="2753.1560999999983"/>
    <n v="0.27573704374028213"/>
    <s v="Feb-2025"/>
    <s v="Q1-2025"/>
    <s v="High"/>
    <s v="Americas &gt; USA &gt; San Francisco"/>
    <s v="Jan-2023"/>
    <n v="25"/>
    <x v="26"/>
  </r>
  <r>
    <s v="ORD-2025-650841"/>
    <d v="2025-07-03T00:00:00"/>
    <d v="2025-07-06T00:00:00"/>
    <s v="Africa"/>
    <x v="1"/>
    <s v="Lagos"/>
    <s v="Consumer"/>
    <s v="Online"/>
    <s v="Not Provided"/>
    <s v="Laptops"/>
    <s v="LAP-8910"/>
    <n v="1313.3"/>
    <n v="2884.34"/>
    <n v="0.157"/>
    <n v="42"/>
    <n v="3"/>
    <n v="102122.94203999999"/>
    <n v="55158.6"/>
    <n v="46964.342039999996"/>
    <n v="0.45988042551305253"/>
    <s v="Jul-2025"/>
    <s v="Q3-2025"/>
    <s v="High"/>
    <s v="Africa &gt; Nigeria &gt; Lagos"/>
    <s v="Jan-2023"/>
    <n v="30"/>
    <x v="13"/>
  </r>
  <r>
    <s v="ORD-2025-831576"/>
    <d v="2025-09-15T00:00:00"/>
    <d v="2025-09-25T00:00:00"/>
    <s v="Asia"/>
    <x v="4"/>
    <s v="Delhi"/>
    <s v="Consumer"/>
    <s v="Retail"/>
    <s v="A. Patel"/>
    <s v="Phones"/>
    <s v="PHN-2859"/>
    <n v="1488.91"/>
    <n v="1483.74"/>
    <n v="0.16800000000000001"/>
    <n v="24"/>
    <n v="10"/>
    <n v="29627.320319999999"/>
    <n v="35733.840000000004"/>
    <n v="-6106.5196800000049"/>
    <n v="-0.20611110333450519"/>
    <s v="Sep-2025"/>
    <s v="Q3-2025"/>
    <s v="Medium"/>
    <s v="Asia &gt; India &gt; Delhi"/>
    <s v="Jan-2023"/>
    <n v="32"/>
    <x v="11"/>
  </r>
  <r>
    <s v="ORD-2024-468655"/>
    <d v="2024-02-19T00:00:00"/>
    <d v="2024-03-06T00:00:00"/>
    <s v="Asia"/>
    <x v="9"/>
    <s v="Beijing"/>
    <s v="Education"/>
    <s v="Marketplace"/>
    <s v="O. Wang"/>
    <s v="Printers"/>
    <s v="PRN-6308"/>
    <n v="1477.84"/>
    <n v="3197.47"/>
    <n v="0.24299999999999999"/>
    <n v="24"/>
    <n v="16"/>
    <n v="58091.634960000003"/>
    <n v="35468.159999999996"/>
    <n v="22623.474960000007"/>
    <n v="0.38944462443823091"/>
    <s v="Feb-2024"/>
    <s v="Q1-2024"/>
    <s v="High"/>
    <s v="Asia &gt; China &gt; Beijing"/>
    <s v="Jan-2023"/>
    <n v="13"/>
    <x v="32"/>
  </r>
  <r>
    <s v="ORD-2024-515105"/>
    <d v="2024-02-27T00:00:00"/>
    <d v="2024-03-26T00:00:00"/>
    <s v="Asia"/>
    <x v="4"/>
    <s v="Mumbai"/>
    <s v="Education"/>
    <s v="Marketplace"/>
    <s v="G. Dubois"/>
    <s v="Laptops"/>
    <s v="LAP-8469"/>
    <n v="1035.19"/>
    <n v="2322.6999999999998"/>
    <n v="0.17299999999999999"/>
    <n v="8"/>
    <n v="28"/>
    <n v="15366.983199999999"/>
    <n v="8281.52"/>
    <n v="7085.4631999999983"/>
    <n v="0.46108355217047409"/>
    <s v="Feb-2024"/>
    <s v="Q1-2024"/>
    <s v="High"/>
    <s v="Asia &gt; India &gt; Mumbai"/>
    <s v="Jan-2023"/>
    <n v="13"/>
    <x v="32"/>
  </r>
  <r>
    <s v="ORD-2025-803803"/>
    <d v="2025-08-28T00:00:00"/>
    <d v="2025-09-05T00:00:00"/>
    <s v="Africa"/>
    <x v="1"/>
    <s v="Port Harcourt"/>
    <s v="Small Business"/>
    <s v="Marketplace"/>
    <s v="E. Garcia"/>
    <s v="Laptops"/>
    <s v="LAP-7553"/>
    <n v="1271.0999999999999"/>
    <n v="1932.42"/>
    <n v="0.25"/>
    <n v="21"/>
    <n v="8"/>
    <n v="30435.614999999998"/>
    <n v="26693.1"/>
    <n v="3742.5149999999994"/>
    <n v="0.12296498690760807"/>
    <s v="Aug-2025"/>
    <s v="Q3-2025"/>
    <s v="High"/>
    <s v="Africa &gt; Nigeria &gt; Port Harcourt"/>
    <s v="Jan-2023"/>
    <n v="31"/>
    <x v="29"/>
  </r>
  <r>
    <s v="ORD-2024-993481"/>
    <d v="2024-08-18T00:00:00"/>
    <d v="2024-09-12T00:00:00"/>
    <s v="Asia"/>
    <x v="4"/>
    <s v="Mumbai"/>
    <s v="Consumer"/>
    <s v="Marketplace"/>
    <s v="C. Otieno"/>
    <s v="Phones"/>
    <s v="PHN-3077"/>
    <n v="1154.03"/>
    <n v="1590.36"/>
    <n v="0.3"/>
    <n v="18"/>
    <n v="25"/>
    <n v="20038.536"/>
    <n v="20772.54"/>
    <n v="-734.00400000000081"/>
    <n v="-3.6629622044245191E-2"/>
    <s v="Aug-2024"/>
    <s v="Q3-2024"/>
    <s v="Medium"/>
    <s v="Asia &gt; India &gt; Mumbai"/>
    <s v="Jan-2023"/>
    <n v="19"/>
    <x v="20"/>
  </r>
  <r>
    <s v="ORD-2024-811752"/>
    <d v="2024-02-25T00:00:00"/>
    <d v="2024-03-09T00:00:00"/>
    <s v="Europe"/>
    <x v="7"/>
    <s v="Marseille"/>
    <s v="Small Business"/>
    <s v="Distributor"/>
    <s v="E. Garcia"/>
    <s v="Monitors"/>
    <s v="MON-3350"/>
    <n v="322.44"/>
    <n v="395.61"/>
    <n v="0"/>
    <n v="34"/>
    <n v="13"/>
    <n v="13450.74"/>
    <n v="10962.96"/>
    <n v="2487.7800000000007"/>
    <n v="0.18495487980586947"/>
    <s v="Feb-2024"/>
    <s v="Q1-2024"/>
    <s v="Low"/>
    <s v="Europe &gt; France &gt; Marseille"/>
    <s v="Jan-2023"/>
    <n v="13"/>
    <x v="32"/>
  </r>
  <r>
    <s v="ORD-2025-673091"/>
    <d v="2025-05-07T00:00:00"/>
    <d v="2025-05-13T00:00:00"/>
    <s v="Asia"/>
    <x v="4"/>
    <s v="Bengaluru"/>
    <s v="Enterprise"/>
    <s v="Direct"/>
    <s v="J. Njeri"/>
    <s v="Phones"/>
    <s v="PHN-5683"/>
    <n v="935.98"/>
    <n v="2077.69"/>
    <n v="0.17499999999999999"/>
    <n v="24"/>
    <n v="6"/>
    <n v="41138.261999999995"/>
    <n v="22463.52"/>
    <n v="18674.741999999995"/>
    <n v="0.45395067978321491"/>
    <s v="May-2025"/>
    <s v="Q2-2025"/>
    <s v="High"/>
    <s v="Asia &gt; India &gt; Bengaluru"/>
    <s v="Jan-2023"/>
    <n v="28"/>
    <x v="8"/>
  </r>
  <r>
    <s v="ORD-2024-381197"/>
    <d v="2024-11-01T00:00:00"/>
    <d v="2024-11-12T00:00:00"/>
    <s v="Europe"/>
    <x v="6"/>
    <s v="Frankfurt"/>
    <s v="Consumer"/>
    <s v="Online"/>
    <s v="B. Chen"/>
    <s v="Printers"/>
    <s v="PRN-2409"/>
    <n v="599.84"/>
    <n v="1330.85"/>
    <n v="0.115"/>
    <n v="11"/>
    <n v="11"/>
    <n v="12955.824749999998"/>
    <n v="6598.2400000000007"/>
    <n v="6357.5847499999973"/>
    <n v="0.49071246892252063"/>
    <s v="Nov-2024"/>
    <s v="Q4-2024"/>
    <s v="Medium"/>
    <s v="Europe &gt; Germany &gt; Frankfurt"/>
    <s v="Jan-2023"/>
    <n v="22"/>
    <x v="10"/>
  </r>
  <r>
    <s v="ORD-2024-651852"/>
    <d v="2024-12-28T00:00:00"/>
    <d v="2025-01-08T00:00:00"/>
    <s v="Asia"/>
    <x v="9"/>
    <s v="Shenzhen"/>
    <s v="Enterprise"/>
    <s v="Online"/>
    <s v="K. Singh"/>
    <s v="Laptops"/>
    <s v="LAP-8825"/>
    <n v="1201.31"/>
    <n v="2764.65"/>
    <n v="0"/>
    <n v="21"/>
    <n v="11"/>
    <n v="58057.65"/>
    <n v="25227.51"/>
    <n v="32830.14"/>
    <n v="0.56547483406579491"/>
    <s v="Dec-2024"/>
    <s v="Q4-2024"/>
    <s v="High"/>
    <s v="Asia &gt; China &gt; Shenzhen"/>
    <s v="Jan-2023"/>
    <n v="23"/>
    <x v="6"/>
  </r>
  <r>
    <s v="ORD-2023-659070"/>
    <d v="2023-10-21T00:00:00"/>
    <d v="2023-10-21T00:00:00"/>
    <s v="Europe"/>
    <x v="8"/>
    <s v="Manchester"/>
    <s v="Enterprise"/>
    <s v="Distributor"/>
    <s v="J. Njeri"/>
    <s v="Monitors"/>
    <s v="MON-8697"/>
    <n v="384.19"/>
    <n v="278.35000000000002"/>
    <n v="5.6000000000000001E-2"/>
    <n v="10"/>
    <n v="0"/>
    <n v="2627.6239999999998"/>
    <n v="3841.9"/>
    <n v="-1214.2760000000003"/>
    <n v="-0.46211938998882657"/>
    <s v="Oct-2023"/>
    <s v="Q4-2023"/>
    <s v="Low"/>
    <s v="Europe &gt; United Kingdom &gt; Manchester"/>
    <s v="Jan-2023"/>
    <n v="9"/>
    <x v="4"/>
  </r>
  <r>
    <s v="ORD-2024-837651"/>
    <d v="2024-12-10T00:00:00"/>
    <d v="2024-12-19T00:00:00"/>
    <s v="Africa"/>
    <x v="1"/>
    <s v="Lagos"/>
    <s v="Corporate"/>
    <s v="Retail"/>
    <s v="O. Wang"/>
    <s v="Monitors"/>
    <s v="MON-4789"/>
    <n v="488.68"/>
    <n v="984.36"/>
    <n v="5.8999999999999997E-2"/>
    <n v="14"/>
    <n v="9"/>
    <n v="12967.958640000001"/>
    <n v="6841.52"/>
    <n v="6126.4386400000003"/>
    <n v="0.47242891576649876"/>
    <s v="Dec-2024"/>
    <s v="Q4-2024"/>
    <s v="Medium"/>
    <s v="Africa &gt; Nigeria &gt; Lagos"/>
    <s v="Jan-2023"/>
    <n v="23"/>
    <x v="6"/>
  </r>
  <r>
    <s v="ORD-2024-581530"/>
    <d v="2024-09-07T00:00:00"/>
    <d v="2024-09-18T00:00:00"/>
    <s v="Asia"/>
    <x v="9"/>
    <s v="Beijing"/>
    <s v="Consumer"/>
    <s v="Distributor"/>
    <s v="O. Wang"/>
    <s v="Networking"/>
    <s v="NET-7998"/>
    <n v="181.74"/>
    <n v="190.84"/>
    <n v="0.214"/>
    <n v="13"/>
    <n v="11"/>
    <n v="1950.0031200000001"/>
    <n v="2362.62"/>
    <n v="-412.61687999999981"/>
    <n v="-0.21159806144310159"/>
    <s v="Sep-2024"/>
    <s v="Q3-2024"/>
    <s v="Low"/>
    <s v="Asia &gt; China &gt; Beijing"/>
    <s v="Jan-2023"/>
    <n v="20"/>
    <x v="30"/>
  </r>
  <r>
    <s v="ORD-2023-378104"/>
    <d v="2023-10-18T00:00:00"/>
    <d v="2023-10-20T00:00:00"/>
    <s v="Africa"/>
    <x v="0"/>
    <s v="Kisumu"/>
    <s v="Consumer"/>
    <s v="Retail"/>
    <s v="J. Njeri"/>
    <s v="Phones"/>
    <s v="PHN-8891"/>
    <n v="774.12"/>
    <n v="908.3"/>
    <n v="0"/>
    <n v="30"/>
    <n v="2"/>
    <n v="27249"/>
    <n v="23223.599999999999"/>
    <n v="4025.4000000000015"/>
    <n v="0.14772652207420461"/>
    <s v="Oct-2023"/>
    <s v="Q4-2023"/>
    <s v="Medium"/>
    <s v="Africa &gt; Kenya &gt; Kisumu"/>
    <s v="Jan-2023"/>
    <n v="9"/>
    <x v="4"/>
  </r>
  <r>
    <s v="ORD-2024-972318"/>
    <d v="2024-12-24T00:00:00"/>
    <d v="2025-01-13T00:00:00"/>
    <s v="Asia"/>
    <x v="4"/>
    <s v="Bengaluru"/>
    <s v="Corporate"/>
    <s v="Marketplace"/>
    <s v="D. Smith"/>
    <s v="Networking"/>
    <s v="NET-9832"/>
    <n v="126.15"/>
    <n v="284.23"/>
    <n v="0.113"/>
    <n v="22"/>
    <n v="20"/>
    <n v="5546.4642200000008"/>
    <n v="2775.3"/>
    <n v="2771.1642200000006"/>
    <n v="0.49962716968541088"/>
    <s v="Dec-2024"/>
    <s v="Q4-2024"/>
    <s v="Low"/>
    <s v="Asia &gt; India &gt; Bengaluru"/>
    <s v="Jan-2023"/>
    <n v="23"/>
    <x v="6"/>
  </r>
  <r>
    <s v="ORD-2023-752962"/>
    <d v="2023-04-21T00:00:00"/>
    <d v="2023-04-28T00:00:00"/>
    <s v="Asia"/>
    <x v="2"/>
    <s v="Nagoya"/>
    <s v="Small Business"/>
    <s v="Direct"/>
    <s v="M. Rossi"/>
    <s v="Components"/>
    <s v="CMP-8604"/>
    <n v="607.04"/>
    <n v="1229.3399999999999"/>
    <n v="0.14699999999999999"/>
    <n v="7"/>
    <n v="7"/>
    <n v="7340.3891399999993"/>
    <n v="4249.28"/>
    <n v="3091.1091399999996"/>
    <n v="0.42110970972310058"/>
    <s v="Apr-2023"/>
    <s v="Q2-2023"/>
    <s v="Medium"/>
    <s v="Asia &gt; Japan &gt; Nagoya"/>
    <s v="Mar-2023"/>
    <n v="1"/>
    <x v="2"/>
  </r>
  <r>
    <s v="ORD-2023-808024"/>
    <d v="2023-12-30T00:00:00"/>
    <d v="2024-01-08T00:00:00"/>
    <s v="Europe"/>
    <x v="7"/>
    <s v="Marseille"/>
    <s v="Consumer"/>
    <s v="Marketplace"/>
    <s v="L. Okafor"/>
    <s v="Accessories"/>
    <s v="ACC-6594"/>
    <n v="861.1"/>
    <n v="1224.72"/>
    <n v="0.17399999999999999"/>
    <n v="24"/>
    <n v="9"/>
    <n v="24278.849280000002"/>
    <n v="20666.400000000001"/>
    <n v="3612.4492800000007"/>
    <n v="0.14878997098827909"/>
    <s v="Dec-2023"/>
    <s v="Q4-2023"/>
    <s v="Medium"/>
    <s v="Europe &gt; France &gt; Marseille"/>
    <s v="Jan-2023"/>
    <n v="11"/>
    <x v="27"/>
  </r>
  <r>
    <s v="ORD-2023-156396"/>
    <d v="2023-02-21T00:00:00"/>
    <d v="2023-03-12T00:00:00"/>
    <s v="Africa"/>
    <x v="0"/>
    <s v="Nakuru"/>
    <s v="Corporate"/>
    <s v="Online"/>
    <s v="F. Müller"/>
    <s v="Networking"/>
    <s v="NET-2499"/>
    <n v="352.65"/>
    <n v="485.86"/>
    <n v="4.1000000000000002E-2"/>
    <n v="6"/>
    <n v="19"/>
    <n v="2795.6384399999997"/>
    <n v="2115.8999999999996"/>
    <n v="679.73844000000008"/>
    <n v="0.24314247159943908"/>
    <s v="Feb-2023"/>
    <s v="Q1-2023"/>
    <s v="Low"/>
    <s v="Africa &gt; Kenya &gt; Nakuru"/>
    <s v="Jan-2023"/>
    <n v="1"/>
    <x v="2"/>
  </r>
  <r>
    <s v="ORD-2023-184577"/>
    <d v="2023-05-17T00:00:00"/>
    <d v="2023-06-03T00:00:00"/>
    <s v="Asia"/>
    <x v="9"/>
    <s v="Beijing"/>
    <s v="Non-Profit"/>
    <s v="Distributor"/>
    <s v="M. Rossi"/>
    <s v="Printers"/>
    <s v="PRN-1923"/>
    <n v="979.59"/>
    <n v="2210.94"/>
    <n v="0.15"/>
    <n v="11"/>
    <n v="17"/>
    <n v="20672.289000000001"/>
    <n v="10775.49"/>
    <n v="9896.7990000000009"/>
    <n v="0.47874712858358359"/>
    <s v="May-2023"/>
    <s v="Q2-2023"/>
    <s v="High"/>
    <s v="Asia &gt; China &gt; Beijing"/>
    <s v="Jan-2023"/>
    <n v="4"/>
    <x v="15"/>
  </r>
  <r>
    <s v="ORD-2024-446030"/>
    <d v="2024-03-23T00:00:00"/>
    <d v="2024-03-26T00:00:00"/>
    <s v="Asia"/>
    <x v="4"/>
    <s v="Bengaluru"/>
    <s v="Education"/>
    <s v="Direct"/>
    <s v="G. Dubois"/>
    <s v="Phones"/>
    <s v="PHN-4346"/>
    <n v="382.21"/>
    <n v="571.89"/>
    <n v="0.14799999999999999"/>
    <n v="26"/>
    <n v="3"/>
    <n v="12668.50728"/>
    <n v="9937.4599999999991"/>
    <n v="2731.0472800000007"/>
    <n v="0.2155776698578809"/>
    <s v="Mar-2024"/>
    <s v="Q1-2024"/>
    <s v="Low"/>
    <s v="Asia &gt; India &gt; Bengaluru"/>
    <s v="Jan-2023"/>
    <n v="14"/>
    <x v="0"/>
  </r>
  <r>
    <s v="ORD-2023-842820"/>
    <d v="2023-09-20T00:00:00"/>
    <d v="2023-09-28T00:00:00"/>
    <s v="Asia"/>
    <x v="4"/>
    <s v="Unknown - India"/>
    <s v="Corporate"/>
    <s v="Unknown"/>
    <s v="B. Chen"/>
    <s v="Accessories"/>
    <s v="ACC-1375"/>
    <n v="1362.06"/>
    <n v="3398.37"/>
    <n v="0.157"/>
    <n v="11"/>
    <n v="8"/>
    <n v="31513.085009999999"/>
    <n v="14982.66"/>
    <n v="16530.425009999999"/>
    <n v="0.52455749745714919"/>
    <s v="Sep-2023"/>
    <s v="Q3-2023"/>
    <s v="High"/>
    <s v="Asia &gt; India &gt; Unknown - India"/>
    <s v="Jan-2023"/>
    <n v="8"/>
    <x v="28"/>
  </r>
  <r>
    <s v="ORD-2024-745424"/>
    <d v="2024-08-22T00:00:00"/>
    <d v="2024-09-04T00:00:00"/>
    <s v="Europe"/>
    <x v="6"/>
    <s v="Frankfurt"/>
    <s v="Non-Profit"/>
    <s v="Retail"/>
    <s v="L. Okafor"/>
    <s v="Printers"/>
    <s v="PRN-4892"/>
    <n v="90.04"/>
    <n v="194.62"/>
    <n v="4.2999999999999997E-2"/>
    <n v="32"/>
    <n v="13"/>
    <n v="5960.04288"/>
    <n v="2881.28"/>
    <n v="3078.7628799999998"/>
    <n v="0.51656723650954672"/>
    <s v="Aug-2024"/>
    <s v="Q3-2024"/>
    <s v="Low"/>
    <s v="Europe &gt; Germany &gt; Frankfurt"/>
    <s v="Jan-2023"/>
    <n v="19"/>
    <x v="20"/>
  </r>
  <r>
    <s v="ORD-2024-510520"/>
    <d v="2024-09-25T00:00:00"/>
    <d v="2024-10-03T00:00:00"/>
    <s v="Americas"/>
    <x v="3"/>
    <s v="Toronto"/>
    <s v="Consumer"/>
    <s v="Online"/>
    <s v="E. Garcia"/>
    <s v="Printers"/>
    <s v="PRN-9557"/>
    <n v="558.19000000000005"/>
    <n v="1031.6400000000001"/>
    <n v="0"/>
    <n v="21"/>
    <n v="8"/>
    <n v="21664.440000000002"/>
    <n v="11721.990000000002"/>
    <n v="9942.4500000000007"/>
    <n v="0.45892947152107322"/>
    <s v="Sep-2024"/>
    <s v="Q3-2024"/>
    <s v="Medium"/>
    <s v="Americas &gt; Canada &gt; Toronto"/>
    <s v="Jan-2023"/>
    <n v="20"/>
    <x v="30"/>
  </r>
  <r>
    <s v="ORD-2023-769774"/>
    <d v="2023-06-13T00:00:00"/>
    <d v="2023-06-24T00:00:00"/>
    <s v="Americas"/>
    <x v="3"/>
    <s v="Toronto"/>
    <s v="Corporate"/>
    <s v="Online"/>
    <s v="C. Otieno"/>
    <s v="Printers"/>
    <s v="PRN-8008"/>
    <n v="247.07"/>
    <n v="495.19"/>
    <n v="2.8000000000000001E-2"/>
    <n v="4"/>
    <n v="11"/>
    <n v="1925.29872"/>
    <n v="988.28"/>
    <n v="937.01872000000003"/>
    <n v="0.48668744764968214"/>
    <s v="Jun-2023"/>
    <s v="Q2-2023"/>
    <s v="Low"/>
    <s v="Americas &gt; Canada &gt; Toronto"/>
    <s v="Jan-2023"/>
    <n v="5"/>
    <x v="22"/>
  </r>
  <r>
    <s v="ORD-2023-580751"/>
    <d v="2023-12-24T00:00:00"/>
    <d v="2024-01-13T00:00:00"/>
    <s v="Asia"/>
    <x v="2"/>
    <s v="Nagoya"/>
    <s v="Education"/>
    <s v="Direct"/>
    <s v="B. Chen"/>
    <s v="Laptops"/>
    <s v="LAP-1946"/>
    <n v="625.37"/>
    <n v="1319.04"/>
    <n v="7.3999999999999996E-2"/>
    <n v="8"/>
    <n v="20"/>
    <n v="9771.4483199999995"/>
    <n v="5002.96"/>
    <n v="4768.4883199999995"/>
    <n v="0.48800220436513547"/>
    <s v="Dec-2023"/>
    <s v="Q4-2023"/>
    <s v="Medium"/>
    <s v="Asia &gt; Japan &gt; Nagoya"/>
    <s v="Mar-2023"/>
    <n v="9"/>
    <x v="4"/>
  </r>
  <r>
    <s v="ORD-2025-473192"/>
    <d v="2025-03-30T00:00:00"/>
    <d v="2025-04-29T00:00:00"/>
    <s v="Africa"/>
    <x v="11"/>
    <s v="Durban"/>
    <s v="Consumer"/>
    <s v="Marketplace"/>
    <s v="J. Njeri"/>
    <s v="Monitors"/>
    <s v="MON-7106"/>
    <n v="194.6"/>
    <n v="314.87"/>
    <n v="0.29299999999999998"/>
    <n v="25"/>
    <n v="30"/>
    <n v="5565.3272500000003"/>
    <n v="4865"/>
    <n v="700.32725000000028"/>
    <n v="0.1258375686712763"/>
    <s v="Mar-2025"/>
    <s v="Q1-2025"/>
    <s v="Low"/>
    <s v="Africa &gt; South Africa &gt; Durban"/>
    <s v="Jan-2023"/>
    <n v="26"/>
    <x v="3"/>
  </r>
  <r>
    <s v="ORD-2024-886939"/>
    <d v="2024-06-03T00:00:00"/>
    <d v="2024-06-24T00:00:00"/>
    <s v="Americas"/>
    <x v="3"/>
    <s v="Toronto"/>
    <s v="Small Business"/>
    <s v="Direct"/>
    <s v="G. Dubois"/>
    <s v="Monitors"/>
    <s v="MON-5386"/>
    <n v="1205.5"/>
    <n v="2210.17"/>
    <n v="0.104"/>
    <n v="23"/>
    <n v="21"/>
    <n v="45547.183360000003"/>
    <n v="27726.5"/>
    <n v="17820.683360000003"/>
    <n v="0.39125763758314652"/>
    <s v="Jun-2024"/>
    <s v="Q2-2024"/>
    <s v="High"/>
    <s v="Americas &gt; Canada &gt; Toronto"/>
    <s v="Jan-2023"/>
    <n v="17"/>
    <x v="17"/>
  </r>
  <r>
    <s v="ORD-2024-566589"/>
    <d v="2024-06-11T00:00:00"/>
    <d v="2024-07-09T00:00:00"/>
    <s v="Africa"/>
    <x v="1"/>
    <s v="Port Harcourt"/>
    <s v="Corporate"/>
    <s v="Marketplace"/>
    <s v="I. Johnson"/>
    <s v="Phones"/>
    <s v="PHN-2436"/>
    <n v="895.54"/>
    <n v="1045"/>
    <n v="0.216"/>
    <n v="15"/>
    <n v="28"/>
    <n v="12289.2"/>
    <n v="13433.099999999999"/>
    <n v="-1143.8999999999978"/>
    <n v="-9.3081730299775234E-2"/>
    <s v="Jun-2024"/>
    <s v="Q2-2024"/>
    <s v="Medium"/>
    <s v="Africa &gt; Nigeria &gt; Port Harcourt"/>
    <s v="Jan-2023"/>
    <n v="17"/>
    <x v="17"/>
  </r>
  <r>
    <s v="ORD-2023-109927"/>
    <d v="2023-07-22T00:00:00"/>
    <d v="2023-07-29T00:00:00"/>
    <s v="Asia"/>
    <x v="4"/>
    <s v="Delhi"/>
    <s v="Small Business"/>
    <s v="Distributor"/>
    <s v="E. Garcia"/>
    <s v="Printers"/>
    <s v="PRN-2301"/>
    <n v="946.99"/>
    <n v="2132.19"/>
    <n v="0.16500000000000001"/>
    <n v="7"/>
    <n v="7"/>
    <n v="12462.65055"/>
    <n v="6628.93"/>
    <n v="5833.72055"/>
    <n v="0.46809629513362228"/>
    <s v="Jul-2023"/>
    <s v="Q3-2023"/>
    <s v="High"/>
    <s v="Asia &gt; India &gt; Delhi"/>
    <s v="Jan-2023"/>
    <n v="6"/>
    <x v="23"/>
  </r>
  <r>
    <s v="ORD-2023-780206"/>
    <d v="2023-01-19T00:00:00"/>
    <d v="2023-02-03T00:00:00"/>
    <s v="Europe"/>
    <x v="8"/>
    <s v="London"/>
    <s v="Enterprise"/>
    <s v="Distributor"/>
    <s v="G. Dubois"/>
    <s v="Accessories"/>
    <s v="ACC-3645"/>
    <n v="873.06"/>
    <n v="2101.5500000000002"/>
    <n v="6.6000000000000003E-2"/>
    <n v="10"/>
    <n v="15"/>
    <n v="19628.476999999999"/>
    <n v="8730.5999999999985"/>
    <n v="10897.877"/>
    <n v="0.55520746719167269"/>
    <s v="Jan-2023"/>
    <s v="Q1-2023"/>
    <s v="High"/>
    <s v="Europe &gt; United Kingdom &gt; London"/>
    <s v="Jan-2023"/>
    <n v="0"/>
    <x v="5"/>
  </r>
  <r>
    <s v="ORD-2024-851993"/>
    <d v="2024-05-01T00:00:00"/>
    <d v="2024-05-16T00:00:00"/>
    <s v="Asia"/>
    <x v="4"/>
    <s v="Bengaluru"/>
    <s v="Small Business"/>
    <s v="Retail"/>
    <s v="L. Okafor"/>
    <s v="Components"/>
    <s v="CMP-6811"/>
    <n v="901.19"/>
    <n v="2125.44"/>
    <n v="7.0999999999999994E-2"/>
    <n v="12"/>
    <n v="15"/>
    <n v="23694.405119999999"/>
    <n v="10814.28"/>
    <n v="12880.125119999999"/>
    <n v="0.54359352154100415"/>
    <s v="May-2024"/>
    <s v="Q2-2024"/>
    <s v="High"/>
    <s v="Asia &gt; India &gt; Bengaluru"/>
    <s v="Jan-2023"/>
    <n v="16"/>
    <x v="7"/>
  </r>
  <r>
    <s v="ORD-2025-417942"/>
    <d v="2025-06-09T00:00:00"/>
    <d v="2025-06-24T00:00:00"/>
    <s v="Asia"/>
    <x v="2"/>
    <s v="Nagoya"/>
    <s v="Corporate"/>
    <s v="Direct"/>
    <s v="B. Chen"/>
    <s v="Phones"/>
    <s v="PHN-5675"/>
    <n v="400.39"/>
    <n v="712.75"/>
    <n v="0.115"/>
    <n v="19"/>
    <n v="15"/>
    <n v="11984.891250000001"/>
    <n v="7607.41"/>
    <n v="4377.4812500000007"/>
    <n v="0.36524997671547504"/>
    <s v="Jun-2025"/>
    <s v="Q2-2025"/>
    <s v="Low"/>
    <s v="Asia &gt; Japan &gt; Nagoya"/>
    <s v="Mar-2023"/>
    <n v="27"/>
    <x v="18"/>
  </r>
  <r>
    <s v="ORD-2023-172095"/>
    <d v="2023-05-24T00:00:00"/>
    <d v="2023-06-21T00:00:00"/>
    <s v="Americas"/>
    <x v="10"/>
    <s v="Austin"/>
    <s v="Small Business"/>
    <s v="Marketplace"/>
    <s v="G. Dubois"/>
    <s v="Monitors"/>
    <s v="MON-6882"/>
    <n v="813.97"/>
    <n v="1568.83"/>
    <n v="1.7000000000000001E-2"/>
    <n v="15"/>
    <n v="28"/>
    <n v="23132.398349999996"/>
    <n v="12209.550000000001"/>
    <n v="10922.848349999995"/>
    <n v="0.4721883215364911"/>
    <s v="May-2023"/>
    <s v="Q2-2023"/>
    <s v="Medium"/>
    <s v="Americas &gt; USA &gt; Austin"/>
    <s v="Jan-2023"/>
    <n v="4"/>
    <x v="15"/>
  </r>
  <r>
    <s v="ORD-2024-257550"/>
    <d v="2024-12-27T00:00:00"/>
    <d v="2024-12-29T00:00:00"/>
    <s v="Americas"/>
    <x v="3"/>
    <s v="Vancouver"/>
    <s v="Enterprise"/>
    <s v="Marketplace"/>
    <s v="C. Otieno"/>
    <s v="Accessories"/>
    <s v="ACC-8620"/>
    <n v="1146.72"/>
    <n v="2074.34"/>
    <n v="0.111"/>
    <n v="8"/>
    <n v="2"/>
    <n v="14752.706080000002"/>
    <n v="9173.76"/>
    <n v="5578.9460800000015"/>
    <n v="0.37816425337472737"/>
    <s v="Dec-2024"/>
    <s v="Q4-2024"/>
    <s v="High"/>
    <s v="Americas &gt; Canada &gt; Vancouver"/>
    <s v="Jan-2023"/>
    <n v="23"/>
    <x v="6"/>
  </r>
  <r>
    <s v="ORD-2023-581799"/>
    <d v="2023-12-05T00:00:00"/>
    <d v="2023-12-12T00:00:00"/>
    <s v="Americas"/>
    <x v="5"/>
    <s v="Brasília"/>
    <s v="Corporate"/>
    <s v="Direct"/>
    <s v="F. Müller"/>
    <s v="Phones"/>
    <s v="PHN-6506"/>
    <n v="307.43"/>
    <n v="495.19"/>
    <n v="0"/>
    <n v="42"/>
    <n v="7"/>
    <n v="20797.98"/>
    <n v="12912.06"/>
    <n v="7885.92"/>
    <n v="0.37916759223732305"/>
    <s v="Dec-2023"/>
    <s v="Q4-2023"/>
    <s v="Low"/>
    <s v="Americas &gt; Brazil &gt; Brasília"/>
    <s v="Jan-2023"/>
    <n v="11"/>
    <x v="27"/>
  </r>
  <r>
    <s v="ORD-2023-880296"/>
    <d v="2023-05-02T00:00:00"/>
    <d v="2023-05-19T00:00:00"/>
    <s v="Asia"/>
    <x v="9"/>
    <s v="Shanghai"/>
    <s v="Non-Profit"/>
    <s v="Direct"/>
    <s v="J. Njeri"/>
    <s v="Monitors"/>
    <s v="MON-5086"/>
    <n v="714.28"/>
    <n v="757.59"/>
    <n v="0.13600000000000001"/>
    <n v="12"/>
    <n v="17"/>
    <n v="7854.6931199999999"/>
    <n v="8571.36"/>
    <n v="-716.66688000000067"/>
    <n v="-9.1240595787910383E-2"/>
    <s v="May-2023"/>
    <s v="Q2-2023"/>
    <s v="Low"/>
    <s v="Asia &gt; China &gt; Shanghai"/>
    <s v="Jan-2023"/>
    <n v="4"/>
    <x v="15"/>
  </r>
  <r>
    <s v="ORD-2023-191563"/>
    <d v="2023-11-30T00:00:00"/>
    <d v="2023-12-10T00:00:00"/>
    <s v="Europe"/>
    <x v="6"/>
    <s v="Munich"/>
    <s v="Small Business"/>
    <s v="Direct"/>
    <s v="F. Müller"/>
    <s v="Laptops"/>
    <s v="LAP-4899"/>
    <n v="174.74"/>
    <n v="415.96"/>
    <n v="0.125"/>
    <n v="21"/>
    <n v="10"/>
    <n v="7643.2649999999994"/>
    <n v="3669.54"/>
    <n v="3973.7249999999995"/>
    <n v="0.51989889137691803"/>
    <s v="Nov-2023"/>
    <s v="Q4-2023"/>
    <s v="Low"/>
    <s v="Europe &gt; Germany &gt; Munich"/>
    <s v="Jan-2023"/>
    <n v="10"/>
    <x v="31"/>
  </r>
  <r>
    <s v="ORD-2024-202166"/>
    <d v="2024-05-05T00:00:00"/>
    <d v="2024-05-18T00:00:00"/>
    <s v="Europe"/>
    <x v="7"/>
    <s v="Marseille"/>
    <s v="Corporate"/>
    <s v="Marketplace"/>
    <s v="A. Patel"/>
    <s v="Components"/>
    <s v="CMP-3313"/>
    <n v="1264.04"/>
    <n v="1870.89"/>
    <n v="0"/>
    <n v="13"/>
    <n v="13"/>
    <n v="24321.57"/>
    <n v="16432.52"/>
    <n v="7889.0499999999993"/>
    <n v="0.32436433996653996"/>
    <s v="May-2024"/>
    <s v="Q2-2024"/>
    <s v="High"/>
    <s v="Europe &gt; France &gt; Marseille"/>
    <s v="Jan-2023"/>
    <n v="16"/>
    <x v="7"/>
  </r>
  <r>
    <s v="ORD-2023-539967"/>
    <d v="2023-07-09T00:00:00"/>
    <d v="2023-07-19T00:00:00"/>
    <s v="Asia"/>
    <x v="2"/>
    <s v="Tokyo"/>
    <s v="Enterprise"/>
    <s v="Distributor"/>
    <s v="N. Brown"/>
    <s v="Components"/>
    <s v="CMP-6649"/>
    <n v="141.26"/>
    <n v="206.88"/>
    <n v="0.107"/>
    <n v="9"/>
    <n v="10"/>
    <n v="1662.6945600000001"/>
    <n v="1271.3399999999999"/>
    <n v="391.35456000000022"/>
    <n v="0.23537369365062469"/>
    <s v="Jul-2023"/>
    <s v="Q3-2023"/>
    <s v="Low"/>
    <s v="Asia &gt; Japan &gt; Tokyo"/>
    <s v="Mar-2023"/>
    <n v="4"/>
    <x v="15"/>
  </r>
  <r>
    <s v="ORD-2023-704111"/>
    <d v="2023-05-17T00:00:00"/>
    <d v="2023-06-15T00:00:00"/>
    <s v="Africa"/>
    <x v="11"/>
    <s v="Durban"/>
    <s v="Enterprise"/>
    <s v="Retail"/>
    <s v="K. Singh"/>
    <s v="Accessories"/>
    <s v="ACC-5206"/>
    <n v="40.89"/>
    <n v="62.82"/>
    <n v="0.129"/>
    <n v="17"/>
    <n v="29"/>
    <n v="930.17574000000002"/>
    <n v="695.13"/>
    <n v="235.04574000000002"/>
    <n v="0.25268960465470752"/>
    <s v="May-2023"/>
    <s v="Q2-2023"/>
    <s v="Low"/>
    <s v="Africa &gt; South Africa &gt; Durban"/>
    <s v="Jan-2023"/>
    <n v="4"/>
    <x v="15"/>
  </r>
  <r>
    <s v="ORD-2024-356812"/>
    <d v="2024-03-07T00:00:00"/>
    <d v="2024-04-03T00:00:00"/>
    <s v="Europe"/>
    <x v="6"/>
    <s v="Frankfurt"/>
    <s v="Corporate"/>
    <s v="Direct"/>
    <s v="M. Rossi"/>
    <s v="Printers"/>
    <s v="PRN-6911"/>
    <n v="738.16"/>
    <n v="956.49"/>
    <n v="0.152"/>
    <n v="5"/>
    <n v="27"/>
    <n v="4055.5175999999997"/>
    <n v="3690.7999999999997"/>
    <n v="364.71759999999995"/>
    <n v="8.9931208780847108E-2"/>
    <s v="Mar-2024"/>
    <s v="Q1-2024"/>
    <s v="Medium"/>
    <s v="Europe &gt; Germany &gt; Frankfurt"/>
    <s v="Jan-2023"/>
    <n v="14"/>
    <x v="0"/>
  </r>
  <r>
    <s v="ORD-2025-306251"/>
    <d v="2025-04-10T00:00:00"/>
    <d v="2025-04-19T00:00:00"/>
    <s v="Africa"/>
    <x v="11"/>
    <s v="Durban"/>
    <s v="Enterprise"/>
    <s v="Unknown"/>
    <s v="G. Dubois"/>
    <s v="Networking"/>
    <s v="NET-5270"/>
    <n v="113.74"/>
    <n v="165.7"/>
    <n v="0.124"/>
    <n v="13"/>
    <n v="9"/>
    <n v="1886.9915999999998"/>
    <n v="1478.62"/>
    <n v="408.37159999999994"/>
    <n v="0.21641410592394794"/>
    <s v="Apr-2025"/>
    <s v="Q2-2025"/>
    <s v="Low"/>
    <s v="Africa &gt; South Africa &gt; Durban"/>
    <s v="Jan-2023"/>
    <n v="27"/>
    <x v="18"/>
  </r>
  <r>
    <s v="ORD-2025-496178"/>
    <d v="2025-07-27T00:00:00"/>
    <d v="2025-08-15T00:00:00"/>
    <s v="Asia"/>
    <x v="2"/>
    <s v="Tokyo"/>
    <s v="Small Business"/>
    <s v="Marketplace"/>
    <s v="J. Njeri"/>
    <s v="Components"/>
    <s v="CMP-5658"/>
    <n v="275.43"/>
    <n v="608.36"/>
    <n v="0.25700000000000001"/>
    <n v="4"/>
    <n v="19"/>
    <n v="1808.04592"/>
    <n v="1101.72"/>
    <n v="706.32592"/>
    <n v="0.39065706915231446"/>
    <s v="Jul-2025"/>
    <s v="Q3-2025"/>
    <s v="Low"/>
    <s v="Asia &gt; Japan &gt; Tokyo"/>
    <s v="Mar-2023"/>
    <n v="28"/>
    <x v="8"/>
  </r>
  <r>
    <s v="ORD-2024-508213"/>
    <d v="2024-11-22T00:00:00"/>
    <d v="2024-12-15T00:00:00"/>
    <s v="Africa"/>
    <x v="0"/>
    <s v="Mombasa"/>
    <s v="Non-Profit"/>
    <s v="Distributor"/>
    <s v="C. Otieno"/>
    <s v="Components"/>
    <s v="CMP-3938"/>
    <n v="1335.76"/>
    <n v="2665.91"/>
    <n v="0.21099999999999999"/>
    <n v="40"/>
    <n v="23"/>
    <n v="84136.119600000005"/>
    <n v="53430.400000000001"/>
    <n v="30705.719600000004"/>
    <n v="0.36495288522909253"/>
    <s v="Nov-2024"/>
    <s v="Q4-2024"/>
    <s v="High"/>
    <s v="Africa &gt; Kenya &gt; Mombasa"/>
    <s v="Jan-2023"/>
    <n v="22"/>
    <x v="10"/>
  </r>
  <r>
    <s v="ORD-2024-787018"/>
    <d v="2024-06-23T00:00:00"/>
    <d v="2024-06-28T00:00:00"/>
    <s v="Africa"/>
    <x v="1"/>
    <s v="Port Harcourt"/>
    <s v="Non-Profit"/>
    <s v="Direct"/>
    <s v="M. Rossi"/>
    <s v="Accessories"/>
    <s v="ACC-7671"/>
    <n v="242.31"/>
    <n v="587.95000000000005"/>
    <n v="0.22900000000000001"/>
    <n v="6"/>
    <n v="5"/>
    <n v="2719.8567000000003"/>
    <n v="1453.8600000000001"/>
    <n v="1265.9967000000001"/>
    <n v="0.46546448568411714"/>
    <s v="Jun-2024"/>
    <s v="Q2-2024"/>
    <s v="Low"/>
    <s v="Africa &gt; Nigeria &gt; Port Harcourt"/>
    <s v="Jan-2023"/>
    <n v="17"/>
    <x v="17"/>
  </r>
  <r>
    <s v="ORD-2023-728177"/>
    <d v="2023-12-18T00:00:00"/>
    <d v="2024-01-14T00:00:00"/>
    <s v="Asia"/>
    <x v="4"/>
    <s v="Mumbai"/>
    <s v="Consumer"/>
    <s v="Distributor"/>
    <s v="D. Smith"/>
    <s v="Networking"/>
    <s v="NET-6014"/>
    <n v="1408.3"/>
    <n v="2193.13"/>
    <n v="7.0999999999999994E-2"/>
    <n v="7"/>
    <n v="27"/>
    <n v="14261.92439"/>
    <n v="9858.1"/>
    <n v="4403.8243899999998"/>
    <n v="0.30878191957656281"/>
    <s v="Dec-2023"/>
    <s v="Q4-2023"/>
    <s v="High"/>
    <s v="Asia &gt; India &gt; Mumbai"/>
    <s v="Jan-2023"/>
    <n v="11"/>
    <x v="27"/>
  </r>
  <r>
    <s v="ORD-2025-795385"/>
    <d v="2025-06-01T00:00:00"/>
    <d v="2025-06-05T00:00:00"/>
    <s v="Europe"/>
    <x v="6"/>
    <s v="Munich"/>
    <s v="Enterprise"/>
    <s v="Direct"/>
    <s v="M. Rossi"/>
    <s v="Components"/>
    <s v="CMP-4159"/>
    <n v="1171.42"/>
    <n v="2187.8000000000002"/>
    <n v="0.23"/>
    <n v="15"/>
    <n v="4"/>
    <n v="25269.09"/>
    <n v="17571.300000000003"/>
    <n v="7697.7899999999972"/>
    <n v="0.30463265594447592"/>
    <s v="Jun-2025"/>
    <s v="Q2-2025"/>
    <s v="High"/>
    <s v="Europe &gt; Germany &gt; Munich"/>
    <s v="Jan-2023"/>
    <n v="29"/>
    <x v="16"/>
  </r>
  <r>
    <s v="ORD-2025-947929"/>
    <d v="2025-03-23T00:00:00"/>
    <d v="2025-04-02T00:00:00"/>
    <s v="Europe"/>
    <x v="6"/>
    <s v="Berlin"/>
    <s v="Enterprise"/>
    <s v="Online"/>
    <s v="E. Garcia"/>
    <s v="Printers"/>
    <s v="PRN-3159"/>
    <n v="663.61"/>
    <n v="1002.11"/>
    <n v="4.5999999999999999E-2"/>
    <n v="17"/>
    <n v="10"/>
    <n v="16252.219979999998"/>
    <n v="11281.37"/>
    <n v="4970.8499799999972"/>
    <n v="0.30585667595670812"/>
    <s v="Mar-2025"/>
    <s v="Q1-2025"/>
    <s v="Medium"/>
    <s v="Europe &gt; Germany &gt; Berlin"/>
    <s v="Jan-2023"/>
    <n v="26"/>
    <x v="3"/>
  </r>
  <r>
    <s v="ORD-2023-931633"/>
    <d v="2023-05-14T00:00:00"/>
    <d v="2023-05-22T00:00:00"/>
    <s v="Africa"/>
    <x v="0"/>
    <s v="Mombasa"/>
    <s v="Small Business"/>
    <s v="Distributor"/>
    <s v="F. Müller"/>
    <s v="Printers"/>
    <s v="PRN-9488"/>
    <n v="432.01"/>
    <n v="913.78"/>
    <n v="4.9000000000000002E-2"/>
    <n v="12"/>
    <n v="8"/>
    <n v="10428.057360000001"/>
    <n v="5184.12"/>
    <n v="5243.9373600000008"/>
    <n v="0.50286809699711899"/>
    <s v="May-2023"/>
    <s v="Q2-2023"/>
    <s v="Medium"/>
    <s v="Africa &gt; Kenya &gt; Mombasa"/>
    <s v="Jan-2023"/>
    <n v="4"/>
    <x v="15"/>
  </r>
  <r>
    <s v="ORD-2023-243704"/>
    <d v="2023-08-29T00:00:00"/>
    <d v="2023-09-19T00:00:00"/>
    <s v="Europe"/>
    <x v="7"/>
    <s v="Lyon"/>
    <s v="Small Business"/>
    <s v="Direct"/>
    <s v="B. Chen"/>
    <s v="Printers"/>
    <s v="PRN-7079"/>
    <n v="784.46"/>
    <n v="1843.51"/>
    <n v="0.13800000000000001"/>
    <n v="23"/>
    <n v="21"/>
    <n v="36549.429260000004"/>
    <n v="18042.580000000002"/>
    <n v="18506.849260000003"/>
    <n v="0.50635125184441798"/>
    <s v="Aug-2023"/>
    <s v="Q3-2023"/>
    <s v="High"/>
    <s v="Europe &gt; France &gt; Lyon"/>
    <s v="Jan-2023"/>
    <n v="7"/>
    <x v="25"/>
  </r>
  <r>
    <s v="ORD-2025-779659"/>
    <d v="2025-07-03T00:00:00"/>
    <d v="2025-07-23T00:00:00"/>
    <s v="Asia"/>
    <x v="9"/>
    <s v="Beijing"/>
    <s v="Small Business"/>
    <s v="Online"/>
    <s v="M. Rossi"/>
    <s v="Components"/>
    <s v="CMP-1220"/>
    <n v="647.36"/>
    <n v="1383.6"/>
    <n v="7.3999999999999996E-2"/>
    <n v="12"/>
    <n v="20"/>
    <n v="15374.563199999999"/>
    <n v="7768.32"/>
    <n v="7606.243199999999"/>
    <n v="0.49472906000997802"/>
    <s v="Jul-2025"/>
    <s v="Q3-2025"/>
    <s v="Medium"/>
    <s v="Asia &gt; China &gt; Beijing"/>
    <s v="Jan-2023"/>
    <n v="30"/>
    <x v="13"/>
  </r>
  <r>
    <s v="ORD-2024-647571"/>
    <d v="2024-02-06T00:00:00"/>
    <d v="2024-02-28T00:00:00"/>
    <s v="Africa"/>
    <x v="0"/>
    <s v="Kisumu"/>
    <s v="Non-Profit"/>
    <s v="Online"/>
    <s v="K. Singh"/>
    <s v="Monitors"/>
    <s v="MON-2462"/>
    <n v="834.93"/>
    <n v="1588.53"/>
    <n v="0.126"/>
    <n v="6"/>
    <n v="22"/>
    <n v="8330.2513199999994"/>
    <n v="5009.58"/>
    <n v="3320.6713199999995"/>
    <n v="0.39862798761274343"/>
    <s v="Feb-2024"/>
    <s v="Q1-2024"/>
    <s v="Medium"/>
    <s v="Africa &gt; Kenya &gt; Kisumu"/>
    <s v="Jan-2023"/>
    <n v="13"/>
    <x v="32"/>
  </r>
  <r>
    <s v="ORD-2025-683043"/>
    <d v="2025-08-13T00:00:00"/>
    <d v="2025-09-03T00:00:00"/>
    <s v="Europe"/>
    <x v="7"/>
    <s v="Paris"/>
    <s v="Education"/>
    <s v="Retail"/>
    <s v="I. Johnson"/>
    <s v="Phones"/>
    <s v="PHN-9465"/>
    <n v="603.47"/>
    <n v="1344.05"/>
    <n v="0.20499999999999999"/>
    <n v="18"/>
    <n v="21"/>
    <n v="19233.355499999998"/>
    <n v="10862.460000000001"/>
    <n v="8370.8954999999969"/>
    <n v="0.43522803392262976"/>
    <s v="Aug-2025"/>
    <s v="Q3-2025"/>
    <s v="Medium"/>
    <s v="Europe &gt; France &gt; Paris"/>
    <s v="Jan-2023"/>
    <n v="31"/>
    <x v="29"/>
  </r>
  <r>
    <s v="ORD-2023-588455"/>
    <d v="2023-05-23T00:00:00"/>
    <d v="2023-05-25T00:00:00"/>
    <s v="Americas"/>
    <x v="5"/>
    <s v="Rio de Janeiro"/>
    <s v="Enterprise"/>
    <s v="Retail"/>
    <s v="M. Rossi"/>
    <s v="Printers"/>
    <s v="PRN-1271"/>
    <n v="690.49"/>
    <n v="1290.29"/>
    <n v="4.2000000000000003E-2"/>
    <n v="22"/>
    <n v="2"/>
    <n v="27194.152039999997"/>
    <n v="15190.78"/>
    <n v="12003.372039999997"/>
    <n v="0.44139534199647718"/>
    <s v="May-2023"/>
    <s v="Q2-2023"/>
    <s v="Medium"/>
    <s v="Americas &gt; Brazil &gt; Rio de Janeiro"/>
    <s v="Jan-2023"/>
    <n v="4"/>
    <x v="15"/>
  </r>
  <r>
    <s v="ORD-2024-641220"/>
    <d v="2024-05-10T00:00:00"/>
    <d v="2024-05-16T00:00:00"/>
    <s v="Europe"/>
    <x v="8"/>
    <s v="Birmingham"/>
    <s v="Non-Profit"/>
    <s v="Direct"/>
    <s v="G. Dubois"/>
    <s v="Laptops"/>
    <s v="LAP-1066"/>
    <n v="210.76"/>
    <n v="221.58"/>
    <n v="8.8999999999999996E-2"/>
    <n v="5"/>
    <n v="6"/>
    <n v="1009.2969000000002"/>
    <n v="1053.8"/>
    <n v="-44.50309999999979"/>
    <n v="-4.4093170205912434E-2"/>
    <s v="May-2024"/>
    <s v="Q2-2024"/>
    <s v="Low"/>
    <s v="Europe &gt; United Kingdom &gt; Birmingham"/>
    <s v="Jan-2023"/>
    <n v="16"/>
    <x v="7"/>
  </r>
  <r>
    <s v="ORD-2023-799597"/>
    <d v="2023-03-14T00:00:00"/>
    <d v="2023-03-18T00:00:00"/>
    <s v="Europe"/>
    <x v="6"/>
    <s v="Frankfurt"/>
    <s v="Enterprise"/>
    <s v="Direct"/>
    <s v="A. Patel"/>
    <s v="Components"/>
    <s v="CMP-8675"/>
    <n v="472.33"/>
    <n v="360.34"/>
    <n v="0.16500000000000001"/>
    <n v="14"/>
    <n v="4"/>
    <n v="4212.3745999999992"/>
    <n v="6612.62"/>
    <n v="-2400.2454000000007"/>
    <n v="-0.56980815523861561"/>
    <s v="Mar-2023"/>
    <s v="Q1-2023"/>
    <s v="Low"/>
    <s v="Europe &gt; Germany &gt; Frankfurt"/>
    <s v="Jan-2023"/>
    <n v="2"/>
    <x v="21"/>
  </r>
  <r>
    <s v="ORD-2023-569862"/>
    <d v="2023-07-16T00:00:00"/>
    <d v="2023-08-13T00:00:00"/>
    <s v="Europe"/>
    <x v="8"/>
    <s v="Manchester"/>
    <s v="Non-Profit"/>
    <s v="Online"/>
    <s v="J. Njeri"/>
    <s v="Laptops"/>
    <s v="LAP-1178"/>
    <n v="1039.03"/>
    <n v="2545.81"/>
    <n v="0.216"/>
    <n v="21"/>
    <n v="28"/>
    <n v="41914.215840000004"/>
    <n v="21819.63"/>
    <n v="20094.585840000003"/>
    <n v="0.47942172929364774"/>
    <s v="Jul-2023"/>
    <s v="Q3-2023"/>
    <s v="High"/>
    <s v="Europe &gt; United Kingdom &gt; Manchester"/>
    <s v="Jan-2023"/>
    <n v="6"/>
    <x v="23"/>
  </r>
  <r>
    <s v="ORD-2023-609394"/>
    <d v="2023-04-16T00:00:00"/>
    <d v="2023-04-19T00:00:00"/>
    <s v="Europe"/>
    <x v="6"/>
    <s v="Munich"/>
    <s v="Corporate"/>
    <s v="Direct"/>
    <s v="B. Chen"/>
    <s v="Accessories"/>
    <s v="ACC-1731"/>
    <n v="553.61"/>
    <n v="699.47"/>
    <n v="0.02"/>
    <n v="33"/>
    <n v="3"/>
    <n v="22620.859800000002"/>
    <n v="18269.13"/>
    <n v="4351.729800000001"/>
    <n v="0.19237685209472014"/>
    <s v="Apr-2023"/>
    <s v="Q2-2023"/>
    <s v="Low"/>
    <s v="Europe &gt; Germany &gt; Munich"/>
    <s v="Jan-2023"/>
    <n v="3"/>
    <x v="12"/>
  </r>
  <r>
    <s v="ORD-2024-105586"/>
    <d v="2024-01-02T00:00:00"/>
    <d v="2024-01-15T00:00:00"/>
    <s v="Asia"/>
    <x v="2"/>
    <s v="Nagoya"/>
    <s v="Small Business"/>
    <s v="Marketplace"/>
    <s v="G. Dubois"/>
    <s v="Networking"/>
    <s v="NET-1893"/>
    <n v="1219.06"/>
    <n v="2738.69"/>
    <n v="7.5999999999999998E-2"/>
    <n v="16"/>
    <n v="13"/>
    <n v="40488.792960000006"/>
    <n v="19504.96"/>
    <n v="20983.832960000007"/>
    <n v="0.51826274447673737"/>
    <s v="Jan-2024"/>
    <s v="Q1-2024"/>
    <s v="High"/>
    <s v="Asia &gt; Japan &gt; Nagoya"/>
    <s v="Mar-2023"/>
    <n v="10"/>
    <x v="31"/>
  </r>
  <r>
    <s v="ORD-2024-207792"/>
    <d v="2024-09-03T00:00:00"/>
    <d v="2024-09-07T00:00:00"/>
    <s v="Asia"/>
    <x v="2"/>
    <s v="Tokyo"/>
    <s v="Small Business"/>
    <s v="Distributor"/>
    <s v="N. Brown"/>
    <s v="Printers"/>
    <s v="PRN-3917"/>
    <n v="43.23"/>
    <n v="94.78"/>
    <n v="9.0999999999999998E-2"/>
    <n v="55"/>
    <n v="4"/>
    <n v="4738.5261"/>
    <n v="2377.6499999999996"/>
    <n v="2360.8761000000004"/>
    <n v="0.49823005090127082"/>
    <s v="Sep-2024"/>
    <s v="Q3-2024"/>
    <s v="Low"/>
    <s v="Asia &gt; Japan &gt; Tokyo"/>
    <s v="Mar-2023"/>
    <n v="18"/>
    <x v="14"/>
  </r>
  <r>
    <s v="ORD-2025-417336"/>
    <d v="2025-08-30T00:00:00"/>
    <d v="2025-09-03T00:00:00"/>
    <s v="Europe"/>
    <x v="7"/>
    <s v="Marseille"/>
    <s v="Small Business"/>
    <s v="Marketplace"/>
    <s v="J. Njeri"/>
    <s v="Laptops"/>
    <s v="LAP-3220"/>
    <n v="1286.56"/>
    <n v="2777.35"/>
    <n v="0.13200000000000001"/>
    <n v="15"/>
    <n v="4"/>
    <n v="36161.097000000002"/>
    <n v="19298.399999999998"/>
    <n v="16862.697000000004"/>
    <n v="0.46632150014696744"/>
    <s v="Aug-2025"/>
    <s v="Q3-2025"/>
    <s v="High"/>
    <s v="Europe &gt; France &gt; Marseille"/>
    <s v="Jan-2023"/>
    <n v="31"/>
    <x v="29"/>
  </r>
  <r>
    <s v="ORD-2025-252117"/>
    <d v="2025-04-28T00:00:00"/>
    <d v="2025-05-19T00:00:00"/>
    <s v="Europe"/>
    <x v="6"/>
    <s v="Berlin"/>
    <s v="Corporate"/>
    <s v="Distributor"/>
    <s v="B. Chen"/>
    <s v="Phones"/>
    <s v="PHN-2462"/>
    <n v="350.76"/>
    <n v="492.18"/>
    <n v="5.2999999999999999E-2"/>
    <n v="11"/>
    <n v="21"/>
    <n v="5127.0390600000001"/>
    <n v="3858.3599999999997"/>
    <n v="1268.6790600000004"/>
    <n v="0.24744868239798437"/>
    <s v="Apr-2025"/>
    <s v="Q2-2025"/>
    <s v="Low"/>
    <s v="Europe &gt; Germany &gt; Berlin"/>
    <s v="Jan-2023"/>
    <n v="27"/>
    <x v="18"/>
  </r>
  <r>
    <s v="ORD-2023-867175"/>
    <d v="2023-08-10T00:00:00"/>
    <d v="2023-08-15T00:00:00"/>
    <s v="Americas"/>
    <x v="5"/>
    <s v="São Paulo"/>
    <s v="Education"/>
    <s v="Direct"/>
    <s v="G. Dubois"/>
    <s v="Networking"/>
    <s v="NET-2894"/>
    <n v="1307.52"/>
    <n v="1921.65"/>
    <n v="0.123"/>
    <n v="13"/>
    <n v="5"/>
    <n v="21908.731650000002"/>
    <n v="16997.759999999998"/>
    <n v="4910.9716500000031"/>
    <n v="0.22415590863289445"/>
    <s v="Aug-2023"/>
    <s v="Q3-2023"/>
    <s v="High"/>
    <s v="Americas &gt; Brazil &gt; São Paulo"/>
    <s v="Jan-2023"/>
    <n v="7"/>
    <x v="25"/>
  </r>
  <r>
    <s v="ORD-2024-382152"/>
    <d v="2024-12-08T00:00:00"/>
    <d v="2024-12-08T00:00:00"/>
    <s v="Europe"/>
    <x v="7"/>
    <s v="Lyon"/>
    <s v="Enterprise"/>
    <s v="Retail"/>
    <s v="H. Kim"/>
    <s v="Components"/>
    <s v="CMP-2335"/>
    <n v="257.44"/>
    <n v="290.33"/>
    <n v="9.1999999999999998E-2"/>
    <n v="23"/>
    <n v="0"/>
    <n v="6063.2517199999993"/>
    <n v="5921.12"/>
    <n v="142.1317199999994"/>
    <n v="2.3441500792581216E-2"/>
    <s v="Dec-2024"/>
    <s v="Q4-2024"/>
    <s v="Low"/>
    <s v="Europe &gt; France &gt; Lyon"/>
    <s v="Jan-2023"/>
    <n v="23"/>
    <x v="6"/>
  </r>
  <r>
    <s v="ORD-2023-597666"/>
    <d v="2023-10-25T00:00:00"/>
    <d v="2023-11-24T00:00:00"/>
    <s v="Europe"/>
    <x v="7"/>
    <s v="Paris"/>
    <s v="Enterprise"/>
    <s v="Distributor"/>
    <s v="C. Otieno"/>
    <s v="Phones"/>
    <s v="PHN-5938"/>
    <n v="287.85000000000002"/>
    <n v="602.91999999999996"/>
    <n v="0.222"/>
    <n v="11"/>
    <n v="30"/>
    <n v="5159.7893599999998"/>
    <n v="3166.3500000000004"/>
    <n v="1993.4393599999994"/>
    <n v="0.38634122847216373"/>
    <s v="Oct-2023"/>
    <s v="Q4-2023"/>
    <s v="Low"/>
    <s v="Europe &gt; France &gt; Paris"/>
    <s v="Jan-2023"/>
    <n v="9"/>
    <x v="4"/>
  </r>
  <r>
    <s v="ORD-2024-371409"/>
    <d v="2024-11-17T00:00:00"/>
    <d v="2024-11-28T00:00:00"/>
    <s v="Americas"/>
    <x v="3"/>
    <s v="Unknown - Canada"/>
    <s v="Consumer"/>
    <s v="Distributor"/>
    <s v="A. Patel"/>
    <s v="Printers"/>
    <s v="PRN-1371"/>
    <n v="1008.16"/>
    <n v="2077.5"/>
    <n v="7.3999999999999996E-2"/>
    <n v="15"/>
    <n v="11"/>
    <n v="28856.475000000002"/>
    <n v="15122.4"/>
    <n v="13734.075000000003"/>
    <n v="0.47594430712691005"/>
    <s v="Nov-2024"/>
    <s v="Q4-2024"/>
    <s v="High"/>
    <s v="Americas &gt; Canada &gt; Unknown - Canada"/>
    <s v="Jan-2023"/>
    <n v="22"/>
    <x v="10"/>
  </r>
  <r>
    <s v="ORD-2024-973420"/>
    <d v="2024-05-12T00:00:00"/>
    <d v="2024-05-24T00:00:00"/>
    <s v="Europe"/>
    <x v="8"/>
    <s v="Manchester"/>
    <s v="Education"/>
    <s v="Marketplace"/>
    <s v="K. Singh"/>
    <s v="Printers"/>
    <s v="PRN-5813"/>
    <n v="111.02"/>
    <n v="172.88"/>
    <n v="0.19700000000000001"/>
    <n v="29"/>
    <n v="12"/>
    <n v="4025.8565599999993"/>
    <n v="3219.58"/>
    <n v="806.27655999999934"/>
    <n v="0.20027453735212053"/>
    <s v="May-2024"/>
    <s v="Q2-2024"/>
    <s v="Low"/>
    <s v="Europe &gt; United Kingdom &gt; Manchester"/>
    <s v="Jan-2023"/>
    <n v="16"/>
    <x v="7"/>
  </r>
  <r>
    <s v="ORD-2025-254721"/>
    <d v="2025-05-15T00:00:00"/>
    <d v="2025-06-05T00:00:00"/>
    <s v="Asia"/>
    <x v="2"/>
    <s v="Osaka"/>
    <s v="Enterprise"/>
    <s v="Direct"/>
    <s v="H. Kim"/>
    <s v="Phones"/>
    <s v="PHN-6480"/>
    <n v="1466.5"/>
    <n v="2778.74"/>
    <n v="0.13500000000000001"/>
    <n v="4"/>
    <n v="21"/>
    <n v="9614.4403999999995"/>
    <n v="5866"/>
    <n v="3748.4403999999995"/>
    <n v="0.38987608680792279"/>
    <s v="May-2025"/>
    <s v="Q2-2025"/>
    <s v="High"/>
    <s v="Asia &gt; Japan &gt; Osaka"/>
    <s v="Mar-2023"/>
    <n v="26"/>
    <x v="3"/>
  </r>
  <r>
    <s v="ORD-2024-247032"/>
    <d v="2024-04-21T00:00:00"/>
    <d v="2024-05-19T00:00:00"/>
    <s v="Africa"/>
    <x v="1"/>
    <s v="Lagos"/>
    <s v="Corporate"/>
    <s v="Distributor"/>
    <s v="A. Patel"/>
    <s v="Accessories"/>
    <s v="ACC-2990"/>
    <n v="187.22"/>
    <n v="309.47000000000003"/>
    <n v="0"/>
    <n v="5"/>
    <n v="28"/>
    <n v="1547.3500000000001"/>
    <n v="936.1"/>
    <n v="611.25000000000011"/>
    <n v="0.39503021294471197"/>
    <s v="Apr-2024"/>
    <s v="Q2-2024"/>
    <s v="Low"/>
    <s v="Africa &gt; Nigeria &gt; Lagos"/>
    <s v="Jan-2023"/>
    <n v="15"/>
    <x v="19"/>
  </r>
  <r>
    <s v="ORD-2024-792353"/>
    <d v="2024-08-19T00:00:00"/>
    <d v="2024-09-07T00:00:00"/>
    <s v="Europe"/>
    <x v="7"/>
    <s v="Lyon"/>
    <s v="Corporate"/>
    <s v="Direct"/>
    <s v="J. Njeri"/>
    <s v="Components"/>
    <s v="CMP-5435"/>
    <n v="297.58999999999997"/>
    <n v="666.41"/>
    <n v="0"/>
    <n v="10"/>
    <n v="19"/>
    <n v="6664.0999999999995"/>
    <n v="2975.8999999999996"/>
    <n v="3688.2"/>
    <n v="0.55344307558409989"/>
    <s v="Aug-2024"/>
    <s v="Q3-2024"/>
    <s v="Low"/>
    <s v="Europe &gt; France &gt; Lyon"/>
    <s v="Jan-2023"/>
    <n v="19"/>
    <x v="20"/>
  </r>
  <r>
    <s v="ORD-2025-703623"/>
    <d v="2025-07-23T00:00:00"/>
    <d v="2025-08-19T00:00:00"/>
    <s v="Asia"/>
    <x v="2"/>
    <s v="Nagoya"/>
    <s v="Consumer"/>
    <s v="Marketplace"/>
    <s v="B. Chen"/>
    <s v="Accessories"/>
    <s v="ACC-1596"/>
    <n v="896.09"/>
    <n v="744.27"/>
    <n v="8.3000000000000004E-2"/>
    <n v="11"/>
    <n v="27"/>
    <n v="7507.4514899999995"/>
    <n v="9856.99"/>
    <n v="-2349.5385100000003"/>
    <n v="-0.31296086469950679"/>
    <s v="Jul-2025"/>
    <s v="Q3-2025"/>
    <s v="Low"/>
    <s v="Asia &gt; Japan &gt; Nagoya"/>
    <s v="Mar-2023"/>
    <n v="28"/>
    <x v="8"/>
  </r>
  <r>
    <s v="ORD-2024-516704"/>
    <d v="2024-03-01T00:00:00"/>
    <d v="2024-03-08T00:00:00"/>
    <s v="Americas"/>
    <x v="5"/>
    <s v="São Paulo"/>
    <s v="Non-Profit"/>
    <s v="Direct"/>
    <s v="I. Johnson"/>
    <s v="Phones"/>
    <s v="PHN-7852"/>
    <n v="5.34"/>
    <n v="12.69"/>
    <n v="0.13200000000000001"/>
    <n v="10"/>
    <n v="7"/>
    <n v="110.14919999999999"/>
    <n v="53.4"/>
    <n v="56.749199999999995"/>
    <n v="0.51520301554618642"/>
    <s v="Mar-2024"/>
    <s v="Q1-2024"/>
    <s v="Low"/>
    <s v="Americas &gt; Brazil &gt; São Paulo"/>
    <s v="Jan-2023"/>
    <n v="14"/>
    <x v="0"/>
  </r>
  <r>
    <s v="ORD-2024-578646"/>
    <d v="2024-05-27T00:00:00"/>
    <d v="2024-06-17T00:00:00"/>
    <s v="Asia"/>
    <x v="4"/>
    <s v="Delhi"/>
    <s v="Small Business"/>
    <s v="Online"/>
    <s v="H. Kim"/>
    <s v="Accessories"/>
    <s v="ACC-7240"/>
    <n v="465.02"/>
    <n v="651.55999999999995"/>
    <n v="4.2000000000000003E-2"/>
    <n v="19"/>
    <n v="21"/>
    <n v="11859.695119999998"/>
    <n v="8835.3799999999992"/>
    <n v="3024.3151199999993"/>
    <n v="0.25500783025187918"/>
    <s v="May-2024"/>
    <s v="Q2-2024"/>
    <s v="Low"/>
    <s v="Asia &gt; India &gt; Delhi"/>
    <s v="Jan-2023"/>
    <n v="16"/>
    <x v="7"/>
  </r>
  <r>
    <s v="ORD-2024-433936"/>
    <d v="2024-08-04T00:00:00"/>
    <d v="2024-08-17T00:00:00"/>
    <s v="Americas"/>
    <x v="10"/>
    <s v="Austin"/>
    <s v="Consumer"/>
    <s v="Retail"/>
    <s v="D. Smith"/>
    <s v="Monitors"/>
    <s v="MON-8867"/>
    <n v="352.79"/>
    <n v="754.22"/>
    <n v="0.113"/>
    <n v="7"/>
    <n v="13"/>
    <n v="4682.9519799999998"/>
    <n v="2469.5300000000002"/>
    <n v="2213.4219799999996"/>
    <n v="0.47265528014233443"/>
    <s v="Aug-2024"/>
    <s v="Q3-2024"/>
    <s v="Low"/>
    <s v="Americas &gt; USA &gt; Austin"/>
    <s v="Jan-2023"/>
    <n v="19"/>
    <x v="20"/>
  </r>
  <r>
    <s v="ORD-2023-434071"/>
    <d v="2023-06-20T00:00:00"/>
    <d v="2023-07-04T00:00:00"/>
    <s v="Americas"/>
    <x v="5"/>
    <s v="Brasília"/>
    <s v="Non-Profit"/>
    <s v="Direct"/>
    <s v="C. Otieno"/>
    <s v="Networking"/>
    <s v="NET-1228"/>
    <n v="1292.8599999999999"/>
    <n v="2981.01"/>
    <n v="0.14199999999999999"/>
    <n v="12"/>
    <n v="14"/>
    <n v="30692.47896"/>
    <n v="15514.32"/>
    <n v="15178.158960000001"/>
    <n v="0.49452372288927687"/>
    <s v="Jun-2023"/>
    <s v="Q2-2023"/>
    <s v="High"/>
    <s v="Americas &gt; Brazil &gt; Brasília"/>
    <s v="Jan-2023"/>
    <n v="5"/>
    <x v="22"/>
  </r>
  <r>
    <s v="ORD-2024-728474"/>
    <d v="2024-09-09T00:00:00"/>
    <d v="2024-09-13T00:00:00"/>
    <s v="Europe"/>
    <x v="8"/>
    <s v="London"/>
    <s v="Consumer"/>
    <s v="Marketplace"/>
    <s v="F. Müller"/>
    <s v="Networking"/>
    <s v="NET-1145"/>
    <n v="1133.08"/>
    <n v="976.17"/>
    <n v="4.2000000000000003E-2"/>
    <n v="27"/>
    <n v="4"/>
    <n v="25249.613219999999"/>
    <n v="30593.159999999996"/>
    <n v="-5343.5467799999969"/>
    <n v="-0.21162885678452373"/>
    <s v="Sep-2024"/>
    <s v="Q3-2024"/>
    <s v="Medium"/>
    <s v="Europe &gt; United Kingdom &gt; London"/>
    <s v="Jan-2023"/>
    <n v="20"/>
    <x v="30"/>
  </r>
  <r>
    <s v="ORD-2023-406606"/>
    <d v="2023-10-25T00:00:00"/>
    <d v="2023-10-28T00:00:00"/>
    <s v="Americas"/>
    <x v="5"/>
    <s v="Brasília"/>
    <s v="Corporate"/>
    <s v="Distributor"/>
    <s v="L. Okafor"/>
    <s v="Accessories"/>
    <s v="ACC-2867"/>
    <n v="509.31"/>
    <n v="1145.9000000000001"/>
    <n v="5.7000000000000002E-2"/>
    <n v="8"/>
    <n v="3"/>
    <n v="8644.6696000000011"/>
    <n v="4074.48"/>
    <n v="4570.1896000000015"/>
    <n v="0.52867140231709964"/>
    <s v="Oct-2023"/>
    <s v="Q4-2023"/>
    <s v="Medium"/>
    <s v="Americas &gt; Brazil &gt; Brasília"/>
    <s v="Jan-2023"/>
    <n v="9"/>
    <x v="4"/>
  </r>
  <r>
    <s v="ORD-2025-823055"/>
    <d v="2025-09-08T00:00:00"/>
    <d v="2025-10-05T00:00:00"/>
    <s v="Americas"/>
    <x v="5"/>
    <s v="Rio de Janeiro"/>
    <s v="Education"/>
    <s v="Online"/>
    <s v="C. Otieno"/>
    <s v="Monitors"/>
    <s v="MON-9274"/>
    <n v="660.78"/>
    <n v="1630.39"/>
    <n v="0.218"/>
    <n v="13"/>
    <n v="27"/>
    <n v="16574.544740000001"/>
    <n v="8590.14"/>
    <n v="7984.4047400000018"/>
    <n v="0.48172694123724097"/>
    <s v="Sep-2025"/>
    <s v="Q3-2025"/>
    <s v="High"/>
    <s v="Americas &gt; Brazil &gt; Rio de Janeiro"/>
    <s v="Jan-2023"/>
    <n v="32"/>
    <x v="11"/>
  </r>
  <r>
    <s v="ORD-2023-573656"/>
    <d v="2023-05-02T00:00:00"/>
    <d v="2023-05-16T00:00:00"/>
    <s v="Asia"/>
    <x v="4"/>
    <s v="Bengaluru"/>
    <s v="Non-Profit"/>
    <s v="Retail"/>
    <s v="L. Okafor"/>
    <s v="Monitors"/>
    <s v="MON-4830"/>
    <n v="475.37"/>
    <n v="963.73"/>
    <n v="4.1000000000000002E-2"/>
    <n v="22"/>
    <n v="14"/>
    <n v="20332.775539999999"/>
    <n v="10458.14"/>
    <n v="9874.6355399999993"/>
    <n v="0.48565113604750881"/>
    <s v="May-2023"/>
    <s v="Q2-2023"/>
    <s v="Medium"/>
    <s v="Asia &gt; India &gt; Bengaluru"/>
    <s v="Jan-2023"/>
    <n v="4"/>
    <x v="15"/>
  </r>
  <r>
    <s v="ORD-2024-567435"/>
    <d v="2024-04-26T00:00:00"/>
    <d v="2024-05-03T00:00:00"/>
    <s v="Europe"/>
    <x v="8"/>
    <s v="London"/>
    <s v="Non-Profit"/>
    <s v="Distributor"/>
    <s v="N. Brown"/>
    <s v="Phones"/>
    <s v="PHN-9107"/>
    <n v="1232.77"/>
    <n v="891.73"/>
    <n v="0.16700000000000001"/>
    <n v="10"/>
    <n v="7"/>
    <n v="7428.1108999999988"/>
    <n v="12327.7"/>
    <n v="-4899.589100000002"/>
    <n v="-0.65960096260813805"/>
    <s v="Apr-2024"/>
    <s v="Q2-2024"/>
    <s v="Medium"/>
    <s v="Europe &gt; United Kingdom &gt; London"/>
    <s v="Jan-2023"/>
    <n v="15"/>
    <x v="19"/>
  </r>
  <r>
    <s v="ORD-2023-744942"/>
    <d v="2023-02-23T00:00:00"/>
    <d v="2023-03-18T00:00:00"/>
    <s v="Asia"/>
    <x v="9"/>
    <s v="Beijing"/>
    <s v="Education"/>
    <s v="Distributor"/>
    <s v="K. Singh"/>
    <s v="Printers"/>
    <s v="PRN-1060"/>
    <n v="770.11"/>
    <n v="1667.82"/>
    <n v="6.9000000000000006E-2"/>
    <n v="7"/>
    <n v="23"/>
    <n v="10869.182940000001"/>
    <n v="5390.77"/>
    <n v="5478.4129400000002"/>
    <n v="0.50403171703355287"/>
    <s v="Feb-2023"/>
    <s v="Q1-2023"/>
    <s v="High"/>
    <s v="Asia &gt; China &gt; Beijing"/>
    <s v="Jan-2023"/>
    <n v="1"/>
    <x v="2"/>
  </r>
  <r>
    <s v="ORD-2025-331237"/>
    <d v="2025-03-24T00:00:00"/>
    <d v="2025-03-25T00:00:00"/>
    <s v="Asia"/>
    <x v="9"/>
    <s v="Beijing"/>
    <s v="Non-Profit"/>
    <s v="Online"/>
    <s v="G. Dubois"/>
    <s v="Networking"/>
    <s v="NET-8329"/>
    <n v="1133.03"/>
    <n v="1921.51"/>
    <n v="0.10100000000000001"/>
    <n v="5"/>
    <n v="1"/>
    <n v="8637.1874499999994"/>
    <n v="5665.15"/>
    <n v="2972.0374499999998"/>
    <n v="0.3440978289755654"/>
    <s v="Mar-2025"/>
    <s v="Q1-2025"/>
    <s v="High"/>
    <s v="Asia &gt; China &gt; Beijing"/>
    <s v="Jan-2023"/>
    <n v="26"/>
    <x v="3"/>
  </r>
  <r>
    <s v="ORD-2025-680118"/>
    <d v="2025-03-10T00:00:00"/>
    <d v="2025-03-27T00:00:00"/>
    <s v="Americas"/>
    <x v="5"/>
    <s v="Rio de Janeiro"/>
    <s v="Enterprise"/>
    <s v="Direct"/>
    <s v="F. Müller"/>
    <s v="Networking"/>
    <s v="NET-6269"/>
    <n v="996.73"/>
    <n v="1217.43"/>
    <n v="7.0000000000000007E-2"/>
    <n v="9"/>
    <n v="17"/>
    <n v="10189.8891"/>
    <n v="8970.57"/>
    <n v="1219.3191000000006"/>
    <n v="0.11965970267527255"/>
    <s v="Mar-2025"/>
    <s v="Q1-2025"/>
    <s v="Medium"/>
    <s v="Americas &gt; Brazil &gt; Rio de Janeiro"/>
    <s v="Jan-2023"/>
    <n v="26"/>
    <x v="3"/>
  </r>
  <r>
    <s v="ORD-2024-310809"/>
    <d v="2024-04-05T00:00:00"/>
    <d v="2024-04-09T00:00:00"/>
    <s v="Africa"/>
    <x v="1"/>
    <s v="Lagos"/>
    <s v="Non-Profit"/>
    <s v="Direct"/>
    <s v="K. Singh"/>
    <s v="Components"/>
    <s v="CMP-6529"/>
    <n v="395.07"/>
    <n v="970.27"/>
    <n v="0.123"/>
    <n v="38"/>
    <n v="4"/>
    <n v="32335.21802"/>
    <n v="15012.66"/>
    <n v="17322.55802"/>
    <n v="0.53571799049833657"/>
    <s v="Apr-2024"/>
    <s v="Q2-2024"/>
    <s v="Medium"/>
    <s v="Africa &gt; Nigeria &gt; Lagos"/>
    <s v="Jan-2023"/>
    <n v="15"/>
    <x v="19"/>
  </r>
  <r>
    <s v="ORD-2025-474368"/>
    <d v="2025-04-27T00:00:00"/>
    <d v="2025-05-17T00:00:00"/>
    <s v="Americas"/>
    <x v="10"/>
    <s v="Austin"/>
    <s v="Corporate"/>
    <s v="Direct"/>
    <s v="N. Brown"/>
    <s v="Phones"/>
    <s v="PHN-8776"/>
    <n v="932.26"/>
    <n v="1624.67"/>
    <n v="0.23499999999999999"/>
    <n v="28"/>
    <n v="20"/>
    <n v="34800.431400000001"/>
    <n v="26103.279999999999"/>
    <n v="8697.1514000000025"/>
    <n v="0.24991504559337163"/>
    <s v="Apr-2025"/>
    <s v="Q2-2025"/>
    <s v="High"/>
    <s v="Americas &gt; USA &gt; Austin"/>
    <s v="Jan-2023"/>
    <n v="27"/>
    <x v="18"/>
  </r>
  <r>
    <s v="ORD-2024-732543"/>
    <d v="2024-10-24T00:00:00"/>
    <d v="2024-10-28T00:00:00"/>
    <s v="Asia"/>
    <x v="9"/>
    <s v="Shanghai"/>
    <s v="Small Business"/>
    <s v="Distributor"/>
    <s v="I. Johnson"/>
    <s v="Networking"/>
    <s v="NET-3728"/>
    <n v="1331.77"/>
    <n v="2606.11"/>
    <n v="0.02"/>
    <n v="6"/>
    <n v="4"/>
    <n v="15323.926799999999"/>
    <n v="7990.62"/>
    <n v="7333.3067999999994"/>
    <n v="0.47855271665745619"/>
    <s v="Oct-2024"/>
    <s v="Q4-2024"/>
    <s v="High"/>
    <s v="Asia &gt; China &gt; Shanghai"/>
    <s v="Jan-2023"/>
    <n v="21"/>
    <x v="1"/>
  </r>
  <r>
    <s v="ORD-2023-867166"/>
    <d v="2023-04-13T00:00:00"/>
    <d v="2023-04-20T00:00:00"/>
    <s v="Europe"/>
    <x v="7"/>
    <s v="Lyon"/>
    <s v="Small Business"/>
    <s v="Online"/>
    <s v="A. Patel"/>
    <s v="Laptops"/>
    <s v="LAP-3565"/>
    <n v="227.02"/>
    <n v="434.72"/>
    <n v="9.8000000000000004E-2"/>
    <n v="10"/>
    <n v="7"/>
    <n v="3921.1744000000008"/>
    <n v="2270.2000000000003"/>
    <n v="1650.9744000000005"/>
    <n v="0.42104079838938052"/>
    <s v="Apr-2023"/>
    <s v="Q2-2023"/>
    <s v="Low"/>
    <s v="Europe &gt; France &gt; Lyon"/>
    <s v="Jan-2023"/>
    <n v="3"/>
    <x v="12"/>
  </r>
  <r>
    <s v="ORD-2024-776337"/>
    <d v="2024-11-12T00:00:00"/>
    <d v="2024-11-21T00:00:00"/>
    <s v="Asia"/>
    <x v="4"/>
    <s v="Mumbai"/>
    <s v="Corporate"/>
    <s v="Direct"/>
    <s v="H. Kim"/>
    <s v="Laptops"/>
    <s v="LAP-5078"/>
    <n v="903.41"/>
    <n v="1860.41"/>
    <n v="0.108"/>
    <n v="5"/>
    <n v="9"/>
    <n v="8297.4286000000011"/>
    <n v="4517.05"/>
    <n v="3780.3786000000009"/>
    <n v="0.455608451996803"/>
    <s v="Nov-2024"/>
    <s v="Q4-2024"/>
    <s v="High"/>
    <s v="Asia &gt; India &gt; Mumbai"/>
    <s v="Jan-2023"/>
    <n v="22"/>
    <x v="10"/>
  </r>
  <r>
    <s v="ORD-2023-913592"/>
    <d v="2023-05-10T00:00:00"/>
    <d v="2023-05-14T00:00:00"/>
    <s v="Asia"/>
    <x v="4"/>
    <s v="Delhi"/>
    <s v="Non-Profit"/>
    <s v="Distributor"/>
    <s v="C. Otieno"/>
    <s v="Monitors"/>
    <s v="MON-2465"/>
    <n v="622.6"/>
    <n v="833.69"/>
    <n v="0.20899999999999999"/>
    <n v="14"/>
    <n v="4"/>
    <n v="9232.2830599999998"/>
    <n v="8716.4"/>
    <n v="515.88306000000011"/>
    <n v="5.5878167582959715E-2"/>
    <s v="May-2023"/>
    <s v="Q2-2023"/>
    <s v="Medium"/>
    <s v="Asia &gt; India &gt; Delhi"/>
    <s v="Jan-2023"/>
    <n v="4"/>
    <x v="15"/>
  </r>
  <r>
    <s v="ORD-2024-961501"/>
    <d v="2024-03-02T00:00:00"/>
    <d v="2024-03-23T00:00:00"/>
    <s v="Americas"/>
    <x v="10"/>
    <s v="Chicago"/>
    <s v="Small Business"/>
    <s v="Online"/>
    <s v="F. Müller"/>
    <s v="Components"/>
    <s v="CMP-3223"/>
    <n v="225.01"/>
    <n v="333.48"/>
    <n v="0.11899999999999999"/>
    <n v="12"/>
    <n v="21"/>
    <n v="3525.5505600000001"/>
    <n v="2700.12"/>
    <n v="825.43056000000024"/>
    <n v="0.23412813004729685"/>
    <s v="Mar-2024"/>
    <s v="Q1-2024"/>
    <s v="Low"/>
    <s v="Americas &gt; USA &gt; Chicago"/>
    <s v="Jan-2023"/>
    <n v="14"/>
    <x v="0"/>
  </r>
  <r>
    <s v="ORD-2024-964950"/>
    <d v="2024-10-10T00:00:00"/>
    <d v="2024-10-11T00:00:00"/>
    <s v="Europe"/>
    <x v="8"/>
    <s v="Manchester"/>
    <s v="Non-Profit"/>
    <s v="Distributor"/>
    <s v="L. Okafor"/>
    <s v="Components"/>
    <s v="CMP-8127"/>
    <n v="1389.46"/>
    <n v="1784.7"/>
    <n v="0.14599999999999999"/>
    <n v="33"/>
    <n v="1"/>
    <n v="50296.415399999998"/>
    <n v="45852.18"/>
    <n v="4444.2353999999978"/>
    <n v="8.8360877503011831E-2"/>
    <s v="Oct-2024"/>
    <s v="Q4-2024"/>
    <s v="High"/>
    <s v="Europe &gt; United Kingdom &gt; Manchester"/>
    <s v="Jan-2023"/>
    <n v="21"/>
    <x v="1"/>
  </r>
  <r>
    <s v="ORD-2023-349264"/>
    <d v="2023-06-01T00:00:00"/>
    <d v="2023-06-08T00:00:00"/>
    <s v="Europe"/>
    <x v="6"/>
    <s v="Frankfurt"/>
    <s v="Consumer"/>
    <s v="Online"/>
    <s v="A. Patel"/>
    <s v="Phones"/>
    <s v="PHN-1924"/>
    <n v="804.17"/>
    <n v="1072.29"/>
    <n v="3.2000000000000001E-2"/>
    <n v="5"/>
    <n v="7"/>
    <n v="5189.8836000000001"/>
    <n v="4020.85"/>
    <n v="1169.0336000000002"/>
    <n v="0.2252523736755869"/>
    <s v="Jun-2023"/>
    <s v="Q2-2023"/>
    <s v="Medium"/>
    <s v="Europe &gt; Germany &gt; Frankfurt"/>
    <s v="Jan-2023"/>
    <n v="5"/>
    <x v="22"/>
  </r>
  <r>
    <s v="ORD-2025-137394"/>
    <d v="2025-01-04T00:00:00"/>
    <d v="2025-01-05T00:00:00"/>
    <s v="Asia"/>
    <x v="4"/>
    <s v="Delhi"/>
    <s v="Education"/>
    <s v="Retail"/>
    <s v="I. Johnson"/>
    <s v="Components"/>
    <s v="CMP-1156"/>
    <n v="1428.33"/>
    <n v="3028.05"/>
    <n v="0"/>
    <n v="11"/>
    <n v="1"/>
    <n v="33308.550000000003"/>
    <n v="15711.63"/>
    <n v="17596.920000000006"/>
    <n v="0.52830039134096207"/>
    <s v="Jan-2025"/>
    <s v="Q1-2025"/>
    <s v="High"/>
    <s v="Asia &gt; India &gt; Delhi"/>
    <s v="Jan-2023"/>
    <n v="24"/>
    <x v="24"/>
  </r>
  <r>
    <s v="ORD-2025-635337"/>
    <d v="2025-08-05T00:00:00"/>
    <d v="2025-08-28T00:00:00"/>
    <s v="Asia"/>
    <x v="4"/>
    <s v="Mumbai"/>
    <s v="Non-Profit"/>
    <s v="Distributor"/>
    <s v="N. Brown"/>
    <s v="Laptops"/>
    <s v="LAP-3905"/>
    <n v="638.54"/>
    <n v="987.24"/>
    <n v="0"/>
    <n v="11"/>
    <n v="23"/>
    <n v="10859.64"/>
    <n v="7023.94"/>
    <n v="3835.7"/>
    <n v="0.35320692030306716"/>
    <s v="Aug-2025"/>
    <s v="Q3-2025"/>
    <s v="Medium"/>
    <s v="Asia &gt; India &gt; Mumbai"/>
    <s v="Jan-2023"/>
    <n v="31"/>
    <x v="29"/>
  </r>
  <r>
    <s v="ORD-2023-568013"/>
    <d v="2023-09-30T00:00:00"/>
    <d v="2023-10-30T00:00:00"/>
    <s v="Asia"/>
    <x v="2"/>
    <s v="Tokyo"/>
    <s v="Enterprise"/>
    <s v="Online"/>
    <s v="D. Smith"/>
    <s v="Printers"/>
    <s v="PRN-1786"/>
    <n v="649.13"/>
    <n v="975.43"/>
    <n v="0.157"/>
    <n v="27"/>
    <n v="30"/>
    <n v="22201.762229999997"/>
    <n v="17526.509999999998"/>
    <n v="4675.2522299999982"/>
    <n v="0.21058023149543473"/>
    <s v="Sep-2023"/>
    <s v="Q3-2023"/>
    <s v="Medium"/>
    <s v="Asia &gt; Japan &gt; Tokyo"/>
    <s v="Mar-2023"/>
    <n v="6"/>
    <x v="23"/>
  </r>
  <r>
    <s v="ORD-2025-828263"/>
    <d v="2025-05-17T00:00:00"/>
    <d v="2025-05-30T00:00:00"/>
    <s v="Africa"/>
    <x v="1"/>
    <s v="Lagos"/>
    <s v="Consumer"/>
    <s v="Distributor"/>
    <s v="F. Müller"/>
    <s v="Accessories"/>
    <s v="ACC-3349"/>
    <n v="66.400000000000006"/>
    <n v="141.43"/>
    <n v="0.107"/>
    <n v="8"/>
    <n v="13"/>
    <n v="1010.3759200000001"/>
    <n v="531.20000000000005"/>
    <n v="479.17592000000002"/>
    <n v="0.47425508715607551"/>
    <s v="May-2025"/>
    <s v="Q2-2025"/>
    <s v="Low"/>
    <s v="Africa &gt; Nigeria &gt; Lagos"/>
    <s v="Jan-2023"/>
    <n v="28"/>
    <x v="8"/>
  </r>
  <r>
    <s v="ORD-2024-402240"/>
    <d v="2024-05-01T00:00:00"/>
    <d v="2024-05-26T00:00:00"/>
    <s v="Europe"/>
    <x v="6"/>
    <s v="Berlin"/>
    <s v="Non-Profit"/>
    <s v="Retail"/>
    <s v="B. Chen"/>
    <s v="Networking"/>
    <s v="NET-4228"/>
    <n v="930.71"/>
    <n v="1625.42"/>
    <n v="0.13800000000000001"/>
    <n v="7"/>
    <n v="25"/>
    <n v="9807.7842799999999"/>
    <n v="6514.97"/>
    <n v="3292.8142799999996"/>
    <n v="0.33573477821231196"/>
    <s v="May-2024"/>
    <s v="Q2-2024"/>
    <s v="High"/>
    <s v="Europe &gt; Germany &gt; Berlin"/>
    <s v="Jan-2023"/>
    <n v="16"/>
    <x v="7"/>
  </r>
  <r>
    <s v="ORD-2023-125739"/>
    <d v="2023-05-01T00:00:00"/>
    <d v="2023-05-18T00:00:00"/>
    <s v="Africa"/>
    <x v="1"/>
    <s v="Port Harcourt"/>
    <s v="Corporate"/>
    <s v="Direct"/>
    <s v="F. Müller"/>
    <s v="Components"/>
    <s v="CMP-5633"/>
    <n v="327.97"/>
    <n v="299.94"/>
    <n v="4.9000000000000002E-2"/>
    <n v="3"/>
    <n v="17"/>
    <n v="855.72881999999993"/>
    <n v="983.91000000000008"/>
    <n v="-128.18118000000015"/>
    <n v="-0.14979182306843442"/>
    <s v="May-2023"/>
    <s v="Q2-2023"/>
    <s v="Low"/>
    <s v="Africa &gt; Nigeria &gt; Port Harcourt"/>
    <s v="Jan-2023"/>
    <n v="4"/>
    <x v="15"/>
  </r>
  <r>
    <s v="ORD-2024-892879"/>
    <d v="2024-07-09T00:00:00"/>
    <d v="2024-08-08T00:00:00"/>
    <s v="Europe"/>
    <x v="7"/>
    <s v="Marseille"/>
    <s v="Corporate"/>
    <s v="Direct"/>
    <s v="J. Njeri"/>
    <s v="Components"/>
    <s v="CMP-5825"/>
    <n v="1062.3800000000001"/>
    <n v="1503.96"/>
    <n v="0.18"/>
    <n v="6"/>
    <n v="30"/>
    <n v="7399.4832000000006"/>
    <n v="6374.2800000000007"/>
    <n v="1025.2031999999999"/>
    <n v="0.13855064905073369"/>
    <s v="Jul-2024"/>
    <s v="Q3-2024"/>
    <s v="Medium"/>
    <s v="Europe &gt; France &gt; Marseille"/>
    <s v="Jan-2023"/>
    <n v="18"/>
    <x v="14"/>
  </r>
  <r>
    <s v="ORD-2023-472050"/>
    <d v="2023-05-10T00:00:00"/>
    <d v="2023-05-27T00:00:00"/>
    <s v="Asia"/>
    <x v="4"/>
    <s v="Mumbai"/>
    <s v="Consumer"/>
    <s v="Retail"/>
    <s v="M. Rossi"/>
    <s v="Laptops"/>
    <s v="LAP-6499"/>
    <n v="1286.1600000000001"/>
    <n v="3101.11"/>
    <n v="0.1"/>
    <n v="23"/>
    <n v="17"/>
    <n v="64192.976999999999"/>
    <n v="29581.68"/>
    <n v="34611.296999999999"/>
    <n v="0.53917575749758417"/>
    <s v="May-2023"/>
    <s v="Q2-2023"/>
    <s v="High"/>
    <s v="Asia &gt; India &gt; Mumbai"/>
    <s v="Jan-2023"/>
    <n v="4"/>
    <x v="15"/>
  </r>
  <r>
    <s v="ORD-2024-468615"/>
    <d v="2024-07-09T00:00:00"/>
    <d v="2024-07-12T00:00:00"/>
    <s v="Asia"/>
    <x v="9"/>
    <s v="Shanghai"/>
    <s v="Small Business"/>
    <s v="Retail"/>
    <s v="D. Smith"/>
    <s v="Accessories"/>
    <s v="ACC-3721"/>
    <n v="748.39"/>
    <n v="979.42"/>
    <n v="0"/>
    <n v="23"/>
    <n v="3"/>
    <n v="22526.66"/>
    <n v="17212.97"/>
    <n v="5313.6899999999987"/>
    <n v="0.23588450307324738"/>
    <s v="Jul-2024"/>
    <s v="Q3-2024"/>
    <s v="Medium"/>
    <s v="Asia &gt; China &gt; Shanghai"/>
    <s v="Jan-2023"/>
    <n v="18"/>
    <x v="14"/>
  </r>
  <r>
    <s v="ORD-2024-833375"/>
    <d v="2024-04-24T00:00:00"/>
    <d v="2024-05-10T00:00:00"/>
    <s v="Africa"/>
    <x v="0"/>
    <s v="Kisumu"/>
    <s v="Non-Profit"/>
    <s v="Online"/>
    <s v="N. Brown"/>
    <s v="Monitors"/>
    <s v="MON-6190"/>
    <n v="513.30999999999995"/>
    <n v="1186.26"/>
    <n v="9.4E-2"/>
    <n v="15"/>
    <n v="16"/>
    <n v="16121.273400000002"/>
    <n v="7699.65"/>
    <n v="8421.6234000000022"/>
    <n v="0.52239194702820446"/>
    <s v="Apr-2024"/>
    <s v="Q2-2024"/>
    <s v="Medium"/>
    <s v="Africa &gt; Kenya &gt; Kisumu"/>
    <s v="Jan-2023"/>
    <n v="15"/>
    <x v="19"/>
  </r>
  <r>
    <s v="ORD-2024-206311"/>
    <d v="2024-01-13T00:00:00"/>
    <d v="2024-01-15T00:00:00"/>
    <s v="Americas"/>
    <x v="10"/>
    <s v="San Francisco"/>
    <s v="Non-Profit"/>
    <s v="Direct"/>
    <s v="E. Garcia"/>
    <s v="Components"/>
    <s v="CMP-2410"/>
    <n v="1061.3699999999999"/>
    <n v="1938.33"/>
    <n v="0.17"/>
    <n v="4"/>
    <n v="2"/>
    <n v="6435.2555999999995"/>
    <n v="4245.4799999999996"/>
    <n v="2189.7755999999999"/>
    <n v="0.34027795259600879"/>
    <s v="Jan-2024"/>
    <s v="Q1-2024"/>
    <s v="High"/>
    <s v="Americas &gt; USA &gt; San Francisco"/>
    <s v="Jan-2023"/>
    <n v="12"/>
    <x v="9"/>
  </r>
  <r>
    <s v="ORD-2024-364080"/>
    <d v="2024-04-16T00:00:00"/>
    <d v="2024-04-27T00:00:00"/>
    <s v="Africa"/>
    <x v="0"/>
    <s v="Nakuru"/>
    <s v="Enterprise"/>
    <s v="Online"/>
    <s v="D. Smith"/>
    <s v="Printers"/>
    <s v="PRN-2641"/>
    <n v="401.3"/>
    <n v="826.47"/>
    <n v="0.22500000000000001"/>
    <n v="13"/>
    <n v="11"/>
    <n v="8326.6852500000005"/>
    <n v="5216.9000000000005"/>
    <n v="3109.7852499999999"/>
    <n v="0.37347217489696755"/>
    <s v="Apr-2024"/>
    <s v="Q2-2024"/>
    <s v="Medium"/>
    <s v="Africa &gt; Kenya &gt; Nakuru"/>
    <s v="Jan-2023"/>
    <n v="15"/>
    <x v="19"/>
  </r>
  <r>
    <s v="ORD-2025-460466"/>
    <d v="2025-02-07T00:00:00"/>
    <d v="2025-02-16T00:00:00"/>
    <s v="Africa"/>
    <x v="1"/>
    <s v="Lagos"/>
    <s v="Small Business"/>
    <s v="Distributor"/>
    <s v="C. Otieno"/>
    <s v="Printers"/>
    <s v="PRN-1882"/>
    <n v="90.68"/>
    <n v="118.17"/>
    <n v="0.13500000000000001"/>
    <n v="21"/>
    <n v="9"/>
    <n v="2146.5580500000001"/>
    <n v="1904.2800000000002"/>
    <n v="242.27804999999989"/>
    <n v="0.11286815653552899"/>
    <s v="Feb-2025"/>
    <s v="Q1-2025"/>
    <s v="Low"/>
    <s v="Africa &gt; Nigeria &gt; Lagos"/>
    <s v="Jan-2023"/>
    <n v="25"/>
    <x v="26"/>
  </r>
  <r>
    <s v="ORD-2023-700699"/>
    <d v="2023-01-12T00:00:00"/>
    <d v="2023-01-26T00:00:00"/>
    <s v="Asia"/>
    <x v="9"/>
    <s v="Shenzhen"/>
    <s v="Non-Profit"/>
    <s v="Retail"/>
    <s v="M. Rossi"/>
    <s v="Printers"/>
    <s v="PRN-1641"/>
    <n v="1083.0899999999999"/>
    <n v="1425.87"/>
    <n v="0"/>
    <n v="8"/>
    <n v="14"/>
    <n v="11406.96"/>
    <n v="8664.7199999999993"/>
    <n v="2742.24"/>
    <n v="0.24040059752992909"/>
    <s v="Jan-2023"/>
    <s v="Q1-2023"/>
    <s v="Medium"/>
    <s v="Asia &gt; China &gt; Shenzhen"/>
    <s v="Jan-2023"/>
    <n v="0"/>
    <x v="5"/>
  </r>
  <r>
    <s v="ORD-2024-713332"/>
    <d v="2024-06-05T00:00:00"/>
    <d v="2024-06-23T00:00:00"/>
    <s v="Africa"/>
    <x v="0"/>
    <s v="Nairobi"/>
    <s v="Consumer"/>
    <s v="Distributor"/>
    <s v="D. Smith"/>
    <s v="Laptops"/>
    <s v="LAP-1739"/>
    <n v="1208.74"/>
    <n v="1594.78"/>
    <n v="5.8999999999999997E-2"/>
    <n v="39"/>
    <n v="18"/>
    <n v="58526.83122"/>
    <n v="47140.86"/>
    <n v="11385.971219999999"/>
    <n v="0.1945427589817838"/>
    <s v="Jun-2024"/>
    <s v="Q2-2024"/>
    <s v="Medium"/>
    <s v="Africa &gt; Kenya &gt; Nairobi"/>
    <s v="Jan-2023"/>
    <n v="17"/>
    <x v="17"/>
  </r>
  <r>
    <s v="ORD-2023-640022"/>
    <d v="2023-08-24T00:00:00"/>
    <d v="2023-09-20T00:00:00"/>
    <s v="Africa"/>
    <x v="11"/>
    <s v="Durban"/>
    <s v="Small Business"/>
    <s v="Marketplace"/>
    <s v="M. Rossi"/>
    <s v="Printers"/>
    <s v="PRN-4732"/>
    <n v="1399.64"/>
    <n v="3342.11"/>
    <n v="0"/>
    <n v="10"/>
    <n v="27"/>
    <n v="33421.1"/>
    <n v="13996.400000000001"/>
    <n v="19424.699999999997"/>
    <n v="0.58121067229983447"/>
    <s v="Aug-2023"/>
    <s v="Q3-2023"/>
    <s v="High"/>
    <s v="Africa &gt; South Africa &gt; Durban"/>
    <s v="Jan-2023"/>
    <n v="7"/>
    <x v="25"/>
  </r>
  <r>
    <s v="ORD-2024-532184"/>
    <d v="2024-01-25T00:00:00"/>
    <d v="2024-02-08T00:00:00"/>
    <s v="Asia"/>
    <x v="2"/>
    <s v="Osaka"/>
    <s v="Consumer"/>
    <s v="Marketplace"/>
    <s v="I. Johnson"/>
    <s v="Networking"/>
    <s v="NET-9569"/>
    <n v="937.16"/>
    <n v="1069.77"/>
    <n v="3.7999999999999999E-2"/>
    <n v="9"/>
    <n v="14"/>
    <n v="9262.0686600000008"/>
    <n v="8434.44"/>
    <n v="827.62866000000031"/>
    <n v="8.9356783066645962E-2"/>
    <s v="Jan-2024"/>
    <s v="Q1-2024"/>
    <s v="Medium"/>
    <s v="Asia &gt; Japan &gt; Osaka"/>
    <s v="Mar-2023"/>
    <n v="10"/>
    <x v="31"/>
  </r>
  <r>
    <s v="ORD-2025-926547"/>
    <d v="2025-03-11T00:00:00"/>
    <d v="2025-03-26T00:00:00"/>
    <s v="Europe"/>
    <x v="6"/>
    <s v="Berlin"/>
    <s v="Small Business"/>
    <s v="Online"/>
    <s v="I. Johnson"/>
    <s v="Phones"/>
    <s v="PHN-3007"/>
    <n v="116.97"/>
    <n v="140.82"/>
    <n v="0.122"/>
    <n v="5"/>
    <n v="15"/>
    <n v="618.19979999999987"/>
    <n v="584.85"/>
    <n v="33.349799999999846"/>
    <n v="5.3946636669891926E-2"/>
    <s v="Mar-2025"/>
    <s v="Q1-2025"/>
    <s v="Low"/>
    <s v="Europe &gt; Germany &gt; Berlin"/>
    <s v="Jan-2023"/>
    <n v="26"/>
    <x v="3"/>
  </r>
  <r>
    <s v="ORD-2025-778145"/>
    <d v="2025-04-22T00:00:00"/>
    <d v="2025-05-12T00:00:00"/>
    <s v="Europe"/>
    <x v="7"/>
    <s v="Lyon"/>
    <s v="Enterprise"/>
    <s v="Marketplace"/>
    <s v="K. Singh"/>
    <s v="Monitors"/>
    <s v="MON-9216"/>
    <n v="59.51"/>
    <n v="67.040000000000006"/>
    <n v="0.114"/>
    <n v="9"/>
    <n v="20"/>
    <n v="534.57695999999999"/>
    <n v="535.59"/>
    <n v="-1.0130400000000463"/>
    <n v="-1.8950311663264469E-3"/>
    <s v="Apr-2025"/>
    <s v="Q2-2025"/>
    <s v="Low"/>
    <s v="Europe &gt; France &gt; Lyon"/>
    <s v="Jan-2023"/>
    <n v="27"/>
    <x v="18"/>
  </r>
  <r>
    <s v="ORD-2023-525643"/>
    <d v="2023-08-17T00:00:00"/>
    <d v="2023-09-03T00:00:00"/>
    <s v="Africa"/>
    <x v="11"/>
    <s v="Durban"/>
    <s v="Enterprise"/>
    <s v="Retail"/>
    <s v="A. Patel"/>
    <s v="Phones"/>
    <s v="PHN-8072"/>
    <n v="676.37"/>
    <n v="1276.67"/>
    <n v="6.6000000000000003E-2"/>
    <n v="10"/>
    <n v="17"/>
    <n v="11924.0978"/>
    <n v="6763.7"/>
    <n v="5160.3977999999997"/>
    <n v="0.4327705027712872"/>
    <s v="Aug-2023"/>
    <s v="Q3-2023"/>
    <s v="Medium"/>
    <s v="Africa &gt; South Africa &gt; Durban"/>
    <s v="Jan-2023"/>
    <n v="7"/>
    <x v="25"/>
  </r>
  <r>
    <s v="ORD-2025-312803"/>
    <d v="2025-06-24T00:00:00"/>
    <d v="2025-07-14T00:00:00"/>
    <s v="Africa"/>
    <x v="11"/>
    <s v="Johannesburg"/>
    <s v="Enterprise"/>
    <s v="Marketplace"/>
    <s v="J. Njeri"/>
    <s v="Laptops"/>
    <s v="LAP-1308"/>
    <n v="1151.06"/>
    <n v="2821.36"/>
    <n v="0.248"/>
    <n v="20"/>
    <n v="20"/>
    <n v="42433.254400000005"/>
    <n v="23021.199999999997"/>
    <n v="19412.054400000008"/>
    <n v="0.45747267501594235"/>
    <s v="Jun-2025"/>
    <s v="Q2-2025"/>
    <s v="High"/>
    <s v="Africa &gt; South Africa &gt; Johannesburg"/>
    <s v="Jan-2023"/>
    <n v="29"/>
    <x v="16"/>
  </r>
  <r>
    <s v="ORD-2025-149156"/>
    <d v="2025-01-10T00:00:00"/>
    <d v="2025-02-06T00:00:00"/>
    <s v="Americas"/>
    <x v="5"/>
    <s v="Brasília"/>
    <s v="Non-Profit"/>
    <s v="Retail"/>
    <s v="B. Chen"/>
    <s v="Laptops"/>
    <s v="LAP-7353"/>
    <n v="725.62"/>
    <n v="1559.19"/>
    <n v="0.19"/>
    <n v="12"/>
    <n v="27"/>
    <n v="15155.326800000001"/>
    <n v="8707.44"/>
    <n v="6447.8868000000002"/>
    <n v="0.42545349797405885"/>
    <s v="Jan-2025"/>
    <s v="Q1-2025"/>
    <s v="Medium"/>
    <s v="Americas &gt; Brazil &gt; Brasília"/>
    <s v="Jan-2023"/>
    <n v="24"/>
    <x v="24"/>
  </r>
  <r>
    <s v="ORD-2023-215819"/>
    <d v="2023-07-01T00:00:00"/>
    <d v="2023-07-11T00:00:00"/>
    <s v="Europe"/>
    <x v="7"/>
    <s v="Paris"/>
    <s v="Corporate"/>
    <s v="Direct"/>
    <s v="F. Müller"/>
    <s v="Networking"/>
    <s v="NET-6533"/>
    <n v="479.5"/>
    <n v="656.66"/>
    <n v="0.14899999999999999"/>
    <n v="14"/>
    <n v="10"/>
    <n v="7823.4472399999995"/>
    <n v="6713"/>
    <n v="1110.4472399999995"/>
    <n v="0.14193835606412289"/>
    <s v="Jul-2023"/>
    <s v="Q3-2023"/>
    <s v="Low"/>
    <s v="Europe &gt; France &gt; Paris"/>
    <s v="Jan-2023"/>
    <n v="6"/>
    <x v="23"/>
  </r>
  <r>
    <s v="ORD-2024-353078"/>
    <d v="2024-08-16T00:00:00"/>
    <d v="2024-08-26T00:00:00"/>
    <s v="Americas"/>
    <x v="10"/>
    <s v="Chicago"/>
    <s v="Corporate"/>
    <s v="Distributor"/>
    <s v="L. Okafor"/>
    <s v="Laptops"/>
    <s v="LAP-5763"/>
    <n v="1291.7"/>
    <n v="2657.84"/>
    <n v="8.6999999999999994E-2"/>
    <n v="21"/>
    <n v="10"/>
    <n v="50958.766320000002"/>
    <n v="27125.7"/>
    <n v="23833.066320000002"/>
    <n v="0.46769315745083367"/>
    <s v="Aug-2024"/>
    <s v="Q3-2024"/>
    <s v="High"/>
    <s v="Americas &gt; USA &gt; Chicago"/>
    <s v="Jan-2023"/>
    <n v="19"/>
    <x v="20"/>
  </r>
  <r>
    <s v="ORD-2023-621393"/>
    <d v="2023-07-07T00:00:00"/>
    <d v="2023-07-13T00:00:00"/>
    <s v="Africa"/>
    <x v="11"/>
    <s v="Cape Town"/>
    <s v="Small Business"/>
    <s v="Marketplace"/>
    <s v="B. Chen"/>
    <s v="Accessories"/>
    <s v="ACC-9445"/>
    <n v="612.59"/>
    <n v="1424.74"/>
    <n v="4.3999999999999997E-2"/>
    <n v="15"/>
    <n v="6"/>
    <n v="20430.771599999996"/>
    <n v="9188.85"/>
    <n v="11241.921599999996"/>
    <n v="0.55024459281802152"/>
    <s v="Jul-2023"/>
    <s v="Q3-2023"/>
    <s v="Medium"/>
    <s v="Africa &gt; South Africa &gt; Cape Town"/>
    <s v="Jan-2023"/>
    <n v="6"/>
    <x v="23"/>
  </r>
  <r>
    <s v="ORD-2023-974506"/>
    <d v="2023-12-28T00:00:00"/>
    <d v="2024-01-01T00:00:00"/>
    <s v="Africa"/>
    <x v="11"/>
    <s v="Cape Town"/>
    <s v="Education"/>
    <s v="Distributor"/>
    <s v="A. Patel"/>
    <s v="Printers"/>
    <s v="PRN-1654"/>
    <n v="1141.8"/>
    <n v="2318.7399999999998"/>
    <n v="0.107"/>
    <n v="32"/>
    <n v="4"/>
    <n v="66260.314239999992"/>
    <n v="36537.599999999999"/>
    <n v="29722.714239999994"/>
    <n v="0.44857490612468304"/>
    <s v="Dec-2023"/>
    <s v="Q4-2023"/>
    <s v="High"/>
    <s v="Africa &gt; South Africa &gt; Cape Town"/>
    <s v="Jan-2023"/>
    <n v="11"/>
    <x v="27"/>
  </r>
  <r>
    <s v="ORD-2023-811823"/>
    <d v="2023-01-26T00:00:00"/>
    <d v="2023-02-15T00:00:00"/>
    <s v="Europe"/>
    <x v="6"/>
    <s v="Berlin"/>
    <s v="Small Business"/>
    <s v="Online"/>
    <s v="O. Wang"/>
    <s v="Networking"/>
    <s v="NET-8787"/>
    <n v="492.62"/>
    <n v="366.7"/>
    <n v="8.8999999999999996E-2"/>
    <n v="10"/>
    <n v="20"/>
    <n v="3340.6370000000002"/>
    <n v="4926.2"/>
    <n v="-1585.5629999999996"/>
    <n v="-0.47462894052840809"/>
    <s v="Jan-2023"/>
    <s v="Q1-2023"/>
    <s v="Low"/>
    <s v="Europe &gt; Germany &gt; Berlin"/>
    <s v="Jan-2023"/>
    <n v="0"/>
    <x v="5"/>
  </r>
  <r>
    <s v="ORD-2023-286720"/>
    <d v="2023-07-08T00:00:00"/>
    <d v="2023-07-09T00:00:00"/>
    <s v="Africa"/>
    <x v="0"/>
    <s v="Nairobi"/>
    <s v="Consumer"/>
    <s v="Online"/>
    <s v="D. Smith"/>
    <s v="Laptops"/>
    <s v="LAP-1989"/>
    <n v="1258.72"/>
    <n v="2797.41"/>
    <n v="0"/>
    <n v="7"/>
    <n v="1"/>
    <n v="19581.87"/>
    <n v="8811.0400000000009"/>
    <n v="10770.829999999998"/>
    <n v="0.55004093071805704"/>
    <s v="Jul-2023"/>
    <s v="Q3-2023"/>
    <s v="High"/>
    <s v="Africa &gt; Kenya &gt; Nairobi"/>
    <s v="Jan-2023"/>
    <n v="6"/>
    <x v="23"/>
  </r>
  <r>
    <s v="ORD-2024-626925"/>
    <d v="2024-06-07T00:00:00"/>
    <d v="2024-06-09T00:00:00"/>
    <s v="Asia"/>
    <x v="9"/>
    <s v="Shanghai"/>
    <s v="Corporate"/>
    <s v="Retail"/>
    <s v="O. Wang"/>
    <s v="Monitors"/>
    <s v="MON-8688"/>
    <n v="1370.28"/>
    <n v="2209.66"/>
    <n v="0.13300000000000001"/>
    <n v="16"/>
    <n v="2"/>
    <n v="30652.403519999996"/>
    <n v="21924.48"/>
    <n v="8727.9235199999966"/>
    <n v="0.28473863442079589"/>
    <s v="Jun-2024"/>
    <s v="Q2-2024"/>
    <s v="High"/>
    <s v="Asia &gt; China &gt; Shanghai"/>
    <s v="Jan-2023"/>
    <n v="17"/>
    <x v="17"/>
  </r>
  <r>
    <s v="ORD-2023-960380"/>
    <d v="2023-02-11T00:00:00"/>
    <d v="2023-02-12T00:00:00"/>
    <s v="Africa"/>
    <x v="1"/>
    <s v="Port Harcourt"/>
    <s v="Non-Profit"/>
    <s v="Direct"/>
    <s v="D. Smith"/>
    <s v="Accessories"/>
    <s v="ACC-8242"/>
    <n v="944.61"/>
    <n v="839.04"/>
    <n v="5.8999999999999997E-2"/>
    <n v="6"/>
    <n v="1"/>
    <n v="4737.2198399999997"/>
    <n v="5667.66"/>
    <n v="-930.44016000000011"/>
    <n v="-0.19641059343363726"/>
    <s v="Feb-2023"/>
    <s v="Q1-2023"/>
    <s v="Medium"/>
    <s v="Africa &gt; Nigeria &gt; Port Harcourt"/>
    <s v="Jan-2023"/>
    <n v="1"/>
    <x v="2"/>
  </r>
  <r>
    <s v="ORD-2023-453699"/>
    <d v="2023-07-01T00:00:00"/>
    <d v="2023-07-08T00:00:00"/>
    <s v="Europe"/>
    <x v="6"/>
    <s v="Frankfurt"/>
    <s v="Small Business"/>
    <s v="Distributor"/>
    <s v="N. Brown"/>
    <s v="Laptops"/>
    <s v="LAP-4666"/>
    <n v="460.21"/>
    <n v="1139.1500000000001"/>
    <n v="0.115"/>
    <n v="14"/>
    <n v="7"/>
    <n v="14114.068500000001"/>
    <n v="6442.94"/>
    <n v="7671.1285000000016"/>
    <n v="0.54350937151821255"/>
    <s v="Jul-2023"/>
    <s v="Q3-2023"/>
    <s v="Medium"/>
    <s v="Europe &gt; Germany &gt; Frankfurt"/>
    <s v="Jan-2023"/>
    <n v="6"/>
    <x v="23"/>
  </r>
  <r>
    <s v="ORD-2025-960931"/>
    <d v="2025-08-20T00:00:00"/>
    <d v="2025-08-26T00:00:00"/>
    <s v="Americas"/>
    <x v="10"/>
    <s v="New York"/>
    <s v="Corporate"/>
    <s v="Retail"/>
    <s v="M. Rossi"/>
    <s v="Networking"/>
    <s v="NET-5196"/>
    <n v="1304.95"/>
    <n v="1712.03"/>
    <n v="0.21199999999999999"/>
    <n v="8"/>
    <n v="6"/>
    <n v="10792.637119999999"/>
    <n v="10439.6"/>
    <n v="353.03711999999905"/>
    <n v="3.2710922833287949E-2"/>
    <s v="Aug-2025"/>
    <s v="Q3-2025"/>
    <s v="High"/>
    <s v="Americas &gt; USA &gt; New York"/>
    <s v="Jan-2023"/>
    <n v="31"/>
    <x v="29"/>
  </r>
  <r>
    <s v="ORD-2024-419248"/>
    <d v="2024-03-04T00:00:00"/>
    <d v="2024-03-16T00:00:00"/>
    <s v="Africa"/>
    <x v="11"/>
    <s v="Johannesburg"/>
    <s v="Enterprise"/>
    <s v="Distributor"/>
    <s v="M. Rossi"/>
    <s v="Monitors"/>
    <s v="MON-8422"/>
    <n v="441.08"/>
    <n v="1054.29"/>
    <n v="0.23699999999999999"/>
    <n v="6"/>
    <n v="12"/>
    <n v="4826.5396199999996"/>
    <n v="2646.48"/>
    <n v="2180.0596199999995"/>
    <n v="0.45168169985932899"/>
    <s v="Mar-2024"/>
    <s v="Q1-2024"/>
    <s v="Medium"/>
    <s v="Africa &gt; South Africa &gt; Johannesburg"/>
    <s v="Jan-2023"/>
    <n v="14"/>
    <x v="0"/>
  </r>
  <r>
    <s v="ORD-2023-488227"/>
    <d v="2023-09-08T00:00:00"/>
    <d v="2023-10-02T00:00:00"/>
    <s v="Americas"/>
    <x v="3"/>
    <s v="Toronto"/>
    <s v="Education"/>
    <s v="Direct"/>
    <s v="A. Patel"/>
    <s v="Accessories"/>
    <s v="ACC-3415"/>
    <n v="1299.03"/>
    <n v="2451.2199999999998"/>
    <n v="0.20799999999999999"/>
    <n v="8"/>
    <n v="24"/>
    <n v="15530.929919999999"/>
    <n v="10392.24"/>
    <n v="5138.6899199999989"/>
    <n v="0.3308681416032041"/>
    <s v="Sep-2023"/>
    <s v="Q3-2023"/>
    <s v="High"/>
    <s v="Americas &gt; Canada &gt; Toronto"/>
    <s v="Jan-2023"/>
    <n v="8"/>
    <x v="28"/>
  </r>
  <r>
    <s v="ORD-2023-472078"/>
    <d v="2023-02-28T00:00:00"/>
    <d v="2023-03-06T00:00:00"/>
    <s v="Europe"/>
    <x v="6"/>
    <s v="Frankfurt"/>
    <s v="Small Business"/>
    <s v="Marketplace"/>
    <s v="D. Smith"/>
    <s v="Printers"/>
    <s v="PRN-9624"/>
    <n v="880.02"/>
    <n v="1251.21"/>
    <n v="0.123"/>
    <n v="29"/>
    <n v="6"/>
    <n v="31822.023930000003"/>
    <n v="25520.579999999998"/>
    <n v="6301.4439300000049"/>
    <n v="0.19802146915172672"/>
    <s v="Feb-2023"/>
    <s v="Q1-2023"/>
    <s v="Medium"/>
    <s v="Europe &gt; Germany &gt; Frankfurt"/>
    <s v="Jan-2023"/>
    <n v="1"/>
    <x v="2"/>
  </r>
  <r>
    <s v="ORD-2024-202877"/>
    <d v="2024-07-13T00:00:00"/>
    <d v="2024-08-03T00:00:00"/>
    <s v="Americas"/>
    <x v="5"/>
    <s v="Rio de Janeiro"/>
    <s v="Corporate"/>
    <s v="Marketplace"/>
    <s v="M. Rossi"/>
    <s v="Monitors"/>
    <s v="MON-6287"/>
    <n v="702.98"/>
    <n v="1104.8"/>
    <n v="0.17499999999999999"/>
    <n v="12"/>
    <n v="21"/>
    <n v="10937.519999999999"/>
    <n v="8435.76"/>
    <n v="2501.7599999999984"/>
    <n v="0.22873192460448061"/>
    <s v="Jul-2024"/>
    <s v="Q3-2024"/>
    <s v="Medium"/>
    <s v="Americas &gt; Brazil &gt; Rio de Janeiro"/>
    <s v="Jan-2023"/>
    <n v="18"/>
    <x v="14"/>
  </r>
  <r>
    <s v="ORD-2024-140633"/>
    <d v="2024-12-07T00:00:00"/>
    <d v="2024-12-26T00:00:00"/>
    <s v="Europe"/>
    <x v="8"/>
    <s v="London"/>
    <s v="Enterprise"/>
    <s v="Online"/>
    <s v="D. Smith"/>
    <s v="Networking"/>
    <s v="NET-4491"/>
    <n v="1035.24"/>
    <n v="2383.41"/>
    <n v="0.17"/>
    <n v="15"/>
    <n v="19"/>
    <n v="29673.454499999993"/>
    <n v="15528.6"/>
    <n v="14144.854499999992"/>
    <n v="0.47668378145860962"/>
    <s v="Dec-2024"/>
    <s v="Q4-2024"/>
    <s v="High"/>
    <s v="Europe &gt; United Kingdom &gt; London"/>
    <s v="Jan-2023"/>
    <n v="23"/>
    <x v="6"/>
  </r>
  <r>
    <s v="ORD-2025-419532"/>
    <d v="2025-08-06T00:00:00"/>
    <d v="2025-08-23T00:00:00"/>
    <s v="Americas"/>
    <x v="5"/>
    <s v="Brasília"/>
    <s v="Consumer"/>
    <s v="Distributor"/>
    <s v="A. Patel"/>
    <s v="Monitors"/>
    <s v="MON-4317"/>
    <n v="86.64"/>
    <n v="213.06"/>
    <n v="0.21199999999999999"/>
    <n v="11"/>
    <n v="17"/>
    <n v="1846.8040799999999"/>
    <n v="953.04"/>
    <n v="893.76407999999992"/>
    <n v="0.48395175735154322"/>
    <s v="Aug-2025"/>
    <s v="Q3-2025"/>
    <s v="Low"/>
    <s v="Americas &gt; Brazil &gt; Brasília"/>
    <s v="Jan-2023"/>
    <n v="31"/>
    <x v="29"/>
  </r>
  <r>
    <s v="ORD-2023-139236"/>
    <d v="2023-03-03T00:00:00"/>
    <d v="2023-03-20T00:00:00"/>
    <s v="Asia"/>
    <x v="2"/>
    <s v="Nagoya"/>
    <s v="Small Business"/>
    <s v="Online"/>
    <s v="D. Smith"/>
    <s v="Networking"/>
    <s v="NET-7349"/>
    <n v="1171.17"/>
    <n v="2030.64"/>
    <n v="0.157"/>
    <n v="11"/>
    <n v="17"/>
    <n v="18830.12472"/>
    <n v="12882.87"/>
    <n v="5947.254719999999"/>
    <n v="0.31583724528830415"/>
    <s v="Mar-2023"/>
    <s v="Q1-2023"/>
    <s v="High"/>
    <s v="Asia &gt; Japan &gt; Nagoya"/>
    <s v="Mar-2023"/>
    <n v="0"/>
    <x v="5"/>
  </r>
  <r>
    <s v="ORD-2025-337268"/>
    <d v="2025-02-16T00:00:00"/>
    <d v="2025-03-17T00:00:00"/>
    <s v="Europe"/>
    <x v="6"/>
    <s v="Munich"/>
    <s v="Consumer"/>
    <s v="Retail"/>
    <s v="L. Okafor"/>
    <s v="Accessories"/>
    <s v="ACC-5150"/>
    <n v="730.42"/>
    <n v="956.7"/>
    <n v="4.2000000000000003E-2"/>
    <n v="22"/>
    <n v="29"/>
    <n v="20163.409200000002"/>
    <n v="16069.24"/>
    <n v="4094.1692000000021"/>
    <n v="0.20304945256975698"/>
    <s v="Feb-2025"/>
    <s v="Q1-2025"/>
    <s v="Medium"/>
    <s v="Europe &gt; Germany &gt; Munich"/>
    <s v="Jan-2023"/>
    <n v="25"/>
    <x v="26"/>
  </r>
  <r>
    <s v="ORD-2025-332931"/>
    <d v="2025-02-15T00:00:00"/>
    <d v="2025-03-01T00:00:00"/>
    <s v="Africa"/>
    <x v="0"/>
    <s v="Mombasa"/>
    <s v="Education"/>
    <s v="Direct"/>
    <s v="L. Okafor"/>
    <s v="Accessories"/>
    <s v="ACC-5144"/>
    <n v="1162.8599999999999"/>
    <n v="1447.68"/>
    <n v="8.6999999999999994E-2"/>
    <n v="12"/>
    <n v="14"/>
    <n v="15860.782080000001"/>
    <n v="13954.32"/>
    <n v="1906.4620800000012"/>
    <n v="0.12019975247021369"/>
    <s v="Feb-2025"/>
    <s v="Q1-2025"/>
    <s v="Medium"/>
    <s v="Africa &gt; Kenya &gt; Mombasa"/>
    <s v="Jan-2023"/>
    <n v="25"/>
    <x v="26"/>
  </r>
  <r>
    <s v="ORD-2024-536442"/>
    <d v="2024-08-31T00:00:00"/>
    <d v="2024-09-26T00:00:00"/>
    <s v="Asia"/>
    <x v="2"/>
    <s v="Tokyo"/>
    <s v="Education"/>
    <s v="Online"/>
    <s v="I. Johnson"/>
    <s v="Phones"/>
    <s v="PHN-6111"/>
    <n v="1189.03"/>
    <n v="2949.62"/>
    <n v="0.125"/>
    <n v="13"/>
    <n v="26"/>
    <n v="33551.927499999998"/>
    <n v="15457.39"/>
    <n v="18094.537499999999"/>
    <n v="0.53929949330034765"/>
    <s v="Aug-2024"/>
    <s v="Q3-2024"/>
    <s v="High"/>
    <s v="Asia &gt; Japan &gt; Tokyo"/>
    <s v="Mar-2023"/>
    <n v="17"/>
    <x v="17"/>
  </r>
  <r>
    <s v="ORD-2023-957692"/>
    <d v="2023-05-07T00:00:00"/>
    <d v="2023-05-20T00:00:00"/>
    <s v="Asia"/>
    <x v="4"/>
    <s v="Mumbai"/>
    <s v="Enterprise"/>
    <s v="Retail"/>
    <s v="D. Smith"/>
    <s v="Accessories"/>
    <s v="ACC-9283"/>
    <n v="1443.28"/>
    <n v="2580.5700000000002"/>
    <n v="0"/>
    <n v="18"/>
    <n v="13"/>
    <n v="46450.26"/>
    <n v="25979.040000000001"/>
    <n v="20471.22"/>
    <n v="0.4407127107577008"/>
    <s v="May-2023"/>
    <s v="Q2-2023"/>
    <s v="High"/>
    <s v="Asia &gt; India &gt; Mumbai"/>
    <s v="Jan-2023"/>
    <n v="4"/>
    <x v="15"/>
  </r>
  <r>
    <s v="ORD-2025-874124"/>
    <d v="2025-05-14T00:00:00"/>
    <d v="2025-05-21T00:00:00"/>
    <s v="Americas"/>
    <x v="3"/>
    <s v="Vancouver"/>
    <s v="Non-Profit"/>
    <s v="Distributor"/>
    <s v="F. Müller"/>
    <s v="Printers"/>
    <s v="PRN-2407"/>
    <n v="883.5"/>
    <n v="1978.91"/>
    <n v="5.3999999999999999E-2"/>
    <n v="27"/>
    <n v="7"/>
    <n v="50545.319219999998"/>
    <n v="23854.5"/>
    <n v="26690.819219999998"/>
    <n v="0.52805718970390547"/>
    <s v="May-2025"/>
    <s v="Q2-2025"/>
    <s v="High"/>
    <s v="Americas &gt; Canada &gt; Vancouver"/>
    <s v="Jan-2023"/>
    <n v="28"/>
    <x v="8"/>
  </r>
  <r>
    <s v="ORD-2024-687073"/>
    <d v="2024-03-11T00:00:00"/>
    <d v="2024-03-29T00:00:00"/>
    <s v="Americas"/>
    <x v="10"/>
    <s v="New York"/>
    <s v="Corporate"/>
    <s v="Retail"/>
    <s v="M. Rossi"/>
    <s v="Monitors"/>
    <s v="MON-7099"/>
    <n v="710.98"/>
    <n v="1481.45"/>
    <n v="0.21099999999999999"/>
    <n v="9"/>
    <n v="18"/>
    <n v="10519.776450000001"/>
    <n v="6398.82"/>
    <n v="4120.9564500000015"/>
    <n v="0.39173422264120461"/>
    <s v="Mar-2024"/>
    <s v="Q1-2024"/>
    <s v="Medium"/>
    <s v="Americas &gt; USA &gt; New York"/>
    <s v="Jan-2023"/>
    <n v="14"/>
    <x v="0"/>
  </r>
  <r>
    <s v="ORD-2024-555229"/>
    <d v="2024-05-18T00:00:00"/>
    <d v="2024-05-22T00:00:00"/>
    <s v="Africa"/>
    <x v="0"/>
    <s v="Nairobi"/>
    <s v="Corporate"/>
    <s v="Direct"/>
    <s v="H. Kim"/>
    <s v="Accessories"/>
    <s v="ACC-7354"/>
    <n v="857.42"/>
    <n v="1658.92"/>
    <n v="0.122"/>
    <n v="9"/>
    <n v="4"/>
    <n v="13108.78584"/>
    <n v="7716.78"/>
    <n v="5392.0058400000007"/>
    <n v="0.41132763215544305"/>
    <s v="May-2024"/>
    <s v="Q2-2024"/>
    <s v="High"/>
    <s v="Africa &gt; Kenya &gt; Nairobi"/>
    <s v="Jan-2023"/>
    <n v="16"/>
    <x v="7"/>
  </r>
  <r>
    <s v="ORD-2024-872291"/>
    <d v="2024-01-08T00:00:00"/>
    <d v="2024-01-12T00:00:00"/>
    <s v="Asia"/>
    <x v="4"/>
    <s v="Bengaluru"/>
    <s v="Corporate"/>
    <s v="Direct"/>
    <s v="E. Garcia"/>
    <s v="Printers"/>
    <s v="PRN-6585"/>
    <n v="802.32"/>
    <n v="602.34"/>
    <n v="0.12"/>
    <n v="25"/>
    <n v="4"/>
    <n v="13251.48"/>
    <n v="20058"/>
    <n v="-6806.52"/>
    <n v="-0.51364224977134632"/>
    <s v="Jan-2024"/>
    <s v="Q1-2024"/>
    <s v="Low"/>
    <s v="Asia &gt; India &gt; Bengaluru"/>
    <s v="Jan-2023"/>
    <n v="12"/>
    <x v="9"/>
  </r>
  <r>
    <s v="ORD-2024-250862"/>
    <d v="2024-10-25T00:00:00"/>
    <d v="2024-11-05T00:00:00"/>
    <s v="Americas"/>
    <x v="10"/>
    <s v="New York"/>
    <s v="Corporate"/>
    <s v="Distributor"/>
    <s v="N. Brown"/>
    <s v="Components"/>
    <s v="CMP-9498"/>
    <n v="446.66"/>
    <n v="527.64"/>
    <n v="0.14499999999999999"/>
    <n v="15"/>
    <n v="11"/>
    <n v="6766.9829999999993"/>
    <n v="6699.9000000000005"/>
    <n v="67.082999999998719"/>
    <n v="9.9132804087137105E-3"/>
    <s v="Oct-2024"/>
    <s v="Q4-2024"/>
    <s v="Low"/>
    <s v="Americas &gt; USA &gt; New York"/>
    <s v="Jan-2023"/>
    <n v="21"/>
    <x v="1"/>
  </r>
  <r>
    <s v="ORD-2024-331226"/>
    <d v="2024-11-30T00:00:00"/>
    <d v="2024-12-19T00:00:00"/>
    <s v="Africa"/>
    <x v="0"/>
    <s v="Kisumu"/>
    <s v="Corporate"/>
    <s v="Online"/>
    <s v="L. Okafor"/>
    <s v="Phones"/>
    <s v="PHN-1919"/>
    <n v="1195.98"/>
    <n v="1841.9"/>
    <n v="5.5E-2"/>
    <n v="19"/>
    <n v="19"/>
    <n v="33071.3145"/>
    <n v="22723.62"/>
    <n v="10347.694500000001"/>
    <n v="0.31289032977506842"/>
    <s v="Nov-2024"/>
    <s v="Q4-2024"/>
    <s v="High"/>
    <s v="Africa &gt; Kenya &gt; Kisumu"/>
    <s v="Jan-2023"/>
    <n v="22"/>
    <x v="10"/>
  </r>
  <r>
    <s v="ORD-2023-356427"/>
    <d v="2023-04-13T00:00:00"/>
    <d v="2023-05-02T00:00:00"/>
    <s v="Americas"/>
    <x v="3"/>
    <s v="Montreal"/>
    <s v="Consumer"/>
    <s v="Distributor"/>
    <s v="E. Garcia"/>
    <s v="Monitors"/>
    <s v="MON-6053"/>
    <n v="671.05"/>
    <n v="1645.48"/>
    <n v="0.13700000000000001"/>
    <n v="6"/>
    <n v="19"/>
    <n v="8520.2954399999999"/>
    <n v="4026.2999999999997"/>
    <n v="4493.9954400000006"/>
    <n v="0.52744596377517172"/>
    <s v="Apr-2023"/>
    <s v="Q2-2023"/>
    <s v="High"/>
    <s v="Americas &gt; Canada &gt; Montreal"/>
    <s v="Jan-2023"/>
    <n v="3"/>
    <x v="12"/>
  </r>
  <r>
    <s v="ORD-2025-659650"/>
    <d v="2025-02-04T00:00:00"/>
    <d v="2025-02-08T00:00:00"/>
    <s v="Europe"/>
    <x v="8"/>
    <s v="Manchester"/>
    <s v="Enterprise"/>
    <s v="Marketplace"/>
    <s v="L. Okafor"/>
    <s v="Networking"/>
    <s v="NET-2502"/>
    <n v="586.21"/>
    <n v="727.22"/>
    <n v="6.8000000000000005E-2"/>
    <n v="15"/>
    <n v="4"/>
    <n v="10166.535600000001"/>
    <n v="8793.1500000000015"/>
    <n v="1373.3855999999996"/>
    <n v="0.13508884973559721"/>
    <s v="Feb-2025"/>
    <s v="Q1-2025"/>
    <s v="Low"/>
    <s v="Europe &gt; United Kingdom &gt; Manchester"/>
    <s v="Jan-2023"/>
    <n v="25"/>
    <x v="26"/>
  </r>
  <r>
    <s v="ORD-2024-207669"/>
    <d v="2024-01-24T00:00:00"/>
    <d v="2024-02-04T00:00:00"/>
    <s v="Europe"/>
    <x v="8"/>
    <s v="Manchester"/>
    <s v="Consumer"/>
    <s v="Retail"/>
    <s v="B. Chen"/>
    <s v="Laptops"/>
    <s v="LAP-5689"/>
    <n v="525.34"/>
    <n v="1233.79"/>
    <n v="0.14299999999999999"/>
    <n v="4"/>
    <n v="11"/>
    <n v="4229.4321199999995"/>
    <n v="2101.36"/>
    <n v="2128.0721199999994"/>
    <n v="0.50315788494082736"/>
    <s v="Jan-2024"/>
    <s v="Q1-2024"/>
    <s v="Medium"/>
    <s v="Europe &gt; United Kingdom &gt; Manchester"/>
    <s v="Jan-2023"/>
    <n v="12"/>
    <x v="9"/>
  </r>
  <r>
    <s v="ORD-2024-979401"/>
    <d v="2024-02-08T00:00:00"/>
    <d v="2024-02-09T00:00:00"/>
    <s v="Africa"/>
    <x v="0"/>
    <s v="Mombasa"/>
    <s v="Corporate"/>
    <s v="Direct"/>
    <s v="F. Müller"/>
    <s v="Components"/>
    <s v="CMP-5911"/>
    <n v="1233.52"/>
    <n v="1543.76"/>
    <n v="0.126"/>
    <n v="13"/>
    <n v="1"/>
    <n v="17540.201120000002"/>
    <n v="16035.76"/>
    <n v="1504.4411200000013"/>
    <n v="8.5771030201277493E-2"/>
    <s v="Feb-2024"/>
    <s v="Q1-2024"/>
    <s v="Medium"/>
    <s v="Africa &gt; Kenya &gt; Mombasa"/>
    <s v="Jan-2023"/>
    <n v="13"/>
    <x v="32"/>
  </r>
  <r>
    <s v="ORD-2025-929414"/>
    <d v="2025-06-26T00:00:00"/>
    <d v="2025-07-11T00:00:00"/>
    <s v="Africa"/>
    <x v="1"/>
    <s v="Port Harcourt"/>
    <s v="Small Business"/>
    <s v="Online"/>
    <s v="A. Patel"/>
    <s v="Laptops"/>
    <s v="LAP-7523"/>
    <n v="1170.1500000000001"/>
    <n v="2115.19"/>
    <n v="9.1999999999999998E-2"/>
    <n v="23"/>
    <n v="15"/>
    <n v="44173.627960000005"/>
    <n v="26913.45"/>
    <n v="17260.177960000005"/>
    <n v="0.39073489674946776"/>
    <s v="Jun-2025"/>
    <s v="Q2-2025"/>
    <s v="High"/>
    <s v="Africa &gt; Nigeria &gt; Port Harcourt"/>
    <s v="Jan-2023"/>
    <n v="29"/>
    <x v="16"/>
  </r>
  <r>
    <s v="ORD-2024-766980"/>
    <d v="2024-11-04T00:00:00"/>
    <d v="2024-11-07T00:00:00"/>
    <s v="Europe"/>
    <x v="7"/>
    <s v="Lyon"/>
    <s v="Corporate"/>
    <s v="Online"/>
    <s v="O. Wang"/>
    <s v="Monitors"/>
    <s v="MON-1118"/>
    <n v="740.68"/>
    <n v="1837.19"/>
    <n v="0.19700000000000001"/>
    <n v="17"/>
    <n v="3"/>
    <n v="25079.480689999997"/>
    <n v="12591.56"/>
    <n v="12487.920689999997"/>
    <n v="0.4979337827748298"/>
    <s v="Nov-2024"/>
    <s v="Q4-2024"/>
    <s v="High"/>
    <s v="Europe &gt; France &gt; Lyon"/>
    <s v="Jan-2023"/>
    <n v="22"/>
    <x v="10"/>
  </r>
  <r>
    <s v="ORD-2024-437164"/>
    <d v="2024-02-20T00:00:00"/>
    <d v="2024-02-20T00:00:00"/>
    <s v="Americas"/>
    <x v="10"/>
    <s v="New York"/>
    <s v="Enterprise"/>
    <s v="Online"/>
    <s v="C. Otieno"/>
    <s v="Networking"/>
    <s v="NET-9177"/>
    <n v="1407.05"/>
    <n v="2858.93"/>
    <n v="0"/>
    <n v="12"/>
    <n v="0"/>
    <n v="34307.159999999996"/>
    <n v="16884.599999999999"/>
    <n v="17422.559999999998"/>
    <n v="0.50784034586366222"/>
    <s v="Feb-2024"/>
    <s v="Q1-2024"/>
    <s v="High"/>
    <s v="Americas &gt; USA &gt; New York"/>
    <s v="Jan-2023"/>
    <n v="13"/>
    <x v="32"/>
  </r>
  <r>
    <s v="ORD-2025-169093"/>
    <d v="2025-04-13T00:00:00"/>
    <d v="2025-04-14T00:00:00"/>
    <s v="Asia"/>
    <x v="2"/>
    <s v="Osaka"/>
    <s v="Enterprise"/>
    <s v="Online"/>
    <s v="G. Dubois"/>
    <s v="Components"/>
    <s v="CMP-6495"/>
    <n v="138.9"/>
    <n v="289.92"/>
    <n v="2.9000000000000001E-2"/>
    <n v="12"/>
    <n v="1"/>
    <n v="3378.1478400000001"/>
    <n v="1666.8000000000002"/>
    <n v="1711.3478399999999"/>
    <n v="0.50659353025828491"/>
    <s v="Apr-2025"/>
    <s v="Q2-2025"/>
    <s v="Low"/>
    <s v="Asia &gt; Japan &gt; Osaka"/>
    <s v="Mar-2023"/>
    <n v="25"/>
    <x v="26"/>
  </r>
  <r>
    <s v="ORD-2023-868460"/>
    <d v="2023-06-01T00:00:00"/>
    <d v="2023-06-01T00:00:00"/>
    <s v="Asia"/>
    <x v="4"/>
    <s v="Bengaluru"/>
    <s v="Corporate"/>
    <s v="Retail"/>
    <s v="E. Garcia"/>
    <s v="Accessories"/>
    <s v="ACC-4587"/>
    <n v="669.37"/>
    <n v="997.2"/>
    <n v="8.2000000000000003E-2"/>
    <n v="5"/>
    <n v="0"/>
    <n v="4577.1480000000001"/>
    <n v="3346.85"/>
    <n v="1230.2980000000002"/>
    <n v="0.26879139586484863"/>
    <s v="Jun-2023"/>
    <s v="Q2-2023"/>
    <s v="Medium"/>
    <s v="Asia &gt; India &gt; Bengaluru"/>
    <s v="Jan-2023"/>
    <n v="5"/>
    <x v="22"/>
  </r>
  <r>
    <s v="ORD-2025-177994"/>
    <d v="2025-03-24T00:00:00"/>
    <d v="2025-04-04T00:00:00"/>
    <s v="Asia"/>
    <x v="4"/>
    <s v="Mumbai"/>
    <s v="Education"/>
    <s v="Marketplace"/>
    <s v="J. Njeri"/>
    <s v="Phones"/>
    <s v="PHN-4395"/>
    <n v="23.83"/>
    <n v="47.29"/>
    <n v="6.4000000000000001E-2"/>
    <n v="19"/>
    <n v="11"/>
    <n v="841.00536"/>
    <n v="452.77"/>
    <n v="388.23536000000001"/>
    <n v="0.46163244429262618"/>
    <s v="Mar-2025"/>
    <s v="Q1-2025"/>
    <s v="Low"/>
    <s v="Asia &gt; India &gt; Mumbai"/>
    <s v="Jan-2023"/>
    <n v="26"/>
    <x v="3"/>
  </r>
  <r>
    <s v="ORD-2024-355095"/>
    <d v="2024-01-02T00:00:00"/>
    <d v="2024-01-02T00:00:00"/>
    <s v="Americas"/>
    <x v="3"/>
    <s v="Vancouver"/>
    <s v="Education"/>
    <s v="Direct"/>
    <s v="A. Patel"/>
    <s v="Laptops"/>
    <s v="LAP-3581"/>
    <n v="444.41"/>
    <n v="754.24"/>
    <n v="0.20699999999999999"/>
    <n v="32"/>
    <n v="0"/>
    <n v="19139.594240000002"/>
    <n v="14221.12"/>
    <n v="4918.4742400000014"/>
    <n v="0.25697902360546598"/>
    <s v="Jan-2024"/>
    <s v="Q1-2024"/>
    <s v="Low"/>
    <s v="Americas &gt; Canada &gt; Vancouver"/>
    <s v="Jan-2023"/>
    <n v="12"/>
    <x v="9"/>
  </r>
  <r>
    <s v="ORD-2023-126505"/>
    <d v="2023-12-19T00:00:00"/>
    <d v="2024-01-01T00:00:00"/>
    <s v="Americas"/>
    <x v="3"/>
    <s v="Toronto"/>
    <s v="Enterprise"/>
    <s v="Retail"/>
    <s v="K. Singh"/>
    <s v="Monitors"/>
    <s v="MON-6065"/>
    <n v="856.1"/>
    <n v="901.48"/>
    <n v="5.6000000000000001E-2"/>
    <n v="17"/>
    <n v="13"/>
    <n v="14466.95104"/>
    <n v="14553.7"/>
    <n v="-86.748960000000807"/>
    <n v="-5.9963540182134192E-3"/>
    <s v="Dec-2023"/>
    <s v="Q4-2023"/>
    <s v="Medium"/>
    <s v="Americas &gt; Canada &gt; Toronto"/>
    <s v="Jan-2023"/>
    <n v="11"/>
    <x v="27"/>
  </r>
  <r>
    <s v="ORD-2023-340056"/>
    <d v="2023-04-26T00:00:00"/>
    <d v="2023-04-26T00:00:00"/>
    <s v="Europe"/>
    <x v="7"/>
    <s v="Marseille"/>
    <s v="Consumer"/>
    <s v="Direct"/>
    <s v="M. Rossi"/>
    <s v="Components"/>
    <s v="CMP-4945"/>
    <n v="81.489999999999995"/>
    <n v="113.08"/>
    <n v="0.121"/>
    <n v="5"/>
    <n v="0"/>
    <n v="496.98660000000001"/>
    <n v="407.45"/>
    <n v="89.536600000000021"/>
    <n v="0.18015898215364362"/>
    <s v="Apr-2023"/>
    <s v="Q2-2023"/>
    <s v="Low"/>
    <s v="Europe &gt; France &gt; Marseille"/>
    <s v="Jan-2023"/>
    <n v="3"/>
    <x v="12"/>
  </r>
  <r>
    <s v="ORD-2025-281413"/>
    <d v="2025-08-03T00:00:00"/>
    <d v="2025-08-16T00:00:00"/>
    <s v="Americas"/>
    <x v="3"/>
    <s v="Montreal"/>
    <s v="Enterprise"/>
    <s v="Distributor"/>
    <s v="O. Wang"/>
    <s v="Networking"/>
    <s v="NET-3785"/>
    <n v="698.66"/>
    <n v="868.62"/>
    <n v="7.1999999999999995E-2"/>
    <n v="15"/>
    <n v="13"/>
    <n v="12091.190399999999"/>
    <n v="10479.9"/>
    <n v="1611.2903999999999"/>
    <n v="0.13326151906432637"/>
    <s v="Aug-2025"/>
    <s v="Q3-2025"/>
    <s v="Medium"/>
    <s v="Americas &gt; Canada &gt; Montreal"/>
    <s v="Jan-2023"/>
    <n v="31"/>
    <x v="29"/>
  </r>
  <r>
    <s v="ORD-2023-713614"/>
    <d v="2023-08-02T00:00:00"/>
    <d v="2023-08-19T00:00:00"/>
    <s v="Americas"/>
    <x v="3"/>
    <s v="Vancouver"/>
    <s v="Corporate"/>
    <s v="Online"/>
    <s v="F. Müller"/>
    <s v="Networking"/>
    <s v="NET-3689"/>
    <n v="175.38"/>
    <n v="347.9"/>
    <n v="7.1999999999999995E-2"/>
    <n v="43"/>
    <n v="17"/>
    <n v="13882.6016"/>
    <n v="7541.34"/>
    <n v="6341.2615999999998"/>
    <n v="0.45677761148169804"/>
    <s v="Aug-2023"/>
    <s v="Q3-2023"/>
    <s v="Low"/>
    <s v="Americas &gt; Canada &gt; Vancouver"/>
    <s v="Jan-2023"/>
    <n v="7"/>
    <x v="25"/>
  </r>
  <r>
    <s v="ORD-2023-173313"/>
    <d v="2023-06-15T00:00:00"/>
    <d v="2023-07-12T00:00:00"/>
    <s v="Europe"/>
    <x v="8"/>
    <s v="Manchester"/>
    <s v="Consumer"/>
    <s v="Direct"/>
    <s v="I. Johnson"/>
    <s v="Accessories"/>
    <s v="ACC-3833"/>
    <n v="751.28"/>
    <n v="1111.8800000000001"/>
    <n v="0.13500000000000001"/>
    <n v="7"/>
    <n v="27"/>
    <n v="6732.4334000000008"/>
    <n v="5258.96"/>
    <n v="1473.4734000000008"/>
    <n v="0.21886193482433863"/>
    <s v="Jun-2023"/>
    <s v="Q2-2023"/>
    <s v="Medium"/>
    <s v="Europe &gt; United Kingdom &gt; Manchester"/>
    <s v="Jan-2023"/>
    <n v="5"/>
    <x v="22"/>
  </r>
  <r>
    <s v="ORD-2024-496601"/>
    <d v="2024-11-11T00:00:00"/>
    <d v="2024-11-24T00:00:00"/>
    <s v="Europe"/>
    <x v="8"/>
    <s v="London"/>
    <s v="Corporate"/>
    <s v="Retail"/>
    <s v="E. Garcia"/>
    <s v="Networking"/>
    <s v="NET-2932"/>
    <n v="164.53"/>
    <n v="327.72"/>
    <n v="6.7000000000000004E-2"/>
    <n v="14"/>
    <n v="13"/>
    <n v="4280.6786400000001"/>
    <n v="2303.42"/>
    <n v="1977.25864"/>
    <n v="0.46190307805960412"/>
    <s v="Nov-2024"/>
    <s v="Q4-2024"/>
    <s v="Low"/>
    <s v="Europe &gt; United Kingdom &gt; London"/>
    <s v="Jan-2023"/>
    <n v="22"/>
    <x v="10"/>
  </r>
  <r>
    <s v="ORD-2025-155182"/>
    <d v="2025-07-11T00:00:00"/>
    <d v="2025-08-03T00:00:00"/>
    <s v="Africa"/>
    <x v="0"/>
    <s v="Nakuru"/>
    <s v="Small Business"/>
    <s v="Retail"/>
    <s v="C. Otieno"/>
    <s v="Phones"/>
    <s v="PHN-7636"/>
    <n v="389.93"/>
    <n v="486.13"/>
    <n v="0.13200000000000001"/>
    <n v="17"/>
    <n v="23"/>
    <n v="7173.3342799999991"/>
    <n v="6628.81"/>
    <n v="544.52427999999873"/>
    <n v="7.5909508569562828E-2"/>
    <s v="Jul-2025"/>
    <s v="Q3-2025"/>
    <s v="Low"/>
    <s v="Africa &gt; Kenya &gt; Nakuru"/>
    <s v="Jan-2023"/>
    <n v="30"/>
    <x v="13"/>
  </r>
  <r>
    <s v="ORD-2023-244375"/>
    <d v="2023-06-03T00:00:00"/>
    <d v="2023-07-01T00:00:00"/>
    <s v="Americas"/>
    <x v="5"/>
    <s v="Brasília"/>
    <s v="Small Business"/>
    <s v="Marketplace"/>
    <s v="A. Patel"/>
    <s v="Components"/>
    <s v="CMP-1223"/>
    <n v="860.4"/>
    <n v="2066.6"/>
    <n v="0.01"/>
    <n v="3"/>
    <n v="28"/>
    <n v="6137.8019999999988"/>
    <n v="2581.1999999999998"/>
    <n v="3556.601999999999"/>
    <n v="0.57945857491004105"/>
    <s v="Jun-2023"/>
    <s v="Q2-2023"/>
    <s v="High"/>
    <s v="Americas &gt; Brazil &gt; Brasília"/>
    <s v="Jan-2023"/>
    <n v="5"/>
    <x v="22"/>
  </r>
  <r>
    <s v="ORD-2023-856322"/>
    <d v="2023-01-29T00:00:00"/>
    <d v="2023-02-06T00:00:00"/>
    <s v="Americas"/>
    <x v="5"/>
    <s v="Brasília"/>
    <s v="Corporate"/>
    <s v="Marketplace"/>
    <s v="D. Smith"/>
    <s v="Monitors"/>
    <s v="MON-7207"/>
    <n v="41.84"/>
    <n v="86.2"/>
    <n v="0.22600000000000001"/>
    <n v="27"/>
    <n v="8"/>
    <n v="1801.4076000000002"/>
    <n v="1129.68"/>
    <n v="671.72760000000017"/>
    <n v="0.37289039970742882"/>
    <s v="Jan-2023"/>
    <s v="Q1-2023"/>
    <s v="Low"/>
    <s v="Americas &gt; Brazil &gt; Brasília"/>
    <s v="Jan-2023"/>
    <n v="0"/>
    <x v="5"/>
  </r>
  <r>
    <s v="ORD-2024-594527"/>
    <d v="2024-09-06T00:00:00"/>
    <d v="2024-09-13T00:00:00"/>
    <s v="Asia"/>
    <x v="2"/>
    <s v="Osaka"/>
    <s v="Corporate"/>
    <s v="Direct"/>
    <s v="A. Patel"/>
    <s v="Laptops"/>
    <s v="LAP-4483"/>
    <n v="1368.17"/>
    <n v="2307.75"/>
    <n v="0.16300000000000001"/>
    <n v="21"/>
    <n v="7"/>
    <n v="40563.321749999996"/>
    <n v="28731.57"/>
    <n v="11831.751749999996"/>
    <n v="0.29168596750831921"/>
    <s v="Sep-2024"/>
    <s v="Q3-2024"/>
    <s v="High"/>
    <s v="Asia &gt; Japan &gt; Osaka"/>
    <s v="Mar-2023"/>
    <n v="18"/>
    <x v="14"/>
  </r>
  <r>
    <s v="ORD-2024-689872"/>
    <d v="2024-08-03T00:00:00"/>
    <d v="2024-08-09T00:00:00"/>
    <s v="Africa"/>
    <x v="0"/>
    <s v="Mombasa"/>
    <s v="Consumer"/>
    <s v="Marketplace"/>
    <s v="H. Kim"/>
    <s v="Laptops"/>
    <s v="LAP-1969"/>
    <n v="643.21"/>
    <n v="1112.81"/>
    <n v="0.14099999999999999"/>
    <n v="4"/>
    <n v="6"/>
    <n v="3823.6151599999998"/>
    <n v="2572.84"/>
    <n v="1250.7751599999997"/>
    <n v="0.32711847496702562"/>
    <s v="Aug-2024"/>
    <s v="Q3-2024"/>
    <s v="Medium"/>
    <s v="Africa &gt; Kenya &gt; Mombasa"/>
    <s v="Jan-2023"/>
    <n v="19"/>
    <x v="20"/>
  </r>
  <r>
    <s v="ORD-2025-246692"/>
    <d v="2025-04-17T00:00:00"/>
    <d v="2025-04-17T00:00:00"/>
    <s v="Americas"/>
    <x v="5"/>
    <s v="São Paulo"/>
    <s v="Corporate"/>
    <s v="Distributor"/>
    <s v="L. Okafor"/>
    <s v="Phones"/>
    <s v="PHN-4566"/>
    <n v="719.41"/>
    <n v="1125.99"/>
    <n v="4.1000000000000002E-2"/>
    <n v="21"/>
    <n v="0"/>
    <n v="22676.312610000001"/>
    <n v="15107.609999999999"/>
    <n v="7568.7026100000021"/>
    <n v="0.33377131194876403"/>
    <s v="Apr-2025"/>
    <s v="Q2-2025"/>
    <s v="Medium"/>
    <s v="Americas &gt; Brazil &gt; São Paulo"/>
    <s v="Jan-2023"/>
    <n v="27"/>
    <x v="18"/>
  </r>
  <r>
    <s v="ORD-2023-378676"/>
    <d v="2023-05-03T00:00:00"/>
    <d v="2023-05-16T00:00:00"/>
    <s v="Americas"/>
    <x v="10"/>
    <s v="New York"/>
    <s v="Corporate"/>
    <s v="Marketplace"/>
    <s v="L. Okafor"/>
    <s v="Phones"/>
    <s v="PHN-5366"/>
    <n v="64.5"/>
    <n v="123.62"/>
    <n v="0"/>
    <n v="3"/>
    <n v="13"/>
    <n v="370.86"/>
    <n v="193.5"/>
    <n v="177.36"/>
    <n v="0.47823976702798904"/>
    <s v="May-2023"/>
    <s v="Q2-2023"/>
    <s v="Low"/>
    <s v="Americas &gt; USA &gt; New York"/>
    <s v="Jan-2023"/>
    <n v="4"/>
    <x v="15"/>
  </r>
  <r>
    <s v="ORD-2024-243988"/>
    <d v="2024-03-13T00:00:00"/>
    <d v="2024-04-06T00:00:00"/>
    <s v="Africa"/>
    <x v="1"/>
    <s v="Abuja"/>
    <s v="Consumer"/>
    <s v="Distributor"/>
    <s v="L. Okafor"/>
    <s v="Components"/>
    <s v="CMP-9001"/>
    <n v="1232.78"/>
    <n v="1731.75"/>
    <n v="9.2999999999999999E-2"/>
    <n v="16"/>
    <n v="24"/>
    <n v="25131.155999999999"/>
    <n v="19724.48"/>
    <n v="5406.6759999999995"/>
    <n v="0.21513837246484005"/>
    <s v="Mar-2024"/>
    <s v="Q1-2024"/>
    <s v="High"/>
    <s v="Africa &gt; Nigeria &gt; Abuja"/>
    <s v="Jan-2023"/>
    <n v="14"/>
    <x v="0"/>
  </r>
  <r>
    <s v="ORD-2024-572312"/>
    <d v="2024-06-16T00:00:00"/>
    <d v="2024-06-21T00:00:00"/>
    <s v="Asia"/>
    <x v="2"/>
    <s v="Tokyo"/>
    <s v="Small Business"/>
    <s v="Distributor"/>
    <s v="F. Müller"/>
    <s v="Phones"/>
    <s v="PHN-9677"/>
    <n v="1367.13"/>
    <n v="3062.01"/>
    <n v="0.10299999999999999"/>
    <n v="25"/>
    <n v="5"/>
    <n v="68665.574250000005"/>
    <n v="34178.25"/>
    <n v="34487.324250000005"/>
    <n v="0.50225057645971705"/>
    <s v="Jun-2024"/>
    <s v="Q2-2024"/>
    <s v="High"/>
    <s v="Asia &gt; Japan &gt; Tokyo"/>
    <s v="Mar-2023"/>
    <n v="15"/>
    <x v="19"/>
  </r>
  <r>
    <s v="ORD-2025-281062"/>
    <d v="2025-02-15T00:00:00"/>
    <d v="2025-02-27T00:00:00"/>
    <s v="Europe"/>
    <x v="7"/>
    <s v="Lyon"/>
    <s v="Non-Profit"/>
    <s v="Direct"/>
    <s v="K. Singh"/>
    <s v="Accessories"/>
    <s v="ACC-1604"/>
    <n v="1027.26"/>
    <n v="2200.41"/>
    <n v="8.7999999999999995E-2"/>
    <n v="6"/>
    <n v="12"/>
    <n v="12040.64352"/>
    <n v="6163.5599999999995"/>
    <n v="5877.0835200000001"/>
    <n v="0.48810377204822358"/>
    <s v="Feb-2025"/>
    <s v="Q1-2025"/>
    <s v="High"/>
    <s v="Europe &gt; France &gt; Lyon"/>
    <s v="Jan-2023"/>
    <n v="25"/>
    <x v="26"/>
  </r>
  <r>
    <s v="ORD-2023-727290"/>
    <d v="2023-04-03T00:00:00"/>
    <d v="2023-04-16T00:00:00"/>
    <s v="Europe"/>
    <x v="7"/>
    <s v="Marseille"/>
    <s v="Non-Profit"/>
    <s v="Marketplace"/>
    <s v="M. Rossi"/>
    <s v="Accessories"/>
    <s v="ACC-4815"/>
    <n v="790.54"/>
    <n v="601.49"/>
    <n v="0"/>
    <n v="15"/>
    <n v="13"/>
    <n v="9022.35"/>
    <n v="11858.099999999999"/>
    <n v="-2835.7499999999982"/>
    <n v="-0.31430281467688553"/>
    <s v="Apr-2023"/>
    <s v="Q2-2023"/>
    <s v="Low"/>
    <s v="Europe &gt; France &gt; Marseille"/>
    <s v="Jan-2023"/>
    <n v="3"/>
    <x v="12"/>
  </r>
  <r>
    <s v="ORD-2025-993993"/>
    <d v="2025-08-30T00:00:00"/>
    <d v="2025-09-22T00:00:00"/>
    <s v="Europe"/>
    <x v="7"/>
    <s v="Marseille"/>
    <s v="Corporate"/>
    <s v="Direct"/>
    <s v="E. Garcia"/>
    <s v="Components"/>
    <s v="CMP-5311"/>
    <n v="663.9"/>
    <n v="947.77"/>
    <n v="0.17399999999999999"/>
    <n v="15"/>
    <n v="23"/>
    <n v="11742.8703"/>
    <n v="9958.5"/>
    <n v="1784.3703000000005"/>
    <n v="0.1519535049280073"/>
    <s v="Aug-2025"/>
    <s v="Q3-2025"/>
    <s v="Medium"/>
    <s v="Europe &gt; France &gt; Marseille"/>
    <s v="Jan-2023"/>
    <n v="31"/>
    <x v="29"/>
  </r>
  <r>
    <s v="ORD-2023-619493"/>
    <d v="2023-02-27T00:00:00"/>
    <d v="2023-03-06T00:00:00"/>
    <s v="Americas"/>
    <x v="10"/>
    <s v="San Francisco"/>
    <s v="Non-Profit"/>
    <s v="Online"/>
    <s v="L. Okafor"/>
    <s v="Networking"/>
    <s v="NET-1282"/>
    <n v="1015.91"/>
    <n v="2331.48"/>
    <n v="0.14599999999999999"/>
    <n v="26"/>
    <n v="7"/>
    <n v="51768.181920000003"/>
    <n v="26413.66"/>
    <n v="25354.521920000003"/>
    <n v="0.48977037592669626"/>
    <s v="Feb-2023"/>
    <s v="Q1-2023"/>
    <s v="High"/>
    <s v="Americas &gt; USA &gt; San Francisco"/>
    <s v="Jan-2023"/>
    <n v="1"/>
    <x v="2"/>
  </r>
  <r>
    <s v="ORD-2024-947056"/>
    <d v="2024-07-31T00:00:00"/>
    <d v="2024-08-15T00:00:00"/>
    <s v="Asia"/>
    <x v="2"/>
    <s v="Tokyo"/>
    <s v="Corporate"/>
    <s v="Marketplace"/>
    <s v="F. Müller"/>
    <s v="Monitors"/>
    <s v="MON-1564"/>
    <n v="1252.52"/>
    <n v="1417.24"/>
    <n v="0.192"/>
    <n v="5"/>
    <n v="15"/>
    <n v="5725.6496000000006"/>
    <n v="6262.6"/>
    <n v="-536.95039999999972"/>
    <n v="-9.3779821943696953E-2"/>
    <s v="Jul-2024"/>
    <s v="Q3-2024"/>
    <s v="Medium"/>
    <s v="Asia &gt; Japan &gt; Tokyo"/>
    <s v="Mar-2023"/>
    <n v="16"/>
    <x v="7"/>
  </r>
  <r>
    <s v="ORD-2025-856556"/>
    <d v="2025-06-15T00:00:00"/>
    <d v="2025-07-12T00:00:00"/>
    <s v="Europe"/>
    <x v="7"/>
    <s v="Marseille"/>
    <s v="Consumer"/>
    <s v="Direct"/>
    <s v="C. Otieno"/>
    <s v="Accessories"/>
    <s v="ACC-7906"/>
    <n v="318.83"/>
    <n v="699.5"/>
    <n v="0.08"/>
    <n v="13"/>
    <n v="27"/>
    <n v="8366.02"/>
    <n v="4144.79"/>
    <n v="4221.2300000000005"/>
    <n v="0.50456848059172699"/>
    <s v="Jun-2025"/>
    <s v="Q2-2025"/>
    <s v="Low"/>
    <s v="Europe &gt; France &gt; Marseille"/>
    <s v="Jan-2023"/>
    <n v="29"/>
    <x v="16"/>
  </r>
  <r>
    <s v="ORD-2024-442776"/>
    <d v="2024-06-30T00:00:00"/>
    <d v="2024-07-21T00:00:00"/>
    <s v="Africa"/>
    <x v="0"/>
    <s v="Kisumu"/>
    <s v="Small Business"/>
    <s v="Retail"/>
    <s v="K. Singh"/>
    <s v="Laptops"/>
    <s v="LAP-6577"/>
    <n v="753.43"/>
    <n v="1787.2"/>
    <n v="7.2999999999999995E-2"/>
    <n v="9"/>
    <n v="21"/>
    <n v="14910.609600000002"/>
    <n v="6780.87"/>
    <n v="8129.7396000000017"/>
    <n v="0.54523187301476939"/>
    <s v="Jun-2024"/>
    <s v="Q2-2024"/>
    <s v="High"/>
    <s v="Africa &gt; Kenya &gt; Kisumu"/>
    <s v="Jan-2023"/>
    <n v="17"/>
    <x v="17"/>
  </r>
  <r>
    <s v="ORD-2025-705398"/>
    <d v="2025-02-17T00:00:00"/>
    <d v="2025-02-24T00:00:00"/>
    <s v="Americas"/>
    <x v="3"/>
    <s v="Toronto"/>
    <s v="Small Business"/>
    <s v="Retail"/>
    <s v="D. Smith"/>
    <s v="Components"/>
    <s v="CMP-5065"/>
    <n v="1133.47"/>
    <n v="1698.75"/>
    <n v="4.2999999999999997E-2"/>
    <n v="5"/>
    <n v="7"/>
    <n v="8128.5187499999993"/>
    <n v="5667.35"/>
    <n v="2461.1687499999989"/>
    <n v="0.30278194904821976"/>
    <s v="Feb-2025"/>
    <s v="Q1-2025"/>
    <s v="High"/>
    <s v="Americas &gt; Canada &gt; Toronto"/>
    <s v="Jan-2023"/>
    <n v="25"/>
    <x v="26"/>
  </r>
  <r>
    <s v="ORD-2023-689428"/>
    <d v="2023-01-07T00:00:00"/>
    <d v="2023-01-30T00:00:00"/>
    <s v="Africa"/>
    <x v="11"/>
    <s v="Cape Town"/>
    <s v="Consumer"/>
    <s v="Online"/>
    <s v="A. Patel"/>
    <s v="Printers"/>
    <s v="PRN-4787"/>
    <n v="299.02"/>
    <n v="724.7"/>
    <n v="0.14000000000000001"/>
    <n v="5"/>
    <n v="23"/>
    <n v="3116.21"/>
    <n v="1495.1"/>
    <n v="1621.1100000000001"/>
    <n v="0.52021847051386139"/>
    <s v="Jan-2023"/>
    <s v="Q1-2023"/>
    <s v="Low"/>
    <s v="Africa &gt; South Africa &gt; Cape Town"/>
    <s v="Jan-2023"/>
    <n v="0"/>
    <x v="5"/>
  </r>
  <r>
    <s v="ORD-2025-683247"/>
    <d v="2025-03-10T00:00:00"/>
    <d v="2025-04-04T00:00:00"/>
    <s v="Asia"/>
    <x v="2"/>
    <s v="Osaka"/>
    <s v="Corporate"/>
    <s v="Direct"/>
    <s v="H. Kim"/>
    <s v="Printers"/>
    <s v="PRN-9867"/>
    <n v="783.72"/>
    <n v="1355.94"/>
    <n v="0.187"/>
    <n v="4"/>
    <n v="25"/>
    <n v="4409.5168800000001"/>
    <n v="3134.88"/>
    <n v="1274.63688"/>
    <n v="0.28906497348525856"/>
    <s v="Mar-2025"/>
    <s v="Q1-2025"/>
    <s v="Medium"/>
    <s v="Asia &gt; Japan &gt; Osaka"/>
    <s v="Mar-2023"/>
    <n v="24"/>
    <x v="24"/>
  </r>
  <r>
    <s v="ORD-2024-585443"/>
    <d v="2024-08-17T00:00:00"/>
    <d v="2024-08-24T00:00:00"/>
    <s v="Americas"/>
    <x v="5"/>
    <s v="Rio de Janeiro"/>
    <s v="Consumer"/>
    <s v="Direct"/>
    <s v="M. Rossi"/>
    <s v="Monitors"/>
    <s v="MON-2849"/>
    <n v="165.3"/>
    <n v="275.07"/>
    <n v="0.13300000000000001"/>
    <n v="25"/>
    <n v="7"/>
    <n v="5962.1422499999999"/>
    <n v="4132.5"/>
    <n v="1829.6422499999999"/>
    <n v="0.30687665159280625"/>
    <s v="Aug-2024"/>
    <s v="Q3-2024"/>
    <s v="Low"/>
    <s v="Americas &gt; Brazil &gt; Rio de Janeiro"/>
    <s v="Jan-2023"/>
    <n v="19"/>
    <x v="20"/>
  </r>
  <r>
    <s v="ORD-2024-907733"/>
    <d v="2024-03-09T00:00:00"/>
    <d v="2024-03-22T00:00:00"/>
    <s v="Europe"/>
    <x v="8"/>
    <s v="Manchester"/>
    <s v="Consumer"/>
    <s v="Online"/>
    <s v="E. Garcia"/>
    <s v="Laptops"/>
    <s v="LAP-8633"/>
    <n v="985.45"/>
    <n v="1802.44"/>
    <n v="8.9999999999999993E-3"/>
    <n v="19"/>
    <n v="13"/>
    <n v="33938.142760000002"/>
    <n v="18723.55"/>
    <n v="15214.592760000003"/>
    <n v="0.44830363486867486"/>
    <s v="Mar-2024"/>
    <s v="Q1-2024"/>
    <s v="High"/>
    <s v="Europe &gt; United Kingdom &gt; Manchester"/>
    <s v="Jan-2023"/>
    <n v="14"/>
    <x v="0"/>
  </r>
  <r>
    <s v="ORD-2024-550400"/>
    <d v="2024-08-19T00:00:00"/>
    <d v="2024-09-02T00:00:00"/>
    <s v="Americas"/>
    <x v="3"/>
    <s v="Toronto"/>
    <s v="Consumer"/>
    <s v="Distributor"/>
    <s v="C. Otieno"/>
    <s v="Printers"/>
    <s v="PRN-9793"/>
    <n v="1337.01"/>
    <n v="1269.78"/>
    <n v="0.16"/>
    <n v="7"/>
    <n v="14"/>
    <n v="7466.3063999999986"/>
    <n v="9359.07"/>
    <n v="-1892.7636000000011"/>
    <n v="-0.25350735672996244"/>
    <s v="Aug-2024"/>
    <s v="Q3-2024"/>
    <s v="Medium"/>
    <s v="Americas &gt; Canada &gt; Toronto"/>
    <s v="Jan-2023"/>
    <n v="19"/>
    <x v="20"/>
  </r>
  <r>
    <s v="ORD-2025-189846"/>
    <d v="2025-08-11T00:00:00"/>
    <d v="2025-08-28T00:00:00"/>
    <s v="Europe"/>
    <x v="7"/>
    <s v="Paris"/>
    <s v="Education"/>
    <s v="Online"/>
    <s v="F. Müller"/>
    <s v="Networking"/>
    <s v="NET-6218"/>
    <n v="416.16"/>
    <n v="571.9"/>
    <n v="7.0999999999999994E-2"/>
    <n v="2"/>
    <n v="17"/>
    <n v="1062.5902000000001"/>
    <n v="832.32"/>
    <n v="230.27020000000005"/>
    <n v="0.21670649701079497"/>
    <s v="Aug-2025"/>
    <s v="Q3-2025"/>
    <s v="Low"/>
    <s v="Europe &gt; France &gt; Paris"/>
    <s v="Jan-2023"/>
    <n v="31"/>
    <x v="29"/>
  </r>
  <r>
    <s v="ORD-2025-752192"/>
    <d v="2025-05-16T00:00:00"/>
    <d v="2025-05-18T00:00:00"/>
    <s v="Asia"/>
    <x v="2"/>
    <s v="Tokyo"/>
    <s v="Enterprise"/>
    <s v="Retail"/>
    <s v="J. Njeri"/>
    <s v="Printers"/>
    <s v="PRN-6131"/>
    <n v="1144.3800000000001"/>
    <n v="2755.04"/>
    <n v="0.15"/>
    <n v="17"/>
    <n v="2"/>
    <n v="39810.328000000001"/>
    <n v="19454.460000000003"/>
    <n v="20355.867999999999"/>
    <n v="0.51132128326096682"/>
    <s v="May-2025"/>
    <s v="Q2-2025"/>
    <s v="High"/>
    <s v="Asia &gt; Japan &gt; Tokyo"/>
    <s v="Mar-2023"/>
    <n v="26"/>
    <x v="3"/>
  </r>
  <r>
    <s v="ORD-2023-294716"/>
    <d v="2023-04-10T00:00:00"/>
    <d v="2023-04-25T00:00:00"/>
    <s v="Europe"/>
    <x v="8"/>
    <s v="London"/>
    <s v="Small Business"/>
    <s v="Retail"/>
    <s v="D. Smith"/>
    <s v="Printers"/>
    <s v="PRN-5067"/>
    <n v="405.66"/>
    <n v="962.51"/>
    <n v="0.19"/>
    <n v="7"/>
    <n v="15"/>
    <n v="5457.4317000000001"/>
    <n v="2839.6200000000003"/>
    <n v="2617.8116999999997"/>
    <n v="0.47967832561239376"/>
    <s v="Apr-2023"/>
    <s v="Q2-2023"/>
    <s v="Medium"/>
    <s v="Europe &gt; United Kingdom &gt; London"/>
    <s v="Jan-2023"/>
    <n v="3"/>
    <x v="12"/>
  </r>
  <r>
    <s v="ORD-2023-552115"/>
    <d v="2023-09-17T00:00:00"/>
    <d v="2023-10-02T00:00:00"/>
    <s v="Americas"/>
    <x v="5"/>
    <s v="Rio de Janeiro"/>
    <s v="Small Business"/>
    <s v="Retail"/>
    <s v="B. Chen"/>
    <s v="Laptops"/>
    <s v="LAP-4932"/>
    <n v="689.33"/>
    <n v="668.27"/>
    <n v="0.186"/>
    <n v="13"/>
    <n v="15"/>
    <n v="7071.6331400000008"/>
    <n v="8961.2900000000009"/>
    <n v="-1889.6568600000001"/>
    <n v="-0.26721647214861033"/>
    <s v="Sep-2023"/>
    <s v="Q3-2023"/>
    <s v="Low"/>
    <s v="Americas &gt; Brazil &gt; Rio de Janeiro"/>
    <s v="Jan-2023"/>
    <n v="8"/>
    <x v="28"/>
  </r>
  <r>
    <s v="ORD-2023-107265"/>
    <d v="2023-04-22T00:00:00"/>
    <d v="2023-05-14T00:00:00"/>
    <s v="Asia"/>
    <x v="2"/>
    <s v="Nagoya"/>
    <s v="Enterprise"/>
    <s v="Retail"/>
    <s v="A. Patel"/>
    <s v="Accessories"/>
    <s v="ACC-7713"/>
    <n v="1209.22"/>
    <n v="1404.33"/>
    <n v="0.10299999999999999"/>
    <n v="11"/>
    <n v="22"/>
    <n v="13856.52411"/>
    <n v="13301.42"/>
    <n v="555.10411000000022"/>
    <n v="4.0060848275751328E-2"/>
    <s v="Apr-2023"/>
    <s v="Q2-2023"/>
    <s v="Medium"/>
    <s v="Asia &gt; Japan &gt; Nagoya"/>
    <s v="Mar-2023"/>
    <n v="1"/>
    <x v="2"/>
  </r>
  <r>
    <s v="ORD-2025-262434"/>
    <d v="2025-06-19T00:00:00"/>
    <d v="2025-06-21T00:00:00"/>
    <s v="Africa"/>
    <x v="11"/>
    <s v="Johannesburg"/>
    <s v="Small Business"/>
    <s v="Unknown"/>
    <s v="H. Kim"/>
    <s v="Phones"/>
    <s v="PHN-7379"/>
    <n v="1466.27"/>
    <n v="3589.89"/>
    <n v="9.7000000000000003E-2"/>
    <n v="9"/>
    <n v="2"/>
    <n v="29175.036029999999"/>
    <n v="13196.43"/>
    <n v="15978.606029999999"/>
    <n v="0.54768076425234147"/>
    <s v="Jun-2025"/>
    <s v="Q2-2025"/>
    <s v="High"/>
    <s v="Africa &gt; South Africa &gt; Johannesburg"/>
    <s v="Jan-2023"/>
    <n v="29"/>
    <x v="16"/>
  </r>
  <r>
    <s v="ORD-2024-266562"/>
    <d v="2024-11-27T00:00:00"/>
    <d v="2024-12-24T00:00:00"/>
    <s v="Africa"/>
    <x v="0"/>
    <s v="Mombasa"/>
    <s v="Corporate"/>
    <s v="Distributor"/>
    <s v="B. Chen"/>
    <s v="Printers"/>
    <s v="PRN-5569"/>
    <n v="143.33000000000001"/>
    <n v="233.51"/>
    <n v="0.16300000000000001"/>
    <n v="14"/>
    <n v="27"/>
    <n v="2736.27018"/>
    <n v="2006.6200000000001"/>
    <n v="729.65017999999986"/>
    <n v="0.26665867476580835"/>
    <s v="Nov-2024"/>
    <s v="Q4-2024"/>
    <s v="Low"/>
    <s v="Africa &gt; Kenya &gt; Mombasa"/>
    <s v="Jan-2023"/>
    <n v="22"/>
    <x v="10"/>
  </r>
  <r>
    <s v="ORD-2024-838925"/>
    <d v="2024-01-28T00:00:00"/>
    <d v="2024-02-04T00:00:00"/>
    <s v="Africa"/>
    <x v="11"/>
    <s v="Cape Town"/>
    <s v="Enterprise"/>
    <s v="Direct"/>
    <s v="O. Wang"/>
    <s v="Components"/>
    <s v="CMP-1470"/>
    <n v="109.75"/>
    <n v="124.25"/>
    <n v="0.12"/>
    <n v="19"/>
    <n v="7"/>
    <n v="2077.46"/>
    <n v="2085.25"/>
    <n v="-7.7899999999999636"/>
    <n v="-3.7497713554051405E-3"/>
    <s v="Jan-2024"/>
    <s v="Q1-2024"/>
    <s v="Low"/>
    <s v="Africa &gt; South Africa &gt; Cape Town"/>
    <s v="Jan-2023"/>
    <n v="12"/>
    <x v="9"/>
  </r>
  <r>
    <s v="ORD-2023-664790"/>
    <d v="2023-04-16T00:00:00"/>
    <d v="2023-04-23T00:00:00"/>
    <s v="Americas"/>
    <x v="10"/>
    <s v="Austin"/>
    <s v="Corporate"/>
    <s v="Distributor"/>
    <s v="O. Wang"/>
    <s v="Printers"/>
    <s v="PRN-9249"/>
    <n v="1099.1500000000001"/>
    <n v="1431.37"/>
    <n v="0.104"/>
    <n v="8"/>
    <n v="7"/>
    <n v="10260.060159999999"/>
    <n v="8793.2000000000007"/>
    <n v="1466.8601599999984"/>
    <n v="0.14296798821109433"/>
    <s v="Apr-2023"/>
    <s v="Q2-2023"/>
    <s v="Medium"/>
    <s v="Americas &gt; USA &gt; Austin"/>
    <s v="Jan-2023"/>
    <n v="3"/>
    <x v="12"/>
  </r>
  <r>
    <s v="ORD-2024-331408"/>
    <d v="2024-02-01T00:00:00"/>
    <d v="2024-02-01T00:00:00"/>
    <s v="Americas"/>
    <x v="10"/>
    <s v="Austin"/>
    <s v="Consumer"/>
    <s v="Distributor"/>
    <s v="H. Kim"/>
    <s v="Printers"/>
    <s v="PRN-4906"/>
    <n v="714.43"/>
    <n v="1595.52"/>
    <n v="0.19400000000000001"/>
    <n v="14"/>
    <n v="0"/>
    <n v="18003.847679999999"/>
    <n v="10002.019999999999"/>
    <n v="8001.8276800000003"/>
    <n v="0.44445097638151093"/>
    <s v="Feb-2024"/>
    <s v="Q1-2024"/>
    <s v="Medium"/>
    <s v="Americas &gt; USA &gt; Austin"/>
    <s v="Jan-2023"/>
    <n v="13"/>
    <x v="32"/>
  </r>
  <r>
    <s v="ORD-2024-741404"/>
    <d v="2024-10-19T00:00:00"/>
    <d v="2024-11-06T00:00:00"/>
    <s v="Americas"/>
    <x v="10"/>
    <s v="Chicago"/>
    <s v="Education"/>
    <s v="Unknown"/>
    <s v="C. Otieno"/>
    <s v="Monitors"/>
    <s v="MON-8129"/>
    <n v="942.02"/>
    <n v="1028.46"/>
    <n v="0"/>
    <n v="9"/>
    <n v="18"/>
    <n v="9256.14"/>
    <n v="8478.18"/>
    <n v="777.95999999999913"/>
    <n v="8.4047994088248354E-2"/>
    <s v="Oct-2024"/>
    <s v="Q4-2024"/>
    <s v="Medium"/>
    <s v="Americas &gt; USA &gt; Chicago"/>
    <s v="Jan-2023"/>
    <n v="21"/>
    <x v="1"/>
  </r>
  <r>
    <s v="ORD-2024-341535"/>
    <d v="2024-06-25T00:00:00"/>
    <d v="2024-06-30T00:00:00"/>
    <s v="Africa"/>
    <x v="0"/>
    <s v="Kisumu"/>
    <s v="Education"/>
    <s v="Direct"/>
    <s v="M. Rossi"/>
    <s v="Networking"/>
    <s v="NET-5987"/>
    <n v="1323.55"/>
    <n v="3230.35"/>
    <n v="2.1999999999999999E-2"/>
    <n v="26"/>
    <n v="5"/>
    <n v="82141.339799999987"/>
    <n v="34412.299999999996"/>
    <n v="47729.039799999991"/>
    <n v="0.58105991351263542"/>
    <s v="Jun-2024"/>
    <s v="Q2-2024"/>
    <s v="High"/>
    <s v="Africa &gt; Kenya &gt; Kisumu"/>
    <s v="Jan-2023"/>
    <n v="17"/>
    <x v="17"/>
  </r>
  <r>
    <s v="ORD-2023-451931"/>
    <d v="2023-07-30T00:00:00"/>
    <d v="2023-08-19T00:00:00"/>
    <s v="Europe"/>
    <x v="7"/>
    <s v="Paris"/>
    <s v="Enterprise"/>
    <s v="Marketplace"/>
    <s v="G. Dubois"/>
    <s v="Networking"/>
    <s v="NET-5423"/>
    <n v="1418.51"/>
    <n v="2789.61"/>
    <n v="0.17100000000000001"/>
    <n v="8"/>
    <n v="20"/>
    <n v="18500.693520000001"/>
    <n v="11348.08"/>
    <n v="7152.6135200000008"/>
    <n v="0.38661326464695689"/>
    <s v="Jul-2023"/>
    <s v="Q3-2023"/>
    <s v="High"/>
    <s v="Europe &gt; France &gt; Paris"/>
    <s v="Jan-2023"/>
    <n v="6"/>
    <x v="23"/>
  </r>
  <r>
    <s v="ORD-2025-532859"/>
    <d v="2025-03-11T00:00:00"/>
    <d v="2025-03-27T00:00:00"/>
    <s v="Asia"/>
    <x v="2"/>
    <s v="Tokyo"/>
    <s v="Enterprise"/>
    <s v="Distributor"/>
    <s v="B. Chen"/>
    <s v="Printers"/>
    <s v="PRN-5264"/>
    <n v="1317.58"/>
    <n v="1897.74"/>
    <n v="8.1000000000000003E-2"/>
    <n v="6"/>
    <n v="16"/>
    <n v="10464.138360000001"/>
    <n v="7905.48"/>
    <n v="2558.6583600000013"/>
    <n v="0.24451687009230266"/>
    <s v="Mar-2025"/>
    <s v="Q1-2025"/>
    <s v="High"/>
    <s v="Asia &gt; Japan &gt; Tokyo"/>
    <s v="Mar-2023"/>
    <n v="24"/>
    <x v="24"/>
  </r>
  <r>
    <s v="ORD-2023-502205"/>
    <d v="2023-10-09T00:00:00"/>
    <d v="2023-10-11T00:00:00"/>
    <s v="Africa"/>
    <x v="1"/>
    <s v="Port Harcourt"/>
    <s v="Education"/>
    <s v="Marketplace"/>
    <s v="K. Singh"/>
    <s v="Networking"/>
    <s v="NET-8856"/>
    <n v="391.16"/>
    <n v="902.47"/>
    <n v="4.0000000000000001E-3"/>
    <n v="12"/>
    <n v="2"/>
    <n v="10786.32144"/>
    <n v="4693.92"/>
    <n v="6092.4014399999996"/>
    <n v="0.56482661618139207"/>
    <s v="Oct-2023"/>
    <s v="Q4-2023"/>
    <s v="Medium"/>
    <s v="Africa &gt; Nigeria &gt; Port Harcourt"/>
    <s v="Jan-2023"/>
    <n v="9"/>
    <x v="4"/>
  </r>
  <r>
    <s v="ORD-2024-930679"/>
    <d v="2024-12-17T00:00:00"/>
    <d v="2025-01-16T00:00:00"/>
    <s v="Europe"/>
    <x v="8"/>
    <s v="Manchester"/>
    <s v="Corporate"/>
    <s v="Retail"/>
    <s v="D. Smith"/>
    <s v="Monitors"/>
    <s v="MON-4215"/>
    <n v="722.87"/>
    <n v="33.659999999999997"/>
    <n v="0.10199999999999999"/>
    <n v="28"/>
    <n v="30"/>
    <n v="846.34703999999988"/>
    <n v="20240.36"/>
    <n v="-19394.01296"/>
    <n v="-22.914965189693348"/>
    <s v="Dec-2024"/>
    <s v="Q4-2024"/>
    <s v="Low"/>
    <s v="Europe &gt; United Kingdom &gt; Manchester"/>
    <s v="Jan-2023"/>
    <n v="23"/>
    <x v="6"/>
  </r>
  <r>
    <s v="ORD-2025-150713"/>
    <d v="2025-07-11T00:00:00"/>
    <d v="2025-07-16T00:00:00"/>
    <s v="Europe"/>
    <x v="8"/>
    <s v="London"/>
    <s v="Enterprise"/>
    <s v="Online"/>
    <s v="K. Singh"/>
    <s v="Printers"/>
    <s v="PRN-5753"/>
    <n v="930.03"/>
    <n v="1086.68"/>
    <n v="0.109"/>
    <n v="26"/>
    <n v="5"/>
    <n v="25174.028880000002"/>
    <n v="24180.78"/>
    <n v="993.24888000000283"/>
    <n v="3.9455300728168656E-2"/>
    <s v="Jul-2025"/>
    <s v="Q3-2025"/>
    <s v="Medium"/>
    <s v="Europe &gt; United Kingdom &gt; London"/>
    <s v="Jan-2023"/>
    <n v="30"/>
    <x v="13"/>
  </r>
  <r>
    <s v="ORD-2024-756884"/>
    <d v="2024-10-13T00:00:00"/>
    <d v="2024-10-24T00:00:00"/>
    <s v="Europe"/>
    <x v="7"/>
    <s v="Paris"/>
    <s v="Education"/>
    <s v="Distributor"/>
    <s v="F. Müller"/>
    <s v="Components"/>
    <s v="CMP-5006"/>
    <n v="816.7"/>
    <n v="1010.75"/>
    <n v="4.7E-2"/>
    <n v="43"/>
    <n v="11"/>
    <n v="41419.524249999995"/>
    <n v="35118.1"/>
    <n v="6301.4242499999964"/>
    <n v="0.15213656757537472"/>
    <s v="Oct-2024"/>
    <s v="Q4-2024"/>
    <s v="Medium"/>
    <s v="Europe &gt; France &gt; Paris"/>
    <s v="Jan-2023"/>
    <n v="21"/>
    <x v="1"/>
  </r>
  <r>
    <s v="ORD-2023-755337"/>
    <d v="2023-09-08T00:00:00"/>
    <d v="2023-09-14T00:00:00"/>
    <s v="Africa"/>
    <x v="0"/>
    <s v="Nakuru"/>
    <s v="Education"/>
    <s v="Direct"/>
    <s v="I. Johnson"/>
    <s v="Accessories"/>
    <s v="ACC-4766"/>
    <n v="251.03"/>
    <n v="411.48"/>
    <n v="0.16500000000000001"/>
    <n v="3"/>
    <n v="6"/>
    <n v="1030.7574"/>
    <n v="753.09"/>
    <n v="277.66739999999993"/>
    <n v="0.26938191275658069"/>
    <s v="Sep-2023"/>
    <s v="Q3-2023"/>
    <s v="Low"/>
    <s v="Africa &gt; Kenya &gt; Nakuru"/>
    <s v="Jan-2023"/>
    <n v="8"/>
    <x v="28"/>
  </r>
  <r>
    <s v="ORD-2025-907040"/>
    <d v="2025-04-17T00:00:00"/>
    <d v="2025-05-03T00:00:00"/>
    <s v="Americas"/>
    <x v="5"/>
    <s v="Rio de Janeiro"/>
    <s v="Consumer"/>
    <s v="Marketplace"/>
    <s v="J. Njeri"/>
    <s v="Networking"/>
    <s v="NET-8610"/>
    <n v="168.68"/>
    <n v="413.34"/>
    <n v="0.186"/>
    <n v="7"/>
    <n v="16"/>
    <n v="2355.2113199999999"/>
    <n v="1180.76"/>
    <n v="1174.4513199999999"/>
    <n v="0.49866069767361682"/>
    <s v="Apr-2025"/>
    <s v="Q2-2025"/>
    <s v="Low"/>
    <s v="Americas &gt; Brazil &gt; Rio de Janeiro"/>
    <s v="Jan-2023"/>
    <n v="27"/>
    <x v="18"/>
  </r>
  <r>
    <s v="ORD-2024-817997"/>
    <d v="2024-07-28T00:00:00"/>
    <d v="2024-08-23T00:00:00"/>
    <s v="Asia"/>
    <x v="4"/>
    <s v="Hyderabad"/>
    <s v="Corporate"/>
    <s v="Retail"/>
    <s v="J. Njeri"/>
    <s v="Networking"/>
    <s v="NET-4675"/>
    <n v="1339.24"/>
    <n v="1558.89"/>
    <n v="0.192"/>
    <n v="24"/>
    <n v="26"/>
    <n v="30229.994880000002"/>
    <n v="32141.760000000002"/>
    <n v="-1911.76512"/>
    <n v="-6.3240669659021781E-2"/>
    <s v="Jul-2024"/>
    <s v="Q3-2024"/>
    <s v="Medium"/>
    <s v="Asia &gt; India &gt; Hyderabad"/>
    <s v="Jan-2023"/>
    <n v="18"/>
    <x v="14"/>
  </r>
  <r>
    <s v="ORD-2025-649633"/>
    <d v="2025-07-19T00:00:00"/>
    <d v="2025-07-31T00:00:00"/>
    <s v="Africa"/>
    <x v="0"/>
    <s v="Nairobi"/>
    <s v="Small Business"/>
    <s v="Marketplace"/>
    <s v="O. Wang"/>
    <s v="Accessories"/>
    <s v="ACC-1028"/>
    <n v="619.64"/>
    <n v="861.16"/>
    <n v="0.113"/>
    <n v="14"/>
    <n v="12"/>
    <n v="10693.88488"/>
    <n v="8674.9599999999991"/>
    <n v="2018.9248800000005"/>
    <n v="0.18879246435276761"/>
    <s v="Jul-2025"/>
    <s v="Q3-2025"/>
    <s v="Medium"/>
    <s v="Africa &gt; Kenya &gt; Nairobi"/>
    <s v="Jan-2023"/>
    <n v="30"/>
    <x v="13"/>
  </r>
  <r>
    <s v="ORD-2023-885216"/>
    <d v="2023-08-03T00:00:00"/>
    <d v="2023-08-10T00:00:00"/>
    <s v="Asia"/>
    <x v="9"/>
    <s v="Shanghai"/>
    <s v="Non-Profit"/>
    <s v="Direct"/>
    <s v="J. Njeri"/>
    <s v="Networking"/>
    <s v="NET-4735"/>
    <n v="1021.97"/>
    <n v="2296.25"/>
    <n v="0.161"/>
    <n v="26"/>
    <n v="7"/>
    <n v="50090.397499999999"/>
    <n v="26571.22"/>
    <n v="23519.177499999998"/>
    <n v="0.46953465482081669"/>
    <s v="Aug-2023"/>
    <s v="Q3-2023"/>
    <s v="High"/>
    <s v="Asia &gt; China &gt; Shanghai"/>
    <s v="Jan-2023"/>
    <n v="7"/>
    <x v="25"/>
  </r>
  <r>
    <s v="ORD-2023-561823"/>
    <d v="2023-11-19T00:00:00"/>
    <d v="2023-12-12T00:00:00"/>
    <s v="Asia"/>
    <x v="4"/>
    <s v="Delhi"/>
    <s v="Small Business"/>
    <s v="Direct"/>
    <s v="C. Otieno"/>
    <s v="Networking"/>
    <s v="NET-2460"/>
    <n v="1349.04"/>
    <n v="2636.6"/>
    <n v="0.114"/>
    <n v="14"/>
    <n v="23"/>
    <n v="32704.386400000003"/>
    <n v="18886.559999999998"/>
    <n v="13817.826400000005"/>
    <n v="0.42250682312143928"/>
    <s v="Nov-2023"/>
    <s v="Q4-2023"/>
    <s v="High"/>
    <s v="Asia &gt; India &gt; Delhi"/>
    <s v="Jan-2023"/>
    <n v="10"/>
    <x v="31"/>
  </r>
  <r>
    <s v="ORD-2023-249805"/>
    <d v="2023-12-22T00:00:00"/>
    <d v="2024-01-16T00:00:00"/>
    <s v="Asia"/>
    <x v="4"/>
    <s v="Hyderabad"/>
    <s v="Small Business"/>
    <s v="Retail"/>
    <s v="A. Patel"/>
    <s v="Components"/>
    <s v="CMP-1555"/>
    <n v="1346.81"/>
    <n v="978.09"/>
    <n v="0.159"/>
    <n v="17"/>
    <n v="25"/>
    <n v="13983.752729999998"/>
    <n v="22895.77"/>
    <n v="-8912.0172700000021"/>
    <n v="-0.6373122753293996"/>
    <s v="Dec-2023"/>
    <s v="Q4-2023"/>
    <s v="Medium"/>
    <s v="Asia &gt; India &gt; Hyderabad"/>
    <s v="Jan-2023"/>
    <n v="11"/>
    <x v="27"/>
  </r>
  <r>
    <s v="ORD-2023-548934"/>
    <d v="2023-08-03T00:00:00"/>
    <d v="2023-08-30T00:00:00"/>
    <s v="Asia"/>
    <x v="9"/>
    <s v="Shanghai"/>
    <s v="Consumer"/>
    <s v="Distributor"/>
    <s v="N. Brown"/>
    <s v="Monitors"/>
    <s v="MON-3773"/>
    <n v="226.04"/>
    <n v="545.72"/>
    <n v="0.151"/>
    <n v="11"/>
    <n v="27"/>
    <n v="5096.4790800000001"/>
    <n v="2486.44"/>
    <n v="2610.03908"/>
    <n v="0.51212592831834014"/>
    <s v="Aug-2023"/>
    <s v="Q3-2023"/>
    <s v="Low"/>
    <s v="Asia &gt; China &gt; Shanghai"/>
    <s v="Jan-2023"/>
    <n v="7"/>
    <x v="25"/>
  </r>
  <r>
    <s v="ORD-2023-921939"/>
    <d v="2023-06-23T00:00:00"/>
    <d v="2023-07-18T00:00:00"/>
    <s v="Americas"/>
    <x v="3"/>
    <s v="Vancouver"/>
    <s v="Enterprise"/>
    <s v="Online"/>
    <s v="N. Brown"/>
    <s v="Phones"/>
    <s v="PHN-4677"/>
    <n v="807.02"/>
    <n v="1435.54"/>
    <n v="0"/>
    <n v="23"/>
    <n v="25"/>
    <n v="33017.42"/>
    <n v="18561.46"/>
    <n v="14455.96"/>
    <n v="0.43782827368098415"/>
    <s v="Jun-2023"/>
    <s v="Q2-2023"/>
    <s v="Medium"/>
    <s v="Americas &gt; Canada &gt; Vancouver"/>
    <s v="Jan-2023"/>
    <n v="5"/>
    <x v="22"/>
  </r>
  <r>
    <s v="ORD-2023-961864"/>
    <d v="2023-12-07T00:00:00"/>
    <d v="2024-01-02T00:00:00"/>
    <s v="Europe"/>
    <x v="6"/>
    <s v="Frankfurt"/>
    <s v="Enterprise"/>
    <s v="Distributor"/>
    <s v="E. Garcia"/>
    <s v="Components"/>
    <s v="CMP-1940"/>
    <n v="1071.99"/>
    <n v="2397.3000000000002"/>
    <n v="6.2E-2"/>
    <n v="18"/>
    <n v="26"/>
    <n v="40476.013200000001"/>
    <n v="19295.82"/>
    <n v="21180.193200000002"/>
    <n v="0.52327765324476183"/>
    <s v="Dec-2023"/>
    <s v="Q4-2023"/>
    <s v="High"/>
    <s v="Europe &gt; Germany &gt; Frankfurt"/>
    <s v="Jan-2023"/>
    <n v="11"/>
    <x v="27"/>
  </r>
  <r>
    <s v="ORD-2023-455933"/>
    <d v="2023-11-19T00:00:00"/>
    <d v="2023-12-19T00:00:00"/>
    <s v="Asia"/>
    <x v="2"/>
    <s v="Nagoya"/>
    <s v="Consumer"/>
    <s v="Retail"/>
    <s v="Not Provided"/>
    <s v="Phones"/>
    <s v="PHN-9184"/>
    <n v="807.11"/>
    <n v="1853.86"/>
    <n v="0.13900000000000001"/>
    <n v="8"/>
    <n v="30"/>
    <n v="12769.38768"/>
    <n v="6456.88"/>
    <n v="6312.5076799999997"/>
    <n v="0.49434693645388639"/>
    <s v="Nov-2023"/>
    <s v="Q4-2023"/>
    <s v="High"/>
    <s v="Asia &gt; Japan &gt; Nagoya"/>
    <s v="Mar-2023"/>
    <n v="8"/>
    <x v="28"/>
  </r>
  <r>
    <s v="ORD-2025-728935"/>
    <d v="2025-02-28T00:00:00"/>
    <d v="2025-03-10T00:00:00"/>
    <s v="Asia"/>
    <x v="2"/>
    <s v="Osaka"/>
    <s v="Education"/>
    <s v="Distributor"/>
    <s v="N. Brown"/>
    <s v="Laptops"/>
    <s v="LAP-3017"/>
    <n v="51.86"/>
    <n v="45.98"/>
    <n v="0.17299999999999999"/>
    <n v="7"/>
    <n v="10"/>
    <n v="266.17821999999995"/>
    <n v="363.02"/>
    <n v="-96.841780000000028"/>
    <n v="-0.3638230806412337"/>
    <s v="Feb-2025"/>
    <s v="Q1-2025"/>
    <s v="Low"/>
    <s v="Asia &gt; Japan &gt; Osaka"/>
    <s v="Mar-2023"/>
    <n v="23"/>
    <x v="6"/>
  </r>
  <r>
    <m/>
    <m/>
    <m/>
    <m/>
    <x v="12"/>
    <m/>
    <m/>
    <m/>
    <m/>
    <m/>
    <m/>
    <m/>
    <m/>
    <m/>
    <m/>
    <m/>
    <m/>
    <m/>
    <m/>
    <m/>
    <m/>
    <m/>
    <m/>
    <m/>
    <m/>
    <m/>
    <x v="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
  <r>
    <s v="ORD-2023-521280"/>
    <d v="2023-05-27T00:00:00"/>
    <d v="2023-06-19T00:00:00"/>
    <s v="Europe"/>
    <s v="Germany"/>
    <s v="Berlin"/>
    <s v="Education"/>
    <s v="Retail"/>
    <x v="0"/>
    <x v="0"/>
    <s v="ACC-1882"/>
    <n v="1471.58"/>
    <n v="2576.65"/>
    <n v="4.0000000000000001E-3"/>
    <n v="37"/>
    <n v="23"/>
    <n v="94954.705799999996"/>
    <n v="54448.46"/>
    <x v="0"/>
    <n v="0.42658492234515455"/>
    <x v="0"/>
    <s v="Q2-2023"/>
    <s v="High"/>
    <s v="Europe &gt; Germany &gt; Berlin"/>
    <s v="Jan-2023"/>
    <n v="4"/>
    <x v="0"/>
    <n v="1510846.7817000009"/>
    <n v="94954.705799999996"/>
    <n v="6.2848666688197996E-2"/>
    <x v="0"/>
  </r>
  <r>
    <s v="ORD-2024-257550"/>
    <d v="2024-12-27T00:00:00"/>
    <d v="2024-12-29T00:00:00"/>
    <s v="Americas"/>
    <s v="Canada"/>
    <s v="Vancouver"/>
    <s v="Enterprise"/>
    <s v="Marketplace"/>
    <x v="1"/>
    <x v="0"/>
    <s v="ACC-8620"/>
    <n v="1146.72"/>
    <n v="2074.34"/>
    <n v="0.111"/>
    <n v="51"/>
    <n v="2"/>
    <n v="94048.501260000005"/>
    <n v="58482.720000000001"/>
    <x v="1"/>
    <n v="0.37816425337472731"/>
    <x v="1"/>
    <s v="Q4-2024"/>
    <s v="High"/>
    <s v="Americas &gt; Canada &gt; Vancouver"/>
    <s v="Jan-2023"/>
    <n v="23"/>
    <x v="1"/>
    <n v="1510846.7817000009"/>
    <n v="189003.20705999999"/>
    <n v="0.12509753427633083"/>
    <x v="0"/>
  </r>
  <r>
    <s v="ORD-2024-704056"/>
    <d v="2024-06-23T00:00:00"/>
    <d v="2024-06-25T00:00:00"/>
    <s v="Europe"/>
    <s v="United Kingdom"/>
    <s v="Birmingham"/>
    <s v="Small Business"/>
    <s v="Marketplace"/>
    <x v="2"/>
    <x v="0"/>
    <s v="ACC-7838"/>
    <n v="951.44"/>
    <n v="1646.43"/>
    <n v="0.11"/>
    <n v="38"/>
    <n v="2"/>
    <n v="55682.262600000002"/>
    <n v="36154.720000000001"/>
    <x v="2"/>
    <n v="0.35069592520473475"/>
    <x v="2"/>
    <s v="Q2-2024"/>
    <s v="High"/>
    <s v="Europe &gt; United Kingdom &gt; Birmingham"/>
    <s v="Jan-2023"/>
    <n v="17"/>
    <x v="2"/>
    <n v="1510846.7817000009"/>
    <n v="244685.46966"/>
    <n v="0.1619525372286133"/>
    <x v="0"/>
  </r>
  <r>
    <s v="ORD-2023-944052"/>
    <d v="2023-08-30T00:00:00"/>
    <d v="2023-09-03T00:00:00"/>
    <s v="Asia"/>
    <s v="India"/>
    <s v="Delhi"/>
    <s v="Small Business"/>
    <s v="Marketplace"/>
    <x v="2"/>
    <x v="0"/>
    <s v="ACC-3068"/>
    <n v="1082.25"/>
    <n v="2433.34"/>
    <n v="0.27"/>
    <n v="31"/>
    <n v="4"/>
    <n v="55066.484200000006"/>
    <n v="33549.75"/>
    <x v="3"/>
    <n v="0.3907410199251472"/>
    <x v="3"/>
    <s v="Q3-2023"/>
    <s v="High"/>
    <s v="Asia &gt; India &gt; Delhi"/>
    <s v="Jan-2023"/>
    <n v="7"/>
    <x v="3"/>
    <n v="1510846.7817000009"/>
    <n v="299751.95386000001"/>
    <n v="0.19839996847510896"/>
    <x v="0"/>
  </r>
  <r>
    <s v="ORD-2024-446699"/>
    <d v="2024-08-28T00:00:00"/>
    <d v="2024-09-25T00:00:00"/>
    <s v="Americas"/>
    <s v="Brazil"/>
    <s v="Rio de Janeiro"/>
    <s v="Non-Profit"/>
    <s v="Online"/>
    <x v="3"/>
    <x v="0"/>
    <s v="ACC-4490"/>
    <n v="1394.65"/>
    <n v="3144.1"/>
    <n v="0.13400000000000001"/>
    <n v="20"/>
    <n v="28"/>
    <n v="54455.811999999998"/>
    <n v="27893"/>
    <x v="4"/>
    <n v="0.48778653782630216"/>
    <x v="4"/>
    <s v="Q3-2024"/>
    <s v="High"/>
    <s v="Americas &gt; Brazil &gt; Rio de Janeiro"/>
    <s v="Jan-2023"/>
    <n v="19"/>
    <x v="4"/>
    <n v="1510846.7817000009"/>
    <n v="354207.76585999998"/>
    <n v="0.23444320770994814"/>
    <x v="0"/>
  </r>
  <r>
    <s v="ORD-2023-957692"/>
    <d v="2023-05-07T00:00:00"/>
    <d v="2023-05-20T00:00:00"/>
    <s v="Asia"/>
    <s v="India"/>
    <s v="Mumbai"/>
    <s v="Enterprise"/>
    <s v="Retail"/>
    <x v="4"/>
    <x v="0"/>
    <s v="ACC-9283"/>
    <n v="1443.28"/>
    <n v="2580.5700000000002"/>
    <n v="0"/>
    <n v="20"/>
    <n v="13"/>
    <n v="51611.4"/>
    <n v="28865.599999999999"/>
    <x v="5"/>
    <n v="0.44071271075770085"/>
    <x v="0"/>
    <s v="Q2-2023"/>
    <s v="High"/>
    <s v="Asia &gt; India &gt; Mumbai"/>
    <s v="Jan-2023"/>
    <n v="4"/>
    <x v="0"/>
    <n v="1510846.7817000009"/>
    <n v="405819.16586000001"/>
    <n v="0.26860378615187791"/>
    <x v="0"/>
  </r>
  <r>
    <s v="ORD-2023-667815"/>
    <d v="2023-10-21T00:00:00"/>
    <d v="2023-11-09T00:00:00"/>
    <s v="Europe"/>
    <s v="United Kingdom"/>
    <s v="London"/>
    <s v="Non-Profit"/>
    <s v="Direct"/>
    <x v="5"/>
    <x v="0"/>
    <s v="ACC-8557"/>
    <n v="1142.48"/>
    <n v="2105.5300000000002"/>
    <n v="0.20699999999999999"/>
    <n v="27"/>
    <n v="19"/>
    <n v="45081.502830000005"/>
    <n v="30846.959999999999"/>
    <x v="6"/>
    <n v="0.31575129346680664"/>
    <x v="5"/>
    <s v="Q4-2023"/>
    <s v="High"/>
    <s v="Europe &gt; United Kingdom &gt; London"/>
    <s v="Jan-2023"/>
    <n v="9"/>
    <x v="5"/>
    <n v="1510846.7817000009"/>
    <n v="450900.66869000002"/>
    <n v="0.29844235309066069"/>
    <x v="0"/>
  </r>
  <r>
    <s v="ORD-2024-655710"/>
    <d v="2024-11-30T00:00:00"/>
    <d v="2024-12-10T00:00:00"/>
    <s v="Asia"/>
    <s v="India"/>
    <s v="Hyderabad"/>
    <s v="Small Business"/>
    <s v="Retail"/>
    <x v="6"/>
    <x v="0"/>
    <s v="ACC-1075"/>
    <n v="851.49"/>
    <n v="901.79"/>
    <n v="0.245"/>
    <n v="56"/>
    <n v="10"/>
    <n v="38127.681199999999"/>
    <n v="47683.44"/>
    <x v="7"/>
    <n v="-0.25062522816100347"/>
    <x v="6"/>
    <s v="Q4-2024"/>
    <s v="Medium"/>
    <s v="Asia &gt; India &gt; Hyderabad"/>
    <s v="Jan-2023"/>
    <n v="22"/>
    <x v="6"/>
    <n v="1510846.7817000009"/>
    <n v="489028.34989000001"/>
    <n v="0.32367832119928575"/>
    <x v="0"/>
  </r>
  <r>
    <s v="ORD-2023-842820"/>
    <d v="2023-09-20T00:00:00"/>
    <d v="2023-09-28T00:00:00"/>
    <s v="Asia"/>
    <s v="India"/>
    <s v="Unknown - India"/>
    <s v="Corporate"/>
    <s v="Unknown"/>
    <x v="7"/>
    <x v="0"/>
    <s v="ACC-1375"/>
    <n v="1362.06"/>
    <n v="3398.37"/>
    <n v="0.157"/>
    <n v="12"/>
    <n v="8"/>
    <n v="34377.910920000002"/>
    <n v="16344.72"/>
    <x v="8"/>
    <n v="0.52455749745714919"/>
    <x v="7"/>
    <s v="Q3-2023"/>
    <s v="High"/>
    <s v="Asia &gt; India &gt; Unknown - India"/>
    <s v="Jan-2023"/>
    <n v="8"/>
    <x v="7"/>
    <n v="1510846.7817000009"/>
    <n v="523406.26081000001"/>
    <n v="0.34643238953791505"/>
    <x v="0"/>
  </r>
  <r>
    <s v="ORD-2024-215294"/>
    <d v="2024-06-30T00:00:00"/>
    <d v="2024-07-14T00:00:00"/>
    <s v="Americas"/>
    <s v="Brazil"/>
    <s v="Brasília"/>
    <s v="Education"/>
    <s v="Retail"/>
    <x v="1"/>
    <x v="0"/>
    <s v="ACC-8683"/>
    <n v="1491.85"/>
    <n v="2583.02"/>
    <n v="0.16800000000000001"/>
    <n v="15"/>
    <n v="14"/>
    <n v="32236.089599999999"/>
    <n v="22377.75"/>
    <x v="9"/>
    <n v="0.30581685689321325"/>
    <x v="2"/>
    <s v="Q2-2024"/>
    <s v="High"/>
    <s v="Americas &gt; Brazil &gt; Brasília"/>
    <s v="Jan-2023"/>
    <n v="17"/>
    <x v="2"/>
    <n v="1510846.7817000009"/>
    <n v="555642.35040999996"/>
    <n v="0.36776882814337575"/>
    <x v="0"/>
  </r>
  <r>
    <s v="ORD-2023-548874"/>
    <d v="2023-03-19T00:00:00"/>
    <d v="2023-04-09T00:00:00"/>
    <s v="Europe"/>
    <s v="United Kingdom"/>
    <s v="Manchester"/>
    <s v="Consumer"/>
    <s v="Retail"/>
    <x v="2"/>
    <x v="0"/>
    <s v="ACC-9150"/>
    <n v="1082.17"/>
    <n v="1234.0999999999999"/>
    <n v="0.189"/>
    <n v="31"/>
    <n v="21"/>
    <n v="31026.508099999995"/>
    <n v="33547.270000000004"/>
    <x v="10"/>
    <n v="-8.1245427035342363E-2"/>
    <x v="8"/>
    <s v="Q1-2023"/>
    <s v="Medium"/>
    <s v="Europe &gt; United Kingdom &gt; Manchester"/>
    <s v="Jan-2023"/>
    <n v="2"/>
    <x v="8"/>
    <n v="1510846.7817000009"/>
    <n v="586668.85850999993"/>
    <n v="0.38830466835947564"/>
    <x v="0"/>
  </r>
  <r>
    <s v="ORD-2025-146850"/>
    <d v="2025-01-21T00:00:00"/>
    <d v="2025-02-14T00:00:00"/>
    <s v="Africa"/>
    <s v="Kenya"/>
    <s v="Nairobi"/>
    <s v="Small Business"/>
    <s v="Retail"/>
    <x v="8"/>
    <x v="0"/>
    <s v="ACC-1659"/>
    <n v="1030.44"/>
    <n v="2562.84"/>
    <n v="0.14799999999999999"/>
    <n v="14"/>
    <n v="24"/>
    <n v="30569.555520000002"/>
    <n v="14426.16"/>
    <x v="11"/>
    <n v="0.52808734852027062"/>
    <x v="9"/>
    <s v="Q1-2025"/>
    <s v="High"/>
    <s v="Africa &gt; Kenya &gt; Nairobi"/>
    <s v="Jan-2023"/>
    <n v="24"/>
    <x v="9"/>
    <n v="1510846.7817000009"/>
    <n v="617238.41402999999"/>
    <n v="0.40853806058049441"/>
    <x v="0"/>
  </r>
  <r>
    <s v="ORD-2025-629393"/>
    <d v="2025-07-21T00:00:00"/>
    <d v="2025-08-07T00:00:00"/>
    <s v="Africa"/>
    <s v="Nigeria"/>
    <s v="Lagos"/>
    <s v="Enterprise"/>
    <s v="Direct"/>
    <x v="9"/>
    <x v="0"/>
    <s v="ACC-8999"/>
    <n v="1204.95"/>
    <n v="2065.73"/>
    <n v="0.13600000000000001"/>
    <n v="17"/>
    <n v="17"/>
    <n v="30341.442240000004"/>
    <n v="20484.150000000001"/>
    <x v="12"/>
    <n v="0.32487882949100055"/>
    <x v="10"/>
    <s v="Q3-2025"/>
    <s v="High"/>
    <s v="Africa &gt; Nigeria &gt; Lagos"/>
    <s v="Jan-2023"/>
    <n v="30"/>
    <x v="10"/>
    <n v="1510846.7817000009"/>
    <n v="647579.85626999999"/>
    <n v="0.42862046907320728"/>
    <x v="0"/>
  </r>
  <r>
    <s v="ORD-2025-281062"/>
    <d v="2025-02-15T00:00:00"/>
    <d v="2025-02-27T00:00:00"/>
    <s v="Europe"/>
    <s v="France"/>
    <s v="Lyon"/>
    <s v="Non-Profit"/>
    <s v="Direct"/>
    <x v="10"/>
    <x v="0"/>
    <s v="ACC-1604"/>
    <n v="1027.26"/>
    <n v="2200.41"/>
    <n v="8.7999999999999995E-2"/>
    <n v="15"/>
    <n v="12"/>
    <n v="30101.608799999995"/>
    <n v="15408.9"/>
    <x v="13"/>
    <n v="0.48810377204822347"/>
    <x v="11"/>
    <s v="Q1-2025"/>
    <s v="High"/>
    <s v="Europe &gt; France &gt; Lyon"/>
    <s v="Jan-2023"/>
    <n v="25"/>
    <x v="11"/>
    <n v="1510846.7817000009"/>
    <n v="677681.46507000003"/>
    <n v="0.44854413649243413"/>
    <x v="0"/>
  </r>
  <r>
    <s v="ORD-2023-835010"/>
    <d v="2023-03-23T00:00:00"/>
    <d v="2023-04-15T00:00:00"/>
    <s v="Africa"/>
    <s v="Kenya"/>
    <s v="Mombasa"/>
    <s v="Small Business"/>
    <s v="Retail"/>
    <x v="1"/>
    <x v="0"/>
    <s v="ACC-2988"/>
    <n v="875.36"/>
    <n v="1178.6199999999999"/>
    <n v="0.151"/>
    <n v="28"/>
    <n v="23"/>
    <n v="28018.154640000001"/>
    <n v="24510.080000000002"/>
    <x v="14"/>
    <n v="0.12520719815685902"/>
    <x v="8"/>
    <s v="Q1-2023"/>
    <s v="Medium"/>
    <s v="Africa &gt; Kenya &gt; Mombasa"/>
    <s v="Jan-2023"/>
    <n v="2"/>
    <x v="8"/>
    <n v="1510846.7817000009"/>
    <n v="705699.61971"/>
    <n v="0.46708880626263677"/>
    <x v="0"/>
  </r>
  <r>
    <s v="ORD-2024-287210"/>
    <d v="2024-03-18T00:00:00"/>
    <d v="2024-03-21T00:00:00"/>
    <s v="Europe"/>
    <s v="Germany"/>
    <s v="Munich"/>
    <s v="Small Business"/>
    <s v="Online"/>
    <x v="9"/>
    <x v="0"/>
    <s v="ACC-2761"/>
    <n v="910.63"/>
    <n v="1269.4000000000001"/>
    <n v="6.8000000000000005E-2"/>
    <n v="23"/>
    <n v="3"/>
    <n v="27210.858399999997"/>
    <n v="20944.490000000002"/>
    <x v="15"/>
    <n v="0.23028925834989447"/>
    <x v="12"/>
    <s v="Q1-2024"/>
    <s v="Medium"/>
    <s v="Europe &gt; Germany &gt; Munich"/>
    <s v="Jan-2023"/>
    <n v="14"/>
    <x v="12"/>
    <n v="1510846.7817000009"/>
    <n v="732910.47811000003"/>
    <n v="0.48509914240630747"/>
    <x v="0"/>
  </r>
  <r>
    <s v="ORD-2023-181257"/>
    <d v="2023-11-15T00:00:00"/>
    <d v="2023-12-06T00:00:00"/>
    <s v="Europe"/>
    <s v="United Kingdom"/>
    <s v="Manchester"/>
    <s v="Education"/>
    <s v="Direct"/>
    <x v="11"/>
    <x v="0"/>
    <s v="ACC-1060"/>
    <n v="1184.99"/>
    <n v="1154.3399999999999"/>
    <n v="2.8000000000000001E-2"/>
    <n v="24"/>
    <n v="21"/>
    <n v="26928.443519999997"/>
    <n v="28439.760000000002"/>
    <x v="16"/>
    <n v="-5.6123424990290903E-2"/>
    <x v="13"/>
    <s v="Q4-2023"/>
    <s v="Medium"/>
    <s v="Europe &gt; United Kingdom &gt; Manchester"/>
    <s v="Jan-2023"/>
    <n v="10"/>
    <x v="13"/>
    <n v="1510846.7817000009"/>
    <n v="759838.92163"/>
    <n v="0.50292255365235061"/>
    <x v="0"/>
  </r>
  <r>
    <s v="ORD-2025-843974"/>
    <d v="2025-07-20T00:00:00"/>
    <d v="2025-08-05T00:00:00"/>
    <s v="Americas"/>
    <s v="Brazil"/>
    <s v="Brasília"/>
    <s v="Enterprise"/>
    <s v="Marketplace"/>
    <x v="12"/>
    <x v="0"/>
    <s v="ACC-8098"/>
    <n v="1068.17"/>
    <n v="2375.37"/>
    <n v="0.109"/>
    <n v="12"/>
    <n v="16"/>
    <n v="25397.456040000001"/>
    <n v="12818.04"/>
    <x v="17"/>
    <n v="0.49530220744108827"/>
    <x v="10"/>
    <s v="Q3-2025"/>
    <s v="High"/>
    <s v="Americas &gt; Brazil &gt; Brasília"/>
    <s v="Jan-2023"/>
    <n v="30"/>
    <x v="10"/>
    <n v="1510846.7817000009"/>
    <n v="785236.37766999996"/>
    <n v="0.51973263416324322"/>
    <x v="0"/>
  </r>
  <r>
    <s v="ORD-2023-621393"/>
    <d v="2023-07-07T00:00:00"/>
    <d v="2023-07-13T00:00:00"/>
    <s v="Africa"/>
    <s v="South Africa"/>
    <s v="Cape Town"/>
    <s v="Small Business"/>
    <s v="Marketplace"/>
    <x v="7"/>
    <x v="0"/>
    <s v="ACC-9445"/>
    <n v="612.59"/>
    <n v="1424.74"/>
    <n v="4.3999999999999997E-2"/>
    <n v="18"/>
    <n v="6"/>
    <n v="24516.925919999998"/>
    <n v="11026.62"/>
    <x v="18"/>
    <n v="0.55024459281802152"/>
    <x v="14"/>
    <s v="Q3-2023"/>
    <s v="Medium"/>
    <s v="Africa &gt; South Africa &gt; Cape Town"/>
    <s v="Jan-2023"/>
    <n v="6"/>
    <x v="14"/>
    <n v="1510846.7817000009"/>
    <n v="809753.30358999991"/>
    <n v="0.5359599089716216"/>
    <x v="0"/>
  </r>
  <r>
    <s v="ORD-2025-580047"/>
    <d v="2025-06-14T00:00:00"/>
    <d v="2025-06-29T00:00:00"/>
    <s v="Africa"/>
    <s v="Nigeria"/>
    <s v="Port Harcourt"/>
    <s v="Consumer"/>
    <s v="Marketplace"/>
    <x v="9"/>
    <x v="0"/>
    <s v="ACC-3961"/>
    <n v="730.99"/>
    <n v="1242.8399999999999"/>
    <n v="0.12"/>
    <n v="22"/>
    <n v="15"/>
    <n v="24061.382399999999"/>
    <n v="16081.78"/>
    <x v="19"/>
    <n v="0.33163524303574504"/>
    <x v="15"/>
    <s v="Q2-2025"/>
    <s v="Medium"/>
    <s v="Africa &gt; Nigeria &gt; Port Harcourt"/>
    <s v="Jan-2023"/>
    <n v="29"/>
    <x v="15"/>
    <n v="1510846.7817000009"/>
    <n v="833814.68598999991"/>
    <n v="0.55188566841423448"/>
    <x v="0"/>
  </r>
  <r>
    <s v="ORD-2023-868460"/>
    <d v="2023-06-01T00:00:00"/>
    <d v="2023-06-01T00:00:00"/>
    <s v="Asia"/>
    <s v="India"/>
    <s v="Bengaluru"/>
    <s v="Corporate"/>
    <s v="Retail"/>
    <x v="13"/>
    <x v="0"/>
    <s v="ACC-4587"/>
    <n v="669.37"/>
    <n v="997.2"/>
    <n v="8.2000000000000003E-2"/>
    <n v="26"/>
    <n v="0"/>
    <n v="23801.169600000001"/>
    <n v="17403.62"/>
    <x v="20"/>
    <n v="0.26879139586484868"/>
    <x v="16"/>
    <s v="Q2-2023"/>
    <s v="Medium"/>
    <s v="Asia &gt; India &gt; Bengaluru"/>
    <s v="Jan-2023"/>
    <n v="5"/>
    <x v="16"/>
    <n v="1510846.7817000009"/>
    <n v="857615.85558999993"/>
    <n v="0.56763919808268892"/>
    <x v="0"/>
  </r>
  <r>
    <s v="ORD-2024-638884"/>
    <d v="2024-05-28T00:00:00"/>
    <d v="2024-06-04T00:00:00"/>
    <s v="Africa"/>
    <s v="Nigeria"/>
    <s v="Abuja"/>
    <s v="Enterprise"/>
    <s v="Online"/>
    <x v="6"/>
    <x v="0"/>
    <s v="ACC-5177"/>
    <n v="1227.08"/>
    <n v="1896.62"/>
    <n v="0"/>
    <n v="12"/>
    <n v="7"/>
    <n v="22759.439999999999"/>
    <n v="14724.96"/>
    <x v="21"/>
    <n v="0.353017473189147"/>
    <x v="17"/>
    <s v="Q2-2024"/>
    <s v="High"/>
    <s v="Africa &gt; Nigeria &gt; Abuja"/>
    <s v="Jan-2023"/>
    <n v="16"/>
    <x v="17"/>
    <n v="1510846.7817000009"/>
    <n v="880375.29558999988"/>
    <n v="0.58270322725869261"/>
    <x v="0"/>
  </r>
  <r>
    <s v="ORD-2025-332931"/>
    <d v="2025-02-15T00:00:00"/>
    <d v="2025-03-01T00:00:00"/>
    <s v="Africa"/>
    <s v="Kenya"/>
    <s v="Mombasa"/>
    <s v="Education"/>
    <s v="Direct"/>
    <x v="2"/>
    <x v="0"/>
    <s v="ACC-5144"/>
    <n v="1162.8599999999999"/>
    <n v="1447.68"/>
    <n v="8.6999999999999994E-2"/>
    <n v="17"/>
    <n v="14"/>
    <n v="22469.441280000003"/>
    <n v="19768.62"/>
    <x v="22"/>
    <n v="0.12019975247021378"/>
    <x v="11"/>
    <s v="Q1-2025"/>
    <s v="Medium"/>
    <s v="Africa &gt; Kenya &gt; Mombasa"/>
    <s v="Jan-2023"/>
    <n v="25"/>
    <x v="11"/>
    <n v="1510846.7817000009"/>
    <n v="902844.73686999991"/>
    <n v="0.59757531194137459"/>
    <x v="0"/>
  </r>
  <r>
    <s v="ORD-2023-780206"/>
    <d v="2023-01-19T00:00:00"/>
    <d v="2023-02-03T00:00:00"/>
    <s v="Europe"/>
    <s v="United Kingdom"/>
    <s v="London"/>
    <s v="Enterprise"/>
    <s v="Distributor"/>
    <x v="12"/>
    <x v="0"/>
    <s v="ACC-3645"/>
    <n v="873.06"/>
    <n v="2101.5500000000002"/>
    <n v="6.6000000000000003E-2"/>
    <n v="11"/>
    <n v="15"/>
    <n v="21591.324700000001"/>
    <n v="9603.66"/>
    <x v="23"/>
    <n v="0.55520746719167258"/>
    <x v="18"/>
    <s v="Q1-2023"/>
    <s v="High"/>
    <s v="Europe &gt; United Kingdom &gt; London"/>
    <s v="Jan-2023"/>
    <n v="0"/>
    <x v="18"/>
    <n v="1510846.7817000009"/>
    <n v="924436.0615699999"/>
    <n v="0.61186618839656715"/>
    <x v="0"/>
  </r>
  <r>
    <s v="ORD-2023-479747"/>
    <d v="2023-07-14T00:00:00"/>
    <d v="2023-07-14T00:00:00"/>
    <s v="Africa"/>
    <s v="Nigeria"/>
    <s v="Lagos"/>
    <s v="Education"/>
    <s v="Retail"/>
    <x v="14"/>
    <x v="0"/>
    <s v="ACC-5334"/>
    <n v="956.38"/>
    <n v="1454.22"/>
    <n v="3.9E-2"/>
    <n v="15"/>
    <n v="0"/>
    <n v="20962.581299999998"/>
    <n v="14345.7"/>
    <x v="24"/>
    <n v="0.31565202802576597"/>
    <x v="14"/>
    <s v="Q3-2023"/>
    <s v="Medium"/>
    <s v="Africa &gt; Nigeria &gt; Lagos"/>
    <s v="Jan-2023"/>
    <n v="6"/>
    <x v="14"/>
    <n v="1510846.7817000009"/>
    <n v="945398.64286999987"/>
    <n v="0.6257409118654903"/>
    <x v="0"/>
  </r>
  <r>
    <s v="ORD-2023-808024"/>
    <d v="2023-12-30T00:00:00"/>
    <d v="2024-01-08T00:00:00"/>
    <s v="Europe"/>
    <s v="France"/>
    <s v="Marseille"/>
    <s v="Consumer"/>
    <s v="Marketplace"/>
    <x v="2"/>
    <x v="0"/>
    <s v="ACC-6594"/>
    <n v="861.1"/>
    <n v="1224.72"/>
    <n v="0.17399999999999999"/>
    <n v="20"/>
    <n v="9"/>
    <n v="20232.374400000004"/>
    <n v="17222"/>
    <x v="25"/>
    <n v="0.14878997098827923"/>
    <x v="19"/>
    <s v="Q4-2023"/>
    <s v="Medium"/>
    <s v="Europe &gt; France &gt; Marseille"/>
    <s v="Jan-2023"/>
    <n v="11"/>
    <x v="19"/>
    <n v="1510846.7817000009"/>
    <n v="965631.01726999984"/>
    <n v="0.63913232563759659"/>
    <x v="0"/>
  </r>
  <r>
    <s v="ORD-2025-944081"/>
    <d v="2025-03-25T00:00:00"/>
    <d v="2025-03-26T00:00:00"/>
    <s v="Africa"/>
    <s v="Nigeria"/>
    <s v="Lagos"/>
    <s v="Education"/>
    <s v="Distributor"/>
    <x v="12"/>
    <x v="0"/>
    <s v="ACC-9533"/>
    <n v="1450.43"/>
    <n v="1994.67"/>
    <n v="0.1"/>
    <n v="11"/>
    <n v="1"/>
    <n v="19747.233000000004"/>
    <n v="15954.730000000001"/>
    <x v="26"/>
    <n v="0.19205237513529119"/>
    <x v="20"/>
    <s v="Q1-2025"/>
    <s v="High"/>
    <s v="Africa &gt; Nigeria &gt; Lagos"/>
    <s v="Jan-2023"/>
    <n v="26"/>
    <x v="20"/>
    <n v="1510846.7817000009"/>
    <n v="985378.25026999984"/>
    <n v="0.65220263378478049"/>
    <x v="0"/>
  </r>
  <r>
    <s v="ORD-2025-840976"/>
    <d v="2025-09-01T00:00:00"/>
    <d v="2025-09-30T00:00:00"/>
    <s v="Americas"/>
    <s v="Brazil"/>
    <s v="Brasília"/>
    <s v="Education"/>
    <s v="Retail"/>
    <x v="10"/>
    <x v="0"/>
    <s v="ACC-1663"/>
    <n v="780.59"/>
    <n v="631.57000000000005"/>
    <n v="0"/>
    <n v="31"/>
    <n v="29"/>
    <n v="19578.670000000002"/>
    <n v="24198.29"/>
    <x v="27"/>
    <n v="-0.23595167598207634"/>
    <x v="21"/>
    <s v="Q3-2025"/>
    <s v="Low"/>
    <s v="Americas &gt; Brazil &gt; Brasília"/>
    <s v="Jan-2023"/>
    <n v="32"/>
    <x v="21"/>
    <n v="1510846.7817000009"/>
    <n v="1004956.9202699999"/>
    <n v="0.66516137337184178"/>
    <x v="0"/>
  </r>
  <r>
    <s v="ORD-2024-451005"/>
    <d v="2024-06-30T00:00:00"/>
    <d v="2024-07-07T00:00:00"/>
    <s v="Americas"/>
    <s v="Brazil"/>
    <s v="Rio de Janeiro"/>
    <s v="Small Business"/>
    <s v="Direct"/>
    <x v="2"/>
    <x v="0"/>
    <s v="ACC-9162"/>
    <n v="1112.98"/>
    <n v="2095.73"/>
    <n v="7.1999999999999995E-2"/>
    <n v="10"/>
    <n v="7"/>
    <n v="19448.374400000001"/>
    <n v="11129.8"/>
    <x v="28"/>
    <n v="0.42772594916724765"/>
    <x v="2"/>
    <s v="Q2-2024"/>
    <s v="High"/>
    <s v="Americas &gt; Brazil &gt; Rio de Janeiro"/>
    <s v="Jan-2023"/>
    <n v="17"/>
    <x v="2"/>
    <n v="1510846.7817000009"/>
    <n v="1024405.2946699999"/>
    <n v="0.67803387284403627"/>
    <x v="0"/>
  </r>
  <r>
    <s v="ORD-2024-277241"/>
    <d v="2024-01-28T00:00:00"/>
    <d v="2024-01-30T00:00:00"/>
    <s v="Africa"/>
    <s v="South Africa"/>
    <s v="Cape Town"/>
    <s v="Consumer"/>
    <s v="Direct"/>
    <x v="6"/>
    <x v="0"/>
    <s v="ACC-6223"/>
    <n v="798.45"/>
    <n v="1592.02"/>
    <n v="6.6000000000000003E-2"/>
    <n v="13"/>
    <n v="2"/>
    <n v="19330.306839999997"/>
    <n v="10379.85"/>
    <x v="29"/>
    <n v="0.46302714768494579"/>
    <x v="22"/>
    <s v="Q1-2024"/>
    <s v="Medium"/>
    <s v="Africa &gt; South Africa &gt; Cape Town"/>
    <s v="Jan-2023"/>
    <n v="12"/>
    <x v="22"/>
    <n v="1510846.7817000009"/>
    <n v="1043735.6015099998"/>
    <n v="0.69082822570240465"/>
    <x v="0"/>
  </r>
  <r>
    <s v="ORD-2024-468615"/>
    <d v="2024-07-09T00:00:00"/>
    <d v="2024-07-12T00:00:00"/>
    <s v="Asia"/>
    <s v="China"/>
    <s v="Shanghai"/>
    <s v="Small Business"/>
    <s v="Retail"/>
    <x v="4"/>
    <x v="0"/>
    <s v="ACC-3721"/>
    <n v="748.39"/>
    <n v="979.42"/>
    <n v="0"/>
    <n v="17"/>
    <n v="3"/>
    <n v="16650.14"/>
    <n v="12722.63"/>
    <x v="30"/>
    <n v="0.23588450307324746"/>
    <x v="23"/>
    <s v="Q3-2024"/>
    <s v="Medium"/>
    <s v="Asia &gt; China &gt; Shanghai"/>
    <s v="Jan-2023"/>
    <n v="18"/>
    <x v="23"/>
    <n v="1510846.7817000009"/>
    <n v="1060385.7415099998"/>
    <n v="0.70184862843395446"/>
    <x v="0"/>
  </r>
  <r>
    <s v="ORD-2023-890605"/>
    <d v="2023-06-24T00:00:00"/>
    <d v="2023-07-01T00:00:00"/>
    <s v="Americas"/>
    <s v="Canada"/>
    <s v="Toronto"/>
    <s v="Non-Profit"/>
    <s v="Retail"/>
    <x v="9"/>
    <x v="0"/>
    <s v="ACC-2903"/>
    <n v="471.42"/>
    <n v="824.81"/>
    <n v="8.7999999999999995E-2"/>
    <n v="22"/>
    <n v="7"/>
    <n v="16548.987840000002"/>
    <n v="10371.24"/>
    <x v="31"/>
    <n v="0.37330064531608242"/>
    <x v="16"/>
    <s v="Q2-2023"/>
    <s v="Medium"/>
    <s v="Americas &gt; Canada &gt; Toronto"/>
    <s v="Jan-2023"/>
    <n v="5"/>
    <x v="16"/>
    <n v="1510846.7817000009"/>
    <n v="1076934.7293499999"/>
    <n v="0.71280208052482708"/>
    <x v="0"/>
  </r>
  <r>
    <s v="ORD-2023-674887"/>
    <d v="2023-12-16T00:00:00"/>
    <d v="2023-12-19T00:00:00"/>
    <s v="Asia"/>
    <s v="China"/>
    <s v="Beijing"/>
    <s v="Education"/>
    <s v="Retail"/>
    <x v="5"/>
    <x v="0"/>
    <s v="ACC-9644"/>
    <n v="1415.05"/>
    <n v="1972.38"/>
    <n v="0"/>
    <n v="8"/>
    <n v="3"/>
    <n v="15779.04"/>
    <n v="11320.4"/>
    <x v="32"/>
    <n v="0.28256725377462766"/>
    <x v="19"/>
    <s v="Q4-2023"/>
    <s v="High"/>
    <s v="Asia &gt; China &gt; Beijing"/>
    <s v="Jan-2023"/>
    <n v="11"/>
    <x v="19"/>
    <n v="1510846.7817000009"/>
    <n v="1092713.76935"/>
    <n v="0.72324591916625802"/>
    <x v="0"/>
  </r>
  <r>
    <s v="ORD-2023-173313"/>
    <d v="2023-06-15T00:00:00"/>
    <d v="2023-07-12T00:00:00"/>
    <s v="Europe"/>
    <s v="United Kingdom"/>
    <s v="Manchester"/>
    <s v="Consumer"/>
    <s v="Direct"/>
    <x v="14"/>
    <x v="0"/>
    <s v="ACC-3833"/>
    <n v="751.28"/>
    <n v="1111.8800000000001"/>
    <n v="0.13500000000000001"/>
    <n v="16"/>
    <n v="27"/>
    <n v="15388.419200000002"/>
    <n v="12020.48"/>
    <x v="33"/>
    <n v="0.21886193482433869"/>
    <x v="16"/>
    <s v="Q2-2023"/>
    <s v="Medium"/>
    <s v="Europe &gt; United Kingdom &gt; Manchester"/>
    <s v="Jan-2023"/>
    <n v="5"/>
    <x v="16"/>
    <n v="1510846.7817000009"/>
    <n v="1108102.1885499998"/>
    <n v="0.73343121352329732"/>
    <x v="0"/>
  </r>
  <r>
    <s v="ORD-2025-898843"/>
    <d v="2025-02-02T00:00:00"/>
    <d v="2025-03-04T00:00:00"/>
    <s v="Asia"/>
    <s v="Japan"/>
    <s v="Osaka"/>
    <s v="Education"/>
    <s v="Distributor"/>
    <x v="2"/>
    <x v="0"/>
    <s v="ACC-9591"/>
    <n v="766.59"/>
    <n v="1912.8"/>
    <n v="0.19600000000000001"/>
    <n v="10"/>
    <n v="30"/>
    <n v="15378.912"/>
    <n v="7665.9000000000005"/>
    <x v="34"/>
    <n v="0.50153170783472845"/>
    <x v="11"/>
    <s v="Q1-2025"/>
    <s v="High"/>
    <s v="Asia &gt; Japan &gt; Osaka"/>
    <s v="Mar-2023"/>
    <n v="23"/>
    <x v="1"/>
    <n v="1510846.7817000009"/>
    <n v="1123481.1005499999"/>
    <n v="0.74361021525019355"/>
    <x v="0"/>
  </r>
  <r>
    <s v="ORD-2024-901115"/>
    <d v="2024-07-25T00:00:00"/>
    <d v="2024-08-02T00:00:00"/>
    <s v="Americas"/>
    <s v="Canada"/>
    <s v="Montreal"/>
    <s v="Consumer"/>
    <s v="Direct"/>
    <x v="8"/>
    <x v="0"/>
    <s v="ACC-6626"/>
    <n v="986.81"/>
    <n v="2050.31"/>
    <n v="0.10299999999999999"/>
    <n v="8"/>
    <n v="8"/>
    <n v="14713.02456"/>
    <n v="7894.48"/>
    <x v="35"/>
    <n v="0.46343595310358132"/>
    <x v="23"/>
    <s v="Q3-2024"/>
    <s v="High"/>
    <s v="Americas &gt; Canada &gt; Montreal"/>
    <s v="Jan-2023"/>
    <n v="18"/>
    <x v="23"/>
    <n v="1510846.7817000009"/>
    <n v="1138194.1251099999"/>
    <n v="0.75334847907562597"/>
    <x v="0"/>
  </r>
  <r>
    <s v="ORD-2024-921935"/>
    <d v="2024-01-01T00:00:00"/>
    <d v="2024-01-27T00:00:00"/>
    <s v="Europe"/>
    <s v="United Kingdom"/>
    <s v="Manchester"/>
    <s v="Education"/>
    <s v="Distributor"/>
    <x v="4"/>
    <x v="0"/>
    <s v="ACC-3103"/>
    <n v="657.45"/>
    <n v="1325.96"/>
    <n v="0.16700000000000001"/>
    <n v="13"/>
    <n v="26"/>
    <n v="14358.820839999998"/>
    <n v="8546.85"/>
    <x v="36"/>
    <n v="0.40476658249048802"/>
    <x v="22"/>
    <s v="Q1-2024"/>
    <s v="Medium"/>
    <s v="Europe &gt; United Kingdom &gt; Manchester"/>
    <s v="Jan-2023"/>
    <n v="12"/>
    <x v="22"/>
    <n v="1510846.7817000009"/>
    <n v="1152552.9459499998"/>
    <n v="0.76285230237122403"/>
    <x v="0"/>
  </r>
  <r>
    <s v="ORD-2023-107265"/>
    <d v="2023-04-22T00:00:00"/>
    <d v="2023-05-14T00:00:00"/>
    <s v="Asia"/>
    <s v="Japan"/>
    <s v="Nagoya"/>
    <s v="Enterprise"/>
    <s v="Retail"/>
    <x v="5"/>
    <x v="0"/>
    <s v="ACC-7713"/>
    <n v="1209.22"/>
    <n v="1404.33"/>
    <n v="0.10299999999999999"/>
    <n v="11"/>
    <n v="22"/>
    <n v="13856.52411"/>
    <n v="13301.42"/>
    <x v="37"/>
    <n v="4.0060848275751328E-2"/>
    <x v="24"/>
    <s v="Q2-2023"/>
    <s v="Medium"/>
    <s v="Asia &gt; Japan &gt; Nagoya"/>
    <s v="Mar-2023"/>
    <n v="1"/>
    <x v="24"/>
    <n v="1510846.7817000009"/>
    <n v="1166409.47006"/>
    <n v="0.7720236652637662"/>
    <x v="0"/>
  </r>
  <r>
    <s v="ORD-2025-766923"/>
    <d v="2025-02-15T00:00:00"/>
    <d v="2025-02-15T00:00:00"/>
    <s v="Europe"/>
    <s v="Germany"/>
    <s v="Frankfurt"/>
    <s v="Small Business"/>
    <s v="Marketplace"/>
    <x v="2"/>
    <x v="0"/>
    <s v="ACC-3989"/>
    <n v="815.83"/>
    <n v="1982.18"/>
    <n v="0.127"/>
    <n v="8"/>
    <n v="0"/>
    <n v="13843.545120000001"/>
    <n v="6526.64"/>
    <x v="38"/>
    <n v="0.52854272923408507"/>
    <x v="11"/>
    <s v="Q1-2025"/>
    <s v="High"/>
    <s v="Europe &gt; Germany &gt; Frankfurt"/>
    <s v="Jan-2023"/>
    <n v="25"/>
    <x v="11"/>
    <n v="1510846.7817000009"/>
    <n v="1180253.0151799999"/>
    <n v="0.78118643761611761"/>
    <x v="0"/>
  </r>
  <r>
    <s v="ORD-2023-302041"/>
    <d v="2023-10-04T00:00:00"/>
    <d v="2023-10-29T00:00:00"/>
    <s v="Americas"/>
    <s v="USA"/>
    <s v="San Francisco"/>
    <s v="Small Business"/>
    <s v="Distributor"/>
    <x v="0"/>
    <x v="0"/>
    <s v="ACC-5079"/>
    <n v="1239.8399999999999"/>
    <n v="1482.75"/>
    <n v="6.7000000000000004E-2"/>
    <n v="10"/>
    <n v="25"/>
    <n v="13834.057500000001"/>
    <n v="12398.4"/>
    <x v="39"/>
    <n v="0.10377703721413628"/>
    <x v="5"/>
    <s v="Q4-2023"/>
    <s v="Medium"/>
    <s v="Americas &gt; USA &gt; San Francisco"/>
    <s v="Jan-2023"/>
    <n v="9"/>
    <x v="5"/>
    <n v="1510846.7817000009"/>
    <n v="1194087.07268"/>
    <n v="0.79034293029794611"/>
    <x v="0"/>
  </r>
  <r>
    <s v="ORD-2023-488227"/>
    <d v="2023-09-08T00:00:00"/>
    <d v="2023-10-02T00:00:00"/>
    <s v="Americas"/>
    <s v="Canada"/>
    <s v="Toronto"/>
    <s v="Education"/>
    <s v="Direct"/>
    <x v="5"/>
    <x v="0"/>
    <s v="ACC-3415"/>
    <n v="1299.03"/>
    <n v="2451.2199999999998"/>
    <n v="0.20799999999999999"/>
    <n v="7"/>
    <n v="24"/>
    <n v="13589.563679999999"/>
    <n v="9093.2099999999991"/>
    <x v="40"/>
    <n v="0.33086814160320416"/>
    <x v="7"/>
    <s v="Q3-2023"/>
    <s v="High"/>
    <s v="Americas &gt; Canada &gt; Toronto"/>
    <s v="Jan-2023"/>
    <n v="8"/>
    <x v="7"/>
    <n v="1510846.7817000009"/>
    <n v="1207676.6363599999"/>
    <n v="0.79933759729171561"/>
    <x v="0"/>
  </r>
  <r>
    <s v="ORD-2024-997336"/>
    <d v="2024-10-04T00:00:00"/>
    <d v="2024-11-02T00:00:00"/>
    <s v="Africa"/>
    <s v="Nigeria"/>
    <s v="Abuja"/>
    <s v="Corporate"/>
    <s v="Distributor"/>
    <x v="6"/>
    <x v="0"/>
    <s v="ACC-9038"/>
    <n v="412.09"/>
    <n v="968.94"/>
    <n v="9.9000000000000005E-2"/>
    <n v="15"/>
    <n v="29"/>
    <n v="13095.224100000001"/>
    <n v="6181.3499999999995"/>
    <x v="41"/>
    <n v="0.52796913189137418"/>
    <x v="25"/>
    <s v="Q4-2024"/>
    <s v="Medium"/>
    <s v="Africa &gt; Nigeria &gt; Abuja"/>
    <s v="Jan-2023"/>
    <n v="21"/>
    <x v="25"/>
    <n v="1510846.7817000009"/>
    <n v="1220771.8604599999"/>
    <n v="0.80800507056472703"/>
    <x v="1"/>
  </r>
  <r>
    <s v="ORD-2024-468501"/>
    <d v="2024-11-06T00:00:00"/>
    <d v="2024-11-22T00:00:00"/>
    <s v="Americas"/>
    <s v="Canada"/>
    <s v="Toronto"/>
    <s v="Non-Profit"/>
    <s v="Distributor"/>
    <x v="4"/>
    <x v="0"/>
    <s v="ACC-6348"/>
    <n v="1454.11"/>
    <n v="2629.75"/>
    <n v="0.29199999999999998"/>
    <n v="7"/>
    <n v="16"/>
    <n v="13033.040999999999"/>
    <n v="10178.769999999999"/>
    <x v="42"/>
    <n v="0.21900268709351875"/>
    <x v="6"/>
    <s v="Q4-2024"/>
    <s v="High"/>
    <s v="Americas &gt; Canada &gt; Toronto"/>
    <s v="Jan-2023"/>
    <n v="22"/>
    <x v="6"/>
    <n v="1510846.7817000009"/>
    <n v="1233804.9014599998"/>
    <n v="0.81663138605737762"/>
    <x v="1"/>
  </r>
  <r>
    <s v="ORD-2025-703623"/>
    <d v="2025-07-23T00:00:00"/>
    <d v="2025-08-19T00:00:00"/>
    <s v="Asia"/>
    <s v="Japan"/>
    <s v="Nagoya"/>
    <s v="Consumer"/>
    <s v="Marketplace"/>
    <x v="7"/>
    <x v="0"/>
    <s v="ACC-1596"/>
    <n v="896.09"/>
    <n v="744.27"/>
    <n v="8.3000000000000004E-2"/>
    <n v="18"/>
    <n v="27"/>
    <n v="12284.920620000001"/>
    <n v="16129.62"/>
    <x v="43"/>
    <n v="-0.31296086469950668"/>
    <x v="10"/>
    <s v="Q3-2025"/>
    <s v="Low"/>
    <s v="Asia &gt; Japan &gt; Nagoya"/>
    <s v="Mar-2023"/>
    <n v="28"/>
    <x v="26"/>
    <n v="1510846.7817000009"/>
    <n v="1246089.8220799998"/>
    <n v="0.82476253527038845"/>
    <x v="1"/>
  </r>
  <r>
    <s v="ORD-2025-337268"/>
    <d v="2025-02-16T00:00:00"/>
    <d v="2025-03-17T00:00:00"/>
    <s v="Europe"/>
    <s v="Germany"/>
    <s v="Munich"/>
    <s v="Consumer"/>
    <s v="Retail"/>
    <x v="2"/>
    <x v="0"/>
    <s v="ACC-5150"/>
    <n v="730.42"/>
    <n v="956.7"/>
    <n v="4.2000000000000003E-2"/>
    <n v="13"/>
    <n v="29"/>
    <n v="11914.7418"/>
    <n v="9495.4599999999991"/>
    <x v="44"/>
    <n v="0.20304945256975696"/>
    <x v="11"/>
    <s v="Q1-2025"/>
    <s v="Medium"/>
    <s v="Europe &gt; Germany &gt; Munich"/>
    <s v="Jan-2023"/>
    <n v="25"/>
    <x v="11"/>
    <n v="1510846.7817000009"/>
    <n v="1258004.5638799998"/>
    <n v="0.83264867034663592"/>
    <x v="1"/>
  </r>
  <r>
    <s v="ORD-2023-842488"/>
    <d v="2023-10-31T00:00:00"/>
    <d v="2023-11-02T00:00:00"/>
    <s v="Africa"/>
    <s v="Kenya"/>
    <s v="Kisumu"/>
    <s v="Education"/>
    <s v="Retail"/>
    <x v="0"/>
    <x v="0"/>
    <s v="ACC-4124"/>
    <n v="867.89"/>
    <n v="1349.94"/>
    <n v="0.184"/>
    <n v="10"/>
    <n v="2"/>
    <n v="11015.510400000003"/>
    <n v="8678.9"/>
    <x v="45"/>
    <n v="0.21212003031652557"/>
    <x v="5"/>
    <s v="Q4-2023"/>
    <s v="Medium"/>
    <s v="Africa &gt; Kenya &gt; Kisumu"/>
    <s v="Jan-2023"/>
    <n v="9"/>
    <x v="5"/>
    <n v="1510846.7817000009"/>
    <n v="1269020.0742799998"/>
    <n v="0.83993962170810055"/>
    <x v="1"/>
  </r>
  <r>
    <s v="ORD-2023-609394"/>
    <d v="2023-04-16T00:00:00"/>
    <d v="2023-04-19T00:00:00"/>
    <s v="Europe"/>
    <s v="Germany"/>
    <s v="Munich"/>
    <s v="Corporate"/>
    <s v="Direct"/>
    <x v="7"/>
    <x v="0"/>
    <s v="ACC-1731"/>
    <n v="553.61"/>
    <n v="699.47"/>
    <n v="0.02"/>
    <n v="16"/>
    <n v="3"/>
    <n v="10967.6896"/>
    <n v="8857.76"/>
    <x v="46"/>
    <n v="0.19237685209472008"/>
    <x v="24"/>
    <s v="Q2-2023"/>
    <s v="Low"/>
    <s v="Europe &gt; Germany &gt; Munich"/>
    <s v="Jan-2023"/>
    <n v="3"/>
    <x v="27"/>
    <n v="1510846.7817000009"/>
    <n v="1279987.7638799998"/>
    <n v="0.84719892141528796"/>
    <x v="1"/>
  </r>
  <r>
    <s v="ORD-2024-605629"/>
    <d v="2024-07-15T00:00:00"/>
    <d v="2024-07-15T00:00:00"/>
    <s v="Asia"/>
    <s v="Japan"/>
    <s v="Tokyo"/>
    <s v="Small Business"/>
    <s v="Marketplace"/>
    <x v="12"/>
    <x v="0"/>
    <s v="ACC-2735"/>
    <n v="801.77"/>
    <n v="1218.92"/>
    <n v="0.254"/>
    <n v="12"/>
    <n v="0"/>
    <n v="10911.771840000001"/>
    <n v="9621.24"/>
    <x v="47"/>
    <n v="0.11826968698788347"/>
    <x v="23"/>
    <s v="Q3-2024"/>
    <s v="Medium"/>
    <s v="Asia &gt; Japan &gt; Tokyo"/>
    <s v="Mar-2023"/>
    <n v="16"/>
    <x v="17"/>
    <n v="1510846.7817000009"/>
    <n v="1290899.5357199998"/>
    <n v="0.85442121024839002"/>
    <x v="1"/>
  </r>
  <r>
    <s v="ORD-2023-144816"/>
    <d v="2023-05-07T00:00:00"/>
    <d v="2023-05-29T00:00:00"/>
    <s v="Africa"/>
    <s v="South Africa"/>
    <s v="Durban"/>
    <s v="Education"/>
    <s v="Distributor"/>
    <x v="10"/>
    <x v="0"/>
    <s v="ACC-2364"/>
    <n v="653.86"/>
    <n v="931.84"/>
    <n v="0.121"/>
    <n v="13"/>
    <n v="22"/>
    <n v="10648.135679999999"/>
    <n v="8500.18"/>
    <x v="48"/>
    <n v="0.20172129136506262"/>
    <x v="0"/>
    <s v="Q2-2023"/>
    <s v="Medium"/>
    <s v="Africa &gt; South Africa &gt; Durban"/>
    <s v="Jan-2023"/>
    <n v="4"/>
    <x v="0"/>
    <n v="1510846.7817000009"/>
    <n v="1301547.6713999999"/>
    <n v="0.86146900345215804"/>
    <x v="1"/>
  </r>
  <r>
    <s v="ORD-2023-653343"/>
    <d v="2023-11-10T00:00:00"/>
    <d v="2023-11-28T00:00:00"/>
    <s v="Americas"/>
    <s v="Brazil"/>
    <s v="Brasília"/>
    <s v="Education"/>
    <s v="Marketplace"/>
    <x v="2"/>
    <x v="0"/>
    <s v="ACC-5260"/>
    <n v="388.51"/>
    <n v="776.46"/>
    <n v="0.157"/>
    <n v="16"/>
    <n v="18"/>
    <n v="10472.89248"/>
    <n v="6216.16"/>
    <x v="49"/>
    <n v="0.40645241876864951"/>
    <x v="13"/>
    <s v="Q4-2023"/>
    <s v="Low"/>
    <s v="Americas &gt; Brazil &gt; Brasília"/>
    <s v="Jan-2023"/>
    <n v="10"/>
    <x v="13"/>
    <n v="1510846.7817000009"/>
    <n v="1312020.5638799998"/>
    <n v="0.86840080660179031"/>
    <x v="1"/>
  </r>
  <r>
    <s v="ORD-2023-912395"/>
    <d v="2023-07-26T00:00:00"/>
    <d v="2023-08-25T00:00:00"/>
    <s v="Americas"/>
    <s v="USA"/>
    <s v="New York"/>
    <s v="Consumer"/>
    <s v="Retail"/>
    <x v="9"/>
    <x v="0"/>
    <s v="ACC-7078"/>
    <n v="1261.48"/>
    <n v="1643.18"/>
    <n v="0.151"/>
    <n v="7"/>
    <n v="30"/>
    <n v="9765.4187399999992"/>
    <n v="8830.36"/>
    <x v="50"/>
    <n v="9.5752037357078934E-2"/>
    <x v="14"/>
    <s v="Q3-2023"/>
    <s v="High"/>
    <s v="Americas &gt; USA &gt; New York"/>
    <s v="Jan-2023"/>
    <n v="6"/>
    <x v="14"/>
    <n v="1510846.7817000009"/>
    <n v="1321785.9826199999"/>
    <n v="0.87486434668956292"/>
    <x v="1"/>
  </r>
  <r>
    <s v="ORD-2023-406606"/>
    <d v="2023-10-25T00:00:00"/>
    <d v="2023-10-28T00:00:00"/>
    <s v="Americas"/>
    <s v="Brazil"/>
    <s v="Brasília"/>
    <s v="Corporate"/>
    <s v="Distributor"/>
    <x v="2"/>
    <x v="0"/>
    <s v="ACC-2867"/>
    <n v="509.31"/>
    <n v="1145.9000000000001"/>
    <n v="5.7000000000000002E-2"/>
    <n v="9"/>
    <n v="3"/>
    <n v="9725.2533000000003"/>
    <n v="4583.79"/>
    <x v="51"/>
    <n v="0.52867140231709953"/>
    <x v="5"/>
    <s v="Q4-2023"/>
    <s v="Medium"/>
    <s v="Americas &gt; Brazil &gt; Brasília"/>
    <s v="Jan-2023"/>
    <n v="9"/>
    <x v="5"/>
    <n v="1510846.7817000009"/>
    <n v="1331511.2359199999"/>
    <n v="0.88130130205644475"/>
    <x v="1"/>
  </r>
  <r>
    <s v="ORD-2023-521818"/>
    <d v="2023-01-29T00:00:00"/>
    <d v="2023-02-28T00:00:00"/>
    <s v="Asia"/>
    <s v="India"/>
    <s v="Bengaluru"/>
    <s v="Non-Profit"/>
    <s v="Retail"/>
    <x v="7"/>
    <x v="0"/>
    <s v="ACC-4631"/>
    <n v="1262.0999999999999"/>
    <n v="1395.53"/>
    <n v="0.23300000000000001"/>
    <n v="9"/>
    <n v="30"/>
    <n v="9633.3435900000004"/>
    <n v="11358.9"/>
    <x v="52"/>
    <n v="-0.179123312054522"/>
    <x v="18"/>
    <s v="Q1-2023"/>
    <s v="Medium"/>
    <s v="Asia &gt; India &gt; Bengaluru"/>
    <s v="Jan-2023"/>
    <n v="0"/>
    <x v="18"/>
    <n v="1510846.7817000009"/>
    <n v="1341144.5795099998"/>
    <n v="0.887677424179934"/>
    <x v="1"/>
  </r>
  <r>
    <s v="ORD-2025-922513"/>
    <d v="2025-08-28T00:00:00"/>
    <d v="2025-09-04T00:00:00"/>
    <s v="Africa"/>
    <s v="Nigeria"/>
    <s v="Port Harcourt"/>
    <s v="Small Business"/>
    <s v="Retail"/>
    <x v="5"/>
    <x v="0"/>
    <s v="ACC-4483"/>
    <n v="521.05999999999995"/>
    <n v="1240.31"/>
    <n v="0.14599999999999999"/>
    <n v="9"/>
    <n v="7"/>
    <n v="9533.0226599999987"/>
    <n v="4689.5399999999991"/>
    <x v="53"/>
    <n v="0.50807417885650974"/>
    <x v="26"/>
    <s v="Q3-2025"/>
    <s v="Medium"/>
    <s v="Africa &gt; Nigeria &gt; Port Harcourt"/>
    <s v="Jan-2023"/>
    <n v="31"/>
    <x v="28"/>
    <n v="1510846.7817000009"/>
    <n v="1350677.6021699999"/>
    <n v="0.89398714583766126"/>
    <x v="1"/>
  </r>
  <r>
    <s v="ORD-2023-261081"/>
    <d v="2023-07-24T00:00:00"/>
    <d v="2023-08-19T00:00:00"/>
    <s v="Africa"/>
    <s v="Kenya"/>
    <s v="Nairobi"/>
    <s v="Enterprise"/>
    <s v="Distributor"/>
    <x v="9"/>
    <x v="0"/>
    <s v="ACC-1238"/>
    <n v="661.45"/>
    <n v="1634.86"/>
    <n v="0.3"/>
    <n v="8"/>
    <n v="26"/>
    <n v="9155.2159999999985"/>
    <n v="5291.6"/>
    <x v="54"/>
    <n v="0.42201254454291398"/>
    <x v="14"/>
    <s v="Q3-2023"/>
    <s v="High"/>
    <s v="Africa &gt; Kenya &gt; Nairobi"/>
    <s v="Jan-2023"/>
    <n v="6"/>
    <x v="14"/>
    <n v="1510846.7817000009"/>
    <n v="1359832.8181699999"/>
    <n v="0.9000468046401896"/>
    <x v="1"/>
  </r>
  <r>
    <s v="ORD-2023-727290"/>
    <d v="2023-04-03T00:00:00"/>
    <d v="2023-04-16T00:00:00"/>
    <s v="Europe"/>
    <s v="France"/>
    <s v="Marseille"/>
    <s v="Non-Profit"/>
    <s v="Marketplace"/>
    <x v="9"/>
    <x v="0"/>
    <s v="ACC-4815"/>
    <n v="790.54"/>
    <n v="601.49"/>
    <n v="0"/>
    <n v="15"/>
    <n v="13"/>
    <n v="9022.35"/>
    <n v="11858.099999999999"/>
    <x v="55"/>
    <n v="-0.31430281467688553"/>
    <x v="24"/>
    <s v="Q2-2023"/>
    <s v="Low"/>
    <s v="Europe &gt; France &gt; Marseille"/>
    <s v="Jan-2023"/>
    <n v="3"/>
    <x v="27"/>
    <n v="1510846.7817000009"/>
    <n v="1368855.16817"/>
    <n v="0.90601852203025357"/>
    <x v="1"/>
  </r>
  <r>
    <s v="ORD-2025-856556"/>
    <d v="2025-06-15T00:00:00"/>
    <d v="2025-07-12T00:00:00"/>
    <s v="Europe"/>
    <s v="France"/>
    <s v="Marseille"/>
    <s v="Consumer"/>
    <s v="Direct"/>
    <x v="1"/>
    <x v="0"/>
    <s v="ACC-7906"/>
    <n v="318.83"/>
    <n v="699.5"/>
    <n v="0.08"/>
    <n v="13"/>
    <n v="27"/>
    <n v="8366.02"/>
    <n v="4144.79"/>
    <x v="56"/>
    <n v="0.50456848059172699"/>
    <x v="15"/>
    <s v="Q2-2025"/>
    <s v="Low"/>
    <s v="Europe &gt; France &gt; Marseille"/>
    <s v="Jan-2023"/>
    <n v="29"/>
    <x v="15"/>
    <n v="1510846.7817000009"/>
    <n v="1377221.18817"/>
    <n v="0.91155582740187213"/>
    <x v="1"/>
  </r>
  <r>
    <s v="ORD-2025-486350"/>
    <d v="2025-05-27T00:00:00"/>
    <d v="2025-06-08T00:00:00"/>
    <s v="Asia"/>
    <s v="Japan"/>
    <s v="Osaka"/>
    <s v="Corporate"/>
    <s v="Retail"/>
    <x v="11"/>
    <x v="0"/>
    <s v="ACC-1249"/>
    <n v="653.6"/>
    <n v="842.09"/>
    <n v="9.8000000000000004E-2"/>
    <n v="11"/>
    <n v="12"/>
    <n v="8355.2169799999992"/>
    <n v="7189.6"/>
    <x v="57"/>
    <n v="0.13950768517324597"/>
    <x v="27"/>
    <s v="Q2-2025"/>
    <s v="Medium"/>
    <s v="Asia &gt; Japan &gt; Osaka"/>
    <s v="Mar-2023"/>
    <n v="26"/>
    <x v="20"/>
    <n v="1510846.7817000009"/>
    <n v="1385576.40515"/>
    <n v="0.9170859824653782"/>
    <x v="1"/>
  </r>
  <r>
    <s v="ORD-2025-939953"/>
    <d v="2025-01-22T00:00:00"/>
    <d v="2025-01-22T00:00:00"/>
    <s v="Europe"/>
    <s v="France"/>
    <s v="Lyon"/>
    <s v="Small Business"/>
    <s v="Online"/>
    <x v="7"/>
    <x v="0"/>
    <s v="ACC-5422"/>
    <n v="591.72"/>
    <n v="577.24"/>
    <n v="0"/>
    <n v="14"/>
    <n v="0"/>
    <n v="8081.3600000000006"/>
    <n v="8284.08"/>
    <x v="58"/>
    <n v="-2.5084886702238154E-2"/>
    <x v="9"/>
    <s v="Q1-2025"/>
    <s v="Low"/>
    <s v="Europe &gt; France &gt; Lyon"/>
    <s v="Jan-2023"/>
    <n v="24"/>
    <x v="9"/>
    <n v="1510846.7817000009"/>
    <n v="1393657.7651500001"/>
    <n v="0.92243487693825577"/>
    <x v="1"/>
  </r>
  <r>
    <s v="ORD-2023-253245"/>
    <d v="2023-08-03T00:00:00"/>
    <d v="2023-08-14T00:00:00"/>
    <s v="Americas"/>
    <s v="Brazil"/>
    <s v="Brasília"/>
    <s v="Corporate"/>
    <s v="Direct"/>
    <x v="8"/>
    <x v="0"/>
    <s v="ACC-3951"/>
    <n v="232.73"/>
    <n v="334.19"/>
    <n v="0.13400000000000001"/>
    <n v="27"/>
    <n v="11"/>
    <n v="7814.0305799999996"/>
    <n v="6283.71"/>
    <x v="59"/>
    <n v="0.19584266587295587"/>
    <x v="3"/>
    <s v="Q3-2023"/>
    <s v="Low"/>
    <s v="Americas &gt; Brazil &gt; Brasília"/>
    <s v="Jan-2023"/>
    <n v="7"/>
    <x v="3"/>
    <n v="1510846.7817000009"/>
    <n v="1401471.7957300001"/>
    <n v="0.92760683128508092"/>
    <x v="1"/>
  </r>
  <r>
    <s v="ORD-2024-166150"/>
    <d v="2024-06-02T00:00:00"/>
    <d v="2024-06-08T00:00:00"/>
    <s v="Africa"/>
    <s v="Kenya"/>
    <s v="Kisumu"/>
    <s v="Consumer"/>
    <s v="Marketplace"/>
    <x v="5"/>
    <x v="0"/>
    <s v="ACC-9820"/>
    <n v="292.94"/>
    <n v="356.55"/>
    <n v="0.22900000000000001"/>
    <n v="28"/>
    <n v="6"/>
    <n v="7697.2013999999999"/>
    <n v="8202.32"/>
    <x v="60"/>
    <n v="-6.5623669402751994E-2"/>
    <x v="2"/>
    <s v="Q2-2024"/>
    <s v="Low"/>
    <s v="Africa &gt; Kenya &gt; Kisumu"/>
    <s v="Jan-2023"/>
    <n v="17"/>
    <x v="2"/>
    <n v="1510846.7817000009"/>
    <n v="1409168.99713"/>
    <n v="0.93270145867763421"/>
    <x v="1"/>
  </r>
  <r>
    <s v="ORD-2024-211453"/>
    <d v="2024-04-04T00:00:00"/>
    <d v="2024-04-24T00:00:00"/>
    <s v="Europe"/>
    <s v="Germany"/>
    <s v="Frankfurt"/>
    <s v="Non-Profit"/>
    <s v="Direct"/>
    <x v="0"/>
    <x v="0"/>
    <s v="ACC-6543"/>
    <n v="683.42"/>
    <n v="951.51"/>
    <n v="0"/>
    <n v="8"/>
    <n v="20"/>
    <n v="7612.08"/>
    <n v="5467.36"/>
    <x v="61"/>
    <n v="0.28175216235247136"/>
    <x v="28"/>
    <s v="Q2-2024"/>
    <s v="Medium"/>
    <s v="Europe &gt; Germany &gt; Frankfurt"/>
    <s v="Jan-2023"/>
    <n v="15"/>
    <x v="29"/>
    <n v="1510846.7817000009"/>
    <n v="1416781.0771300001"/>
    <n v="0.9377397458767075"/>
    <x v="1"/>
  </r>
  <r>
    <s v="ORD-2023-660608"/>
    <d v="2023-07-25T00:00:00"/>
    <d v="2023-08-10T00:00:00"/>
    <s v="Africa"/>
    <s v="Nigeria"/>
    <s v="Port Harcourt"/>
    <s v="Corporate"/>
    <s v="Distributor"/>
    <x v="14"/>
    <x v="0"/>
    <s v="ACC-8178"/>
    <n v="506.83"/>
    <n v="441.74"/>
    <n v="0.24"/>
    <n v="22"/>
    <n v="16"/>
    <n v="7385.8928000000005"/>
    <n v="11150.26"/>
    <x v="62"/>
    <n v="-0.50966989393618056"/>
    <x v="14"/>
    <s v="Q3-2023"/>
    <s v="Low"/>
    <s v="Africa &gt; Nigeria &gt; Port Harcourt"/>
    <s v="Jan-2023"/>
    <n v="6"/>
    <x v="14"/>
    <n v="1510846.7817000009"/>
    <n v="1424166.9699300001"/>
    <n v="0.94262832418223852"/>
    <x v="1"/>
  </r>
  <r>
    <s v="ORD-2025-501927"/>
    <d v="2025-03-03T00:00:00"/>
    <d v="2025-03-24T00:00:00"/>
    <s v="Africa"/>
    <s v="Nigeria"/>
    <s v="Abuja"/>
    <s v="Enterprise"/>
    <s v="Direct"/>
    <x v="11"/>
    <x v="0"/>
    <s v="ACC-4056"/>
    <n v="555.95000000000005"/>
    <n v="468.09"/>
    <n v="0.14199999999999999"/>
    <n v="18"/>
    <n v="21"/>
    <n v="7229.181959999999"/>
    <n v="10007.1"/>
    <x v="63"/>
    <n v="-0.3842645067409538"/>
    <x v="20"/>
    <s v="Q1-2025"/>
    <s v="Low"/>
    <s v="Africa &gt; Nigeria &gt; Abuja"/>
    <s v="Jan-2023"/>
    <n v="26"/>
    <x v="20"/>
    <n v="1510846.7817000009"/>
    <n v="1431396.1518900001"/>
    <n v="0.94741317864105112"/>
    <x v="1"/>
  </r>
  <r>
    <s v="ORD-2025-762301"/>
    <d v="2025-05-02T00:00:00"/>
    <d v="2025-05-13T00:00:00"/>
    <s v="Africa"/>
    <s v="Kenya"/>
    <s v="Nakuru"/>
    <s v="Small Business"/>
    <s v="Online"/>
    <x v="5"/>
    <x v="0"/>
    <s v="ACC-2252"/>
    <n v="1057.5999999999999"/>
    <n v="1437.06"/>
    <n v="0.20499999999999999"/>
    <n v="6"/>
    <n v="11"/>
    <n v="6854.7762000000012"/>
    <n v="6345.5999999999995"/>
    <x v="64"/>
    <n v="7.4280499485891549E-2"/>
    <x v="27"/>
    <s v="Q2-2025"/>
    <s v="Medium"/>
    <s v="Africa &gt; Kenya &gt; Nakuru"/>
    <s v="Jan-2023"/>
    <n v="28"/>
    <x v="26"/>
    <n v="1510846.7817000009"/>
    <n v="1438250.9280900001"/>
    <n v="0.95195022123400486"/>
    <x v="2"/>
  </r>
  <r>
    <s v="ORD-2024-210687"/>
    <d v="2024-01-28T00:00:00"/>
    <d v="2024-02-09T00:00:00"/>
    <s v="Europe"/>
    <s v="Germany"/>
    <s v="Berlin"/>
    <s v="Corporate"/>
    <s v="Online"/>
    <x v="12"/>
    <x v="0"/>
    <s v="ACC-7938"/>
    <n v="644.16999999999996"/>
    <n v="700.12"/>
    <n v="6.0000000000000001E-3"/>
    <n v="9"/>
    <n v="12"/>
    <n v="6263.2735199999997"/>
    <n v="5797.53"/>
    <x v="65"/>
    <n v="7.436103796405813E-2"/>
    <x v="22"/>
    <s v="Q1-2024"/>
    <s v="Low"/>
    <s v="Europe &gt; Germany &gt; Berlin"/>
    <s v="Jan-2023"/>
    <n v="12"/>
    <x v="22"/>
    <n v="1510846.7817000009"/>
    <n v="1444514.2016100001"/>
    <n v="0.95609575974648897"/>
    <x v="2"/>
  </r>
  <r>
    <s v="ORD-2025-678328"/>
    <d v="2025-06-24T00:00:00"/>
    <d v="2025-07-14T00:00:00"/>
    <s v="Europe"/>
    <s v="Germany"/>
    <s v="Berlin"/>
    <s v="Corporate"/>
    <s v="Direct"/>
    <x v="0"/>
    <x v="0"/>
    <s v="ACC-8094"/>
    <n v="385.08"/>
    <n v="893.19"/>
    <n v="0.151"/>
    <n v="8"/>
    <n v="20"/>
    <n v="6066.54648"/>
    <n v="3080.64"/>
    <x v="66"/>
    <n v="0.49219213762621666"/>
    <x v="15"/>
    <s v="Q2-2025"/>
    <s v="Medium"/>
    <s v="Europe &gt; Germany &gt; Berlin"/>
    <s v="Jan-2023"/>
    <n v="29"/>
    <x v="15"/>
    <n v="1510846.7817000009"/>
    <n v="1450580.7480900001"/>
    <n v="0.9601110884704076"/>
    <x v="2"/>
  </r>
  <r>
    <s v="ORD-2024-787018"/>
    <d v="2024-06-23T00:00:00"/>
    <d v="2024-06-28T00:00:00"/>
    <s v="Africa"/>
    <s v="Nigeria"/>
    <s v="Port Harcourt"/>
    <s v="Non-Profit"/>
    <s v="Direct"/>
    <x v="9"/>
    <x v="0"/>
    <s v="ACC-7671"/>
    <n v="242.31"/>
    <n v="587.95000000000005"/>
    <n v="0.22900000000000001"/>
    <n v="13"/>
    <n v="5"/>
    <n v="5893.0228500000003"/>
    <n v="3150.03"/>
    <x v="67"/>
    <n v="0.46546448568411708"/>
    <x v="2"/>
    <s v="Q2-2024"/>
    <s v="Low"/>
    <s v="Africa &gt; Nigeria &gt; Port Harcourt"/>
    <s v="Jan-2023"/>
    <n v="17"/>
    <x v="2"/>
    <n v="1510846.7817000009"/>
    <n v="1456473.7709400002"/>
    <n v="0.96401156529001553"/>
    <x v="2"/>
  </r>
  <r>
    <s v="ORD-2023-399631"/>
    <d v="2023-06-22T00:00:00"/>
    <d v="2023-07-21T00:00:00"/>
    <s v="Europe"/>
    <s v="France"/>
    <s v="Lyon"/>
    <s v="Corporate"/>
    <s v="Retail"/>
    <x v="8"/>
    <x v="0"/>
    <s v="ACC-3385"/>
    <n v="734.34"/>
    <n v="887.9"/>
    <n v="2.5000000000000001E-2"/>
    <n v="6"/>
    <n v="29"/>
    <n v="5194.2149999999992"/>
    <n v="4406.04"/>
    <x v="68"/>
    <n v="0.15174092716608753"/>
    <x v="16"/>
    <s v="Q2-2023"/>
    <s v="Medium"/>
    <s v="Europe &gt; France &gt; Lyon"/>
    <s v="Jan-2023"/>
    <n v="5"/>
    <x v="16"/>
    <n v="1510846.7817000009"/>
    <n v="1461667.9859400003"/>
    <n v="0.96744951483123609"/>
    <x v="2"/>
  </r>
  <r>
    <s v="ORD-2024-961756"/>
    <d v="2024-11-25T00:00:00"/>
    <d v="2024-12-07T00:00:00"/>
    <s v="Asia"/>
    <s v="China"/>
    <s v="Shanghai"/>
    <s v="Corporate"/>
    <s v="Distributor"/>
    <x v="5"/>
    <x v="0"/>
    <s v="ACC-7047"/>
    <n v="769.9"/>
    <n v="814.36"/>
    <n v="0"/>
    <n v="6"/>
    <n v="12"/>
    <n v="4886.16"/>
    <n v="4619.3999999999996"/>
    <x v="69"/>
    <n v="5.4595019401738838E-2"/>
    <x v="6"/>
    <s v="Q4-2024"/>
    <s v="Low"/>
    <s v="Asia &gt; China &gt; Shanghai"/>
    <s v="Jan-2023"/>
    <n v="22"/>
    <x v="6"/>
    <n v="1510846.7817000009"/>
    <n v="1466554.1459400002"/>
    <n v="0.97068356877977879"/>
    <x v="2"/>
  </r>
  <r>
    <s v="ORD-2024-555229"/>
    <d v="2024-05-18T00:00:00"/>
    <d v="2024-05-22T00:00:00"/>
    <s v="Africa"/>
    <s v="Kenya"/>
    <s v="Nairobi"/>
    <s v="Corporate"/>
    <s v="Direct"/>
    <x v="11"/>
    <x v="0"/>
    <s v="ACC-7354"/>
    <n v="857.42"/>
    <n v="1658.92"/>
    <n v="0.122"/>
    <n v="3"/>
    <n v="4"/>
    <n v="4369.5952800000005"/>
    <n v="2572.2599999999998"/>
    <x v="70"/>
    <n v="0.4113276321554431"/>
    <x v="17"/>
    <s v="Q2-2024"/>
    <s v="High"/>
    <s v="Africa &gt; Kenya &gt; Nairobi"/>
    <s v="Jan-2023"/>
    <n v="16"/>
    <x v="17"/>
    <n v="1510846.7817000009"/>
    <n v="1470923.7412200002"/>
    <n v="0.97357571862113024"/>
    <x v="2"/>
  </r>
  <r>
    <s v="ORD-2023-888140"/>
    <d v="2023-10-11T00:00:00"/>
    <d v="2023-10-13T00:00:00"/>
    <s v="Americas"/>
    <s v="Brazil"/>
    <s v="Brasília"/>
    <s v="Consumer"/>
    <s v="Distributor"/>
    <x v="3"/>
    <x v="0"/>
    <s v="ACC-3567"/>
    <n v="715.94"/>
    <n v="550.07000000000005"/>
    <n v="0.14000000000000001"/>
    <n v="9"/>
    <n v="2"/>
    <n v="4257.5418"/>
    <n v="6443.4600000000009"/>
    <x v="71"/>
    <n v="-0.51342260456491606"/>
    <x v="5"/>
    <s v="Q4-2023"/>
    <s v="Low"/>
    <s v="Americas &gt; Brazil &gt; Brasília"/>
    <s v="Jan-2023"/>
    <n v="9"/>
    <x v="5"/>
    <n v="1510846.7817000009"/>
    <n v="1475181.2830200002"/>
    <n v="0.97639370245084023"/>
    <x v="2"/>
  </r>
  <r>
    <s v="ORD-2024-247032"/>
    <d v="2024-04-21T00:00:00"/>
    <d v="2024-05-19T00:00:00"/>
    <s v="Africa"/>
    <s v="Nigeria"/>
    <s v="Lagos"/>
    <s v="Corporate"/>
    <s v="Distributor"/>
    <x v="5"/>
    <x v="0"/>
    <s v="ACC-2990"/>
    <n v="187.22"/>
    <n v="309.47000000000003"/>
    <n v="0"/>
    <n v="13"/>
    <n v="28"/>
    <n v="4023.1100000000006"/>
    <n v="2433.86"/>
    <x v="72"/>
    <n v="0.39503021294471197"/>
    <x v="28"/>
    <s v="Q2-2024"/>
    <s v="Low"/>
    <s v="Africa &gt; Nigeria &gt; Lagos"/>
    <s v="Jan-2023"/>
    <n v="15"/>
    <x v="29"/>
    <n v="1510846.7817000009"/>
    <n v="1479204.3930200003"/>
    <n v="0.97905652044716496"/>
    <x v="2"/>
  </r>
  <r>
    <s v="ORD-2023-960380"/>
    <d v="2023-02-11T00:00:00"/>
    <d v="2023-02-12T00:00:00"/>
    <s v="Africa"/>
    <s v="Nigeria"/>
    <s v="Port Harcourt"/>
    <s v="Non-Profit"/>
    <s v="Direct"/>
    <x v="4"/>
    <x v="0"/>
    <s v="ACC-8242"/>
    <n v="944.61"/>
    <n v="839.04"/>
    <n v="5.8999999999999997E-2"/>
    <n v="5"/>
    <n v="1"/>
    <n v="3947.6831999999999"/>
    <n v="4723.05"/>
    <x v="73"/>
    <n v="-0.19641059343363729"/>
    <x v="29"/>
    <s v="Q1-2023"/>
    <s v="Medium"/>
    <s v="Africa &gt; Nigeria &gt; Port Harcourt"/>
    <s v="Jan-2023"/>
    <n v="1"/>
    <x v="24"/>
    <n v="1510846.7817000009"/>
    <n v="1483152.0762200004"/>
    <n v="0.98166941491655535"/>
    <x v="2"/>
  </r>
  <r>
    <s v="ORD-2023-755337"/>
    <d v="2023-09-08T00:00:00"/>
    <d v="2023-09-14T00:00:00"/>
    <s v="Africa"/>
    <s v="Kenya"/>
    <s v="Nakuru"/>
    <s v="Education"/>
    <s v="Direct"/>
    <x v="14"/>
    <x v="0"/>
    <s v="ACC-4766"/>
    <n v="251.03"/>
    <n v="411.48"/>
    <n v="0.16500000000000001"/>
    <n v="10"/>
    <n v="6"/>
    <n v="3435.8580000000002"/>
    <n v="2510.3000000000002"/>
    <x v="74"/>
    <n v="0.26938191275658074"/>
    <x v="7"/>
    <s v="Q3-2023"/>
    <s v="Low"/>
    <s v="Africa &gt; Kenya &gt; Nakuru"/>
    <s v="Jan-2023"/>
    <n v="8"/>
    <x v="7"/>
    <n v="1510846.7817000009"/>
    <n v="1486587.9342200004"/>
    <n v="0.9839435422745485"/>
    <x v="2"/>
  </r>
  <r>
    <s v="ORD-2024-578646"/>
    <d v="2024-05-27T00:00:00"/>
    <d v="2024-06-17T00:00:00"/>
    <s v="Asia"/>
    <s v="India"/>
    <s v="Delhi"/>
    <s v="Small Business"/>
    <s v="Online"/>
    <x v="11"/>
    <x v="0"/>
    <s v="ACC-7240"/>
    <n v="465.02"/>
    <n v="651.55999999999995"/>
    <n v="4.2000000000000003E-2"/>
    <n v="5"/>
    <n v="21"/>
    <n v="3120.9723999999997"/>
    <n v="2325.1"/>
    <x v="75"/>
    <n v="0.25500783025187912"/>
    <x v="17"/>
    <s v="Q2-2024"/>
    <s v="Low"/>
    <s v="Asia &gt; India &gt; Delhi"/>
    <s v="Jan-2023"/>
    <n v="16"/>
    <x v="17"/>
    <n v="1510846.7817000009"/>
    <n v="1489708.9066200005"/>
    <n v="0.98600925299902609"/>
    <x v="2"/>
  </r>
  <r>
    <s v="ORD-2025-649239"/>
    <d v="2025-01-17T00:00:00"/>
    <d v="2025-01-24T00:00:00"/>
    <s v="Americas"/>
    <s v="USA"/>
    <s v="Austin"/>
    <s v="Enterprise"/>
    <s v="Online"/>
    <x v="12"/>
    <x v="0"/>
    <s v="ACC-4511"/>
    <n v="142.09"/>
    <n v="218.5"/>
    <n v="0.11899999999999999"/>
    <n v="16"/>
    <n v="7"/>
    <n v="3079.9760000000001"/>
    <n v="2273.44"/>
    <x v="76"/>
    <n v="0.26186437816398572"/>
    <x v="9"/>
    <s v="Q1-2025"/>
    <s v="Low"/>
    <s v="Americas &gt; USA &gt; Austin"/>
    <s v="Jan-2023"/>
    <n v="24"/>
    <x v="9"/>
    <n v="1510846.7817000009"/>
    <n v="1492788.8826200005"/>
    <n v="0.98804782900640553"/>
    <x v="2"/>
  </r>
  <r>
    <s v="ORD-2023-375011"/>
    <d v="2023-08-23T00:00:00"/>
    <d v="2023-09-22T00:00:00"/>
    <s v="Europe"/>
    <s v="United Kingdom"/>
    <s v="London"/>
    <s v="Consumer"/>
    <s v="Distributor"/>
    <x v="0"/>
    <x v="0"/>
    <s v="ACC-1492"/>
    <n v="209.81"/>
    <n v="523"/>
    <n v="5.8999999999999997E-2"/>
    <n v="6"/>
    <n v="30"/>
    <n v="2952.8580000000002"/>
    <n v="1258.8600000000001"/>
    <x v="77"/>
    <n v="0.57368082041195345"/>
    <x v="3"/>
    <s v="Q3-2023"/>
    <s v="Low"/>
    <s v="Europe &gt; United Kingdom &gt; London"/>
    <s v="Jan-2023"/>
    <n v="7"/>
    <x v="3"/>
    <n v="1510846.7817000009"/>
    <n v="1495741.7406200005"/>
    <n v="0.99000226809034586"/>
    <x v="2"/>
  </r>
  <r>
    <s v="ORD-2025-411385"/>
    <d v="2025-06-05T00:00:00"/>
    <d v="2025-06-14T00:00:00"/>
    <s v="Asia"/>
    <s v="India"/>
    <s v="Delhi"/>
    <s v="Non-Profit"/>
    <s v="Retail"/>
    <x v="5"/>
    <x v="0"/>
    <s v="ACC-2902"/>
    <n v="618.69000000000005"/>
    <n v="796.15"/>
    <n v="0.09"/>
    <n v="4"/>
    <n v="9"/>
    <n v="2897.9859999999999"/>
    <n v="2474.7600000000002"/>
    <x v="78"/>
    <n v="0.14604142325049177"/>
    <x v="15"/>
    <s v="Q2-2025"/>
    <s v="Low"/>
    <s v="Asia &gt; India &gt; Delhi"/>
    <s v="Jan-2023"/>
    <n v="29"/>
    <x v="15"/>
    <n v="1510846.7817000009"/>
    <n v="1498639.7266200006"/>
    <n v="0.9919203884683363"/>
    <x v="2"/>
  </r>
  <r>
    <s v="ORD-2024-289089"/>
    <d v="2024-12-17T00:00:00"/>
    <d v="2024-12-18T00:00:00"/>
    <s v="Europe"/>
    <s v="Germany"/>
    <s v="Munich"/>
    <s v="Education"/>
    <s v="Retail"/>
    <x v="2"/>
    <x v="0"/>
    <s v="ACC-5780"/>
    <n v="346.82"/>
    <n v="701.95"/>
    <n v="0.14699999999999999"/>
    <n v="4"/>
    <n v="1"/>
    <n v="2395.0534000000002"/>
    <n v="1387.28"/>
    <x v="79"/>
    <n v="0.42077283120284509"/>
    <x v="1"/>
    <s v="Q4-2024"/>
    <s v="Low"/>
    <s v="Europe &gt; Germany &gt; Munich"/>
    <s v="Jan-2023"/>
    <n v="23"/>
    <x v="1"/>
    <n v="1510846.7817000009"/>
    <n v="1501034.7800200006"/>
    <n v="0.99350562757332694"/>
    <x v="2"/>
  </r>
  <r>
    <s v="ORD-2025-649633"/>
    <d v="2025-07-19T00:00:00"/>
    <d v="2025-07-31T00:00:00"/>
    <s v="Africa"/>
    <s v="Kenya"/>
    <s v="Nairobi"/>
    <s v="Small Business"/>
    <s v="Marketplace"/>
    <x v="0"/>
    <x v="0"/>
    <s v="ACC-1028"/>
    <n v="619.64"/>
    <n v="861.16"/>
    <n v="0.113"/>
    <n v="3"/>
    <n v="12"/>
    <n v="2291.5467600000002"/>
    <n v="1858.92"/>
    <x v="80"/>
    <n v="0.18879246435276759"/>
    <x v="10"/>
    <s v="Q3-2025"/>
    <s v="Medium"/>
    <s v="Africa &gt; Kenya &gt; Nairobi"/>
    <s v="Jan-2023"/>
    <n v="30"/>
    <x v="10"/>
    <n v="1510846.7817000009"/>
    <n v="1503326.3267800007"/>
    <n v="0.99502235765327696"/>
    <x v="2"/>
  </r>
  <r>
    <s v="ORD-2023-704111"/>
    <d v="2023-05-17T00:00:00"/>
    <d v="2023-06-15T00:00:00"/>
    <s v="Africa"/>
    <s v="South Africa"/>
    <s v="Durban"/>
    <s v="Enterprise"/>
    <s v="Retail"/>
    <x v="10"/>
    <x v="0"/>
    <s v="ACC-5206"/>
    <n v="40.89"/>
    <n v="62.82"/>
    <n v="0.129"/>
    <n v="40"/>
    <n v="29"/>
    <n v="2188.6487999999999"/>
    <n v="1635.6"/>
    <x v="81"/>
    <n v="0.25268960465470752"/>
    <x v="0"/>
    <s v="Q2-2023"/>
    <s v="Low"/>
    <s v="Africa &gt; South Africa &gt; Durban"/>
    <s v="Jan-2023"/>
    <n v="4"/>
    <x v="0"/>
    <n v="1510846.7817000009"/>
    <n v="1505514.9755800008"/>
    <n v="0.99647098158159975"/>
    <x v="2"/>
  </r>
  <r>
    <s v="ORD-2024-478165"/>
    <d v="2024-12-05T00:00:00"/>
    <d v="2024-12-28T00:00:00"/>
    <s v="Americas"/>
    <s v="Canada"/>
    <s v="Vancouver"/>
    <s v="Corporate"/>
    <s v="Direct"/>
    <x v="6"/>
    <x v="0"/>
    <s v="ACC-2386"/>
    <n v="107.03"/>
    <n v="242.29"/>
    <n v="0.18"/>
    <n v="9"/>
    <n v="23"/>
    <n v="1788.1002000000003"/>
    <n v="963.27"/>
    <x v="82"/>
    <n v="0.46128857879440993"/>
    <x v="1"/>
    <s v="Q4-2024"/>
    <s v="Low"/>
    <s v="Americas &gt; Canada &gt; Vancouver"/>
    <s v="Jan-2023"/>
    <n v="23"/>
    <x v="1"/>
    <n v="1510846.7817000009"/>
    <n v="1507303.0757800008"/>
    <n v="0.99765449020845598"/>
    <x v="2"/>
  </r>
  <r>
    <s v="ORD-2025-828263"/>
    <d v="2025-05-17T00:00:00"/>
    <d v="2025-05-30T00:00:00"/>
    <s v="Africa"/>
    <s v="Nigeria"/>
    <s v="Lagos"/>
    <s v="Consumer"/>
    <s v="Distributor"/>
    <x v="6"/>
    <x v="0"/>
    <s v="ACC-3349"/>
    <n v="66.400000000000006"/>
    <n v="141.43"/>
    <n v="0.107"/>
    <n v="12"/>
    <n v="13"/>
    <n v="1515.5638800000002"/>
    <n v="796.80000000000007"/>
    <x v="83"/>
    <n v="0.47425508715607556"/>
    <x v="27"/>
    <s v="Q2-2025"/>
    <s v="Low"/>
    <s v="Africa &gt; Nigeria &gt; Lagos"/>
    <s v="Jan-2023"/>
    <n v="28"/>
    <x v="26"/>
    <n v="1510846.7817000009"/>
    <n v="1508818.6396600008"/>
    <n v="0.9986576123637646"/>
    <x v="2"/>
  </r>
  <r>
    <s v="ORD-2024-232632"/>
    <d v="2024-02-14T00:00:00"/>
    <d v="2024-02-14T00:00:00"/>
    <s v="Asia"/>
    <s v="China"/>
    <s v="Beijing"/>
    <s v="Corporate"/>
    <s v="Distributor"/>
    <x v="2"/>
    <x v="0"/>
    <s v="ACC-1021"/>
    <n v="65.930000000000007"/>
    <n v="84.9"/>
    <n v="0.25900000000000001"/>
    <n v="19"/>
    <n v="0"/>
    <n v="1195.3071"/>
    <n v="1252.67"/>
    <x v="84"/>
    <n v="-4.7990093926489757E-2"/>
    <x v="30"/>
    <s v="Q1-2024"/>
    <s v="Low"/>
    <s v="Asia &gt; China &gt; Beijing"/>
    <s v="Jan-2023"/>
    <n v="13"/>
    <x v="30"/>
    <n v="1510846.7817000009"/>
    <n v="1510013.9467600009"/>
    <n v="0.99944876280633643"/>
    <x v="2"/>
  </r>
  <r>
    <s v="ORD-2023-271918"/>
    <d v="2023-09-25T00:00:00"/>
    <d v="2023-10-02T00:00:00"/>
    <s v="Americas"/>
    <s v="USA"/>
    <s v="New York"/>
    <s v="Education"/>
    <s v="Marketplace"/>
    <x v="14"/>
    <x v="0"/>
    <s v="ACC-3551"/>
    <n v="145.58000000000001"/>
    <n v="228.15"/>
    <n v="0.20399999999999999"/>
    <n v="4"/>
    <n v="7"/>
    <n v="726.42960000000005"/>
    <n v="582.32000000000005"/>
    <x v="85"/>
    <n v="0.19838068272548365"/>
    <x v="7"/>
    <s v="Q3-2023"/>
    <s v="Low"/>
    <s v="Americas &gt; USA &gt; New York"/>
    <s v="Jan-2023"/>
    <n v="8"/>
    <x v="7"/>
    <n v="1510846.7817000009"/>
    <n v="1510740.3763600008"/>
    <n v="0.99992957238199875"/>
    <x v="2"/>
  </r>
  <r>
    <s v="ORD-2025-639542"/>
    <d v="2025-06-09T00:00:00"/>
    <d v="2025-06-18T00:00:00"/>
    <s v="Europe"/>
    <s v="France"/>
    <s v="Marseille"/>
    <s v="Small Business"/>
    <s v="Marketplace"/>
    <x v="11"/>
    <x v="0"/>
    <s v="ACC-1770"/>
    <n v="1225.5"/>
    <n v="5.27"/>
    <n v="7.4999999999999997E-2"/>
    <n v="18"/>
    <n v="9"/>
    <n v="87.745499999999993"/>
    <n v="22059"/>
    <x v="86"/>
    <n v="-250.3975075644905"/>
    <x v="15"/>
    <s v="Q2-2025"/>
    <s v="Low"/>
    <s v="Europe &gt; France &gt; Marseille"/>
    <s v="Jan-2023"/>
    <n v="29"/>
    <x v="15"/>
    <n v="1510846.7817000009"/>
    <n v="1510828.1218600008"/>
    <n v="0.99998764941605855"/>
    <x v="2"/>
  </r>
  <r>
    <s v="ORD-2025-667201"/>
    <d v="2025-09-15T00:00:00"/>
    <d v="2025-09-18T00:00:00"/>
    <s v="Americas"/>
    <s v="Brazil"/>
    <s v="Rio de Janeiro"/>
    <s v="Non-Profit"/>
    <s v="Direct"/>
    <x v="2"/>
    <x v="0"/>
    <s v="ACC-6777"/>
    <n v="5.5"/>
    <n v="5.92"/>
    <n v="0.21199999999999999"/>
    <n v="4"/>
    <n v="3"/>
    <n v="18.659839999999999"/>
    <n v="22"/>
    <x v="87"/>
    <n v="-0.17900260666758133"/>
    <x v="21"/>
    <s v="Q3-2025"/>
    <s v="Low"/>
    <s v="Americas &gt; Brazil &gt; Rio de Janeiro"/>
    <s v="Jan-2023"/>
    <n v="32"/>
    <x v="21"/>
    <n v="1510846.7817000009"/>
    <n v="1510846.7817000009"/>
    <n v="1"/>
    <x v="2"/>
  </r>
  <r>
    <s v="ORD-2025-137394"/>
    <d v="2025-01-04T00:00:00"/>
    <d v="2025-01-05T00:00:00"/>
    <s v="Asia"/>
    <s v="India"/>
    <s v="Delhi"/>
    <s v="Education"/>
    <s v="Retail"/>
    <x v="14"/>
    <x v="1"/>
    <s v="CMP-1156"/>
    <n v="1428.33"/>
    <n v="3028.05"/>
    <n v="0"/>
    <n v="47"/>
    <n v="1"/>
    <n v="142318.35"/>
    <n v="67131.509999999995"/>
    <x v="88"/>
    <n v="0.52830039134096207"/>
    <x v="9"/>
    <s v="Q1-2025"/>
    <s v="High"/>
    <s v="Asia &gt; India &gt; Delhi"/>
    <s v="Jan-2023"/>
    <n v="24"/>
    <x v="9"/>
    <n v="1757891.57342"/>
    <n v="142318.35"/>
    <n v="8.0959686110286019E-2"/>
    <x v="0"/>
  </r>
  <r>
    <s v="ORD-2024-206311"/>
    <d v="2024-01-13T00:00:00"/>
    <d v="2024-01-15T00:00:00"/>
    <s v="Americas"/>
    <s v="USA"/>
    <s v="San Francisco"/>
    <s v="Non-Profit"/>
    <s v="Direct"/>
    <x v="13"/>
    <x v="1"/>
    <s v="CMP-2410"/>
    <n v="1061.3699999999999"/>
    <n v="1938.33"/>
    <n v="0.17"/>
    <n v="46"/>
    <n v="2"/>
    <n v="74005.439399999988"/>
    <n v="48823.02"/>
    <x v="89"/>
    <n v="0.34027795259600874"/>
    <x v="22"/>
    <s v="Q1-2024"/>
    <s v="High"/>
    <s v="Americas &gt; USA &gt; San Francisco"/>
    <s v="Jan-2023"/>
    <n v="12"/>
    <x v="22"/>
    <n v="1757891.57342"/>
    <n v="216323.78940000001"/>
    <n v="0.12305866452226025"/>
    <x v="0"/>
  </r>
  <r>
    <s v="ORD-2024-167215"/>
    <d v="2024-08-23T00:00:00"/>
    <d v="2024-08-30T00:00:00"/>
    <s v="Africa"/>
    <s v="South Africa"/>
    <s v="Johannesburg"/>
    <s v="Education"/>
    <s v="Retail"/>
    <x v="13"/>
    <x v="1"/>
    <s v="CMP-1559"/>
    <n v="1432.52"/>
    <n v="3036.87"/>
    <n v="0"/>
    <n v="23"/>
    <n v="7"/>
    <n v="69848.009999999995"/>
    <n v="32947.96"/>
    <x v="90"/>
    <n v="0.52829064135112791"/>
    <x v="4"/>
    <s v="Q3-2024"/>
    <s v="High"/>
    <s v="Africa &gt; South Africa &gt; Johannesburg"/>
    <s v="Jan-2023"/>
    <n v="19"/>
    <x v="4"/>
    <n v="1757891.57342"/>
    <n v="286171.79940000002"/>
    <n v="0.162792633929776"/>
    <x v="0"/>
  </r>
  <r>
    <s v="ORD-2023-927385"/>
    <d v="2023-05-29T00:00:00"/>
    <d v="2023-06-20T00:00:00"/>
    <s v="Europe"/>
    <s v="United Kingdom"/>
    <s v="London"/>
    <s v="Small Business"/>
    <s v="Direct"/>
    <x v="10"/>
    <x v="1"/>
    <s v="CMP-8545"/>
    <n v="1295.3900000000001"/>
    <n v="2905.06"/>
    <n v="0.14799999999999999"/>
    <n v="23"/>
    <n v="22"/>
    <n v="56927.555760000003"/>
    <n v="29793.97"/>
    <x v="91"/>
    <n v="0.4766335985755662"/>
    <x v="0"/>
    <s v="Q2-2023"/>
    <s v="High"/>
    <s v="Europe &gt; United Kingdom &gt; London"/>
    <s v="Jan-2023"/>
    <n v="4"/>
    <x v="0"/>
    <n v="1757891.57342"/>
    <n v="343099.35516000004"/>
    <n v="0.19517663111183584"/>
    <x v="0"/>
  </r>
  <r>
    <s v="ORD-2024-892879"/>
    <d v="2024-07-09T00:00:00"/>
    <d v="2024-08-08T00:00:00"/>
    <s v="Europe"/>
    <s v="France"/>
    <s v="Marseille"/>
    <s v="Corporate"/>
    <s v="Direct"/>
    <x v="8"/>
    <x v="1"/>
    <s v="CMP-5825"/>
    <n v="1062.3800000000001"/>
    <n v="1503.96"/>
    <n v="0.18"/>
    <n v="44"/>
    <n v="30"/>
    <n v="54262.876800000005"/>
    <n v="46744.72"/>
    <x v="92"/>
    <n v="0.13855064905073378"/>
    <x v="23"/>
    <s v="Q3-2024"/>
    <s v="Medium"/>
    <s v="Europe &gt; France &gt; Marseille"/>
    <s v="Jan-2023"/>
    <n v="18"/>
    <x v="23"/>
    <n v="1757891.57342"/>
    <n v="397362.23196000006"/>
    <n v="0.22604479022954008"/>
    <x v="0"/>
  </r>
  <r>
    <s v="ORD-2023-946143"/>
    <d v="2023-03-14T00:00:00"/>
    <d v="2023-03-30T00:00:00"/>
    <s v="Africa"/>
    <s v="South Africa"/>
    <s v="Cape Town"/>
    <s v="Consumer"/>
    <s v="Distributor"/>
    <x v="10"/>
    <x v="1"/>
    <s v="CMP-8230"/>
    <n v="1309.77"/>
    <n v="1589.07"/>
    <n v="0.10199999999999999"/>
    <n v="38"/>
    <n v="16"/>
    <n v="54225.424679999996"/>
    <n v="49771.26"/>
    <x v="93"/>
    <n v="8.2141628328137872E-2"/>
    <x v="8"/>
    <s v="Q1-2023"/>
    <s v="Medium"/>
    <s v="Africa &gt; South Africa &gt; Cape Town"/>
    <s v="Jan-2023"/>
    <n v="2"/>
    <x v="8"/>
    <n v="1757891.57342"/>
    <n v="451587.65664000006"/>
    <n v="0.25689164421070104"/>
    <x v="0"/>
  </r>
  <r>
    <s v="ORD-2025-125517"/>
    <d v="2025-03-21T00:00:00"/>
    <d v="2025-04-09T00:00:00"/>
    <s v="Asia"/>
    <s v="Japan"/>
    <s v="Tokyo"/>
    <s v="Small Business"/>
    <s v="Distributor"/>
    <x v="13"/>
    <x v="1"/>
    <s v="CMP-7055"/>
    <n v="1055.45"/>
    <n v="1210.04"/>
    <n v="8.9999999999999993E-3"/>
    <n v="44"/>
    <n v="19"/>
    <n v="52762.584159999991"/>
    <n v="46439.8"/>
    <x v="94"/>
    <n v="0.11983461880537258"/>
    <x v="20"/>
    <s v="Q1-2025"/>
    <s v="Medium"/>
    <s v="Asia &gt; Japan &gt; Tokyo"/>
    <s v="Mar-2023"/>
    <n v="24"/>
    <x v="9"/>
    <n v="1757891.57342"/>
    <n v="504350.24080000003"/>
    <n v="0.28690634190752751"/>
    <x v="0"/>
  </r>
  <r>
    <s v="ORD-2025-132174"/>
    <d v="2025-07-17T00:00:00"/>
    <d v="2025-07-23T00:00:00"/>
    <s v="Americas"/>
    <s v="Canada"/>
    <s v="Vancouver"/>
    <s v="Consumer"/>
    <s v="Online"/>
    <x v="11"/>
    <x v="1"/>
    <s v="CMP-8851"/>
    <n v="1364.89"/>
    <n v="2757.54"/>
    <n v="0.17199999999999999"/>
    <n v="23"/>
    <n v="6"/>
    <n v="52514.591760000003"/>
    <n v="31392.47"/>
    <x v="95"/>
    <n v="0.4022143379983118"/>
    <x v="10"/>
    <s v="Q3-2025"/>
    <s v="High"/>
    <s v="Americas &gt; Canada &gt; Vancouver"/>
    <s v="Jan-2023"/>
    <n v="30"/>
    <x v="10"/>
    <n v="1757891.57342"/>
    <n v="556864.83256000001"/>
    <n v="0.31677996582952639"/>
    <x v="0"/>
  </r>
  <r>
    <s v="ORD-2023-271836"/>
    <d v="2023-02-07T00:00:00"/>
    <d v="2023-02-12T00:00:00"/>
    <s v="Americas"/>
    <s v="Brazil"/>
    <s v="São Paulo"/>
    <s v="Education"/>
    <s v="Online"/>
    <x v="15"/>
    <x v="1"/>
    <s v="CMP-2693"/>
    <n v="948.55"/>
    <n v="2089.16"/>
    <n v="7.0000000000000001E-3"/>
    <n v="25"/>
    <n v="5"/>
    <n v="51863.396999999997"/>
    <n v="23713.75"/>
    <x v="96"/>
    <n v="0.54276519912492427"/>
    <x v="29"/>
    <s v="Q1-2023"/>
    <s v="High"/>
    <s v="Americas &gt; Brazil &gt; São Paulo"/>
    <s v="Jan-2023"/>
    <n v="1"/>
    <x v="24"/>
    <n v="1757891.57342"/>
    <n v="608728.22956000001"/>
    <n v="0.34628314895196388"/>
    <x v="0"/>
  </r>
  <r>
    <s v="ORD-2024-310809"/>
    <d v="2024-04-05T00:00:00"/>
    <d v="2024-04-09T00:00:00"/>
    <s v="Africa"/>
    <s v="Nigeria"/>
    <s v="Lagos"/>
    <s v="Non-Profit"/>
    <s v="Direct"/>
    <x v="10"/>
    <x v="1"/>
    <s v="CMP-6529"/>
    <n v="395.07"/>
    <n v="970.27"/>
    <n v="0.123"/>
    <n v="50"/>
    <n v="4"/>
    <n v="42546.339500000002"/>
    <n v="19753.5"/>
    <x v="97"/>
    <n v="0.53571799049833657"/>
    <x v="28"/>
    <s v="Q2-2024"/>
    <s v="Medium"/>
    <s v="Africa &gt; Nigeria &gt; Lagos"/>
    <s v="Jan-2023"/>
    <n v="15"/>
    <x v="29"/>
    <n v="1757891.57342"/>
    <n v="651274.56906000001"/>
    <n v="0.37048620000660065"/>
    <x v="0"/>
  </r>
  <r>
    <s v="ORD-2023-368449"/>
    <d v="2023-10-09T00:00:00"/>
    <d v="2023-10-26T00:00:00"/>
    <s v="Asia"/>
    <s v="China"/>
    <s v="Shanghai"/>
    <s v="Consumer"/>
    <s v="Marketplace"/>
    <x v="1"/>
    <x v="1"/>
    <s v="CMP-2096"/>
    <n v="1132.03"/>
    <n v="2137.21"/>
    <n v="0.3"/>
    <n v="28"/>
    <n v="17"/>
    <n v="41889.315999999999"/>
    <n v="31696.84"/>
    <x v="98"/>
    <n v="0.24331922727026623"/>
    <x v="5"/>
    <s v="Q4-2023"/>
    <s v="High"/>
    <s v="Asia &gt; China &gt; Shanghai"/>
    <s v="Jan-2023"/>
    <n v="9"/>
    <x v="5"/>
    <n v="1757891.57342"/>
    <n v="693163.88506"/>
    <n v="0.3943154945054097"/>
    <x v="0"/>
  </r>
  <r>
    <s v="ORD-2023-208944"/>
    <d v="2023-12-21T00:00:00"/>
    <d v="2024-01-06T00:00:00"/>
    <s v="Africa"/>
    <s v="Nigeria"/>
    <s v="Unknown - Nigeria"/>
    <s v="Corporate"/>
    <s v="Marketplace"/>
    <x v="10"/>
    <x v="1"/>
    <s v="CMP-4792"/>
    <n v="932.61"/>
    <n v="1982.98"/>
    <n v="0.14399999999999999"/>
    <n v="23"/>
    <n v="16"/>
    <n v="39040.910239999997"/>
    <n v="21450.03"/>
    <x v="99"/>
    <n v="0.45057556629345635"/>
    <x v="19"/>
    <s v="Q4-2023"/>
    <s v="High"/>
    <s v="Africa &gt; Nigeria &gt; Unknown - Nigeria"/>
    <s v="Jan-2023"/>
    <n v="11"/>
    <x v="19"/>
    <n v="1757891.57342"/>
    <n v="732204.7953"/>
    <n v="0.41652443550627322"/>
    <x v="0"/>
  </r>
  <r>
    <s v="ORD-2023-474313"/>
    <d v="2023-10-05T00:00:00"/>
    <d v="2023-10-06T00:00:00"/>
    <s v="Asia"/>
    <s v="India"/>
    <s v="Bengaluru"/>
    <s v="Non-Profit"/>
    <s v="Online"/>
    <x v="14"/>
    <x v="1"/>
    <s v="CMP-4807"/>
    <n v="1470.26"/>
    <n v="2562.5500000000002"/>
    <n v="0.17299999999999999"/>
    <n v="18"/>
    <n v="1"/>
    <n v="38146.119299999998"/>
    <n v="26464.68"/>
    <x v="100"/>
    <n v="0.30622877279157462"/>
    <x v="5"/>
    <s v="Q4-2023"/>
    <s v="High"/>
    <s v="Asia &gt; India &gt; Bengaluru"/>
    <s v="Jan-2023"/>
    <n v="9"/>
    <x v="5"/>
    <n v="1757891.57342"/>
    <n v="770350.91460000002"/>
    <n v="0.43822436278096077"/>
    <x v="0"/>
  </r>
  <r>
    <s v="ORD-2024-500890"/>
    <d v="2024-09-09T00:00:00"/>
    <d v="2024-10-08T00:00:00"/>
    <s v="Americas"/>
    <s v="Brazil"/>
    <s v="São Paulo"/>
    <s v="Education"/>
    <s v="Direct"/>
    <x v="8"/>
    <x v="1"/>
    <s v="CMP-3093"/>
    <n v="1010.33"/>
    <n v="2492.14"/>
    <n v="5.0999999999999997E-2"/>
    <n v="15"/>
    <n v="29"/>
    <n v="35475.6129"/>
    <n v="15154.95"/>
    <x v="101"/>
    <n v="0.57280653493656764"/>
    <x v="31"/>
    <s v="Q3-2024"/>
    <s v="High"/>
    <s v="Americas &gt; Brazil &gt; São Paulo"/>
    <s v="Jan-2023"/>
    <n v="20"/>
    <x v="31"/>
    <n v="1757891.57342"/>
    <n v="805826.52749999997"/>
    <n v="0.45840513697454865"/>
    <x v="0"/>
  </r>
  <r>
    <s v="ORD-2025-191328"/>
    <d v="2025-05-10T00:00:00"/>
    <d v="2025-05-27T00:00:00"/>
    <s v="Americas"/>
    <s v="Canada"/>
    <s v="Vancouver"/>
    <s v="Education"/>
    <s v="Direct"/>
    <x v="1"/>
    <x v="1"/>
    <s v="CMP-9307"/>
    <n v="862.89"/>
    <n v="1426.03"/>
    <n v="5.6000000000000001E-2"/>
    <n v="26"/>
    <n v="17"/>
    <n v="35000.480319999995"/>
    <n v="22435.14"/>
    <x v="102"/>
    <n v="0.35900479665188773"/>
    <x v="27"/>
    <s v="Q2-2025"/>
    <s v="Medium"/>
    <s v="Americas &gt; Canada &gt; Vancouver"/>
    <s v="Jan-2023"/>
    <n v="28"/>
    <x v="26"/>
    <n v="1757891.57342"/>
    <n v="840827.00781999994"/>
    <n v="0.47831562568114511"/>
    <x v="0"/>
  </r>
  <r>
    <s v="ORD-2023-961864"/>
    <d v="2023-12-07T00:00:00"/>
    <d v="2024-01-02T00:00:00"/>
    <s v="Europe"/>
    <s v="Germany"/>
    <s v="Frankfurt"/>
    <s v="Enterprise"/>
    <s v="Distributor"/>
    <x v="13"/>
    <x v="1"/>
    <s v="CMP-1940"/>
    <n v="1071.99"/>
    <n v="2397.3000000000002"/>
    <n v="6.2E-2"/>
    <n v="15"/>
    <n v="26"/>
    <n v="33730.010999999999"/>
    <n v="16079.85"/>
    <x v="103"/>
    <n v="0.52327765324476183"/>
    <x v="19"/>
    <s v="Q4-2023"/>
    <s v="High"/>
    <s v="Europe &gt; Germany &gt; Frankfurt"/>
    <s v="Jan-2023"/>
    <n v="11"/>
    <x v="19"/>
    <n v="1757891.57342"/>
    <n v="874557.01881999988"/>
    <n v="0.49750339101890012"/>
    <x v="0"/>
  </r>
  <r>
    <s v="ORD-2024-202166"/>
    <d v="2024-05-05T00:00:00"/>
    <d v="2024-05-18T00:00:00"/>
    <s v="Europe"/>
    <s v="France"/>
    <s v="Marseille"/>
    <s v="Corporate"/>
    <s v="Marketplace"/>
    <x v="5"/>
    <x v="1"/>
    <s v="CMP-3313"/>
    <n v="1264.04"/>
    <n v="1870.89"/>
    <n v="0"/>
    <n v="18"/>
    <n v="13"/>
    <n v="33676.020000000004"/>
    <n v="22752.720000000001"/>
    <x v="104"/>
    <n v="0.32436433996654002"/>
    <x v="17"/>
    <s v="Q2-2024"/>
    <s v="High"/>
    <s v="Europe &gt; France &gt; Marseille"/>
    <s v="Jan-2023"/>
    <n v="16"/>
    <x v="17"/>
    <n v="1757891.57342"/>
    <n v="908233.0388199999"/>
    <n v="0.51666044285827095"/>
    <x v="0"/>
  </r>
  <r>
    <s v="ORD-2025-779574"/>
    <d v="2025-09-10T00:00:00"/>
    <d v="2025-09-12T00:00:00"/>
    <s v="Asia"/>
    <s v="Japan"/>
    <s v="Tokyo"/>
    <s v="Consumer"/>
    <s v="Online"/>
    <x v="0"/>
    <x v="1"/>
    <s v="CMP-6971"/>
    <n v="1470.15"/>
    <n v="2593.7800000000002"/>
    <n v="0.11"/>
    <n v="14"/>
    <n v="2"/>
    <n v="32318.498800000005"/>
    <n v="20582.100000000002"/>
    <x v="105"/>
    <n v="0.36314801849645323"/>
    <x v="21"/>
    <s v="Q3-2025"/>
    <s v="High"/>
    <s v="Asia &gt; Japan &gt; Tokyo"/>
    <s v="Mar-2023"/>
    <n v="30"/>
    <x v="10"/>
    <n v="1757891.57342"/>
    <n v="940551.53761999996"/>
    <n v="0.53504525070914655"/>
    <x v="0"/>
  </r>
  <r>
    <s v="ORD-2023-809913"/>
    <d v="2023-04-21T00:00:00"/>
    <d v="2023-05-10T00:00:00"/>
    <s v="Asia"/>
    <s v="China"/>
    <s v="Shanghai"/>
    <s v="Corporate"/>
    <s v="Retail"/>
    <x v="5"/>
    <x v="1"/>
    <s v="CMP-7371"/>
    <n v="882.33"/>
    <n v="1880.15"/>
    <n v="0.05"/>
    <n v="18"/>
    <n v="19"/>
    <n v="32150.565000000002"/>
    <n v="15881.94"/>
    <x v="106"/>
    <n v="0.50601365792482966"/>
    <x v="24"/>
    <s v="Q2-2023"/>
    <s v="High"/>
    <s v="Asia &gt; China &gt; Shanghai"/>
    <s v="Jan-2023"/>
    <n v="3"/>
    <x v="27"/>
    <n v="1757891.57342"/>
    <n v="972702.10262000002"/>
    <n v="0.5533345271845157"/>
    <x v="0"/>
  </r>
  <r>
    <s v="ORD-2023-281890"/>
    <d v="2023-03-13T00:00:00"/>
    <d v="2023-04-04T00:00:00"/>
    <s v="Africa"/>
    <s v="South Africa"/>
    <s v="Durban"/>
    <s v="Small Business"/>
    <s v="Retail"/>
    <x v="5"/>
    <x v="1"/>
    <s v="CMP-2574"/>
    <n v="1113.7"/>
    <n v="1620.6"/>
    <n v="0.13900000000000001"/>
    <n v="23"/>
    <n v="22"/>
    <n v="32092.741799999996"/>
    <n v="25615.100000000002"/>
    <x v="107"/>
    <n v="0.20184133348182781"/>
    <x v="8"/>
    <s v="Q1-2023"/>
    <s v="High"/>
    <s v="Africa &gt; South Africa &gt; Durban"/>
    <s v="Jan-2023"/>
    <n v="2"/>
    <x v="8"/>
    <n v="1757891.57342"/>
    <n v="1004794.84442"/>
    <n v="0.57159091016356545"/>
    <x v="0"/>
  </r>
  <r>
    <s v="ORD-2025-795385"/>
    <d v="2025-06-01T00:00:00"/>
    <d v="2025-06-05T00:00:00"/>
    <s v="Europe"/>
    <s v="Germany"/>
    <s v="Munich"/>
    <s v="Enterprise"/>
    <s v="Direct"/>
    <x v="9"/>
    <x v="1"/>
    <s v="CMP-4159"/>
    <n v="1171.42"/>
    <n v="2187.8000000000002"/>
    <n v="0.23"/>
    <n v="19"/>
    <n v="4"/>
    <n v="32007.514000000003"/>
    <n v="22256.980000000003"/>
    <x v="108"/>
    <n v="0.30463265594447603"/>
    <x v="15"/>
    <s v="Q2-2025"/>
    <s v="High"/>
    <s v="Europe &gt; Germany &gt; Munich"/>
    <s v="Jan-2023"/>
    <n v="29"/>
    <x v="15"/>
    <n v="1757891.57342"/>
    <n v="1036802.3584199999"/>
    <n v="0.58979881017512814"/>
    <x v="0"/>
  </r>
  <r>
    <s v="ORD-2024-851993"/>
    <d v="2024-05-01T00:00:00"/>
    <d v="2024-05-16T00:00:00"/>
    <s v="Asia"/>
    <s v="India"/>
    <s v="Bengaluru"/>
    <s v="Small Business"/>
    <s v="Retail"/>
    <x v="2"/>
    <x v="1"/>
    <s v="CMP-6811"/>
    <n v="901.19"/>
    <n v="2125.44"/>
    <n v="7.0999999999999994E-2"/>
    <n v="16"/>
    <n v="15"/>
    <n v="31592.540160000004"/>
    <n v="14419.04"/>
    <x v="109"/>
    <n v="0.54359352154100427"/>
    <x v="17"/>
    <s v="Q2-2024"/>
    <s v="High"/>
    <s v="Asia &gt; India &gt; Bengaluru"/>
    <s v="Jan-2023"/>
    <n v="16"/>
    <x v="17"/>
    <n v="1757891.57342"/>
    <n v="1068394.89858"/>
    <n v="0.60777064679900838"/>
    <x v="0"/>
  </r>
  <r>
    <s v="ORD-2024-906395"/>
    <d v="2024-03-10T00:00:00"/>
    <d v="2024-04-09T00:00:00"/>
    <s v="Europe"/>
    <s v="France"/>
    <s v="Lyon"/>
    <s v="Corporate"/>
    <s v="Direct"/>
    <x v="14"/>
    <x v="1"/>
    <s v="CMP-8002"/>
    <n v="1176.56"/>
    <n v="1911.89"/>
    <n v="0.11899999999999999"/>
    <n v="18"/>
    <n v="30"/>
    <n v="30318.751620000003"/>
    <n v="21178.079999999998"/>
    <x v="110"/>
    <n v="0.30148575160892471"/>
    <x v="12"/>
    <s v="Q1-2024"/>
    <s v="High"/>
    <s v="Europe &gt; France &gt; Lyon"/>
    <s v="Jan-2023"/>
    <n v="14"/>
    <x v="12"/>
    <n v="1757891.57342"/>
    <n v="1098713.6502"/>
    <n v="0.62501787187160751"/>
    <x v="0"/>
  </r>
  <r>
    <s v="ORD-2025-718992"/>
    <d v="2025-06-24T00:00:00"/>
    <d v="2025-07-10T00:00:00"/>
    <s v="Asia"/>
    <s v="China"/>
    <s v="Shanghai"/>
    <s v="Enterprise"/>
    <s v="Direct"/>
    <x v="15"/>
    <x v="1"/>
    <s v="CMP-8390"/>
    <n v="757.19"/>
    <n v="1735.41"/>
    <n v="0.13600000000000001"/>
    <n v="18"/>
    <n v="16"/>
    <n v="26989.096320000001"/>
    <n v="13629.420000000002"/>
    <x v="111"/>
    <n v="0.49500272856857175"/>
    <x v="15"/>
    <s v="Q2-2025"/>
    <s v="High"/>
    <s v="Asia &gt; China &gt; Shanghai"/>
    <s v="Jan-2023"/>
    <n v="29"/>
    <x v="15"/>
    <n v="1757891.57342"/>
    <n v="1125702.74652"/>
    <n v="0.64037097824522327"/>
    <x v="0"/>
  </r>
  <r>
    <s v="ORD-2023-632893"/>
    <d v="2023-05-07T00:00:00"/>
    <d v="2023-05-14T00:00:00"/>
    <s v="Africa"/>
    <s v="Nigeria"/>
    <s v="Port Harcourt"/>
    <s v="Non-Profit"/>
    <s v="Marketplace"/>
    <x v="5"/>
    <x v="1"/>
    <s v="CMP-9392"/>
    <n v="1269.6500000000001"/>
    <n v="2462.77"/>
    <n v="0.107"/>
    <n v="11"/>
    <n v="7"/>
    <n v="24191.789710000001"/>
    <n v="13966.150000000001"/>
    <x v="112"/>
    <n v="0.42269050089225496"/>
    <x v="0"/>
    <s v="Q2-2023"/>
    <s v="High"/>
    <s v="Africa &gt; Nigeria &gt; Port Harcourt"/>
    <s v="Jan-2023"/>
    <n v="4"/>
    <x v="0"/>
    <n v="1757891.57342"/>
    <n v="1149894.53623"/>
    <n v="0.65413279955194603"/>
    <x v="0"/>
  </r>
  <r>
    <s v="ORD-2024-686712"/>
    <d v="2024-10-02T00:00:00"/>
    <d v="2024-10-23T00:00:00"/>
    <s v="Africa"/>
    <s v="South Africa"/>
    <s v="Durban"/>
    <s v="Corporate"/>
    <s v="Marketplace"/>
    <x v="5"/>
    <x v="1"/>
    <s v="CMP-3978"/>
    <n v="1095.6099999999999"/>
    <n v="2366.5100000000002"/>
    <n v="0.152"/>
    <n v="12"/>
    <n v="21"/>
    <n v="24081.605760000002"/>
    <n v="13147.32"/>
    <x v="113"/>
    <n v="0.45405135641586059"/>
    <x v="25"/>
    <s v="Q4-2024"/>
    <s v="High"/>
    <s v="Africa &gt; South Africa &gt; Durban"/>
    <s v="Jan-2023"/>
    <n v="21"/>
    <x v="25"/>
    <n v="1757891.57342"/>
    <n v="1173976.1419899999"/>
    <n v="0.66783194125335876"/>
    <x v="0"/>
  </r>
  <r>
    <s v="ORD-2023-722117"/>
    <d v="2023-09-18T00:00:00"/>
    <d v="2023-10-08T00:00:00"/>
    <s v="Asia"/>
    <s v="India"/>
    <s v="Delhi"/>
    <s v="Small Business"/>
    <s v="Direct"/>
    <x v="7"/>
    <x v="1"/>
    <s v="CMP-1009"/>
    <n v="825.64"/>
    <n v="1108.43"/>
    <n v="0.114"/>
    <n v="22"/>
    <n v="20"/>
    <n v="21605.517560000004"/>
    <n v="18164.079999999998"/>
    <x v="114"/>
    <n v="0.15928512475773365"/>
    <x v="7"/>
    <s v="Q3-2023"/>
    <s v="Medium"/>
    <s v="Asia &gt; India &gt; Delhi"/>
    <s v="Jan-2023"/>
    <n v="8"/>
    <x v="7"/>
    <n v="1757891.57342"/>
    <n v="1195581.65955"/>
    <n v="0.68012252725233835"/>
    <x v="0"/>
  </r>
  <r>
    <s v="ORD-2025-863978"/>
    <d v="2025-08-07T00:00:00"/>
    <d v="2025-08-19T00:00:00"/>
    <s v="Africa"/>
    <s v="Kenya"/>
    <s v="Nakuru"/>
    <s v="Corporate"/>
    <s v="Unknown"/>
    <x v="9"/>
    <x v="1"/>
    <s v="CMP-2854"/>
    <n v="601.51"/>
    <n v="679.35"/>
    <n v="0.188"/>
    <n v="39"/>
    <n v="12"/>
    <n v="21513.655800000004"/>
    <n v="23458.89"/>
    <x v="115"/>
    <n v="-9.0418579626062201E-2"/>
    <x v="26"/>
    <s v="Q3-2025"/>
    <s v="Low"/>
    <s v="Africa &gt; Kenya &gt; Nakuru"/>
    <s v="Jan-2023"/>
    <n v="31"/>
    <x v="28"/>
    <n v="1757891.57342"/>
    <n v="1217095.31535"/>
    <n v="0.69236085646745882"/>
    <x v="0"/>
  </r>
  <r>
    <s v="ORD-2024-508213"/>
    <d v="2024-11-22T00:00:00"/>
    <d v="2024-12-15T00:00:00"/>
    <s v="Africa"/>
    <s v="Kenya"/>
    <s v="Mombasa"/>
    <s v="Non-Profit"/>
    <s v="Distributor"/>
    <x v="1"/>
    <x v="1"/>
    <s v="CMP-3938"/>
    <n v="1335.76"/>
    <n v="2665.91"/>
    <n v="0.21099999999999999"/>
    <n v="10"/>
    <n v="23"/>
    <n v="21034.029900000001"/>
    <n v="13357.6"/>
    <x v="116"/>
    <n v="0.36495288522909253"/>
    <x v="6"/>
    <s v="Q4-2024"/>
    <s v="High"/>
    <s v="Africa &gt; Kenya &gt; Mombasa"/>
    <s v="Jan-2023"/>
    <n v="22"/>
    <x v="6"/>
    <n v="1757891.57342"/>
    <n v="1238129.34525"/>
    <n v="0.70432634411074846"/>
    <x v="0"/>
  </r>
  <r>
    <s v="ORD-2025-909340"/>
    <d v="2025-01-20T00:00:00"/>
    <d v="2025-02-03T00:00:00"/>
    <s v="Americas"/>
    <s v="Brazil"/>
    <s v="Brasília"/>
    <s v="Enterprise"/>
    <s v="Marketplace"/>
    <x v="6"/>
    <x v="1"/>
    <s v="CMP-8658"/>
    <n v="974.11"/>
    <n v="880.99"/>
    <n v="0.111"/>
    <n v="25"/>
    <n v="14"/>
    <n v="19580.00275"/>
    <n v="24352.75"/>
    <x v="117"/>
    <n v="-0.24375620938051198"/>
    <x v="9"/>
    <s v="Q1-2025"/>
    <s v="Medium"/>
    <s v="Americas &gt; Brazil &gt; Brasília"/>
    <s v="Jan-2023"/>
    <n v="24"/>
    <x v="9"/>
    <n v="1757891.57342"/>
    <n v="1257709.348"/>
    <n v="0.71546468907243854"/>
    <x v="0"/>
  </r>
  <r>
    <s v="ORD-2024-357368"/>
    <d v="2024-10-30T00:00:00"/>
    <d v="2024-11-24T00:00:00"/>
    <s v="Asia"/>
    <s v="China"/>
    <s v="Shenzhen"/>
    <s v="Small Business"/>
    <s v="Online"/>
    <x v="13"/>
    <x v="1"/>
    <s v="CMP-4610"/>
    <n v="811.05"/>
    <n v="1217.71"/>
    <n v="7.1999999999999995E-2"/>
    <n v="17"/>
    <n v="25"/>
    <n v="19210.592960000002"/>
    <n v="13787.849999999999"/>
    <x v="118"/>
    <n v="0.28227879125288607"/>
    <x v="25"/>
    <s v="Q4-2024"/>
    <s v="Medium"/>
    <s v="Asia &gt; China &gt; Shenzhen"/>
    <s v="Jan-2023"/>
    <n v="21"/>
    <x v="25"/>
    <n v="1757891.57342"/>
    <n v="1276919.94096"/>
    <n v="0.72639289036225163"/>
    <x v="0"/>
  </r>
  <r>
    <s v="ORD-2023-752962"/>
    <d v="2023-04-21T00:00:00"/>
    <d v="2023-04-28T00:00:00"/>
    <s v="Asia"/>
    <s v="Japan"/>
    <s v="Nagoya"/>
    <s v="Small Business"/>
    <s v="Direct"/>
    <x v="9"/>
    <x v="1"/>
    <s v="CMP-8604"/>
    <n v="607.04"/>
    <n v="1229.3399999999999"/>
    <n v="0.14699999999999999"/>
    <n v="18"/>
    <n v="7"/>
    <n v="18875.286359999998"/>
    <n v="10926.72"/>
    <x v="119"/>
    <n v="0.42110970972310058"/>
    <x v="24"/>
    <s v="Q2-2023"/>
    <s v="Medium"/>
    <s v="Asia &gt; Japan &gt; Nagoya"/>
    <s v="Mar-2023"/>
    <n v="1"/>
    <x v="24"/>
    <n v="1757891.57342"/>
    <n v="1295795.2273200001"/>
    <n v="0.73713034803336264"/>
    <x v="0"/>
  </r>
  <r>
    <s v="ORD-2025-624006"/>
    <d v="2025-03-15T00:00:00"/>
    <d v="2025-03-29T00:00:00"/>
    <s v="Asia"/>
    <s v="India"/>
    <s v="Mumbai"/>
    <s v="Enterprise"/>
    <s v="Direct"/>
    <x v="1"/>
    <x v="1"/>
    <s v="CMP-3259"/>
    <n v="935.83"/>
    <n v="2303.46"/>
    <n v="0.105"/>
    <n v="9"/>
    <n v="14"/>
    <n v="18554.370299999999"/>
    <n v="8422.4700000000012"/>
    <x v="120"/>
    <n v="0.54606543559174292"/>
    <x v="20"/>
    <s v="Q1-2025"/>
    <s v="High"/>
    <s v="Asia &gt; India &gt; Mumbai"/>
    <s v="Jan-2023"/>
    <n v="26"/>
    <x v="20"/>
    <n v="1757891.57342"/>
    <n v="1314349.5976200001"/>
    <n v="0.7476852483358325"/>
    <x v="0"/>
  </r>
  <r>
    <s v="ORD-2023-450877"/>
    <d v="2023-09-21T00:00:00"/>
    <d v="2023-10-10T00:00:00"/>
    <s v="Asia"/>
    <s v="Japan"/>
    <s v="Tokyo"/>
    <s v="Education"/>
    <s v="Online"/>
    <x v="4"/>
    <x v="1"/>
    <s v="CMP-5211"/>
    <n v="845.63"/>
    <n v="2062.12"/>
    <n v="0.13400000000000001"/>
    <n v="10"/>
    <n v="19"/>
    <n v="17857.959199999998"/>
    <n v="8456.2999999999993"/>
    <x v="121"/>
    <n v="0.52646884757133949"/>
    <x v="7"/>
    <s v="Q3-2023"/>
    <s v="High"/>
    <s v="Asia &gt; Japan &gt; Tokyo"/>
    <s v="Mar-2023"/>
    <n v="6"/>
    <x v="14"/>
    <n v="1757891.57342"/>
    <n v="1332207.5568200001"/>
    <n v="0.7578439859223931"/>
    <x v="0"/>
  </r>
  <r>
    <s v="ORD-2024-594592"/>
    <d v="2024-04-06T00:00:00"/>
    <d v="2024-04-25T00:00:00"/>
    <s v="Asia"/>
    <s v="China"/>
    <s v="Shanghai"/>
    <s v="Corporate"/>
    <s v="Retail"/>
    <x v="10"/>
    <x v="1"/>
    <s v="CMP-8196"/>
    <n v="1366.48"/>
    <n v="1678.14"/>
    <n v="0.154"/>
    <n v="12"/>
    <n v="19"/>
    <n v="17036.477279999999"/>
    <n v="16397.760000000002"/>
    <x v="122"/>
    <n v="3.7491159087789841E-2"/>
    <x v="28"/>
    <s v="Q2-2024"/>
    <s v="High"/>
    <s v="Asia &gt; China &gt; Shanghai"/>
    <s v="Jan-2023"/>
    <n v="15"/>
    <x v="29"/>
    <n v="1757891.57342"/>
    <n v="1349244.0341"/>
    <n v="0.76753541259375224"/>
    <x v="0"/>
  </r>
  <r>
    <s v="ORD-2023-382272"/>
    <d v="2023-05-20T00:00:00"/>
    <d v="2023-05-27T00:00:00"/>
    <s v="Africa"/>
    <s v="South Africa"/>
    <s v="Durban"/>
    <s v="Corporate"/>
    <s v="Distributor"/>
    <x v="5"/>
    <x v="1"/>
    <s v="CMP-5208"/>
    <n v="917.88"/>
    <n v="1347.92"/>
    <n v="0.3"/>
    <n v="17"/>
    <n v="7"/>
    <n v="16040.247999999998"/>
    <n v="15603.96"/>
    <x v="123"/>
    <n v="2.7199579457873636E-2"/>
    <x v="0"/>
    <s v="Q2-2023"/>
    <s v="Medium"/>
    <s v="Africa &gt; South Africa &gt; Durban"/>
    <s v="Jan-2023"/>
    <n v="4"/>
    <x v="0"/>
    <n v="1757891.57342"/>
    <n v="1365284.2821"/>
    <n v="0.77666012099018278"/>
    <x v="0"/>
  </r>
  <r>
    <s v="ORD-2025-588029"/>
    <d v="2025-09-14T00:00:00"/>
    <d v="2025-09-23T00:00:00"/>
    <s v="Africa"/>
    <s v="South Africa"/>
    <s v="Durban"/>
    <s v="Non-Profit"/>
    <s v="Online"/>
    <x v="4"/>
    <x v="1"/>
    <s v="CMP-6898"/>
    <n v="1310.3"/>
    <n v="2875.8"/>
    <n v="8.3000000000000004E-2"/>
    <n v="6"/>
    <n v="9"/>
    <n v="15822.651600000003"/>
    <n v="7861.7999999999993"/>
    <x v="124"/>
    <n v="0.50313005691157364"/>
    <x v="21"/>
    <s v="Q3-2025"/>
    <s v="High"/>
    <s v="Africa &gt; South Africa &gt; Durban"/>
    <s v="Jan-2023"/>
    <n v="32"/>
    <x v="21"/>
    <n v="1757891.57342"/>
    <n v="1381106.9336999999"/>
    <n v="0.78566104678062665"/>
    <x v="0"/>
  </r>
  <r>
    <s v="ORD-2025-997421"/>
    <d v="2025-05-21T00:00:00"/>
    <d v="2025-06-09T00:00:00"/>
    <s v="Americas"/>
    <s v="Brazil"/>
    <s v="São Paulo"/>
    <s v="Non-Profit"/>
    <s v="Online"/>
    <x v="5"/>
    <x v="1"/>
    <s v="CMP-3731"/>
    <n v="1331.38"/>
    <n v="2309.56"/>
    <n v="0.14899999999999999"/>
    <n v="8"/>
    <n v="19"/>
    <n v="15723.484479999999"/>
    <n v="10651.04"/>
    <x v="125"/>
    <n v="0.32260307735553528"/>
    <x v="27"/>
    <s v="Q2-2025"/>
    <s v="High"/>
    <s v="Americas &gt; Brazil &gt; São Paulo"/>
    <s v="Jan-2023"/>
    <n v="28"/>
    <x v="26"/>
    <n v="1757891.57342"/>
    <n v="1396830.41818"/>
    <n v="0.79460556003602034"/>
    <x v="0"/>
  </r>
  <r>
    <s v="ORD-2024-243988"/>
    <d v="2024-03-13T00:00:00"/>
    <d v="2024-04-06T00:00:00"/>
    <s v="Africa"/>
    <s v="Nigeria"/>
    <s v="Abuja"/>
    <s v="Consumer"/>
    <s v="Distributor"/>
    <x v="2"/>
    <x v="1"/>
    <s v="CMP-9001"/>
    <n v="1232.78"/>
    <n v="1731.75"/>
    <n v="9.2999999999999999E-2"/>
    <n v="10"/>
    <n v="24"/>
    <n v="15706.9725"/>
    <n v="12327.8"/>
    <x v="126"/>
    <n v="0.21513837246484011"/>
    <x v="12"/>
    <s v="Q1-2024"/>
    <s v="High"/>
    <s v="Africa &gt; Nigeria &gt; Abuja"/>
    <s v="Jan-2023"/>
    <n v="14"/>
    <x v="12"/>
    <n v="1757891.57342"/>
    <n v="1412537.39068"/>
    <n v="0.80354068023199565"/>
    <x v="1"/>
  </r>
  <r>
    <s v="ORD-2024-584090"/>
    <d v="2024-06-07T00:00:00"/>
    <d v="2024-06-26T00:00:00"/>
    <s v="Europe"/>
    <s v="Germany"/>
    <s v="Berlin"/>
    <s v="Non-Profit"/>
    <s v="Marketplace"/>
    <x v="9"/>
    <x v="1"/>
    <s v="CMP-2040"/>
    <n v="1064.32"/>
    <n v="1848.39"/>
    <n v="7.2999999999999995E-2"/>
    <n v="9"/>
    <n v="19"/>
    <n v="15421.117770000003"/>
    <n v="9578.8799999999992"/>
    <x v="127"/>
    <n v="0.3788465827921631"/>
    <x v="2"/>
    <s v="Q2-2024"/>
    <s v="High"/>
    <s v="Europe &gt; Germany &gt; Berlin"/>
    <s v="Jan-2023"/>
    <n v="17"/>
    <x v="2"/>
    <n v="1757891.57342"/>
    <n v="1427958.5084499998"/>
    <n v="0.81231318816318621"/>
    <x v="1"/>
  </r>
  <r>
    <s v="ORD-2023-638181"/>
    <d v="2023-05-20T00:00:00"/>
    <d v="2023-06-07T00:00:00"/>
    <s v="Africa"/>
    <s v="Nigeria"/>
    <s v="Port Harcourt"/>
    <s v="Enterprise"/>
    <s v="Distributor"/>
    <x v="13"/>
    <x v="1"/>
    <s v="CMP-4630"/>
    <n v="1120.06"/>
    <n v="2068.21"/>
    <n v="7.8E-2"/>
    <n v="8"/>
    <n v="18"/>
    <n v="15255.116960000001"/>
    <n v="8960.48"/>
    <x v="128"/>
    <n v="0.41262462795303284"/>
    <x v="0"/>
    <s v="Q2-2023"/>
    <s v="High"/>
    <s v="Africa &gt; Nigeria &gt; Port Harcourt"/>
    <s v="Jan-2023"/>
    <n v="4"/>
    <x v="0"/>
    <n v="1757891.57342"/>
    <n v="1443213.6254099999"/>
    <n v="0.82099126432593894"/>
    <x v="1"/>
  </r>
  <r>
    <s v="ORD-2024-170021"/>
    <d v="2024-11-05T00:00:00"/>
    <d v="2024-11-08T00:00:00"/>
    <s v="Americas"/>
    <s v="Canada"/>
    <s v="Toronto"/>
    <s v="Education"/>
    <s v="Marketplace"/>
    <x v="0"/>
    <x v="1"/>
    <s v="CMP-2015"/>
    <n v="1020.4"/>
    <n v="1184.71"/>
    <n v="0.106"/>
    <n v="14"/>
    <n v="3"/>
    <n v="14827.830360000002"/>
    <n v="14285.6"/>
    <x v="129"/>
    <n v="3.6568422138328359E-2"/>
    <x v="6"/>
    <s v="Q4-2024"/>
    <s v="Medium"/>
    <s v="Americas &gt; Canada &gt; Toronto"/>
    <s v="Jan-2023"/>
    <n v="22"/>
    <x v="6"/>
    <n v="1757891.57342"/>
    <n v="1458041.4557699999"/>
    <n v="0.82942627282373393"/>
    <x v="1"/>
  </r>
  <r>
    <s v="ORD-2024-153053"/>
    <d v="2024-01-12T00:00:00"/>
    <d v="2024-01-29T00:00:00"/>
    <s v="Asia"/>
    <s v="India"/>
    <s v="Hyderabad"/>
    <s v="Small Business"/>
    <s v="Direct"/>
    <x v="7"/>
    <x v="1"/>
    <s v="CMP-5138"/>
    <n v="310.02"/>
    <n v="619.51"/>
    <n v="4.2000000000000003E-2"/>
    <n v="22"/>
    <n v="17"/>
    <n v="13056.792759999998"/>
    <n v="6820.44"/>
    <x v="130"/>
    <n v="0.47763282106347837"/>
    <x v="22"/>
    <s v="Q1-2024"/>
    <s v="Low"/>
    <s v="Asia &gt; India &gt; Hyderabad"/>
    <s v="Jan-2023"/>
    <n v="12"/>
    <x v="22"/>
    <n v="1757891.57342"/>
    <n v="1471098.24853"/>
    <n v="0.83685380302947809"/>
    <x v="1"/>
  </r>
  <r>
    <s v="ORD-2025-705398"/>
    <d v="2025-02-17T00:00:00"/>
    <d v="2025-02-24T00:00:00"/>
    <s v="Americas"/>
    <s v="Canada"/>
    <s v="Toronto"/>
    <s v="Small Business"/>
    <s v="Retail"/>
    <x v="4"/>
    <x v="1"/>
    <s v="CMP-5065"/>
    <n v="1133.47"/>
    <n v="1698.75"/>
    <n v="4.2999999999999997E-2"/>
    <n v="8"/>
    <n v="7"/>
    <n v="13005.63"/>
    <n v="9067.76"/>
    <x v="131"/>
    <n v="0.30278194904821981"/>
    <x v="11"/>
    <s v="Q1-2025"/>
    <s v="High"/>
    <s v="Americas &gt; Canada &gt; Toronto"/>
    <s v="Jan-2023"/>
    <n v="25"/>
    <x v="11"/>
    <n v="1757891.57342"/>
    <n v="1484103.8785299999"/>
    <n v="0.84425222861877491"/>
    <x v="1"/>
  </r>
  <r>
    <s v="ORD-2024-553449"/>
    <d v="2024-08-27T00:00:00"/>
    <d v="2024-09-18T00:00:00"/>
    <s v="Asia"/>
    <s v="India"/>
    <s v="Delhi"/>
    <s v="Consumer"/>
    <s v="Direct"/>
    <x v="7"/>
    <x v="1"/>
    <s v="CMP-3875"/>
    <n v="896.75"/>
    <n v="1651.14"/>
    <n v="2.5000000000000001E-2"/>
    <n v="8"/>
    <n v="22"/>
    <n v="12878.892"/>
    <n v="7174"/>
    <x v="132"/>
    <n v="0.44296450346815547"/>
    <x v="4"/>
    <s v="Q3-2024"/>
    <s v="High"/>
    <s v="Asia &gt; India &gt; Delhi"/>
    <s v="Jan-2023"/>
    <n v="19"/>
    <x v="4"/>
    <n v="1757891.57342"/>
    <n v="1496982.7705299999"/>
    <n v="0.85157855761126444"/>
    <x v="1"/>
  </r>
  <r>
    <s v="ORD-2023-369150"/>
    <d v="2023-07-18T00:00:00"/>
    <d v="2023-08-10T00:00:00"/>
    <s v="Africa"/>
    <s v="South Africa"/>
    <s v="Johannesburg"/>
    <s v="Small Business"/>
    <s v="Retail"/>
    <x v="2"/>
    <x v="1"/>
    <s v="CMP-8659"/>
    <n v="1271.56"/>
    <n v="995.47"/>
    <n v="0.192"/>
    <n v="16"/>
    <n v="23"/>
    <n v="12869.436160000001"/>
    <n v="20344.96"/>
    <x v="133"/>
    <n v="-0.58087423155607754"/>
    <x v="14"/>
    <s v="Q3-2023"/>
    <s v="Medium"/>
    <s v="Africa &gt; South Africa &gt; Johannesburg"/>
    <s v="Jan-2023"/>
    <n v="6"/>
    <x v="14"/>
    <n v="1757891.57342"/>
    <n v="1509852.2066899999"/>
    <n v="0.85889950752341548"/>
    <x v="1"/>
  </r>
  <r>
    <s v="ORD-2025-993993"/>
    <d v="2025-08-30T00:00:00"/>
    <d v="2025-09-22T00:00:00"/>
    <s v="Europe"/>
    <s v="France"/>
    <s v="Marseille"/>
    <s v="Corporate"/>
    <s v="Direct"/>
    <x v="13"/>
    <x v="1"/>
    <s v="CMP-5311"/>
    <n v="663.9"/>
    <n v="947.77"/>
    <n v="0.17399999999999999"/>
    <n v="15"/>
    <n v="23"/>
    <n v="11742.8703"/>
    <n v="9958.5"/>
    <x v="134"/>
    <n v="0.1519535049280073"/>
    <x v="26"/>
    <s v="Q3-2025"/>
    <s v="Medium"/>
    <s v="Europe &gt; France &gt; Marseille"/>
    <s v="Jan-2023"/>
    <n v="31"/>
    <x v="28"/>
    <n v="1757891.57342"/>
    <n v="1521595.07699"/>
    <n v="0.86557959546373942"/>
    <x v="1"/>
  </r>
  <r>
    <s v="ORD-2023-883066"/>
    <d v="2023-08-12T00:00:00"/>
    <d v="2023-09-06T00:00:00"/>
    <s v="Asia"/>
    <s v="China"/>
    <s v="Shanghai"/>
    <s v="Small Business"/>
    <s v="Retail"/>
    <x v="7"/>
    <x v="1"/>
    <s v="CMP-6352"/>
    <n v="950.77"/>
    <n v="694.78"/>
    <n v="8.4000000000000005E-2"/>
    <n v="17"/>
    <n v="25"/>
    <n v="10819.114160000001"/>
    <n v="16163.09"/>
    <x v="135"/>
    <n v="-0.49393839097821285"/>
    <x v="3"/>
    <s v="Q3-2023"/>
    <s v="Low"/>
    <s v="Asia &gt; China &gt; Shanghai"/>
    <s v="Jan-2023"/>
    <n v="7"/>
    <x v="3"/>
    <n v="1757891.57342"/>
    <n v="1532414.1911500001"/>
    <n v="0.87173419243865491"/>
    <x v="1"/>
  </r>
  <r>
    <s v="ORD-2023-249805"/>
    <d v="2023-12-22T00:00:00"/>
    <d v="2024-01-16T00:00:00"/>
    <s v="Asia"/>
    <s v="India"/>
    <s v="Hyderabad"/>
    <s v="Small Business"/>
    <s v="Retail"/>
    <x v="5"/>
    <x v="1"/>
    <s v="CMP-1555"/>
    <n v="1346.81"/>
    <n v="978.09"/>
    <n v="0.159"/>
    <n v="13"/>
    <n v="25"/>
    <n v="10693.457969999999"/>
    <n v="17508.53"/>
    <x v="136"/>
    <n v="-0.63731227532939938"/>
    <x v="19"/>
    <s v="Q4-2023"/>
    <s v="Medium"/>
    <s v="Asia &gt; India &gt; Hyderabad"/>
    <s v="Jan-2023"/>
    <n v="11"/>
    <x v="19"/>
    <n v="1757891.57342"/>
    <n v="1543107.6491200002"/>
    <n v="0.87781730821876858"/>
    <x v="1"/>
  </r>
  <r>
    <s v="ORD-2024-964950"/>
    <d v="2024-10-10T00:00:00"/>
    <d v="2024-10-11T00:00:00"/>
    <s v="Europe"/>
    <s v="United Kingdom"/>
    <s v="Manchester"/>
    <s v="Non-Profit"/>
    <s v="Distributor"/>
    <x v="2"/>
    <x v="1"/>
    <s v="CMP-8127"/>
    <n v="1389.46"/>
    <n v="1784.7"/>
    <n v="0.14599999999999999"/>
    <n v="7"/>
    <n v="1"/>
    <n v="10668.936599999999"/>
    <n v="9726.2200000000012"/>
    <x v="137"/>
    <n v="8.8360877503011692E-2"/>
    <x v="25"/>
    <s v="Q4-2024"/>
    <s v="High"/>
    <s v="Europe &gt; United Kingdom &gt; Manchester"/>
    <s v="Jan-2023"/>
    <n v="21"/>
    <x v="25"/>
    <n v="1757891.57342"/>
    <n v="1553776.5857200001"/>
    <n v="0.88388647469144432"/>
    <x v="1"/>
  </r>
  <r>
    <s v="ORD-2025-114382"/>
    <d v="2025-05-14T00:00:00"/>
    <d v="2025-05-24T00:00:00"/>
    <s v="Europe"/>
    <s v="France"/>
    <s v="Paris"/>
    <s v="Small Business"/>
    <s v="Marketplace"/>
    <x v="10"/>
    <x v="1"/>
    <s v="CMP-2865"/>
    <n v="170.39"/>
    <n v="388.04"/>
    <n v="8.4000000000000005E-2"/>
    <n v="30"/>
    <n v="10"/>
    <n v="10663.3392"/>
    <n v="5111.7"/>
    <x v="138"/>
    <n v="0.52062858508711796"/>
    <x v="27"/>
    <s v="Q2-2025"/>
    <s v="Low"/>
    <s v="Europe &gt; France &gt; Paris"/>
    <s v="Jan-2023"/>
    <n v="28"/>
    <x v="26"/>
    <n v="1757891.57342"/>
    <n v="1564439.9249200001"/>
    <n v="0.88995245700868952"/>
    <x v="1"/>
  </r>
  <r>
    <s v="ORD-2024-942981"/>
    <d v="2024-10-09T00:00:00"/>
    <d v="2024-11-08T00:00:00"/>
    <s v="Europe"/>
    <s v="United Kingdom"/>
    <s v="Manchester"/>
    <s v="Small Business"/>
    <s v="Distributor"/>
    <x v="8"/>
    <x v="1"/>
    <s v="CMP-1072"/>
    <n v="343.85"/>
    <n v="538.04"/>
    <n v="0.13900000000000001"/>
    <n v="23"/>
    <n v="30"/>
    <n v="10654.806119999997"/>
    <n v="7908.55"/>
    <x v="139"/>
    <n v="0.25774810813732552"/>
    <x v="25"/>
    <s v="Q4-2024"/>
    <s v="Low"/>
    <s v="Europe &gt; United Kingdom &gt; Manchester"/>
    <s v="Jan-2023"/>
    <n v="21"/>
    <x v="25"/>
    <n v="1757891.57342"/>
    <n v="1575094.7310400002"/>
    <n v="0.89601358516989404"/>
    <x v="1"/>
  </r>
  <r>
    <s v="ORD-2023-244375"/>
    <d v="2023-06-03T00:00:00"/>
    <d v="2023-07-01T00:00:00"/>
    <s v="Americas"/>
    <s v="Brazil"/>
    <s v="Brasília"/>
    <s v="Small Business"/>
    <s v="Marketplace"/>
    <x v="5"/>
    <x v="1"/>
    <s v="CMP-1223"/>
    <n v="860.4"/>
    <n v="2066.6"/>
    <n v="0.01"/>
    <n v="5"/>
    <n v="28"/>
    <n v="10229.67"/>
    <n v="4302"/>
    <x v="140"/>
    <n v="0.57945857491004105"/>
    <x v="16"/>
    <s v="Q2-2023"/>
    <s v="High"/>
    <s v="Americas &gt; Brazil &gt; Brasília"/>
    <s v="Jan-2023"/>
    <n v="5"/>
    <x v="16"/>
    <n v="1757891.57342"/>
    <n v="1585324.4010400001"/>
    <n v="0.90183286899528836"/>
    <x v="1"/>
  </r>
  <r>
    <s v="ORD-2024-155337"/>
    <d v="2024-05-21T00:00:00"/>
    <d v="2024-05-27T00:00:00"/>
    <s v="Africa"/>
    <s v="South Africa"/>
    <s v="Johannesburg"/>
    <s v="Non-Profit"/>
    <s v="Online"/>
    <x v="9"/>
    <x v="1"/>
    <s v="CMP-8101"/>
    <n v="1157.51"/>
    <n v="1394.3"/>
    <n v="0.27800000000000002"/>
    <n v="10"/>
    <n v="6"/>
    <n v="10066.846"/>
    <n v="11575.1"/>
    <x v="141"/>
    <n v="-0.14982388724333331"/>
    <x v="17"/>
    <s v="Q2-2024"/>
    <s v="Medium"/>
    <s v="Africa &gt; South Africa &gt; Johannesburg"/>
    <s v="Jan-2023"/>
    <n v="16"/>
    <x v="17"/>
    <n v="1757891.57342"/>
    <n v="1595391.24704"/>
    <n v="0.90755952822286212"/>
    <x v="1"/>
  </r>
  <r>
    <s v="ORD-2025-762212"/>
    <d v="2025-08-25T00:00:00"/>
    <d v="2025-09-24T00:00:00"/>
    <s v="Africa"/>
    <s v="Kenya"/>
    <s v="Nairobi"/>
    <s v="Consumer"/>
    <s v="Direct"/>
    <x v="7"/>
    <x v="1"/>
    <s v="CMP-4970"/>
    <n v="589.14"/>
    <n v="1300.58"/>
    <n v="5.5E-2"/>
    <n v="8"/>
    <n v="30"/>
    <n v="9832.3847999999998"/>
    <n v="4713.12"/>
    <x v="142"/>
    <n v="0.52065342275863735"/>
    <x v="26"/>
    <s v="Q3-2025"/>
    <s v="Medium"/>
    <s v="Africa &gt; Kenya &gt; Nairobi"/>
    <s v="Jan-2023"/>
    <n v="31"/>
    <x v="28"/>
    <n v="1757891.57342"/>
    <n v="1605223.6318399999"/>
    <n v="0.91315281107868174"/>
    <x v="1"/>
  </r>
  <r>
    <s v="ORD-2024-836421"/>
    <d v="2024-12-14T00:00:00"/>
    <d v="2025-01-12T00:00:00"/>
    <s v="Asia"/>
    <s v="China"/>
    <s v="Shenzhen"/>
    <s v="Education"/>
    <s v="Online"/>
    <x v="8"/>
    <x v="1"/>
    <s v="CMP-3720"/>
    <n v="1412.15"/>
    <n v="1631.04"/>
    <n v="8.9999999999999993E-3"/>
    <n v="6"/>
    <n v="29"/>
    <n v="9698.1638399999993"/>
    <n v="8472.9000000000015"/>
    <x v="143"/>
    <n v="0.12633977526203535"/>
    <x v="1"/>
    <s v="Q4-2024"/>
    <s v="High"/>
    <s v="Asia &gt; China &gt; Shenzhen"/>
    <s v="Jan-2023"/>
    <n v="23"/>
    <x v="1"/>
    <n v="1757891.57342"/>
    <n v="1614921.79568"/>
    <n v="0.91866974055638106"/>
    <x v="1"/>
  </r>
  <r>
    <s v="ORD-2024-792353"/>
    <d v="2024-08-19T00:00:00"/>
    <d v="2024-09-07T00:00:00"/>
    <s v="Europe"/>
    <s v="France"/>
    <s v="Lyon"/>
    <s v="Corporate"/>
    <s v="Direct"/>
    <x v="8"/>
    <x v="1"/>
    <s v="CMP-5435"/>
    <n v="297.58999999999997"/>
    <n v="666.41"/>
    <n v="0"/>
    <n v="14"/>
    <n v="19"/>
    <n v="9329.74"/>
    <n v="4166.2599999999993"/>
    <x v="144"/>
    <n v="0.5534430755841"/>
    <x v="4"/>
    <s v="Q3-2024"/>
    <s v="Low"/>
    <s v="Europe &gt; France &gt; Lyon"/>
    <s v="Jan-2023"/>
    <n v="19"/>
    <x v="4"/>
    <n v="1757891.57342"/>
    <n v="1624251.53568"/>
    <n v="0.92397708723297323"/>
    <x v="1"/>
  </r>
  <r>
    <s v="ORD-2025-231184"/>
    <d v="2025-06-01T00:00:00"/>
    <d v="2025-06-06T00:00:00"/>
    <s v="Europe"/>
    <s v="France"/>
    <s v="Paris"/>
    <s v="Consumer"/>
    <s v="Distributor"/>
    <x v="12"/>
    <x v="1"/>
    <s v="CMP-4093"/>
    <n v="379.45"/>
    <n v="742.23"/>
    <n v="0.09"/>
    <n v="13"/>
    <n v="5"/>
    <n v="8780.5809000000008"/>
    <n v="4932.8499999999995"/>
    <x v="145"/>
    <n v="0.43820915083192286"/>
    <x v="15"/>
    <s v="Q2-2025"/>
    <s v="Low"/>
    <s v="Europe &gt; France &gt; Paris"/>
    <s v="Jan-2023"/>
    <n v="29"/>
    <x v="15"/>
    <n v="1757891.57342"/>
    <n v="1633032.1165799999"/>
    <n v="0.92897203745218226"/>
    <x v="1"/>
  </r>
  <r>
    <s v="ORD-2024-756884"/>
    <d v="2024-10-13T00:00:00"/>
    <d v="2024-10-24T00:00:00"/>
    <s v="Europe"/>
    <s v="France"/>
    <s v="Paris"/>
    <s v="Education"/>
    <s v="Distributor"/>
    <x v="6"/>
    <x v="1"/>
    <s v="CMP-5006"/>
    <n v="816.7"/>
    <n v="1010.75"/>
    <n v="4.7E-2"/>
    <n v="9"/>
    <n v="11"/>
    <n v="8669.2027500000004"/>
    <n v="7350.3"/>
    <x v="146"/>
    <n v="0.1521365675753748"/>
    <x v="25"/>
    <s v="Q4-2024"/>
    <s v="Medium"/>
    <s v="Europe &gt; France &gt; Paris"/>
    <s v="Jan-2023"/>
    <n v="21"/>
    <x v="25"/>
    <n v="1757891.57342"/>
    <n v="1641701.3193299999"/>
    <n v="0.93390362872952937"/>
    <x v="1"/>
  </r>
  <r>
    <s v="ORD-2024-979401"/>
    <d v="2024-02-08T00:00:00"/>
    <d v="2024-02-09T00:00:00"/>
    <s v="Africa"/>
    <s v="Kenya"/>
    <s v="Mombasa"/>
    <s v="Corporate"/>
    <s v="Direct"/>
    <x v="6"/>
    <x v="1"/>
    <s v="CMP-5911"/>
    <n v="1233.52"/>
    <n v="1543.76"/>
    <n v="0.126"/>
    <n v="6"/>
    <n v="1"/>
    <n v="8095.4774399999997"/>
    <n v="7401.12"/>
    <x v="147"/>
    <n v="8.5771030201277396E-2"/>
    <x v="30"/>
    <s v="Q1-2024"/>
    <s v="Medium"/>
    <s v="Africa &gt; Kenya &gt; Mombasa"/>
    <s v="Jan-2023"/>
    <n v="13"/>
    <x v="30"/>
    <n v="1757891.57342"/>
    <n v="1649796.7967699999"/>
    <n v="0.93850884873422513"/>
    <x v="1"/>
  </r>
  <r>
    <s v="ORD-2025-487025"/>
    <d v="2025-04-11T00:00:00"/>
    <d v="2025-05-04T00:00:00"/>
    <s v="Asia"/>
    <s v="Japan"/>
    <s v="Osaka"/>
    <s v="Small Business"/>
    <s v="Online"/>
    <x v="9"/>
    <x v="1"/>
    <s v="CMP-3743"/>
    <n v="786.2"/>
    <n v="1075.3"/>
    <n v="0.08"/>
    <n v="8"/>
    <n v="23"/>
    <n v="7914.2079999999996"/>
    <n v="6289.6"/>
    <x v="148"/>
    <n v="0.2052773947816382"/>
    <x v="32"/>
    <s v="Q2-2025"/>
    <s v="Medium"/>
    <s v="Asia &gt; Japan &gt; Osaka"/>
    <s v="Mar-2023"/>
    <n v="25"/>
    <x v="11"/>
    <n v="1757891.57342"/>
    <n v="1657711.00477"/>
    <n v="0.94301095120724798"/>
    <x v="1"/>
  </r>
  <r>
    <s v="ORD-2024-664046"/>
    <d v="2024-09-02T00:00:00"/>
    <d v="2024-09-08T00:00:00"/>
    <s v="Americas"/>
    <s v="USA"/>
    <s v="Austin"/>
    <s v="Consumer"/>
    <s v="Direct"/>
    <x v="11"/>
    <x v="1"/>
    <s v="CMP-7563"/>
    <n v="462.94"/>
    <n v="1015.7"/>
    <n v="0.14299999999999999"/>
    <n v="9"/>
    <n v="6"/>
    <n v="7834.0941000000012"/>
    <n v="4166.46"/>
    <x v="149"/>
    <n v="0.46816314090483041"/>
    <x v="31"/>
    <s v="Q3-2024"/>
    <s v="Medium"/>
    <s v="Americas &gt; USA &gt; Austin"/>
    <s v="Jan-2023"/>
    <n v="20"/>
    <x v="31"/>
    <n v="1757891.57342"/>
    <n v="1665545.0988700001"/>
    <n v="0.9474674798228091"/>
    <x v="1"/>
  </r>
  <r>
    <s v="ORD-2025-496178"/>
    <d v="2025-07-27T00:00:00"/>
    <d v="2025-08-15T00:00:00"/>
    <s v="Asia"/>
    <s v="Japan"/>
    <s v="Tokyo"/>
    <s v="Small Business"/>
    <s v="Marketplace"/>
    <x v="8"/>
    <x v="1"/>
    <s v="CMP-5658"/>
    <n v="275.43"/>
    <n v="608.36"/>
    <n v="0.25700000000000001"/>
    <n v="16"/>
    <n v="19"/>
    <n v="7232.1836800000001"/>
    <n v="4406.88"/>
    <x v="150"/>
    <n v="0.39065706915231446"/>
    <x v="10"/>
    <s v="Q3-2025"/>
    <s v="Low"/>
    <s v="Asia &gt; Japan &gt; Tokyo"/>
    <s v="Mar-2023"/>
    <n v="28"/>
    <x v="26"/>
    <n v="1757891.57342"/>
    <n v="1672777.2825500001"/>
    <n v="0.9515816036910576"/>
    <x v="2"/>
  </r>
  <r>
    <s v="ORD-2023-603238"/>
    <d v="2023-08-21T00:00:00"/>
    <d v="2023-09-04T00:00:00"/>
    <s v="Americas"/>
    <s v="Canada"/>
    <s v="Montreal"/>
    <s v="Education"/>
    <s v="Distributor"/>
    <x v="6"/>
    <x v="1"/>
    <s v="CMP-2136"/>
    <n v="178.19"/>
    <n v="284.43"/>
    <n v="8.8999999999999996E-2"/>
    <n v="27"/>
    <n v="14"/>
    <n v="6996.124710000001"/>
    <n v="4811.13"/>
    <x v="151"/>
    <n v="0.31231500302972737"/>
    <x v="3"/>
    <s v="Q3-2023"/>
    <s v="Low"/>
    <s v="Americas &gt; Canada &gt; Montreal"/>
    <s v="Jan-2023"/>
    <n v="7"/>
    <x v="3"/>
    <n v="1757891.57342"/>
    <n v="1679773.40726"/>
    <n v="0.9555614422748383"/>
    <x v="2"/>
  </r>
  <r>
    <s v="ORD-2025-779659"/>
    <d v="2025-07-03T00:00:00"/>
    <d v="2025-07-23T00:00:00"/>
    <s v="Asia"/>
    <s v="China"/>
    <s v="Beijing"/>
    <s v="Small Business"/>
    <s v="Online"/>
    <x v="9"/>
    <x v="1"/>
    <s v="CMP-1220"/>
    <n v="647.36"/>
    <n v="1383.6"/>
    <n v="7.3999999999999996E-2"/>
    <n v="5"/>
    <n v="20"/>
    <n v="6406.0680000000002"/>
    <n v="3236.8"/>
    <x v="152"/>
    <n v="0.49472906000997802"/>
    <x v="10"/>
    <s v="Q3-2025"/>
    <s v="Medium"/>
    <s v="Asia &gt; China &gt; Beijing"/>
    <s v="Jan-2023"/>
    <n v="30"/>
    <x v="10"/>
    <n v="1757891.57342"/>
    <n v="1686179.47526"/>
    <n v="0.95920561925188408"/>
    <x v="2"/>
  </r>
  <r>
    <s v="ORD-2023-841426"/>
    <d v="2023-12-22T00:00:00"/>
    <d v="2023-12-23T00:00:00"/>
    <s v="Africa"/>
    <s v="South Africa"/>
    <s v="Cape Town"/>
    <s v="Non-Profit"/>
    <s v="Marketplace"/>
    <x v="4"/>
    <x v="1"/>
    <s v="CMP-4531"/>
    <n v="1186.18"/>
    <n v="1285.0899999999999"/>
    <n v="7.0000000000000007E-2"/>
    <n v="5"/>
    <n v="1"/>
    <n v="5975.6684999999998"/>
    <n v="5930.9000000000005"/>
    <x v="153"/>
    <n v="7.4917977796123102E-3"/>
    <x v="19"/>
    <s v="Q4-2023"/>
    <s v="Medium"/>
    <s v="Africa &gt; South Africa &gt; Cape Town"/>
    <s v="Jan-2023"/>
    <n v="11"/>
    <x v="19"/>
    <n v="1757891.57342"/>
    <n v="1692155.1437599999"/>
    <n v="0.96260495774940824"/>
    <x v="2"/>
  </r>
  <r>
    <s v="ORD-2024-275203"/>
    <d v="2024-03-11T00:00:00"/>
    <d v="2024-04-06T00:00:00"/>
    <s v="Africa"/>
    <s v="Kenya"/>
    <s v="Kisumu"/>
    <s v="Corporate"/>
    <s v="Retail"/>
    <x v="1"/>
    <x v="1"/>
    <s v="CMP-8270"/>
    <n v="279.24"/>
    <n v="608.9"/>
    <n v="0.112"/>
    <n v="11"/>
    <n v="26"/>
    <n v="5947.7352000000001"/>
    <n v="3071.6400000000003"/>
    <x v="154"/>
    <n v="0.48356140670149533"/>
    <x v="12"/>
    <s v="Q1-2024"/>
    <s v="Low"/>
    <s v="Africa &gt; Kenya &gt; Kisumu"/>
    <s v="Jan-2023"/>
    <n v="14"/>
    <x v="12"/>
    <n v="1757891.57342"/>
    <n v="1698102.8789599999"/>
    <n v="0.96598840601773839"/>
    <x v="2"/>
  </r>
  <r>
    <s v="ORD-2024-389336"/>
    <d v="2024-05-20T00:00:00"/>
    <d v="2024-06-02T00:00:00"/>
    <s v="Americas"/>
    <s v="Canada"/>
    <s v="Vancouver"/>
    <s v="Enterprise"/>
    <s v="Marketplace"/>
    <x v="10"/>
    <x v="1"/>
    <s v="CMP-5946"/>
    <n v="675.43"/>
    <n v="996.36"/>
    <n v="0.182"/>
    <n v="6"/>
    <n v="13"/>
    <n v="4890.1348800000005"/>
    <n v="4052.58"/>
    <x v="155"/>
    <n v="0.17127439233332567"/>
    <x v="17"/>
    <s v="Q2-2024"/>
    <s v="Medium"/>
    <s v="Americas &gt; Canada &gt; Vancouver"/>
    <s v="Jan-2023"/>
    <n v="16"/>
    <x v="17"/>
    <n v="1757891.57342"/>
    <n v="1702993.0138399999"/>
    <n v="0.9687702242788534"/>
    <x v="2"/>
  </r>
  <r>
    <s v="ORD-2024-170313"/>
    <d v="2024-12-27T00:00:00"/>
    <d v="2025-01-15T00:00:00"/>
    <s v="Asia"/>
    <s v="India"/>
    <s v="Delhi"/>
    <s v="Non-Profit"/>
    <s v="Distributor"/>
    <x v="12"/>
    <x v="1"/>
    <s v="CMP-6919"/>
    <n v="495.59"/>
    <n v="631.78"/>
    <n v="8.6999999999999994E-2"/>
    <n v="8"/>
    <n v="19"/>
    <n v="4614.5211200000003"/>
    <n v="3964.72"/>
    <x v="156"/>
    <n v="0.14081658813601886"/>
    <x v="1"/>
    <s v="Q4-2024"/>
    <s v="Low"/>
    <s v="Asia &gt; India &gt; Delhi"/>
    <s v="Jan-2023"/>
    <n v="23"/>
    <x v="1"/>
    <n v="1757891.57342"/>
    <n v="1707607.5349599998"/>
    <n v="0.97139525598716425"/>
    <x v="2"/>
  </r>
  <r>
    <s v="ORD-2023-799597"/>
    <d v="2023-03-14T00:00:00"/>
    <d v="2023-03-18T00:00:00"/>
    <s v="Europe"/>
    <s v="Germany"/>
    <s v="Frankfurt"/>
    <s v="Enterprise"/>
    <s v="Direct"/>
    <x v="5"/>
    <x v="1"/>
    <s v="CMP-8675"/>
    <n v="472.33"/>
    <n v="360.34"/>
    <n v="0.16500000000000001"/>
    <n v="15"/>
    <n v="4"/>
    <n v="4513.258499999999"/>
    <n v="7084.95"/>
    <x v="157"/>
    <n v="-0.56980815523861561"/>
    <x v="8"/>
    <s v="Q1-2023"/>
    <s v="Low"/>
    <s v="Europe &gt; Germany &gt; Frankfurt"/>
    <s v="Jan-2023"/>
    <n v="2"/>
    <x v="8"/>
    <n v="1757891.57342"/>
    <n v="1712120.7934599998"/>
    <n v="0.97396268310738154"/>
    <x v="2"/>
  </r>
  <r>
    <s v="ORD-2024-692673"/>
    <d v="2024-03-07T00:00:00"/>
    <d v="2024-03-25T00:00:00"/>
    <s v="Europe"/>
    <s v="Germany"/>
    <s v="Munich"/>
    <s v="Corporate"/>
    <s v="Online"/>
    <x v="7"/>
    <x v="1"/>
    <s v="CMP-7617"/>
    <n v="712.84"/>
    <n v="927.51"/>
    <n v="0.24299999999999999"/>
    <n v="6"/>
    <n v="18"/>
    <n v="4212.7504199999994"/>
    <n v="4277.04"/>
    <x v="158"/>
    <n v="-1.5260714163076524E-2"/>
    <x v="12"/>
    <s v="Q1-2024"/>
    <s v="Medium"/>
    <s v="Europe &gt; Germany &gt; Munich"/>
    <s v="Jan-2023"/>
    <n v="14"/>
    <x v="12"/>
    <n v="1757891.57342"/>
    <n v="1716333.5438799998"/>
    <n v="0.97635916220978947"/>
    <x v="2"/>
  </r>
  <r>
    <s v="ORD-2024-838925"/>
    <d v="2024-01-28T00:00:00"/>
    <d v="2024-02-04T00:00:00"/>
    <s v="Africa"/>
    <s v="South Africa"/>
    <s v="Cape Town"/>
    <s v="Enterprise"/>
    <s v="Direct"/>
    <x v="0"/>
    <x v="1"/>
    <s v="CMP-1470"/>
    <n v="109.75"/>
    <n v="124.25"/>
    <n v="0.12"/>
    <n v="38"/>
    <n v="7"/>
    <n v="4154.92"/>
    <n v="4170.5"/>
    <x v="159"/>
    <n v="-3.7497713554051405E-3"/>
    <x v="22"/>
    <s v="Q1-2024"/>
    <s v="Low"/>
    <s v="Africa &gt; South Africa &gt; Cape Town"/>
    <s v="Jan-2023"/>
    <n v="12"/>
    <x v="22"/>
    <n v="1757891.57342"/>
    <n v="1720488.4638799997"/>
    <n v="0.97872274370868495"/>
    <x v="2"/>
  </r>
  <r>
    <s v="ORD-2025-192876"/>
    <d v="2025-01-31T00:00:00"/>
    <d v="2025-02-17T00:00:00"/>
    <s v="Europe"/>
    <s v="United Kingdom"/>
    <s v="London"/>
    <s v="Enterprise"/>
    <s v="Retail"/>
    <x v="11"/>
    <x v="1"/>
    <s v="CMP-5820"/>
    <n v="378.26"/>
    <n v="541.55999999999995"/>
    <n v="0.16300000000000001"/>
    <n v="9"/>
    <n v="17"/>
    <n v="4079.5714799999992"/>
    <n v="3404.34"/>
    <x v="160"/>
    <n v="0.16551529573885518"/>
    <x v="9"/>
    <s v="Q1-2025"/>
    <s v="Low"/>
    <s v="Europe &gt; United Kingdom &gt; London"/>
    <s v="Jan-2023"/>
    <n v="24"/>
    <x v="9"/>
    <n v="1757891.57342"/>
    <n v="1724568.0353599996"/>
    <n v="0.98104346219990746"/>
    <x v="2"/>
  </r>
  <r>
    <s v="ORD-2024-250862"/>
    <d v="2024-10-25T00:00:00"/>
    <d v="2024-11-05T00:00:00"/>
    <s v="Americas"/>
    <s v="USA"/>
    <s v="New York"/>
    <s v="Corporate"/>
    <s v="Distributor"/>
    <x v="15"/>
    <x v="1"/>
    <s v="CMP-9498"/>
    <n v="446.66"/>
    <n v="527.64"/>
    <n v="0.14499999999999999"/>
    <n v="9"/>
    <n v="11"/>
    <n v="4060.1898000000001"/>
    <n v="4019.94"/>
    <x v="161"/>
    <n v="9.9132804087139099E-3"/>
    <x v="25"/>
    <s v="Q4-2024"/>
    <s v="Low"/>
    <s v="Americas &gt; USA &gt; New York"/>
    <s v="Jan-2023"/>
    <n v="21"/>
    <x v="25"/>
    <n v="1757891.57342"/>
    <n v="1728628.2251599997"/>
    <n v="0.98335315516470212"/>
    <x v="2"/>
  </r>
  <r>
    <s v="ORD-2023-290279"/>
    <d v="2023-06-14T00:00:00"/>
    <d v="2023-06-16T00:00:00"/>
    <s v="Europe"/>
    <s v="United Kingdom"/>
    <s v="Manchester"/>
    <s v="Non-Profit"/>
    <s v="Direct"/>
    <x v="10"/>
    <x v="1"/>
    <s v="CMP-5820"/>
    <n v="357.36"/>
    <n v="703.62"/>
    <n v="0.25700000000000001"/>
    <n v="7"/>
    <n v="2"/>
    <n v="3659.5276200000003"/>
    <n v="2501.52"/>
    <x v="162"/>
    <n v="0.31643636563125604"/>
    <x v="16"/>
    <s v="Q2-2023"/>
    <s v="Low"/>
    <s v="Europe &gt; United Kingdom &gt; Manchester"/>
    <s v="Jan-2023"/>
    <n v="5"/>
    <x v="16"/>
    <n v="1757891.57342"/>
    <n v="1732287.7527799997"/>
    <n v="0.98543492611993821"/>
    <x v="2"/>
  </r>
  <r>
    <s v="ORD-2023-713375"/>
    <d v="2023-08-26T00:00:00"/>
    <d v="2023-09-10T00:00:00"/>
    <s v="Africa"/>
    <s v="South Africa"/>
    <s v="Cape Town"/>
    <s v="Non-Profit"/>
    <s v="Direct"/>
    <x v="15"/>
    <x v="1"/>
    <s v="CMP-7063"/>
    <n v="241.14"/>
    <n v="496.52"/>
    <n v="9.2999999999999999E-2"/>
    <n v="8"/>
    <n v="15"/>
    <n v="3602.7491199999999"/>
    <n v="1929.12"/>
    <x v="163"/>
    <n v="0.46454223268257994"/>
    <x v="3"/>
    <s v="Q3-2023"/>
    <s v="Low"/>
    <s v="Africa &gt; South Africa &gt; Cape Town"/>
    <s v="Jan-2023"/>
    <n v="7"/>
    <x v="3"/>
    <n v="1757891.57342"/>
    <n v="1735890.5018999998"/>
    <n v="0.9874843978703437"/>
    <x v="2"/>
  </r>
  <r>
    <s v="ORD-2025-487261"/>
    <d v="2025-03-06T00:00:00"/>
    <d v="2025-03-31T00:00:00"/>
    <s v="Americas"/>
    <s v="Brazil"/>
    <s v="Brasília"/>
    <s v="Non-Profit"/>
    <s v="Online"/>
    <x v="8"/>
    <x v="1"/>
    <s v="CMP-3693"/>
    <n v="331.57"/>
    <n v="548.4"/>
    <n v="9.4E-2"/>
    <n v="7"/>
    <n v="25"/>
    <n v="3477.9528"/>
    <n v="2320.9899999999998"/>
    <x v="164"/>
    <n v="0.33265626836568923"/>
    <x v="20"/>
    <s v="Q1-2025"/>
    <s v="Low"/>
    <s v="Americas &gt; Brazil &gt; Brasília"/>
    <s v="Jan-2023"/>
    <n v="26"/>
    <x v="20"/>
    <n v="1757891.57342"/>
    <n v="1739368.4546999999"/>
    <n v="0.98946287757443241"/>
    <x v="2"/>
  </r>
  <r>
    <s v="ORD-2024-851883"/>
    <d v="2024-01-13T00:00:00"/>
    <d v="2024-01-22T00:00:00"/>
    <s v="Asia"/>
    <s v="India"/>
    <s v="Mumbai"/>
    <s v="Enterprise"/>
    <s v="Marketplace"/>
    <x v="8"/>
    <x v="1"/>
    <s v="CMP-8141"/>
    <n v="313.60000000000002"/>
    <n v="334.28"/>
    <n v="0.14000000000000001"/>
    <n v="12"/>
    <n v="9"/>
    <n v="3449.7695999999996"/>
    <n v="3763.2000000000003"/>
    <x v="165"/>
    <n v="-9.0855458868905531E-2"/>
    <x v="22"/>
    <s v="Q1-2024"/>
    <s v="Low"/>
    <s v="Asia &gt; India &gt; Mumbai"/>
    <s v="Jan-2023"/>
    <n v="12"/>
    <x v="22"/>
    <n v="1757891.57342"/>
    <n v="1742818.2242999999"/>
    <n v="0.99142532489038859"/>
    <x v="2"/>
  </r>
  <r>
    <s v="ORD-2023-125739"/>
    <d v="2023-05-01T00:00:00"/>
    <d v="2023-05-18T00:00:00"/>
    <s v="Africa"/>
    <s v="Nigeria"/>
    <s v="Port Harcourt"/>
    <s v="Corporate"/>
    <s v="Direct"/>
    <x v="6"/>
    <x v="1"/>
    <s v="CMP-5633"/>
    <n v="327.97"/>
    <n v="299.94"/>
    <n v="4.9000000000000002E-2"/>
    <n v="8"/>
    <n v="17"/>
    <n v="2281.9435199999998"/>
    <n v="2623.76"/>
    <x v="166"/>
    <n v="-0.14979182306843442"/>
    <x v="0"/>
    <s v="Q2-2023"/>
    <s v="Low"/>
    <s v="Africa &gt; Nigeria &gt; Port Harcourt"/>
    <s v="Jan-2023"/>
    <n v="4"/>
    <x v="0"/>
    <n v="1757891.57342"/>
    <n v="1745100.1678199999"/>
    <n v="0.99272343880964498"/>
    <x v="2"/>
  </r>
  <r>
    <s v="ORD-2024-909942"/>
    <d v="2024-06-09T00:00:00"/>
    <d v="2024-07-07T00:00:00"/>
    <s v="Asia"/>
    <s v="China"/>
    <s v="Shenzhen"/>
    <s v="Corporate"/>
    <s v="Online"/>
    <x v="8"/>
    <x v="1"/>
    <s v="CMP-6392"/>
    <n v="550.22"/>
    <n v="1025.05"/>
    <n v="0"/>
    <n v="2"/>
    <n v="28"/>
    <n v="2050.1"/>
    <n v="1100.44"/>
    <x v="167"/>
    <n v="0.46322618408858102"/>
    <x v="2"/>
    <s v="Q2-2024"/>
    <s v="Medium"/>
    <s v="Asia &gt; China &gt; Shenzhen"/>
    <s v="Jan-2023"/>
    <n v="17"/>
    <x v="2"/>
    <n v="1757891.57342"/>
    <n v="1747150.26782"/>
    <n v="0.99388966545922808"/>
    <x v="2"/>
  </r>
  <r>
    <s v="ORD-2023-920483"/>
    <d v="2023-07-02T00:00:00"/>
    <d v="2023-08-01T00:00:00"/>
    <s v="Europe"/>
    <s v="United Kingdom"/>
    <s v="Birmingham"/>
    <s v="Small Business"/>
    <s v="Retail"/>
    <x v="7"/>
    <x v="1"/>
    <s v="CMP-7256"/>
    <n v="137.46"/>
    <n v="188.3"/>
    <n v="3.7999999999999999E-2"/>
    <n v="9"/>
    <n v="30"/>
    <n v="1630.3014000000001"/>
    <n v="1237.1400000000001"/>
    <x v="168"/>
    <n v="0.24115872071262404"/>
    <x v="14"/>
    <s v="Q3-2023"/>
    <s v="Low"/>
    <s v="Europe &gt; United Kingdom &gt; Birmingham"/>
    <s v="Jan-2023"/>
    <n v="6"/>
    <x v="14"/>
    <n v="1757891.57342"/>
    <n v="1748780.5692199999"/>
    <n v="0.99481708409223757"/>
    <x v="2"/>
  </r>
  <r>
    <s v="ORD-2023-340056"/>
    <d v="2023-04-26T00:00:00"/>
    <d v="2023-04-26T00:00:00"/>
    <s v="Europe"/>
    <s v="France"/>
    <s v="Marseille"/>
    <s v="Consumer"/>
    <s v="Direct"/>
    <x v="9"/>
    <x v="1"/>
    <s v="CMP-4945"/>
    <n v="81.489999999999995"/>
    <n v="113.08"/>
    <n v="0.121"/>
    <n v="16"/>
    <n v="0"/>
    <n v="1590.3571199999999"/>
    <n v="1303.8399999999999"/>
    <x v="169"/>
    <n v="0.18015898215364357"/>
    <x v="24"/>
    <s v="Q2-2023"/>
    <s v="Low"/>
    <s v="Europe &gt; France &gt; Marseille"/>
    <s v="Jan-2023"/>
    <n v="3"/>
    <x v="27"/>
    <n v="1757891.57342"/>
    <n v="1750370.92634"/>
    <n v="0.99572177989034416"/>
    <x v="2"/>
  </r>
  <r>
    <s v="ORD-2024-382152"/>
    <d v="2024-12-08T00:00:00"/>
    <d v="2024-12-08T00:00:00"/>
    <s v="Europe"/>
    <s v="France"/>
    <s v="Lyon"/>
    <s v="Enterprise"/>
    <s v="Retail"/>
    <x v="11"/>
    <x v="1"/>
    <s v="CMP-2335"/>
    <n v="257.44"/>
    <n v="290.33"/>
    <n v="9.1999999999999998E-2"/>
    <n v="6"/>
    <n v="0"/>
    <n v="1581.71784"/>
    <n v="1544.6399999999999"/>
    <x v="170"/>
    <n v="2.3441500792581407E-2"/>
    <x v="1"/>
    <s v="Q4-2024"/>
    <s v="Low"/>
    <s v="Europe &gt; France &gt; Lyon"/>
    <s v="Jan-2023"/>
    <n v="23"/>
    <x v="1"/>
    <n v="1757891.57342"/>
    <n v="1751952.6441800001"/>
    <n v="0.9966215611191277"/>
    <x v="2"/>
  </r>
  <r>
    <s v="ORD-2024-961501"/>
    <d v="2024-03-02T00:00:00"/>
    <d v="2024-03-23T00:00:00"/>
    <s v="Americas"/>
    <s v="USA"/>
    <s v="Chicago"/>
    <s v="Small Business"/>
    <s v="Online"/>
    <x v="6"/>
    <x v="1"/>
    <s v="CMP-3223"/>
    <n v="225.01"/>
    <n v="333.48"/>
    <n v="0.11899999999999999"/>
    <n v="5"/>
    <n v="21"/>
    <n v="1468.9794000000002"/>
    <n v="1125.05"/>
    <x v="171"/>
    <n v="0.23412813004729691"/>
    <x v="12"/>
    <s v="Q1-2024"/>
    <s v="Low"/>
    <s v="Americas &gt; USA &gt; Chicago"/>
    <s v="Jan-2023"/>
    <n v="14"/>
    <x v="12"/>
    <n v="1757891.57342"/>
    <n v="1753421.6235800001"/>
    <n v="0.99745720958699202"/>
    <x v="2"/>
  </r>
  <r>
    <s v="ORD-2025-169093"/>
    <d v="2025-04-13T00:00:00"/>
    <d v="2025-04-14T00:00:00"/>
    <s v="Asia"/>
    <s v="Japan"/>
    <s v="Osaka"/>
    <s v="Enterprise"/>
    <s v="Online"/>
    <x v="12"/>
    <x v="1"/>
    <s v="CMP-6495"/>
    <n v="138.9"/>
    <n v="289.92"/>
    <n v="2.9000000000000001E-2"/>
    <n v="5"/>
    <n v="1"/>
    <n v="1407.5616"/>
    <n v="694.5"/>
    <x v="172"/>
    <n v="0.50659353025828502"/>
    <x v="32"/>
    <s v="Q2-2025"/>
    <s v="Low"/>
    <s v="Asia &gt; Japan &gt; Osaka"/>
    <s v="Mar-2023"/>
    <n v="25"/>
    <x v="11"/>
    <n v="1757891.57342"/>
    <n v="1754829.18518"/>
    <n v="0.99825791972252187"/>
    <x v="2"/>
  </r>
  <r>
    <s v="ORD-2023-539967"/>
    <d v="2023-07-09T00:00:00"/>
    <d v="2023-07-19T00:00:00"/>
    <s v="Asia"/>
    <s v="Japan"/>
    <s v="Tokyo"/>
    <s v="Enterprise"/>
    <s v="Distributor"/>
    <x v="15"/>
    <x v="1"/>
    <s v="CMP-6649"/>
    <n v="141.26"/>
    <n v="206.88"/>
    <n v="0.107"/>
    <n v="6"/>
    <n v="10"/>
    <n v="1108.4630400000001"/>
    <n v="847.56"/>
    <x v="173"/>
    <n v="0.23537369365062469"/>
    <x v="14"/>
    <s v="Q3-2023"/>
    <s v="Low"/>
    <s v="Asia &gt; Japan &gt; Tokyo"/>
    <s v="Mar-2023"/>
    <n v="4"/>
    <x v="0"/>
    <n v="1757891.57342"/>
    <n v="1755937.6482200001"/>
    <n v="0.99888848366443983"/>
    <x v="2"/>
  </r>
  <r>
    <s v="ORD-2023-603650"/>
    <d v="2023-05-23T00:00:00"/>
    <d v="2023-06-10T00:00:00"/>
    <s v="Asia"/>
    <s v="China"/>
    <s v="Shanghai"/>
    <s v="Corporate"/>
    <s v="Distributor"/>
    <x v="13"/>
    <x v="1"/>
    <s v="CMP-6925"/>
    <n v="54.62"/>
    <n v="48.94"/>
    <n v="0.14799999999999999"/>
    <n v="14"/>
    <n v="18"/>
    <n v="583.75631999999996"/>
    <n v="764.68"/>
    <x v="174"/>
    <n v="-0.30993014345437836"/>
    <x v="0"/>
    <s v="Q2-2023"/>
    <s v="Low"/>
    <s v="Asia &gt; China &gt; Shanghai"/>
    <s v="Jan-2023"/>
    <n v="4"/>
    <x v="0"/>
    <n v="1757891.57342"/>
    <n v="1756521.40454"/>
    <n v="0.99922056121053338"/>
    <x v="2"/>
  </r>
  <r>
    <s v="ORD-2024-960952"/>
    <d v="2024-02-03T00:00:00"/>
    <d v="2024-02-21T00:00:00"/>
    <s v="Europe"/>
    <s v="Germany"/>
    <s v="Frankfurt"/>
    <s v="Corporate"/>
    <s v="Retail"/>
    <x v="11"/>
    <x v="1"/>
    <s v="CMP-9264"/>
    <n v="39.229999999999997"/>
    <n v="30.09"/>
    <n v="0.17699999999999999"/>
    <n v="23"/>
    <n v="18"/>
    <n v="569.57361000000003"/>
    <n v="902.29"/>
    <x v="175"/>
    <n v="-0.58414993981199359"/>
    <x v="30"/>
    <s v="Q1-2024"/>
    <s v="Low"/>
    <s v="Europe &gt; Germany &gt; Frankfurt"/>
    <s v="Jan-2023"/>
    <n v="13"/>
    <x v="30"/>
    <n v="1757891.57342"/>
    <n v="1757090.9781500001"/>
    <n v="0.99954457073342562"/>
    <x v="2"/>
  </r>
  <r>
    <s v="ORD-2025-537785"/>
    <d v="2025-08-05T00:00:00"/>
    <d v="2025-08-14T00:00:00"/>
    <s v="Europe"/>
    <s v="United Kingdom"/>
    <s v="London"/>
    <s v="Non-Profit"/>
    <s v="Direct"/>
    <x v="13"/>
    <x v="1"/>
    <s v="CMP-6346"/>
    <n v="41.76"/>
    <n v="45.19"/>
    <n v="0.17899999999999999"/>
    <n v="11"/>
    <n v="9"/>
    <n v="408.11088999999998"/>
    <n v="459.35999999999996"/>
    <x v="176"/>
    <n v="-0.12557643340514626"/>
    <x v="26"/>
    <s v="Q3-2025"/>
    <s v="Low"/>
    <s v="Europe &gt; United Kingdom &gt; London"/>
    <s v="Jan-2023"/>
    <n v="31"/>
    <x v="28"/>
    <n v="1757891.57342"/>
    <n v="1757499.08904"/>
    <n v="0.9997767300407292"/>
    <x v="2"/>
  </r>
  <r>
    <s v="ORD-2024-206121"/>
    <d v="2024-02-18T00:00:00"/>
    <d v="2024-03-11T00:00:00"/>
    <s v="Americas"/>
    <s v="Brazil"/>
    <s v="São Paulo"/>
    <s v="Consumer"/>
    <s v="Online"/>
    <x v="5"/>
    <x v="1"/>
    <s v="CMP-9801"/>
    <n v="80.48"/>
    <n v="65.650000000000006"/>
    <n v="0.17599999999999999"/>
    <n v="6"/>
    <n v="22"/>
    <n v="324.57360000000006"/>
    <n v="482.88"/>
    <x v="177"/>
    <n v="-0.48773652570634185"/>
    <x v="30"/>
    <s v="Q1-2024"/>
    <s v="Low"/>
    <s v="Americas &gt; Brazil &gt; São Paulo"/>
    <s v="Jan-2023"/>
    <n v="13"/>
    <x v="30"/>
    <n v="1757891.57342"/>
    <n v="1757823.66264"/>
    <n v="0.99996136804964142"/>
    <x v="2"/>
  </r>
  <r>
    <s v="ORD-2023-286994"/>
    <d v="2023-02-24T00:00:00"/>
    <d v="2023-03-09T00:00:00"/>
    <s v="Americas"/>
    <s v="USA"/>
    <s v="New York"/>
    <s v="Enterprise"/>
    <s v="Online"/>
    <x v="9"/>
    <x v="1"/>
    <s v="CMP-1632"/>
    <n v="6.85"/>
    <n v="10.18"/>
    <n v="4.7E-2"/>
    <n v="7"/>
    <n v="13"/>
    <n v="67.910779999999988"/>
    <n v="47.949999999999996"/>
    <x v="178"/>
    <n v="0.29392653125173934"/>
    <x v="29"/>
    <s v="Q1-2023"/>
    <s v="Low"/>
    <s v="Americas &gt; USA &gt; New York"/>
    <s v="Jan-2023"/>
    <n v="1"/>
    <x v="24"/>
    <n v="1757891.57342"/>
    <n v="1757891.57342"/>
    <n v="1"/>
    <x v="2"/>
  </r>
  <r>
    <s v="ORD-2023-163610"/>
    <d v="2023-10-22T00:00:00"/>
    <d v="2023-11-16T00:00:00"/>
    <s v="Americas"/>
    <s v="Canada"/>
    <s v="Toronto"/>
    <s v="Small Business"/>
    <s v="Marketplace"/>
    <x v="14"/>
    <x v="2"/>
    <s v="LAP-9024"/>
    <n v="1373.31"/>
    <n v="3154.14"/>
    <n v="0.2"/>
    <n v="41"/>
    <n v="25"/>
    <n v="103455.792"/>
    <n v="56305.71"/>
    <x v="179"/>
    <n v="0.45575101295440279"/>
    <x v="5"/>
    <s v="Q4-2023"/>
    <s v="High"/>
    <s v="Americas &gt; Canada &gt; Toronto"/>
    <s v="Jan-2023"/>
    <n v="9"/>
    <x v="5"/>
    <n v="1745430.1753"/>
    <n v="103455.792"/>
    <n v="5.9272375064913889E-2"/>
    <x v="0"/>
  </r>
  <r>
    <s v="ORD-2024-366010"/>
    <d v="2024-01-13T00:00:00"/>
    <d v="2024-02-05T00:00:00"/>
    <s v="Europe"/>
    <s v="Germany"/>
    <s v="Frankfurt"/>
    <s v="Education"/>
    <s v="Direct"/>
    <x v="7"/>
    <x v="2"/>
    <s v="LAP-9931"/>
    <n v="1017.93"/>
    <n v="1529.14"/>
    <n v="0.155"/>
    <n v="60"/>
    <n v="23"/>
    <n v="77527.398000000001"/>
    <n v="61075.799999999996"/>
    <x v="180"/>
    <n v="0.21220366508366506"/>
    <x v="22"/>
    <s v="Q1-2024"/>
    <s v="Medium"/>
    <s v="Europe &gt; Germany &gt; Frankfurt"/>
    <s v="Jan-2023"/>
    <n v="12"/>
    <x v="22"/>
    <n v="1745430.1753"/>
    <n v="180983.19"/>
    <n v="0.10368973366058203"/>
    <x v="0"/>
  </r>
  <r>
    <s v="ORD-2023-580751"/>
    <d v="2023-12-24T00:00:00"/>
    <d v="2024-01-13T00:00:00"/>
    <s v="Asia"/>
    <s v="Japan"/>
    <s v="Nagoya"/>
    <s v="Education"/>
    <s v="Direct"/>
    <x v="7"/>
    <x v="2"/>
    <s v="LAP-1946"/>
    <n v="625.37"/>
    <n v="1319.04"/>
    <n v="7.3999999999999996E-2"/>
    <n v="61"/>
    <n v="20"/>
    <n v="74507.293440000009"/>
    <n v="38147.57"/>
    <x v="181"/>
    <n v="0.48800220436513558"/>
    <x v="19"/>
    <s v="Q4-2023"/>
    <s v="Medium"/>
    <s v="Asia &gt; Japan &gt; Nagoya"/>
    <s v="Mar-2023"/>
    <n v="9"/>
    <x v="5"/>
    <n v="1745430.1753"/>
    <n v="255490.48344000001"/>
    <n v="0.14637679986029059"/>
    <x v="0"/>
  </r>
  <r>
    <s v="ORD-2025-662997"/>
    <d v="2025-03-31T00:00:00"/>
    <d v="2025-04-04T00:00:00"/>
    <s v="Africa"/>
    <s v="Kenya"/>
    <s v="Nakuru"/>
    <s v="Corporate"/>
    <s v="Direct"/>
    <x v="1"/>
    <x v="2"/>
    <s v="LAP-7136"/>
    <n v="862.08"/>
    <n v="1952.83"/>
    <n v="0"/>
    <n v="36"/>
    <n v="4"/>
    <n v="70301.88"/>
    <n v="31034.880000000001"/>
    <x v="182"/>
    <n v="0.5585483631447693"/>
    <x v="20"/>
    <s v="Q1-2025"/>
    <s v="High"/>
    <s v="Africa &gt; Kenya &gt; Nakuru"/>
    <s v="Jan-2023"/>
    <n v="26"/>
    <x v="20"/>
    <n v="1745430.1753"/>
    <n v="325792.36343999999"/>
    <n v="0.18665448097000137"/>
    <x v="0"/>
  </r>
  <r>
    <s v="ORD-2025-931538"/>
    <d v="2025-02-09T00:00:00"/>
    <d v="2025-03-01T00:00:00"/>
    <s v="Americas"/>
    <s v="Brazil"/>
    <s v="São Paulo"/>
    <s v="Corporate"/>
    <s v="Distributor"/>
    <x v="7"/>
    <x v="2"/>
    <s v="LAP-6989"/>
    <n v="1154.6400000000001"/>
    <n v="2794.13"/>
    <n v="3.5000000000000003E-2"/>
    <n v="25"/>
    <n v="20"/>
    <n v="67408.386249999996"/>
    <n v="28866.000000000004"/>
    <x v="183"/>
    <n v="0.57177435025749479"/>
    <x v="11"/>
    <s v="Q1-2025"/>
    <s v="High"/>
    <s v="Americas &gt; Brazil &gt; São Paulo"/>
    <s v="Jan-2023"/>
    <n v="25"/>
    <x v="11"/>
    <n v="1745430.1753"/>
    <n v="393200.74968999997"/>
    <n v="0.22527440813976854"/>
    <x v="0"/>
  </r>
  <r>
    <s v="ORD-2024-651852"/>
    <d v="2024-12-28T00:00:00"/>
    <d v="2025-01-08T00:00:00"/>
    <s v="Asia"/>
    <s v="China"/>
    <s v="Shenzhen"/>
    <s v="Enterprise"/>
    <s v="Online"/>
    <x v="10"/>
    <x v="2"/>
    <s v="LAP-8825"/>
    <n v="1201.31"/>
    <n v="2764.65"/>
    <n v="0"/>
    <n v="24"/>
    <n v="11"/>
    <n v="66351.600000000006"/>
    <n v="28831.439999999999"/>
    <x v="184"/>
    <n v="0.56547483406579491"/>
    <x v="1"/>
    <s v="Q4-2024"/>
    <s v="High"/>
    <s v="Asia &gt; China &gt; Shenzhen"/>
    <s v="Jan-2023"/>
    <n v="23"/>
    <x v="1"/>
    <n v="1745430.1753"/>
    <n v="459552.34968999994"/>
    <n v="0.26328887640034826"/>
    <x v="0"/>
  </r>
  <r>
    <s v="ORD-2023-132101"/>
    <d v="2023-09-25T00:00:00"/>
    <d v="2023-10-09T00:00:00"/>
    <s v="Americas"/>
    <s v="USA"/>
    <s v="New York"/>
    <s v="Small Business"/>
    <s v="Marketplace"/>
    <x v="8"/>
    <x v="2"/>
    <s v="LAP-6750"/>
    <n v="1279.56"/>
    <n v="3083.8"/>
    <n v="0.106"/>
    <n v="24"/>
    <n v="14"/>
    <n v="66166.012800000011"/>
    <n v="30709.439999999999"/>
    <x v="185"/>
    <n v="0.53587289455047837"/>
    <x v="7"/>
    <s v="Q3-2023"/>
    <s v="High"/>
    <s v="Americas &gt; USA &gt; New York"/>
    <s v="Jan-2023"/>
    <n v="8"/>
    <x v="7"/>
    <n v="1745430.1753"/>
    <n v="525718.36248999997"/>
    <n v="0.30119701717637654"/>
    <x v="0"/>
  </r>
  <r>
    <s v="ORD-2023-472050"/>
    <d v="2023-05-10T00:00:00"/>
    <d v="2023-05-27T00:00:00"/>
    <s v="Asia"/>
    <s v="India"/>
    <s v="Mumbai"/>
    <s v="Consumer"/>
    <s v="Retail"/>
    <x v="9"/>
    <x v="2"/>
    <s v="LAP-6499"/>
    <n v="1286.1600000000001"/>
    <n v="3101.11"/>
    <n v="0.1"/>
    <n v="23"/>
    <n v="17"/>
    <n v="64192.976999999999"/>
    <n v="29581.68"/>
    <x v="186"/>
    <n v="0.53917575749758417"/>
    <x v="0"/>
    <s v="Q2-2023"/>
    <s v="High"/>
    <s v="Asia &gt; India &gt; Mumbai"/>
    <s v="Jan-2023"/>
    <n v="4"/>
    <x v="0"/>
    <n v="1745430.1753"/>
    <n v="589911.33948999993"/>
    <n v="0.33797475707592112"/>
    <x v="0"/>
  </r>
  <r>
    <s v="ORD-2025-700847"/>
    <d v="2025-05-21T00:00:00"/>
    <d v="2025-05-28T00:00:00"/>
    <s v="Africa"/>
    <s v="South Africa"/>
    <s v="Johannesburg"/>
    <s v="Non-Profit"/>
    <s v="Distributor"/>
    <x v="0"/>
    <x v="2"/>
    <s v="LAP-7099"/>
    <n v="1263.8399999999999"/>
    <n v="2281.7199999999998"/>
    <n v="7.8E-2"/>
    <n v="26"/>
    <n v="7"/>
    <n v="54697.391839999997"/>
    <n v="32859.839999999997"/>
    <x v="187"/>
    <n v="0.39924301882398494"/>
    <x v="27"/>
    <s v="Q2-2025"/>
    <s v="High"/>
    <s v="Africa &gt; South Africa &gt; Johannesburg"/>
    <s v="Jan-2023"/>
    <n v="28"/>
    <x v="26"/>
    <n v="1745430.1753"/>
    <n v="644608.73132999986"/>
    <n v="0.36931224202034102"/>
    <x v="0"/>
  </r>
  <r>
    <s v="ORD-2024-474999"/>
    <d v="2024-12-27T00:00:00"/>
    <d v="2025-01-02T00:00:00"/>
    <s v="Europe"/>
    <s v="Germany"/>
    <s v="Frankfurt"/>
    <s v="Education"/>
    <s v="Direct"/>
    <x v="6"/>
    <x v="2"/>
    <s v="LAP-8214"/>
    <n v="1391.99"/>
    <n v="3469.7"/>
    <n v="0.184"/>
    <n v="19"/>
    <n v="6"/>
    <n v="53794.228800000004"/>
    <n v="26447.81"/>
    <x v="188"/>
    <n v="0.50835227886006984"/>
    <x v="1"/>
    <s v="Q4-2024"/>
    <s v="High"/>
    <s v="Europe &gt; Germany &gt; Frankfurt"/>
    <s v="Jan-2023"/>
    <n v="23"/>
    <x v="1"/>
    <n v="1745430.1753"/>
    <n v="698402.9601299999"/>
    <n v="0.40013228258183414"/>
    <x v="0"/>
  </r>
  <r>
    <s v="ORD-2024-760799"/>
    <d v="2024-02-03T00:00:00"/>
    <d v="2024-02-19T00:00:00"/>
    <s v="Asia"/>
    <s v="China"/>
    <s v="Shenzhen"/>
    <s v="Small Business"/>
    <s v="Online"/>
    <x v="11"/>
    <x v="2"/>
    <s v="LAP-5531"/>
    <n v="993.75"/>
    <n v="1310.29"/>
    <n v="0.215"/>
    <n v="41"/>
    <n v="16"/>
    <n v="42171.683649999999"/>
    <n v="40743.75"/>
    <x v="189"/>
    <n v="3.3860010471742197E-2"/>
    <x v="30"/>
    <s v="Q1-2024"/>
    <s v="Medium"/>
    <s v="Asia &gt; China &gt; Shenzhen"/>
    <s v="Jan-2023"/>
    <n v="13"/>
    <x v="30"/>
    <n v="1745430.1753"/>
    <n v="740574.64377999993"/>
    <n v="0.42429348034659242"/>
    <x v="0"/>
  </r>
  <r>
    <s v="ORD-2025-745263"/>
    <d v="2025-05-21T00:00:00"/>
    <d v="2025-05-28T00:00:00"/>
    <s v="Europe"/>
    <s v="United Kingdom"/>
    <s v="Birmingham"/>
    <s v="Enterprise"/>
    <s v="Online"/>
    <x v="9"/>
    <x v="2"/>
    <s v="LAP-3385"/>
    <n v="1015.16"/>
    <n v="2148.14"/>
    <n v="3.7999999999999999E-2"/>
    <n v="20"/>
    <n v="7"/>
    <n v="41330.213599999995"/>
    <n v="20303.2"/>
    <x v="190"/>
    <n v="0.50875647059322227"/>
    <x v="27"/>
    <s v="Q2-2025"/>
    <s v="High"/>
    <s v="Europe &gt; United Kingdom &gt; Birmingham"/>
    <s v="Jan-2023"/>
    <n v="28"/>
    <x v="26"/>
    <n v="1745430.1753"/>
    <n v="781904.85737999994"/>
    <n v="0.44797257916410671"/>
    <x v="0"/>
  </r>
  <r>
    <s v="ORD-2023-286720"/>
    <d v="2023-07-08T00:00:00"/>
    <d v="2023-07-09T00:00:00"/>
    <s v="Africa"/>
    <s v="Kenya"/>
    <s v="Nairobi"/>
    <s v="Consumer"/>
    <s v="Online"/>
    <x v="4"/>
    <x v="2"/>
    <s v="LAP-1989"/>
    <n v="1258.72"/>
    <n v="2797.41"/>
    <n v="0"/>
    <n v="14"/>
    <n v="1"/>
    <n v="39163.74"/>
    <n v="17622.080000000002"/>
    <x v="191"/>
    <n v="0.55004093071805704"/>
    <x v="14"/>
    <s v="Q3-2023"/>
    <s v="High"/>
    <s v="Africa &gt; Kenya &gt; Nairobi"/>
    <s v="Jan-2023"/>
    <n v="6"/>
    <x v="14"/>
    <n v="1745430.1753"/>
    <n v="821068.59737999993"/>
    <n v="0.47041045181820396"/>
    <x v="0"/>
  </r>
  <r>
    <s v="ORD-2025-650841"/>
    <d v="2025-07-03T00:00:00"/>
    <d v="2025-07-06T00:00:00"/>
    <s v="Africa"/>
    <s v="Nigeria"/>
    <s v="Lagos"/>
    <s v="Consumer"/>
    <s v="Online"/>
    <x v="3"/>
    <x v="2"/>
    <s v="LAP-8910"/>
    <n v="1313.3"/>
    <n v="2884.34"/>
    <n v="0.157"/>
    <n v="16"/>
    <n v="3"/>
    <n v="38903.977919999998"/>
    <n v="21012.799999999999"/>
    <x v="192"/>
    <n v="0.45988042551305253"/>
    <x v="10"/>
    <s v="Q3-2025"/>
    <s v="High"/>
    <s v="Africa &gt; Nigeria &gt; Lagos"/>
    <s v="Jan-2023"/>
    <n v="30"/>
    <x v="10"/>
    <n v="1745430.1753"/>
    <n v="859972.57529999991"/>
    <n v="0.49269950036940896"/>
    <x v="0"/>
  </r>
  <r>
    <s v="ORD-2025-312803"/>
    <d v="2025-06-24T00:00:00"/>
    <d v="2025-07-14T00:00:00"/>
    <s v="Africa"/>
    <s v="South Africa"/>
    <s v="Johannesburg"/>
    <s v="Enterprise"/>
    <s v="Marketplace"/>
    <x v="8"/>
    <x v="2"/>
    <s v="LAP-1308"/>
    <n v="1151.06"/>
    <n v="2821.36"/>
    <n v="0.248"/>
    <n v="18"/>
    <n v="20"/>
    <n v="38189.928960000005"/>
    <n v="20719.079999999998"/>
    <x v="193"/>
    <n v="0.45747267501594235"/>
    <x v="15"/>
    <s v="Q2-2025"/>
    <s v="High"/>
    <s v="Africa &gt; South Africa &gt; Johannesburg"/>
    <s v="Jan-2023"/>
    <n v="29"/>
    <x v="15"/>
    <n v="1745430.1753"/>
    <n v="898162.50425999996"/>
    <n v="0.51457945265878435"/>
    <x v="0"/>
  </r>
  <r>
    <s v="ORD-2025-929414"/>
    <d v="2025-06-26T00:00:00"/>
    <d v="2025-07-11T00:00:00"/>
    <s v="Africa"/>
    <s v="Nigeria"/>
    <s v="Port Harcourt"/>
    <s v="Small Business"/>
    <s v="Online"/>
    <x v="5"/>
    <x v="2"/>
    <s v="LAP-7523"/>
    <n v="1170.1500000000001"/>
    <n v="2115.19"/>
    <n v="9.1999999999999998E-2"/>
    <n v="16"/>
    <n v="15"/>
    <n v="30729.480320000002"/>
    <n v="18722.400000000001"/>
    <x v="194"/>
    <n v="0.39073489674946771"/>
    <x v="15"/>
    <s v="Q2-2025"/>
    <s v="High"/>
    <s v="Africa &gt; Nigeria &gt; Port Harcourt"/>
    <s v="Jan-2023"/>
    <n v="29"/>
    <x v="15"/>
    <n v="1745430.1753"/>
    <n v="928891.98457999993"/>
    <n v="0.53218512990377542"/>
    <x v="0"/>
  </r>
  <r>
    <s v="ORD-2024-629525"/>
    <d v="2024-04-18T00:00:00"/>
    <d v="2024-05-08T00:00:00"/>
    <s v="Europe"/>
    <s v="United Kingdom"/>
    <s v="London"/>
    <s v="Non-Profit"/>
    <s v="Unknown"/>
    <x v="4"/>
    <x v="2"/>
    <s v="LAP-9932"/>
    <n v="645.33000000000004"/>
    <n v="1321.85"/>
    <n v="0"/>
    <n v="23"/>
    <n v="20"/>
    <n v="30402.55"/>
    <n v="14842.59"/>
    <x v="195"/>
    <n v="0.51179785906116426"/>
    <x v="28"/>
    <s v="Q2-2024"/>
    <s v="Medium"/>
    <s v="Europe &gt; United Kingdom &gt; London"/>
    <s v="Jan-2023"/>
    <n v="15"/>
    <x v="29"/>
    <n v="1745430.1753"/>
    <n v="959294.53457999998"/>
    <n v="0.54960350070441455"/>
    <x v="0"/>
  </r>
  <r>
    <s v="ORD-2023-573146"/>
    <d v="2023-12-01T00:00:00"/>
    <d v="2023-12-18T00:00:00"/>
    <s v="Asia"/>
    <s v="Japan"/>
    <s v="Nagoya"/>
    <s v="Small Business"/>
    <s v="Direct"/>
    <x v="15"/>
    <x v="2"/>
    <s v="LAP-3604"/>
    <n v="1495.79"/>
    <n v="2783.12"/>
    <n v="0.02"/>
    <n v="11"/>
    <n v="17"/>
    <n v="30002.033599999999"/>
    <n v="16453.689999999999"/>
    <x v="196"/>
    <n v="0.4515808421733119"/>
    <x v="19"/>
    <s v="Q4-2023"/>
    <s v="High"/>
    <s v="Asia &gt; Japan &gt; Nagoya"/>
    <s v="Mar-2023"/>
    <n v="9"/>
    <x v="5"/>
    <n v="1745430.1753"/>
    <n v="989296.56817999994"/>
    <n v="0.56679240578040435"/>
    <x v="0"/>
  </r>
  <r>
    <s v="ORD-2024-207669"/>
    <d v="2024-01-24T00:00:00"/>
    <d v="2024-02-04T00:00:00"/>
    <s v="Europe"/>
    <s v="United Kingdom"/>
    <s v="Manchester"/>
    <s v="Consumer"/>
    <s v="Retail"/>
    <x v="7"/>
    <x v="2"/>
    <s v="LAP-5689"/>
    <n v="525.34"/>
    <n v="1233.79"/>
    <n v="0.14299999999999999"/>
    <n v="28"/>
    <n v="11"/>
    <n v="29606.024839999995"/>
    <n v="14709.52"/>
    <x v="197"/>
    <n v="0.50315788494082736"/>
    <x v="22"/>
    <s v="Q1-2024"/>
    <s v="Medium"/>
    <s v="Europe &gt; United Kingdom &gt; Manchester"/>
    <s v="Jan-2023"/>
    <n v="12"/>
    <x v="22"/>
    <n v="1745430.1753"/>
    <n v="1018902.5930199999"/>
    <n v="0.58375442766988583"/>
    <x v="0"/>
  </r>
  <r>
    <s v="ORD-2024-594527"/>
    <d v="2024-09-06T00:00:00"/>
    <d v="2024-09-13T00:00:00"/>
    <s v="Asia"/>
    <s v="Japan"/>
    <s v="Osaka"/>
    <s v="Corporate"/>
    <s v="Direct"/>
    <x v="5"/>
    <x v="2"/>
    <s v="LAP-4483"/>
    <n v="1368.17"/>
    <n v="2307.75"/>
    <n v="0.16300000000000001"/>
    <n v="15"/>
    <n v="7"/>
    <n v="28973.80125"/>
    <n v="20522.550000000003"/>
    <x v="198"/>
    <n v="0.29168596750831915"/>
    <x v="31"/>
    <s v="Q3-2024"/>
    <s v="High"/>
    <s v="Asia &gt; Japan &gt; Osaka"/>
    <s v="Mar-2023"/>
    <n v="18"/>
    <x v="23"/>
    <n v="1745430.1753"/>
    <n v="1047876.3942699999"/>
    <n v="0.60035423307030522"/>
    <x v="0"/>
  </r>
  <r>
    <s v="ORD-2025-440093"/>
    <d v="2025-04-16T00:00:00"/>
    <d v="2025-04-26T00:00:00"/>
    <s v="Africa"/>
    <s v="Nigeria"/>
    <s v="Port Harcourt"/>
    <s v="Enterprise"/>
    <s v="Marketplace"/>
    <x v="6"/>
    <x v="2"/>
    <s v="LAP-3490"/>
    <n v="1457.44"/>
    <n v="1996.81"/>
    <n v="0.126"/>
    <n v="15"/>
    <n v="10"/>
    <n v="26178.179099999998"/>
    <n v="21861.600000000002"/>
    <x v="199"/>
    <n v="0.16489225944672353"/>
    <x v="32"/>
    <s v="Q2-2025"/>
    <s v="High"/>
    <s v="Africa &gt; Nigeria &gt; Port Harcourt"/>
    <s v="Jan-2023"/>
    <n v="27"/>
    <x v="32"/>
    <n v="1745430.1753"/>
    <n v="1074054.5733699999"/>
    <n v="0.61535235758451012"/>
    <x v="0"/>
  </r>
  <r>
    <s v="ORD-2023-453699"/>
    <d v="2023-07-01T00:00:00"/>
    <d v="2023-07-08T00:00:00"/>
    <s v="Europe"/>
    <s v="Germany"/>
    <s v="Frankfurt"/>
    <s v="Small Business"/>
    <s v="Distributor"/>
    <x v="15"/>
    <x v="2"/>
    <s v="LAP-4666"/>
    <n v="460.21"/>
    <n v="1139.1500000000001"/>
    <n v="0.115"/>
    <n v="24"/>
    <n v="7"/>
    <n v="24195.546000000002"/>
    <n v="11045.039999999999"/>
    <x v="200"/>
    <n v="0.54350937151821255"/>
    <x v="14"/>
    <s v="Q3-2023"/>
    <s v="Medium"/>
    <s v="Europe &gt; Germany &gt; Frankfurt"/>
    <s v="Jan-2023"/>
    <n v="6"/>
    <x v="14"/>
    <n v="1745430.1753"/>
    <n v="1098250.11937"/>
    <n v="0.62921458269233577"/>
    <x v="0"/>
  </r>
  <r>
    <s v="ORD-2024-939873"/>
    <d v="2024-04-12T00:00:00"/>
    <d v="2024-05-07T00:00:00"/>
    <s v="Africa"/>
    <s v="South Africa"/>
    <s v="Johannesburg"/>
    <s v="Education"/>
    <s v="Distributor"/>
    <x v="5"/>
    <x v="2"/>
    <s v="LAP-8489"/>
    <n v="1376.51"/>
    <n v="1455.91"/>
    <n v="0.185"/>
    <n v="19"/>
    <n v="25"/>
    <n v="22544.766349999998"/>
    <n v="26153.69"/>
    <x v="201"/>
    <n v="-0.16007811276340866"/>
    <x v="28"/>
    <s v="Q2-2024"/>
    <s v="Medium"/>
    <s v="Africa &gt; South Africa &gt; Johannesburg"/>
    <s v="Jan-2023"/>
    <n v="15"/>
    <x v="29"/>
    <n v="1745430.1753"/>
    <n v="1120794.8857199999"/>
    <n v="0.64213103542074412"/>
    <x v="0"/>
  </r>
  <r>
    <s v="ORD-2023-497686"/>
    <d v="2023-07-03T00:00:00"/>
    <d v="2023-07-23T00:00:00"/>
    <s v="Africa"/>
    <s v="South Africa"/>
    <s v="Johannesburg"/>
    <s v="Small Business"/>
    <s v="Distributor"/>
    <x v="6"/>
    <x v="2"/>
    <s v="LAP-6342"/>
    <n v="1001.96"/>
    <n v="1254.95"/>
    <n v="4.4999999999999998E-2"/>
    <n v="18"/>
    <n v="20"/>
    <n v="21572.590500000002"/>
    <n v="18035.28"/>
    <x v="202"/>
    <n v="0.16397244920585699"/>
    <x v="14"/>
    <s v="Q3-2023"/>
    <s v="Medium"/>
    <s v="Africa &gt; South Africa &gt; Johannesburg"/>
    <s v="Jan-2023"/>
    <n v="6"/>
    <x v="14"/>
    <n v="1745430.1753"/>
    <n v="1142367.4762199998"/>
    <n v="0.65449050462511493"/>
    <x v="0"/>
  </r>
  <r>
    <s v="ORD-2024-223618"/>
    <d v="2024-06-10T00:00:00"/>
    <d v="2024-06-11T00:00:00"/>
    <s v="Europe"/>
    <s v="United Kingdom"/>
    <s v="Birmingham"/>
    <s v="Small Business"/>
    <s v="Marketplace"/>
    <x v="9"/>
    <x v="2"/>
    <s v="LAP-9230"/>
    <n v="1187.1300000000001"/>
    <n v="1795.17"/>
    <n v="1.2E-2"/>
    <n v="12"/>
    <n v="1"/>
    <n v="21283.535520000001"/>
    <n v="14245.560000000001"/>
    <x v="203"/>
    <n v="0.33067699271046674"/>
    <x v="2"/>
    <s v="Q2-2024"/>
    <s v="High"/>
    <s v="Europe &gt; United Kingdom &gt; Birmingham"/>
    <s v="Jan-2023"/>
    <n v="17"/>
    <x v="2"/>
    <n v="1745430.1753"/>
    <n v="1163651.0117399998"/>
    <n v="0.66668436710164847"/>
    <x v="0"/>
  </r>
  <r>
    <s v="ORD-2025-398335"/>
    <d v="2025-06-01T00:00:00"/>
    <d v="2025-06-27T00:00:00"/>
    <s v="Europe"/>
    <s v="Germany"/>
    <s v="Munich"/>
    <s v="Consumer"/>
    <s v="Distributor"/>
    <x v="13"/>
    <x v="2"/>
    <s v="LAP-1619"/>
    <n v="1362.31"/>
    <n v="3294.57"/>
    <n v="0.113"/>
    <n v="7"/>
    <n v="26"/>
    <n v="20455.985130000001"/>
    <n v="9536.17"/>
    <x v="204"/>
    <n v="0.5338200561157721"/>
    <x v="15"/>
    <s v="Q2-2025"/>
    <s v="High"/>
    <s v="Europe &gt; Germany &gt; Munich"/>
    <s v="Jan-2023"/>
    <n v="29"/>
    <x v="15"/>
    <n v="1745430.1753"/>
    <n v="1184106.9968699997"/>
    <n v="0.67840410554749253"/>
    <x v="0"/>
  </r>
  <r>
    <s v="ORD-2025-646342"/>
    <d v="2025-08-02T00:00:00"/>
    <d v="2025-08-08T00:00:00"/>
    <s v="Asia"/>
    <s v="Japan"/>
    <s v="Osaka"/>
    <s v="Consumer"/>
    <s v="Direct"/>
    <x v="15"/>
    <x v="2"/>
    <s v="LAP-4828"/>
    <n v="1225.94"/>
    <n v="1793.08"/>
    <n v="0.13600000000000001"/>
    <n v="13"/>
    <n v="6"/>
    <n v="20139.87456"/>
    <n v="15937.220000000001"/>
    <x v="205"/>
    <n v="0.20867332353434476"/>
    <x v="26"/>
    <s v="Q3-2025"/>
    <s v="High"/>
    <s v="Asia &gt; Japan &gt; Osaka"/>
    <s v="Mar-2023"/>
    <n v="29"/>
    <x v="15"/>
    <n v="1745430.1753"/>
    <n v="1204246.8714299996"/>
    <n v="0.68994273645063842"/>
    <x v="0"/>
  </r>
  <r>
    <s v="ORD-2024-353078"/>
    <d v="2024-08-16T00:00:00"/>
    <d v="2024-08-26T00:00:00"/>
    <s v="Americas"/>
    <s v="USA"/>
    <s v="Chicago"/>
    <s v="Corporate"/>
    <s v="Distributor"/>
    <x v="2"/>
    <x v="2"/>
    <s v="LAP-5763"/>
    <n v="1291.7"/>
    <n v="2657.84"/>
    <n v="8.6999999999999994E-2"/>
    <n v="8"/>
    <n v="10"/>
    <n v="19412.863360000003"/>
    <n v="10333.6"/>
    <x v="206"/>
    <n v="0.46769315745083373"/>
    <x v="4"/>
    <s v="Q3-2024"/>
    <s v="High"/>
    <s v="Americas &gt; USA &gt; Chicago"/>
    <s v="Jan-2023"/>
    <n v="19"/>
    <x v="4"/>
    <n v="1745430.1753"/>
    <n v="1223659.7347899997"/>
    <n v="0.70106484470493369"/>
    <x v="0"/>
  </r>
  <r>
    <s v="ORD-2025-417336"/>
    <d v="2025-08-30T00:00:00"/>
    <d v="2025-09-03T00:00:00"/>
    <s v="Europe"/>
    <s v="France"/>
    <s v="Marseille"/>
    <s v="Small Business"/>
    <s v="Marketplace"/>
    <x v="8"/>
    <x v="2"/>
    <s v="LAP-3220"/>
    <n v="1286.56"/>
    <n v="2777.35"/>
    <n v="0.13200000000000001"/>
    <n v="8"/>
    <n v="4"/>
    <n v="19285.918399999999"/>
    <n v="10292.48"/>
    <x v="207"/>
    <n v="0.46632150014696733"/>
    <x v="26"/>
    <s v="Q3-2025"/>
    <s v="High"/>
    <s v="Europe &gt; France &gt; Marseille"/>
    <s v="Jan-2023"/>
    <n v="31"/>
    <x v="28"/>
    <n v="1745430.1753"/>
    <n v="1242945.6531899997"/>
    <n v="0.71211422306043581"/>
    <x v="0"/>
  </r>
  <r>
    <s v="ORD-2024-515105"/>
    <d v="2024-02-27T00:00:00"/>
    <d v="2024-03-26T00:00:00"/>
    <s v="Asia"/>
    <s v="India"/>
    <s v="Mumbai"/>
    <s v="Education"/>
    <s v="Marketplace"/>
    <x v="12"/>
    <x v="2"/>
    <s v="LAP-8469"/>
    <n v="1035.19"/>
    <n v="2322.6999999999998"/>
    <n v="0.17299999999999999"/>
    <n v="10"/>
    <n v="28"/>
    <n v="19208.728999999999"/>
    <n v="10351.900000000001"/>
    <x v="208"/>
    <n v="0.46108355217047409"/>
    <x v="30"/>
    <s v="Q1-2024"/>
    <s v="High"/>
    <s v="Asia &gt; India &gt; Mumbai"/>
    <s v="Jan-2023"/>
    <n v="13"/>
    <x v="30"/>
    <n v="1745430.1753"/>
    <n v="1262154.3821899998"/>
    <n v="0.72311937770473345"/>
    <x v="0"/>
  </r>
  <r>
    <s v="ORD-2025-803803"/>
    <d v="2025-08-28T00:00:00"/>
    <d v="2025-09-05T00:00:00"/>
    <s v="Africa"/>
    <s v="Nigeria"/>
    <s v="Port Harcourt"/>
    <s v="Small Business"/>
    <s v="Marketplace"/>
    <x v="13"/>
    <x v="2"/>
    <s v="LAP-7553"/>
    <n v="1271.0999999999999"/>
    <n v="1932.42"/>
    <n v="0.25"/>
    <n v="13"/>
    <n v="8"/>
    <n v="18841.095000000001"/>
    <n v="16524.3"/>
    <x v="209"/>
    <n v="0.12296498690760817"/>
    <x v="26"/>
    <s v="Q3-2025"/>
    <s v="High"/>
    <s v="Africa &gt; Nigeria &gt; Port Harcourt"/>
    <s v="Jan-2023"/>
    <n v="31"/>
    <x v="28"/>
    <n v="1745430.1753"/>
    <n v="1280995.4771899998"/>
    <n v="0.733913905762415"/>
    <x v="0"/>
  </r>
  <r>
    <s v="ORD-2024-527858"/>
    <d v="2024-05-07T00:00:00"/>
    <d v="2024-05-12T00:00:00"/>
    <s v="Africa"/>
    <s v="Nigeria"/>
    <s v="Abuja"/>
    <s v="Non-Profit"/>
    <s v="Distributor"/>
    <x v="2"/>
    <x v="2"/>
    <s v="LAP-9100"/>
    <n v="1163.99"/>
    <n v="1617.85"/>
    <n v="0.127"/>
    <n v="13"/>
    <n v="5"/>
    <n v="18360.979650000001"/>
    <n v="15131.87"/>
    <x v="210"/>
    <n v="0.1758680479774945"/>
    <x v="17"/>
    <s v="Q2-2024"/>
    <s v="Medium"/>
    <s v="Africa &gt; Nigeria &gt; Abuja"/>
    <s v="Jan-2023"/>
    <n v="16"/>
    <x v="17"/>
    <n v="1745430.1753"/>
    <n v="1299356.4568399999"/>
    <n v="0.74443336389361425"/>
    <x v="0"/>
  </r>
  <r>
    <s v="ORD-2024-544865"/>
    <d v="2024-02-16T00:00:00"/>
    <d v="2024-03-04T00:00:00"/>
    <s v="Americas"/>
    <s v="Canada"/>
    <s v="Montreal"/>
    <s v="Non-Profit"/>
    <s v="Retail"/>
    <x v="4"/>
    <x v="2"/>
    <s v="LAP-2774"/>
    <n v="1350.98"/>
    <n v="2210.4"/>
    <n v="0.26300000000000001"/>
    <n v="11"/>
    <n v="17"/>
    <n v="17919.712800000001"/>
    <n v="14860.78"/>
    <x v="211"/>
    <n v="0.17070211080615089"/>
    <x v="30"/>
    <s v="Q1-2024"/>
    <s v="High"/>
    <s v="Americas &gt; Canada &gt; Montreal"/>
    <s v="Jan-2023"/>
    <n v="13"/>
    <x v="30"/>
    <n v="1745430.1753"/>
    <n v="1317276.16964"/>
    <n v="0.75470000936221349"/>
    <x v="0"/>
  </r>
  <r>
    <s v="ORD-2024-500109"/>
    <d v="2024-05-18T00:00:00"/>
    <d v="2024-05-23T00:00:00"/>
    <s v="Americas"/>
    <s v="USA"/>
    <s v="Chicago"/>
    <s v="Enterprise"/>
    <s v="Retail"/>
    <x v="11"/>
    <x v="2"/>
    <s v="LAP-4987"/>
    <n v="1274.5899999999999"/>
    <n v="2553.69"/>
    <n v="0.01"/>
    <n v="7"/>
    <n v="5"/>
    <n v="17697.0717"/>
    <n v="8922.1299999999992"/>
    <x v="212"/>
    <n v="0.49584145042481809"/>
    <x v="17"/>
    <s v="Q2-2024"/>
    <s v="High"/>
    <s v="Americas &gt; USA &gt; Chicago"/>
    <s v="Jan-2023"/>
    <n v="16"/>
    <x v="17"/>
    <n v="1745430.1753"/>
    <n v="1334973.2413399999"/>
    <n v="0.76483909825298413"/>
    <x v="0"/>
  </r>
  <r>
    <s v="ORD-2023-159821"/>
    <d v="2023-07-01T00:00:00"/>
    <d v="2023-07-08T00:00:00"/>
    <s v="Africa"/>
    <s v="Nigeria"/>
    <s v="Port Harcourt"/>
    <s v="Corporate"/>
    <s v="Retail"/>
    <x v="5"/>
    <x v="2"/>
    <s v="LAP-3904"/>
    <n v="834.26"/>
    <n v="1780.56"/>
    <n v="1.4E-2"/>
    <n v="10"/>
    <n v="7"/>
    <n v="17556.321599999999"/>
    <n v="8342.6"/>
    <x v="213"/>
    <n v="0.5248093427497933"/>
    <x v="14"/>
    <s v="Q3-2023"/>
    <s v="High"/>
    <s v="Africa &gt; Nigeria &gt; Port Harcourt"/>
    <s v="Jan-2023"/>
    <n v="6"/>
    <x v="14"/>
    <n v="1745430.1753"/>
    <n v="1352529.5629399999"/>
    <n v="0.77489754793973964"/>
    <x v="0"/>
  </r>
  <r>
    <s v="ORD-2024-798002"/>
    <d v="2024-07-25T00:00:00"/>
    <d v="2024-08-01T00:00:00"/>
    <s v="Africa"/>
    <s v="Kenya"/>
    <s v="Mombasa"/>
    <s v="Non-Profit"/>
    <s v="Direct"/>
    <x v="8"/>
    <x v="2"/>
    <s v="LAP-9815"/>
    <n v="1494.4"/>
    <n v="3661.07"/>
    <n v="7.1999999999999995E-2"/>
    <n v="5"/>
    <n v="7"/>
    <n v="16987.364800000003"/>
    <n v="7472"/>
    <x v="214"/>
    <n v="0.56014366630897339"/>
    <x v="23"/>
    <s v="Q3-2024"/>
    <s v="High"/>
    <s v="Africa &gt; Kenya &gt; Mombasa"/>
    <s v="Jan-2023"/>
    <n v="18"/>
    <x v="23"/>
    <n v="1745430.1753"/>
    <n v="1369516.92774"/>
    <n v="0.78463002824195527"/>
    <x v="0"/>
  </r>
  <r>
    <s v="ORD-2024-678110"/>
    <d v="2024-07-24T00:00:00"/>
    <d v="2024-08-08T00:00:00"/>
    <s v="Europe"/>
    <s v="France"/>
    <s v="Marseille"/>
    <s v="Enterprise"/>
    <s v="Marketplace"/>
    <x v="11"/>
    <x v="2"/>
    <s v="LAP-9901"/>
    <n v="501.5"/>
    <n v="1201.47"/>
    <n v="0.126"/>
    <n v="16"/>
    <n v="15"/>
    <n v="16801.356479999999"/>
    <n v="8024"/>
    <x v="215"/>
    <n v="0.52241951359394045"/>
    <x v="23"/>
    <s v="Q3-2024"/>
    <s v="Medium"/>
    <s v="Europe &gt; France &gt; Marseille"/>
    <s v="Jan-2023"/>
    <n v="18"/>
    <x v="23"/>
    <n v="1745430.1753"/>
    <n v="1386318.28422"/>
    <n v="0.79425593978958409"/>
    <x v="0"/>
  </r>
  <r>
    <s v="ORD-2023-211715"/>
    <d v="2023-10-30T00:00:00"/>
    <d v="2023-11-14T00:00:00"/>
    <s v="Asia"/>
    <s v="India"/>
    <s v="Bengaluru"/>
    <s v="Corporate"/>
    <s v="Online"/>
    <x v="6"/>
    <x v="2"/>
    <s v="LAP-2378"/>
    <n v="953.46"/>
    <n v="2066.75"/>
    <n v="0.13800000000000001"/>
    <n v="9"/>
    <n v="15"/>
    <n v="16033.8465"/>
    <n v="8581.14"/>
    <x v="216"/>
    <n v="0.46481089238318457"/>
    <x v="5"/>
    <s v="Q4-2023"/>
    <s v="High"/>
    <s v="Asia &gt; India &gt; Bengaluru"/>
    <s v="Jan-2023"/>
    <n v="9"/>
    <x v="5"/>
    <n v="1745430.1753"/>
    <n v="1402352.13072"/>
    <n v="0.80344212593836206"/>
    <x v="1"/>
  </r>
  <r>
    <s v="ORD-2023-569862"/>
    <d v="2023-07-16T00:00:00"/>
    <d v="2023-08-13T00:00:00"/>
    <s v="Europe"/>
    <s v="United Kingdom"/>
    <s v="Manchester"/>
    <s v="Non-Profit"/>
    <s v="Online"/>
    <x v="8"/>
    <x v="2"/>
    <s v="LAP-1178"/>
    <n v="1039.03"/>
    <n v="2545.81"/>
    <n v="0.216"/>
    <n v="8"/>
    <n v="28"/>
    <n v="15967.320320000001"/>
    <n v="8312.24"/>
    <x v="217"/>
    <n v="0.47942172929364774"/>
    <x v="14"/>
    <s v="Q3-2023"/>
    <s v="High"/>
    <s v="Europe &gt; United Kingdom &gt; Manchester"/>
    <s v="Jan-2023"/>
    <n v="6"/>
    <x v="14"/>
    <n v="1745430.1753"/>
    <n v="1418319.45104"/>
    <n v="0.81259019759769124"/>
    <x v="1"/>
  </r>
  <r>
    <s v="ORD-2025-635337"/>
    <d v="2025-08-05T00:00:00"/>
    <d v="2025-08-28T00:00:00"/>
    <s v="Asia"/>
    <s v="India"/>
    <s v="Mumbai"/>
    <s v="Non-Profit"/>
    <s v="Distributor"/>
    <x v="15"/>
    <x v="2"/>
    <s v="LAP-3905"/>
    <n v="638.54"/>
    <n v="987.24"/>
    <n v="0"/>
    <n v="16"/>
    <n v="23"/>
    <n v="15795.84"/>
    <n v="10216.64"/>
    <x v="218"/>
    <n v="0.35320692030306716"/>
    <x v="26"/>
    <s v="Q3-2025"/>
    <s v="Medium"/>
    <s v="Asia &gt; India &gt; Mumbai"/>
    <s v="Jan-2023"/>
    <n v="31"/>
    <x v="28"/>
    <n v="1745430.1753"/>
    <n v="1434115.29104"/>
    <n v="0.82164002395197966"/>
    <x v="1"/>
  </r>
  <r>
    <s v="ORD-2025-244832"/>
    <d v="2025-09-11T00:00:00"/>
    <d v="2025-09-28T00:00:00"/>
    <s v="Africa"/>
    <s v="Kenya"/>
    <s v="Nairobi"/>
    <s v="Non-Profit"/>
    <s v="Distributor"/>
    <x v="8"/>
    <x v="2"/>
    <s v="LAP-3278"/>
    <n v="891.46"/>
    <n v="728.61"/>
    <n v="0.185"/>
    <n v="25"/>
    <n v="17"/>
    <n v="14845.428749999999"/>
    <n v="22286.5"/>
    <x v="219"/>
    <n v="-0.50123653383874156"/>
    <x v="21"/>
    <s v="Q3-2025"/>
    <s v="Low"/>
    <s v="Africa &gt; Kenya &gt; Nairobi"/>
    <s v="Jan-2023"/>
    <n v="32"/>
    <x v="21"/>
    <n v="1745430.1753"/>
    <n v="1448960.71979"/>
    <n v="0.83014533625841347"/>
    <x v="1"/>
  </r>
  <r>
    <s v="ORD-2024-771210"/>
    <d v="2024-09-14T00:00:00"/>
    <d v="2024-10-05T00:00:00"/>
    <s v="Asia"/>
    <s v="China"/>
    <s v="Shanghai"/>
    <s v="Small Business"/>
    <s v="Online"/>
    <x v="11"/>
    <x v="2"/>
    <s v="LAP-5150"/>
    <n v="1405.56"/>
    <n v="2968.87"/>
    <n v="0.16900000000000001"/>
    <n v="6"/>
    <n v="21"/>
    <n v="14802.785820000001"/>
    <n v="8433.36"/>
    <x v="220"/>
    <n v="0.4302856163327235"/>
    <x v="31"/>
    <s v="Q3-2024"/>
    <s v="High"/>
    <s v="Asia &gt; China &gt; Shanghai"/>
    <s v="Jan-2023"/>
    <n v="20"/>
    <x v="31"/>
    <n v="1745430.1753"/>
    <n v="1463763.5056100001"/>
    <n v="0.83862621737842491"/>
    <x v="1"/>
  </r>
  <r>
    <s v="ORD-2024-855600"/>
    <d v="2024-04-29T00:00:00"/>
    <d v="2024-05-19T00:00:00"/>
    <s v="Europe"/>
    <s v="Germany"/>
    <s v="Frankfurt"/>
    <s v="Enterprise"/>
    <s v="Marketplace"/>
    <x v="1"/>
    <x v="2"/>
    <s v="LAP-5009"/>
    <n v="668.97"/>
    <n v="1667.44"/>
    <n v="3.4000000000000002E-2"/>
    <n v="9"/>
    <n v="20"/>
    <n v="14496.72336"/>
    <n v="6020.7300000000005"/>
    <x v="221"/>
    <n v="0.58468339013679027"/>
    <x v="28"/>
    <s v="Q2-2024"/>
    <s v="High"/>
    <s v="Europe &gt; Germany &gt; Frankfurt"/>
    <s v="Jan-2023"/>
    <n v="15"/>
    <x v="29"/>
    <n v="1745430.1753"/>
    <n v="1478260.2289700001"/>
    <n v="0.84693174776580249"/>
    <x v="1"/>
  </r>
  <r>
    <s v="ORD-2024-907733"/>
    <d v="2024-03-09T00:00:00"/>
    <d v="2024-03-22T00:00:00"/>
    <s v="Europe"/>
    <s v="United Kingdom"/>
    <s v="Manchester"/>
    <s v="Consumer"/>
    <s v="Online"/>
    <x v="13"/>
    <x v="2"/>
    <s v="LAP-8633"/>
    <n v="985.45"/>
    <n v="1802.44"/>
    <n v="8.9999999999999993E-3"/>
    <n v="8"/>
    <n v="13"/>
    <n v="14289.74432"/>
    <n v="7883.6"/>
    <x v="222"/>
    <n v="0.44830363486867481"/>
    <x v="12"/>
    <s v="Q1-2024"/>
    <s v="High"/>
    <s v="Europe &gt; United Kingdom &gt; Manchester"/>
    <s v="Jan-2023"/>
    <n v="14"/>
    <x v="12"/>
    <n v="1745430.1753"/>
    <n v="1492549.9732900001"/>
    <n v="0.85511869475584412"/>
    <x v="1"/>
  </r>
  <r>
    <s v="ORD-2023-422918"/>
    <d v="2023-02-28T00:00:00"/>
    <d v="2023-03-20T00:00:00"/>
    <s v="Europe"/>
    <s v="Germany"/>
    <s v="Berlin"/>
    <s v="Small Business"/>
    <s v="Direct"/>
    <x v="11"/>
    <x v="2"/>
    <s v="LAP-3679"/>
    <n v="1200.78"/>
    <n v="2001.17"/>
    <n v="0.29199999999999998"/>
    <n v="10"/>
    <n v="20"/>
    <n v="14168.283600000001"/>
    <n v="12007.8"/>
    <x v="223"/>
    <n v="0.15248732034132922"/>
    <x v="29"/>
    <s v="Q1-2023"/>
    <s v="High"/>
    <s v="Europe &gt; Germany &gt; Berlin"/>
    <s v="Jan-2023"/>
    <n v="1"/>
    <x v="24"/>
    <n v="1745430.1753"/>
    <n v="1506718.2568900001"/>
    <n v="0.86323605390346203"/>
    <x v="1"/>
  </r>
  <r>
    <s v="ORD-2024-776337"/>
    <d v="2024-11-12T00:00:00"/>
    <d v="2024-11-21T00:00:00"/>
    <s v="Asia"/>
    <s v="India"/>
    <s v="Mumbai"/>
    <s v="Corporate"/>
    <s v="Direct"/>
    <x v="11"/>
    <x v="2"/>
    <s v="LAP-5078"/>
    <n v="903.41"/>
    <n v="1860.41"/>
    <n v="0.108"/>
    <n v="8"/>
    <n v="9"/>
    <n v="13275.885760000001"/>
    <n v="7227.28"/>
    <x v="224"/>
    <n v="0.455608451996803"/>
    <x v="6"/>
    <s v="Q4-2024"/>
    <s v="High"/>
    <s v="Asia &gt; India &gt; Mumbai"/>
    <s v="Jan-2023"/>
    <n v="22"/>
    <x v="6"/>
    <n v="1745430.1753"/>
    <n v="1519994.1426500001"/>
    <n v="0.87084213631676644"/>
    <x v="1"/>
  </r>
  <r>
    <s v="ORD-2025-983096"/>
    <d v="2025-05-17T00:00:00"/>
    <d v="2025-05-28T00:00:00"/>
    <s v="Asia"/>
    <s v="India"/>
    <s v="Bengaluru"/>
    <s v="Corporate"/>
    <s v="Distributor"/>
    <x v="7"/>
    <x v="2"/>
    <s v="LAP-9016"/>
    <n v="623.4"/>
    <n v="1100.0899999999999"/>
    <n v="0.114"/>
    <n v="12"/>
    <n v="11"/>
    <n v="11696.156879999999"/>
    <n v="7480.7999999999993"/>
    <x v="225"/>
    <n v="0.36040529579490388"/>
    <x v="27"/>
    <s v="Q2-2025"/>
    <s v="Medium"/>
    <s v="Asia &gt; India &gt; Bengaluru"/>
    <s v="Jan-2023"/>
    <n v="28"/>
    <x v="26"/>
    <n v="1745430.1753"/>
    <n v="1531690.29953"/>
    <n v="0.87754315308931619"/>
    <x v="1"/>
  </r>
  <r>
    <s v="ORD-2023-501220"/>
    <d v="2023-04-19T00:00:00"/>
    <d v="2023-05-07T00:00:00"/>
    <s v="Europe"/>
    <s v="United Kingdom"/>
    <s v="Birmingham"/>
    <s v="Enterprise"/>
    <s v="Retail"/>
    <x v="15"/>
    <x v="2"/>
    <s v="LAP-9766"/>
    <n v="1089.1500000000001"/>
    <n v="1088.2"/>
    <n v="5.0999999999999997E-2"/>
    <n v="11"/>
    <n v="18"/>
    <n v="11359.719800000001"/>
    <n v="11980.650000000001"/>
    <x v="226"/>
    <n v="-5.4660696824581946E-2"/>
    <x v="24"/>
    <s v="Q2-2023"/>
    <s v="Medium"/>
    <s v="Europe &gt; United Kingdom &gt; Birmingham"/>
    <s v="Jan-2023"/>
    <n v="3"/>
    <x v="27"/>
    <n v="1745430.1753"/>
    <n v="1543050.01933"/>
    <n v="0.88405141676021759"/>
    <x v="1"/>
  </r>
  <r>
    <s v="ORD-2024-102866"/>
    <d v="2024-12-12T00:00:00"/>
    <d v="2024-12-20T00:00:00"/>
    <s v="Asia"/>
    <s v="Japan"/>
    <s v="Tokyo"/>
    <s v="Corporate"/>
    <s v="Retail"/>
    <x v="7"/>
    <x v="2"/>
    <s v="LAP-8347"/>
    <n v="1202.47"/>
    <n v="1444.72"/>
    <n v="0.24099999999999999"/>
    <n v="10"/>
    <n v="8"/>
    <n v="10965.424800000001"/>
    <n v="12024.7"/>
    <x v="227"/>
    <n v="-9.660138292134382E-2"/>
    <x v="1"/>
    <s v="Q4-2024"/>
    <s v="Medium"/>
    <s v="Asia &gt; Japan &gt; Tokyo"/>
    <s v="Mar-2023"/>
    <n v="21"/>
    <x v="25"/>
    <n v="1745430.1753"/>
    <n v="1554015.44413"/>
    <n v="0.8903337790999859"/>
    <x v="1"/>
  </r>
  <r>
    <s v="ORD-2023-813340"/>
    <d v="2023-12-26T00:00:00"/>
    <d v="2024-01-03T00:00:00"/>
    <s v="Europe"/>
    <s v="France"/>
    <s v="Lyon"/>
    <s v="Small Business"/>
    <s v="Retail"/>
    <x v="9"/>
    <x v="2"/>
    <s v="LAP-2942"/>
    <n v="492.75"/>
    <n v="731.29"/>
    <n v="5.8000000000000003E-2"/>
    <n v="15"/>
    <n v="8"/>
    <n v="10333.127699999997"/>
    <n v="7391.25"/>
    <x v="228"/>
    <n v="0.28470350753528362"/>
    <x v="19"/>
    <s v="Q4-2023"/>
    <s v="Low"/>
    <s v="Europe &gt; France &gt; Lyon"/>
    <s v="Jan-2023"/>
    <n v="11"/>
    <x v="19"/>
    <n v="1745430.1753"/>
    <n v="1564348.57183"/>
    <n v="0.89625388283500018"/>
    <x v="1"/>
  </r>
  <r>
    <s v="ORD-2025-480172"/>
    <d v="2025-06-17T00:00:00"/>
    <d v="2025-07-05T00:00:00"/>
    <s v="Asia"/>
    <s v="India"/>
    <s v="Delhi"/>
    <s v="Consumer"/>
    <s v="Marketplace"/>
    <x v="2"/>
    <x v="2"/>
    <s v="LAP-1990"/>
    <n v="982.93"/>
    <n v="2299.3000000000002"/>
    <n v="0.113"/>
    <n v="5"/>
    <n v="18"/>
    <n v="10197.395500000001"/>
    <n v="4914.6499999999996"/>
    <x v="229"/>
    <n v="0.51804850562087157"/>
    <x v="15"/>
    <s v="Q2-2025"/>
    <s v="High"/>
    <s v="Asia &gt; India &gt; Delhi"/>
    <s v="Jan-2023"/>
    <n v="29"/>
    <x v="15"/>
    <n v="1745430.1753"/>
    <n v="1574545.9673300001"/>
    <n v="0.90209622224468033"/>
    <x v="1"/>
  </r>
  <r>
    <s v="ORD-2023-480975"/>
    <d v="2023-02-15T00:00:00"/>
    <d v="2023-02-26T00:00:00"/>
    <s v="Africa"/>
    <s v="South Africa"/>
    <s v="Johannesburg"/>
    <s v="Non-Profit"/>
    <s v="Retail"/>
    <x v="10"/>
    <x v="2"/>
    <s v="LAP-3393"/>
    <n v="498.5"/>
    <n v="755.87"/>
    <n v="0.13"/>
    <n v="14"/>
    <n v="11"/>
    <n v="9206.4966000000004"/>
    <n v="6979"/>
    <x v="230"/>
    <n v="0.24194834330357548"/>
    <x v="29"/>
    <s v="Q1-2023"/>
    <s v="Low"/>
    <s v="Africa &gt; South Africa &gt; Johannesburg"/>
    <s v="Jan-2023"/>
    <n v="1"/>
    <x v="24"/>
    <n v="1745430.1753"/>
    <n v="1583752.4639300001"/>
    <n v="0.90737085123315742"/>
    <x v="1"/>
  </r>
  <r>
    <s v="ORD-2023-884192"/>
    <d v="2023-01-10T00:00:00"/>
    <d v="2023-01-29T00:00:00"/>
    <s v="Europe"/>
    <s v="France"/>
    <s v="Lyon"/>
    <s v="Non-Profit"/>
    <s v="Direct"/>
    <x v="4"/>
    <x v="2"/>
    <s v="LAP-4551"/>
    <n v="401.66"/>
    <n v="772.09"/>
    <n v="8.8999999999999996E-2"/>
    <n v="13"/>
    <n v="19"/>
    <n v="9143.8618700000006"/>
    <n v="5221.58"/>
    <x v="231"/>
    <n v="0.42895244107619052"/>
    <x v="18"/>
    <s v="Q1-2023"/>
    <s v="Low"/>
    <s v="Europe &gt; France &gt; Lyon"/>
    <s v="Jan-2023"/>
    <n v="0"/>
    <x v="18"/>
    <n v="1745430.1753"/>
    <n v="1592896.3258"/>
    <n v="0.91260959523987673"/>
    <x v="1"/>
  </r>
  <r>
    <s v="ORD-2024-713332"/>
    <d v="2024-06-05T00:00:00"/>
    <d v="2024-06-23T00:00:00"/>
    <s v="Africa"/>
    <s v="Kenya"/>
    <s v="Nairobi"/>
    <s v="Consumer"/>
    <s v="Distributor"/>
    <x v="4"/>
    <x v="2"/>
    <s v="LAP-1739"/>
    <n v="1208.74"/>
    <n v="1594.78"/>
    <n v="5.8999999999999997E-2"/>
    <n v="6"/>
    <n v="18"/>
    <n v="9004.12788"/>
    <n v="7252.4400000000005"/>
    <x v="232"/>
    <n v="0.19454275898178375"/>
    <x v="2"/>
    <s v="Q2-2024"/>
    <s v="Medium"/>
    <s v="Africa &gt; Kenya &gt; Nairobi"/>
    <s v="Jan-2023"/>
    <n v="17"/>
    <x v="2"/>
    <n v="1745430.1753"/>
    <n v="1601900.45368"/>
    <n v="0.9177682821970633"/>
    <x v="1"/>
  </r>
  <r>
    <s v="ORD-2023-552115"/>
    <d v="2023-09-17T00:00:00"/>
    <d v="2023-10-02T00:00:00"/>
    <s v="Americas"/>
    <s v="Brazil"/>
    <s v="Rio de Janeiro"/>
    <s v="Small Business"/>
    <s v="Retail"/>
    <x v="7"/>
    <x v="2"/>
    <s v="LAP-4932"/>
    <n v="689.33"/>
    <n v="668.27"/>
    <n v="0.186"/>
    <n v="16"/>
    <n v="15"/>
    <n v="8703.5484799999995"/>
    <n v="11029.28"/>
    <x v="233"/>
    <n v="-0.2672164721486105"/>
    <x v="7"/>
    <s v="Q3-2023"/>
    <s v="Low"/>
    <s v="Americas &gt; Brazil &gt; Rio de Janeiro"/>
    <s v="Jan-2023"/>
    <n v="8"/>
    <x v="7"/>
    <n v="1745430.1753"/>
    <n v="1610604.0021600001"/>
    <n v="0.92275475980193467"/>
    <x v="1"/>
  </r>
  <r>
    <s v="ORD-2023-867166"/>
    <d v="2023-04-13T00:00:00"/>
    <d v="2023-04-20T00:00:00"/>
    <s v="Europe"/>
    <s v="France"/>
    <s v="Lyon"/>
    <s v="Small Business"/>
    <s v="Online"/>
    <x v="5"/>
    <x v="2"/>
    <s v="LAP-3565"/>
    <n v="227.02"/>
    <n v="434.72"/>
    <n v="9.8000000000000004E-2"/>
    <n v="22"/>
    <n v="7"/>
    <n v="8626.5836799999997"/>
    <n v="4994.4400000000005"/>
    <x v="234"/>
    <n v="0.42104079838938041"/>
    <x v="24"/>
    <s v="Q2-2023"/>
    <s v="Low"/>
    <s v="Europe &gt; France &gt; Lyon"/>
    <s v="Jan-2023"/>
    <n v="3"/>
    <x v="27"/>
    <n v="1745430.1753"/>
    <n v="1619230.5858400001"/>
    <n v="0.92769714237448142"/>
    <x v="1"/>
  </r>
  <r>
    <s v="ORD-2024-689872"/>
    <d v="2024-08-03T00:00:00"/>
    <d v="2024-08-09T00:00:00"/>
    <s v="Africa"/>
    <s v="Kenya"/>
    <s v="Mombasa"/>
    <s v="Consumer"/>
    <s v="Marketplace"/>
    <x v="11"/>
    <x v="2"/>
    <s v="LAP-1969"/>
    <n v="643.21"/>
    <n v="1112.81"/>
    <n v="0.14099999999999999"/>
    <n v="9"/>
    <n v="6"/>
    <n v="8603.1341099999991"/>
    <n v="5788.89"/>
    <x v="235"/>
    <n v="0.32711847496702562"/>
    <x v="4"/>
    <s v="Q3-2024"/>
    <s v="Medium"/>
    <s v="Africa &gt; Kenya &gt; Mombasa"/>
    <s v="Jan-2023"/>
    <n v="19"/>
    <x v="4"/>
    <n v="1745430.1753"/>
    <n v="1627833.7199500001"/>
    <n v="0.93262609010997088"/>
    <x v="1"/>
  </r>
  <r>
    <s v="ORD-2024-499009"/>
    <d v="2024-01-25T00:00:00"/>
    <d v="2024-01-27T00:00:00"/>
    <s v="Americas"/>
    <s v="Brazil"/>
    <s v="São Paulo"/>
    <s v="Non-Profit"/>
    <s v="Marketplace"/>
    <x v="15"/>
    <x v="2"/>
    <s v="LAP-7056"/>
    <n v="1410.97"/>
    <n v="1650.75"/>
    <n v="0.13500000000000001"/>
    <n v="6"/>
    <n v="2"/>
    <n v="8567.3924999999999"/>
    <n v="8465.82"/>
    <x v="236"/>
    <n v="1.1855707556295596E-2"/>
    <x v="22"/>
    <s v="Q1-2024"/>
    <s v="High"/>
    <s v="Americas &gt; Brazil &gt; São Paulo"/>
    <s v="Jan-2023"/>
    <n v="12"/>
    <x v="22"/>
    <n v="1745430.1753"/>
    <n v="1636401.1124500001"/>
    <n v="0.93753456059549323"/>
    <x v="1"/>
  </r>
  <r>
    <s v="ORD-2024-897622"/>
    <d v="2024-03-30T00:00:00"/>
    <d v="2024-04-24T00:00:00"/>
    <s v="Americas"/>
    <s v="USA"/>
    <s v="Austin"/>
    <s v="Non-Profit"/>
    <s v="Online"/>
    <x v="12"/>
    <x v="2"/>
    <s v="LAP-2846"/>
    <n v="160.82"/>
    <n v="258.52"/>
    <n v="0.13"/>
    <n v="37"/>
    <n v="25"/>
    <n v="8321.7587999999996"/>
    <n v="5950.34"/>
    <x v="237"/>
    <n v="0.28496605789631868"/>
    <x v="12"/>
    <s v="Q1-2024"/>
    <s v="Low"/>
    <s v="Americas &gt; USA &gt; Austin"/>
    <s v="Jan-2023"/>
    <n v="14"/>
    <x v="12"/>
    <n v="1745430.1753"/>
    <n v="1644722.8712500001"/>
    <n v="0.94230230147551408"/>
    <x v="1"/>
  </r>
  <r>
    <s v="ORD-2024-212990"/>
    <d v="2024-08-12T00:00:00"/>
    <d v="2024-09-03T00:00:00"/>
    <s v="Americas"/>
    <s v="USA"/>
    <s v="Austin"/>
    <s v="Consumer"/>
    <s v="Distributor"/>
    <x v="14"/>
    <x v="2"/>
    <s v="LAP-7979"/>
    <n v="797.8"/>
    <n v="886.22"/>
    <n v="0.23599999999999999"/>
    <n v="12"/>
    <n v="22"/>
    <n v="8124.8649599999999"/>
    <n v="9573.5999999999985"/>
    <x v="238"/>
    <n v="-0.17830881462428622"/>
    <x v="4"/>
    <s v="Q3-2024"/>
    <s v="Medium"/>
    <s v="Americas &gt; USA &gt; Austin"/>
    <s v="Jan-2023"/>
    <n v="19"/>
    <x v="4"/>
    <n v="1745430.1753"/>
    <n v="1652847.73621"/>
    <n v="0.94695723701803936"/>
    <x v="1"/>
  </r>
  <r>
    <s v="ORD-2023-723587"/>
    <d v="2023-01-02T00:00:00"/>
    <d v="2023-01-05T00:00:00"/>
    <s v="Americas"/>
    <s v="Canada"/>
    <s v="Toronto"/>
    <s v="Corporate"/>
    <s v="Distributor"/>
    <x v="7"/>
    <x v="2"/>
    <s v="LAP-8555"/>
    <n v="315.87"/>
    <n v="591.67999999999995"/>
    <n v="0"/>
    <n v="13"/>
    <n v="3"/>
    <n v="7691.8399999999992"/>
    <n v="4106.3100000000004"/>
    <x v="239"/>
    <n v="0.46614724175229844"/>
    <x v="18"/>
    <s v="Q1-2023"/>
    <s v="Low"/>
    <s v="Americas &gt; Canada &gt; Toronto"/>
    <s v="Jan-2023"/>
    <n v="0"/>
    <x v="18"/>
    <n v="1745430.1753"/>
    <n v="1660539.5762100001"/>
    <n v="0.95136408188003907"/>
    <x v="2"/>
  </r>
  <r>
    <s v="ORD-2023-430904"/>
    <d v="2023-01-27T00:00:00"/>
    <d v="2023-01-31T00:00:00"/>
    <s v="Europe"/>
    <s v="United Kingdom"/>
    <s v="Manchester"/>
    <s v="Enterprise"/>
    <s v="Online"/>
    <x v="15"/>
    <x v="2"/>
    <s v="LAP-9782"/>
    <n v="941.2"/>
    <n v="668.02"/>
    <n v="0.22"/>
    <n v="14"/>
    <n v="4"/>
    <n v="7294.7783999999992"/>
    <n v="13176.800000000001"/>
    <x v="240"/>
    <n v="-0.80633314371825227"/>
    <x v="18"/>
    <s v="Q1-2023"/>
    <s v="Low"/>
    <s v="Europe &gt; United Kingdom &gt; Manchester"/>
    <s v="Jan-2023"/>
    <n v="0"/>
    <x v="18"/>
    <n v="1745430.1753"/>
    <n v="1667834.35461"/>
    <n v="0.95554344035752503"/>
    <x v="2"/>
  </r>
  <r>
    <s v="ORD-2023-276806"/>
    <d v="2023-03-04T00:00:00"/>
    <d v="2023-03-24T00:00:00"/>
    <s v="Americas"/>
    <s v="Canada"/>
    <s v="Montreal"/>
    <s v="Consumer"/>
    <s v="Distributor"/>
    <x v="14"/>
    <x v="2"/>
    <s v="LAP-6160"/>
    <n v="481.71"/>
    <n v="912.45"/>
    <n v="0.20300000000000001"/>
    <n v="10"/>
    <n v="20"/>
    <n v="7272.2264999999998"/>
    <n v="4817.0999999999995"/>
    <x v="241"/>
    <n v="0.33760313983619739"/>
    <x v="8"/>
    <s v="Q1-2023"/>
    <s v="Medium"/>
    <s v="Americas &gt; Canada &gt; Montreal"/>
    <s v="Jan-2023"/>
    <n v="2"/>
    <x v="8"/>
    <n v="1745430.1753"/>
    <n v="1675106.5811100001"/>
    <n v="0.95970987829523868"/>
    <x v="2"/>
  </r>
  <r>
    <s v="ORD-2023-676553"/>
    <d v="2023-05-20T00:00:00"/>
    <d v="2023-06-19T00:00:00"/>
    <s v="Asia"/>
    <s v="India"/>
    <s v="Delhi"/>
    <s v="Non-Profit"/>
    <s v="Marketplace"/>
    <x v="11"/>
    <x v="2"/>
    <s v="LAP-2806"/>
    <n v="1161.2"/>
    <n v="878.73"/>
    <n v="0.19"/>
    <n v="10"/>
    <n v="30"/>
    <n v="7117.7129999999997"/>
    <n v="11612"/>
    <x v="242"/>
    <n v="-0.63142290227212028"/>
    <x v="0"/>
    <s v="Q2-2023"/>
    <s v="Medium"/>
    <s v="Asia &gt; India &gt; Delhi"/>
    <s v="Jan-2023"/>
    <n v="4"/>
    <x v="0"/>
    <n v="1745430.1753"/>
    <n v="1682224.2941100001"/>
    <n v="0.96378779163759087"/>
    <x v="2"/>
  </r>
  <r>
    <s v="ORD-2024-542244"/>
    <d v="2024-08-30T00:00:00"/>
    <d v="2024-09-05T00:00:00"/>
    <s v="Asia"/>
    <s v="Japan"/>
    <s v="Nagoya"/>
    <s v="Education"/>
    <s v="Online"/>
    <x v="15"/>
    <x v="2"/>
    <s v="LAP-7009"/>
    <n v="466.16"/>
    <n v="876.81"/>
    <n v="0.24099999999999999"/>
    <n v="10"/>
    <n v="6"/>
    <n v="6654.9878999999992"/>
    <n v="4661.6000000000004"/>
    <x v="243"/>
    <n v="0.29953291124691589"/>
    <x v="4"/>
    <s v="Q3-2024"/>
    <s v="Medium"/>
    <s v="Asia &gt; Japan &gt; Nagoya"/>
    <s v="Mar-2023"/>
    <n v="17"/>
    <x v="2"/>
    <n v="1745430.1753"/>
    <n v="1688879.2820100002"/>
    <n v="0.96760059835663148"/>
    <x v="2"/>
  </r>
  <r>
    <s v="ORD-2024-442776"/>
    <d v="2024-06-30T00:00:00"/>
    <d v="2024-07-21T00:00:00"/>
    <s v="Africa"/>
    <s v="Kenya"/>
    <s v="Kisumu"/>
    <s v="Small Business"/>
    <s v="Retail"/>
    <x v="10"/>
    <x v="2"/>
    <s v="LAP-6577"/>
    <n v="753.43"/>
    <n v="1787.2"/>
    <n v="7.2999999999999995E-2"/>
    <n v="4"/>
    <n v="21"/>
    <n v="6626.9376000000002"/>
    <n v="3013.72"/>
    <x v="244"/>
    <n v="0.54523187301476939"/>
    <x v="2"/>
    <s v="Q2-2024"/>
    <s v="High"/>
    <s v="Africa &gt; Kenya &gt; Kisumu"/>
    <s v="Jan-2023"/>
    <n v="17"/>
    <x v="2"/>
    <n v="1745430.1753"/>
    <n v="1695506.2196100003"/>
    <n v="0.97139733436691678"/>
    <x v="2"/>
  </r>
  <r>
    <s v="ORD-2024-355095"/>
    <d v="2024-01-02T00:00:00"/>
    <d v="2024-01-02T00:00:00"/>
    <s v="Americas"/>
    <s v="Canada"/>
    <s v="Vancouver"/>
    <s v="Education"/>
    <s v="Direct"/>
    <x v="5"/>
    <x v="2"/>
    <s v="LAP-3581"/>
    <n v="444.41"/>
    <n v="754.24"/>
    <n v="0.20699999999999999"/>
    <n v="9"/>
    <n v="0"/>
    <n v="5383.0108799999998"/>
    <n v="3999.69"/>
    <x v="245"/>
    <n v="0.25697902360546593"/>
    <x v="22"/>
    <s v="Q1-2024"/>
    <s v="Low"/>
    <s v="Americas &gt; Canada &gt; Vancouver"/>
    <s v="Jan-2023"/>
    <n v="12"/>
    <x v="22"/>
    <n v="1745430.1753"/>
    <n v="1700889.2304900002"/>
    <n v="0.97448139407676726"/>
    <x v="2"/>
  </r>
  <r>
    <s v="ORD-2025-149156"/>
    <d v="2025-01-10T00:00:00"/>
    <d v="2025-02-06T00:00:00"/>
    <s v="Americas"/>
    <s v="Brazil"/>
    <s v="Brasília"/>
    <s v="Non-Profit"/>
    <s v="Retail"/>
    <x v="7"/>
    <x v="2"/>
    <s v="LAP-7353"/>
    <n v="725.62"/>
    <n v="1559.19"/>
    <n v="0.19"/>
    <n v="4"/>
    <n v="27"/>
    <n v="5051.7756000000008"/>
    <n v="2902.48"/>
    <x v="246"/>
    <n v="0.42545349797405896"/>
    <x v="9"/>
    <s v="Q1-2025"/>
    <s v="Medium"/>
    <s v="Americas &gt; Brazil &gt; Brasília"/>
    <s v="Jan-2023"/>
    <n v="24"/>
    <x v="9"/>
    <n v="1745430.1753"/>
    <n v="1705941.0060900003"/>
    <n v="0.97737568092449623"/>
    <x v="2"/>
  </r>
  <r>
    <s v="ORD-2023-419187"/>
    <d v="2023-03-31T00:00:00"/>
    <d v="2023-04-05T00:00:00"/>
    <s v="Africa"/>
    <s v="Kenya"/>
    <s v="Nakuru"/>
    <s v="Education"/>
    <s v="Marketplace"/>
    <x v="7"/>
    <x v="2"/>
    <s v="LAP-7819"/>
    <n v="533.26"/>
    <n v="385.72"/>
    <n v="0"/>
    <n v="12"/>
    <n v="5"/>
    <n v="4628.6400000000003"/>
    <n v="6399.12"/>
    <x v="247"/>
    <n v="-0.38250544436378708"/>
    <x v="8"/>
    <s v="Q1-2023"/>
    <s v="Low"/>
    <s v="Africa &gt; Kenya &gt; Nakuru"/>
    <s v="Jan-2023"/>
    <n v="2"/>
    <x v="8"/>
    <n v="1745430.1753"/>
    <n v="1710569.6460900002"/>
    <n v="0.9800275429499733"/>
    <x v="2"/>
  </r>
  <r>
    <s v="ORD-2024-878493"/>
    <d v="2024-06-19T00:00:00"/>
    <d v="2024-06-20T00:00:00"/>
    <s v="Africa"/>
    <s v="Kenya"/>
    <s v="Kisumu"/>
    <s v="Small Business"/>
    <s v="Direct"/>
    <x v="8"/>
    <x v="2"/>
    <s v="LAP-4607"/>
    <n v="231.63"/>
    <n v="537.39"/>
    <n v="0.08"/>
    <n v="8"/>
    <n v="1"/>
    <n v="3955.1904"/>
    <n v="1853.04"/>
    <x v="248"/>
    <n v="0.53149158129024587"/>
    <x v="2"/>
    <s v="Q2-2024"/>
    <s v="Low"/>
    <s v="Africa &gt; Kenya &gt; Kisumu"/>
    <s v="Jan-2023"/>
    <n v="17"/>
    <x v="2"/>
    <n v="1745430.1753"/>
    <n v="1714524.8364900001"/>
    <n v="0.98229356908838361"/>
    <x v="2"/>
  </r>
  <r>
    <s v="ORD-2023-825495"/>
    <d v="2023-11-30T00:00:00"/>
    <d v="2023-12-07T00:00:00"/>
    <s v="Africa"/>
    <s v="South Africa"/>
    <s v="Durban"/>
    <s v="Small Business"/>
    <s v="Marketplace"/>
    <x v="13"/>
    <x v="2"/>
    <s v="LAP-1525"/>
    <n v="275.56"/>
    <n v="630.72"/>
    <n v="0.107"/>
    <n v="7"/>
    <n v="7"/>
    <n v="3942.6307200000001"/>
    <n v="1928.92"/>
    <x v="249"/>
    <n v="0.51075306388319319"/>
    <x v="13"/>
    <s v="Q4-2023"/>
    <s v="Low"/>
    <s v="Africa &gt; South Africa &gt; Durban"/>
    <s v="Jan-2023"/>
    <n v="10"/>
    <x v="13"/>
    <n v="1745430.1753"/>
    <n v="1718467.4672100001"/>
    <n v="0.98455239947632645"/>
    <x v="2"/>
  </r>
  <r>
    <s v="ORD-2025-640677"/>
    <d v="2025-04-09T00:00:00"/>
    <d v="2025-05-06T00:00:00"/>
    <s v="Americas"/>
    <s v="Brazil"/>
    <s v="Brasília"/>
    <s v="Enterprise"/>
    <s v="Marketplace"/>
    <x v="6"/>
    <x v="2"/>
    <s v="LAP-4517"/>
    <n v="264.19"/>
    <n v="620.92999999999995"/>
    <n v="0.14199999999999999"/>
    <n v="7"/>
    <n v="27"/>
    <n v="3729.3055799999993"/>
    <n v="1849.33"/>
    <x v="250"/>
    <n v="0.50410875152794521"/>
    <x v="32"/>
    <s v="Q2-2025"/>
    <s v="Low"/>
    <s v="Americas &gt; Brazil &gt; Brasília"/>
    <s v="Jan-2023"/>
    <n v="27"/>
    <x v="32"/>
    <n v="1745430.1753"/>
    <n v="1722196.7727900001"/>
    <n v="0.98668901062971104"/>
    <x v="2"/>
  </r>
  <r>
    <s v="ORD-2023-191563"/>
    <d v="2023-11-30T00:00:00"/>
    <d v="2023-12-10T00:00:00"/>
    <s v="Europe"/>
    <s v="Germany"/>
    <s v="Munich"/>
    <s v="Small Business"/>
    <s v="Direct"/>
    <x v="6"/>
    <x v="2"/>
    <s v="LAP-4899"/>
    <n v="174.74"/>
    <n v="415.96"/>
    <n v="0.125"/>
    <n v="10"/>
    <n v="10"/>
    <n v="3639.6499999999996"/>
    <n v="1747.4"/>
    <x v="251"/>
    <n v="0.51989889137691803"/>
    <x v="13"/>
    <s v="Q4-2023"/>
    <s v="Low"/>
    <s v="Europe &gt; Germany &gt; Munich"/>
    <s v="Jan-2023"/>
    <n v="10"/>
    <x v="13"/>
    <n v="1745430.1753"/>
    <n v="1725836.42279"/>
    <n v="0.98877425588987977"/>
    <x v="2"/>
  </r>
  <r>
    <s v="ORD-2024-641220"/>
    <d v="2024-05-10T00:00:00"/>
    <d v="2024-05-16T00:00:00"/>
    <s v="Europe"/>
    <s v="United Kingdom"/>
    <s v="Birmingham"/>
    <s v="Non-Profit"/>
    <s v="Direct"/>
    <x v="12"/>
    <x v="2"/>
    <s v="LAP-1066"/>
    <n v="210.76"/>
    <n v="221.58"/>
    <n v="8.8999999999999996E-2"/>
    <n v="17"/>
    <n v="6"/>
    <n v="3431.6094600000001"/>
    <n v="3582.92"/>
    <x v="252"/>
    <n v="-4.4093170205912635E-2"/>
    <x v="17"/>
    <s v="Q2-2024"/>
    <s v="Low"/>
    <s v="Europe &gt; United Kingdom &gt; Birmingham"/>
    <s v="Jan-2023"/>
    <n v="16"/>
    <x v="17"/>
    <n v="1745430.1753"/>
    <n v="1729268.0322499999"/>
    <n v="0.99074030959317971"/>
    <x v="2"/>
  </r>
  <r>
    <s v="ORD-2023-619385"/>
    <d v="2023-09-30T00:00:00"/>
    <d v="2023-10-03T00:00:00"/>
    <s v="Asia"/>
    <s v="China"/>
    <s v="Beijing"/>
    <s v="Non-Profit"/>
    <s v="Retail"/>
    <x v="8"/>
    <x v="2"/>
    <s v="LAP-5763"/>
    <n v="1019.36"/>
    <n v="972.91"/>
    <n v="0.14699999999999999"/>
    <n v="4"/>
    <n v="3"/>
    <n v="3319.5689199999997"/>
    <n v="4077.44"/>
    <x v="253"/>
    <n v="-0.22830406545678841"/>
    <x v="7"/>
    <s v="Q3-2023"/>
    <s v="Medium"/>
    <s v="Asia &gt; China &gt; Beijing"/>
    <s v="Jan-2023"/>
    <n v="8"/>
    <x v="7"/>
    <n v="1745430.1753"/>
    <n v="1732587.6011699999"/>
    <n v="0.99264217250753517"/>
    <x v="2"/>
  </r>
  <r>
    <s v="ORD-2023-937291"/>
    <d v="2023-04-23T00:00:00"/>
    <d v="2023-04-30T00:00:00"/>
    <s v="Africa"/>
    <s v="Kenya"/>
    <s v="Nairobi"/>
    <s v="Small Business"/>
    <s v="Direct"/>
    <x v="13"/>
    <x v="2"/>
    <s v="LAP-1698"/>
    <n v="756.51"/>
    <n v="850.8"/>
    <n v="7.3999999999999996E-2"/>
    <n v="4"/>
    <n v="7"/>
    <n v="3151.3631999999998"/>
    <n v="3026.04"/>
    <x v="254"/>
    <n v="3.9767932810791162E-2"/>
    <x v="24"/>
    <s v="Q2-2023"/>
    <s v="Medium"/>
    <s v="Africa &gt; Kenya &gt; Nairobi"/>
    <s v="Jan-2023"/>
    <n v="3"/>
    <x v="27"/>
    <n v="1745430.1753"/>
    <n v="1735738.9643699999"/>
    <n v="0.99444766621596059"/>
    <x v="2"/>
  </r>
  <r>
    <s v="ORD-2023-157993"/>
    <d v="2023-04-18T00:00:00"/>
    <d v="2023-05-18T00:00:00"/>
    <s v="Asia"/>
    <s v="China"/>
    <s v="Shenzhen"/>
    <s v="Non-Profit"/>
    <s v="Retail"/>
    <x v="11"/>
    <x v="2"/>
    <s v="LAP-1482"/>
    <n v="329.03"/>
    <n v="391.15"/>
    <n v="0.19700000000000001"/>
    <n v="10"/>
    <n v="30"/>
    <n v="3140.9344999999998"/>
    <n v="3290.2999999999997"/>
    <x v="255"/>
    <n v="-4.7554477815439922E-2"/>
    <x v="24"/>
    <s v="Q2-2023"/>
    <s v="Low"/>
    <s v="Asia &gt; China &gt; Shenzhen"/>
    <s v="Jan-2023"/>
    <n v="3"/>
    <x v="27"/>
    <n v="1745430.1753"/>
    <n v="1738879.8988699999"/>
    <n v="0.99624718506492294"/>
    <x v="2"/>
  </r>
  <r>
    <s v="ORD-2025-512310"/>
    <d v="2025-03-08T00:00:00"/>
    <d v="2025-03-15T00:00:00"/>
    <s v="Asia"/>
    <s v="India"/>
    <s v="Bengaluru"/>
    <s v="Corporate"/>
    <s v="Distributor"/>
    <x v="10"/>
    <x v="2"/>
    <s v="LAP-8119"/>
    <n v="475.66"/>
    <n v="529.14"/>
    <n v="0.19600000000000001"/>
    <n v="7"/>
    <n v="7"/>
    <n v="2977.9999200000002"/>
    <n v="3329.6200000000003"/>
    <x v="256"/>
    <n v="-0.11807256193613333"/>
    <x v="20"/>
    <s v="Q1-2025"/>
    <s v="Low"/>
    <s v="Asia &gt; India &gt; Bengaluru"/>
    <s v="Jan-2023"/>
    <n v="26"/>
    <x v="20"/>
    <n v="1745430.1753"/>
    <n v="1741857.89879"/>
    <n v="0.99795335467407853"/>
    <x v="2"/>
  </r>
  <r>
    <s v="ORD-2025-956101"/>
    <d v="2025-07-09T00:00:00"/>
    <d v="2025-07-18T00:00:00"/>
    <s v="Americas"/>
    <s v="Canada"/>
    <s v="Vancouver"/>
    <s v="Education"/>
    <s v="Distributor"/>
    <x v="14"/>
    <x v="2"/>
    <s v="LAP-2218"/>
    <n v="57.96"/>
    <n v="88.51"/>
    <n v="4.2999999999999997E-2"/>
    <n v="17"/>
    <n v="9"/>
    <n v="1439.96919"/>
    <n v="985.32"/>
    <x v="257"/>
    <n v="0.3157353595877978"/>
    <x v="10"/>
    <s v="Q3-2025"/>
    <s v="Low"/>
    <s v="Americas &gt; Canada &gt; Vancouver"/>
    <s v="Jan-2023"/>
    <n v="30"/>
    <x v="10"/>
    <n v="1745430.1753"/>
    <n v="1743297.8679800001"/>
    <n v="0.99877834854113634"/>
    <x v="2"/>
  </r>
  <r>
    <s v="ORD-2025-578007"/>
    <d v="2025-01-21T00:00:00"/>
    <d v="2025-02-16T00:00:00"/>
    <s v="Europe"/>
    <s v="France"/>
    <s v="Lyon"/>
    <s v="Corporate"/>
    <s v="Distributor"/>
    <x v="0"/>
    <x v="2"/>
    <s v="LAP-3779"/>
    <n v="204.11"/>
    <n v="236.87"/>
    <n v="0.182"/>
    <n v="6"/>
    <n v="26"/>
    <n v="1162.5579600000001"/>
    <n v="1224.6600000000001"/>
    <x v="258"/>
    <n v="-5.3418446337075515E-2"/>
    <x v="9"/>
    <s v="Q1-2025"/>
    <s v="Low"/>
    <s v="Europe &gt; France &gt; Lyon"/>
    <s v="Jan-2023"/>
    <n v="24"/>
    <x v="9"/>
    <n v="1745430.1753"/>
    <n v="1744460.42594"/>
    <n v="0.99944440667193502"/>
    <x v="2"/>
  </r>
  <r>
    <s v="ORD-2023-835226"/>
    <d v="2023-10-26T00:00:00"/>
    <d v="2023-11-05T00:00:00"/>
    <s v="Africa"/>
    <s v="South Africa"/>
    <s v="Cape Town"/>
    <s v="Non-Profit"/>
    <s v="Online"/>
    <x v="14"/>
    <x v="2"/>
    <s v="LAP-7320"/>
    <n v="20.38"/>
    <n v="42.56"/>
    <n v="7.1999999999999995E-2"/>
    <n v="13"/>
    <n v="10"/>
    <n v="513.44384000000002"/>
    <n v="264.94"/>
    <x v="259"/>
    <n v="0.48399419885921702"/>
    <x v="5"/>
    <s v="Q4-2023"/>
    <s v="Low"/>
    <s v="Africa &gt; South Africa &gt; Cape Town"/>
    <s v="Jan-2023"/>
    <n v="9"/>
    <x v="5"/>
    <n v="1745430.1753"/>
    <n v="1744973.8697800001"/>
    <n v="0.99973857131241495"/>
    <x v="2"/>
  </r>
  <r>
    <s v="ORD-2025-728935"/>
    <d v="2025-02-28T00:00:00"/>
    <d v="2025-03-10T00:00:00"/>
    <s v="Asia"/>
    <s v="Japan"/>
    <s v="Osaka"/>
    <s v="Education"/>
    <s v="Distributor"/>
    <x v="15"/>
    <x v="2"/>
    <s v="LAP-3017"/>
    <n v="51.86"/>
    <n v="45.98"/>
    <n v="0.17299999999999999"/>
    <n v="12"/>
    <n v="10"/>
    <n v="456.30551999999994"/>
    <n v="622.31999999999994"/>
    <x v="260"/>
    <n v="-0.36382308064123353"/>
    <x v="11"/>
    <s v="Q1-2025"/>
    <s v="Low"/>
    <s v="Asia &gt; Japan &gt; Osaka"/>
    <s v="Mar-2023"/>
    <n v="23"/>
    <x v="1"/>
    <n v="1745430.1753"/>
    <n v="1745430.1753"/>
    <n v="1"/>
    <x v="2"/>
  </r>
  <r>
    <s v="ORD-2023-576840"/>
    <d v="2023-11-19T00:00:00"/>
    <d v="2023-12-13T00:00:00"/>
    <s v="Europe"/>
    <s v="France"/>
    <s v="Lyon"/>
    <s v="Non-Profit"/>
    <s v="Direct"/>
    <x v="11"/>
    <x v="3"/>
    <s v="MON-3745"/>
    <n v="1297.42"/>
    <n v="2742.97"/>
    <n v="6.9000000000000006E-2"/>
    <n v="40"/>
    <n v="24"/>
    <n v="102148.2028"/>
    <n v="51896.800000000003"/>
    <x v="261"/>
    <n v="0.49194602961727291"/>
    <x v="13"/>
    <s v="Q4-2023"/>
    <s v="High"/>
    <s v="Europe &gt; France &gt; Lyon"/>
    <s v="Jan-2023"/>
    <n v="10"/>
    <x v="13"/>
    <n v="1429853.4554100002"/>
    <n v="102148.2028"/>
    <n v="7.1439630693279493E-2"/>
    <x v="0"/>
  </r>
  <r>
    <s v="ORD-2024-165942"/>
    <d v="2024-12-29T00:00:00"/>
    <d v="2025-01-12T00:00:00"/>
    <s v="Europe"/>
    <s v="United Kingdom"/>
    <s v="Manchester"/>
    <s v="Corporate"/>
    <s v="Direct"/>
    <x v="7"/>
    <x v="3"/>
    <s v="MON-6310"/>
    <n v="1399.72"/>
    <n v="3149.21"/>
    <n v="0.185"/>
    <n v="27"/>
    <n v="14"/>
    <n v="69298.366049999997"/>
    <n v="37792.44"/>
    <x v="262"/>
    <n v="0.45464168703873786"/>
    <x v="1"/>
    <s v="Q4-2024"/>
    <s v="High"/>
    <s v="Europe &gt; United Kingdom &gt; Manchester"/>
    <s v="Jan-2023"/>
    <n v="23"/>
    <x v="1"/>
    <n v="1429853.4554100002"/>
    <n v="171446.56884999998"/>
    <n v="0.11990499320144589"/>
    <x v="0"/>
  </r>
  <r>
    <s v="ORD-2023-869884"/>
    <d v="2023-03-02T00:00:00"/>
    <d v="2023-03-05T00:00:00"/>
    <s v="Americas"/>
    <s v="Brazil"/>
    <s v="Brasília"/>
    <s v="Enterprise"/>
    <s v="Direct"/>
    <x v="12"/>
    <x v="3"/>
    <s v="MON-2828"/>
    <n v="1473.58"/>
    <n v="3436.52"/>
    <n v="0.108"/>
    <n v="21"/>
    <n v="3"/>
    <n v="64372.892639999998"/>
    <n v="30945.18"/>
    <x v="263"/>
    <n v="0.51928243813652553"/>
    <x v="8"/>
    <s v="Q1-2023"/>
    <s v="High"/>
    <s v="Americas &gt; Brazil &gt; Brasília"/>
    <s v="Jan-2023"/>
    <n v="2"/>
    <x v="8"/>
    <n v="1429853.4554100002"/>
    <n v="235819.46148999999"/>
    <n v="0.16492561569701591"/>
    <x v="0"/>
  </r>
  <r>
    <s v="ORD-2023-356427"/>
    <d v="2023-04-13T00:00:00"/>
    <d v="2023-05-02T00:00:00"/>
    <s v="Americas"/>
    <s v="Canada"/>
    <s v="Montreal"/>
    <s v="Consumer"/>
    <s v="Distributor"/>
    <x v="13"/>
    <x v="3"/>
    <s v="MON-6053"/>
    <n v="671.05"/>
    <n v="1645.48"/>
    <n v="0.13700000000000001"/>
    <n v="43"/>
    <n v="19"/>
    <n v="61062.117319999998"/>
    <n v="28855.149999999998"/>
    <x v="264"/>
    <n v="0.52744596377517161"/>
    <x v="24"/>
    <s v="Q2-2023"/>
    <s v="High"/>
    <s v="Americas &gt; Canada &gt; Montreal"/>
    <s v="Jan-2023"/>
    <n v="3"/>
    <x v="27"/>
    <n v="1429853.4554100002"/>
    <n v="296881.57880999998"/>
    <n v="0.20763077341018232"/>
    <x v="0"/>
  </r>
  <r>
    <s v="ORD-2024-343877"/>
    <d v="2024-03-09T00:00:00"/>
    <d v="2024-03-26T00:00:00"/>
    <s v="Asia"/>
    <s v="China"/>
    <s v="Shenzhen"/>
    <s v="Enterprise"/>
    <s v="Online"/>
    <x v="10"/>
    <x v="3"/>
    <s v="MON-5749"/>
    <n v="1029.67"/>
    <n v="1118.43"/>
    <n v="0.27200000000000002"/>
    <n v="53"/>
    <n v="17"/>
    <n v="43153.503120000001"/>
    <n v="54572.51"/>
    <x v="265"/>
    <n v="-0.26461367106736061"/>
    <x v="12"/>
    <s v="Q1-2024"/>
    <s v="Medium"/>
    <s v="Asia &gt; China &gt; Shenzhen"/>
    <s v="Jan-2023"/>
    <n v="14"/>
    <x v="12"/>
    <n v="1429853.4554100002"/>
    <n v="340035.08192999999"/>
    <n v="0.23781114116516044"/>
    <x v="0"/>
  </r>
  <r>
    <s v="ORD-2024-626925"/>
    <d v="2024-06-07T00:00:00"/>
    <d v="2024-06-09T00:00:00"/>
    <s v="Asia"/>
    <s v="China"/>
    <s v="Shanghai"/>
    <s v="Corporate"/>
    <s v="Retail"/>
    <x v="0"/>
    <x v="3"/>
    <s v="MON-8688"/>
    <n v="1370.28"/>
    <n v="2209.66"/>
    <n v="0.13300000000000001"/>
    <n v="22"/>
    <n v="2"/>
    <n v="42147.054839999997"/>
    <n v="30146.16"/>
    <x v="266"/>
    <n v="0.28473863442079594"/>
    <x v="2"/>
    <s v="Q2-2024"/>
    <s v="High"/>
    <s v="Asia &gt; China &gt; Shanghai"/>
    <s v="Jan-2023"/>
    <n v="17"/>
    <x v="2"/>
    <n v="1429853.4554100002"/>
    <n v="382182.13676999998"/>
    <n v="0.26728762680117596"/>
    <x v="0"/>
  </r>
  <r>
    <s v="ORD-2023-369160"/>
    <d v="2023-07-24T00:00:00"/>
    <d v="2023-08-13T00:00:00"/>
    <s v="Americas"/>
    <s v="Canada"/>
    <s v="Montreal"/>
    <s v="Education"/>
    <s v="Direct"/>
    <x v="1"/>
    <x v="3"/>
    <s v="MON-3307"/>
    <n v="1082.3800000000001"/>
    <n v="1766.55"/>
    <n v="0.16400000000000001"/>
    <n v="28"/>
    <n v="20"/>
    <n v="41351.402399999999"/>
    <n v="30306.640000000003"/>
    <x v="267"/>
    <n v="0.26709523157550746"/>
    <x v="14"/>
    <s v="Q3-2023"/>
    <s v="High"/>
    <s v="Americas &gt; Canada &gt; Montreal"/>
    <s v="Jan-2023"/>
    <n v="6"/>
    <x v="14"/>
    <n v="1429853.4554100002"/>
    <n v="423533.53917"/>
    <n v="0.29620765510445601"/>
    <x v="0"/>
  </r>
  <r>
    <s v="ORD-2025-677880"/>
    <d v="2025-08-21T00:00:00"/>
    <d v="2025-09-14T00:00:00"/>
    <s v="Europe"/>
    <s v="Germany"/>
    <s v="Berlin"/>
    <s v="Non-Profit"/>
    <s v="Online"/>
    <x v="5"/>
    <x v="3"/>
    <s v="MON-9662"/>
    <n v="1397.67"/>
    <n v="3131.37"/>
    <n v="0.10299999999999999"/>
    <n v="13"/>
    <n v="24"/>
    <n v="36514.905569999995"/>
    <n v="18169.71"/>
    <x v="268"/>
    <n v="0.50240293062874808"/>
    <x v="26"/>
    <s v="Q3-2025"/>
    <s v="High"/>
    <s v="Europe &gt; Germany &gt; Berlin"/>
    <s v="Jan-2023"/>
    <n v="31"/>
    <x v="28"/>
    <n v="1429853.4554100002"/>
    <n v="460048.44474000001"/>
    <n v="0.32174517115677737"/>
    <x v="0"/>
  </r>
  <r>
    <s v="ORD-2023-825836"/>
    <d v="2023-07-19T00:00:00"/>
    <d v="2023-07-31T00:00:00"/>
    <s v="Americas"/>
    <s v="Brazil"/>
    <s v="Rio de Janeiro"/>
    <s v="Corporate"/>
    <s v="Retail"/>
    <x v="1"/>
    <x v="3"/>
    <s v="MON-7869"/>
    <n v="1334.64"/>
    <n v="2273.42"/>
    <n v="0.11799999999999999"/>
    <n v="18"/>
    <n v="12"/>
    <n v="36092.815920000001"/>
    <n v="24023.52"/>
    <x v="269"/>
    <n v="0.33439607335575272"/>
    <x v="14"/>
    <s v="Q3-2023"/>
    <s v="High"/>
    <s v="Americas &gt; Brazil &gt; Rio de Janeiro"/>
    <s v="Jan-2023"/>
    <n v="6"/>
    <x v="14"/>
    <n v="1429853.4554100002"/>
    <n v="496141.26066000003"/>
    <n v="0.3469874893701852"/>
    <x v="0"/>
  </r>
  <r>
    <s v="ORD-2023-867285"/>
    <d v="2023-04-12T00:00:00"/>
    <d v="2023-04-17T00:00:00"/>
    <s v="Europe"/>
    <s v="France"/>
    <s v="Lyon"/>
    <s v="Enterprise"/>
    <s v="Direct"/>
    <x v="13"/>
    <x v="3"/>
    <s v="MON-3043"/>
    <n v="1087.81"/>
    <n v="2323.87"/>
    <n v="9.4E-2"/>
    <n v="17"/>
    <n v="5"/>
    <n v="35792.245739999998"/>
    <n v="18492.77"/>
    <x v="270"/>
    <n v="0.48333026839572651"/>
    <x v="24"/>
    <s v="Q2-2023"/>
    <s v="High"/>
    <s v="Europe &gt; France &gt; Lyon"/>
    <s v="Jan-2023"/>
    <n v="3"/>
    <x v="27"/>
    <n v="1429853.4554100002"/>
    <n v="531933.50640000007"/>
    <n v="0.37201959710442634"/>
    <x v="0"/>
  </r>
  <r>
    <s v="ORD-2023-573656"/>
    <d v="2023-05-02T00:00:00"/>
    <d v="2023-05-16T00:00:00"/>
    <s v="Asia"/>
    <s v="India"/>
    <s v="Bengaluru"/>
    <s v="Non-Profit"/>
    <s v="Retail"/>
    <x v="2"/>
    <x v="3"/>
    <s v="MON-4830"/>
    <n v="475.37"/>
    <n v="963.73"/>
    <n v="4.1000000000000002E-2"/>
    <n v="37"/>
    <n v="14"/>
    <n v="34196.031589999999"/>
    <n v="17588.689999999999"/>
    <x v="271"/>
    <n v="0.48565113604750887"/>
    <x v="0"/>
    <s v="Q2-2023"/>
    <s v="Medium"/>
    <s v="Asia &gt; India &gt; Bengaluru"/>
    <s v="Jan-2023"/>
    <n v="4"/>
    <x v="0"/>
    <n v="1429853.4554100002"/>
    <n v="566129.5379900001"/>
    <n v="0.3959353567654012"/>
    <x v="0"/>
  </r>
  <r>
    <s v="ORD-2024-833375"/>
    <d v="2024-04-24T00:00:00"/>
    <d v="2024-05-10T00:00:00"/>
    <s v="Africa"/>
    <s v="Kenya"/>
    <s v="Kisumu"/>
    <s v="Non-Profit"/>
    <s v="Online"/>
    <x v="15"/>
    <x v="3"/>
    <s v="MON-6190"/>
    <n v="513.30999999999995"/>
    <n v="1186.26"/>
    <n v="9.4E-2"/>
    <n v="28"/>
    <n v="16"/>
    <n v="30093.043679999999"/>
    <n v="14372.679999999998"/>
    <x v="272"/>
    <n v="0.52239194702820435"/>
    <x v="28"/>
    <s v="Q2-2024"/>
    <s v="Medium"/>
    <s v="Africa &gt; Kenya &gt; Kisumu"/>
    <s v="Jan-2023"/>
    <n v="15"/>
    <x v="29"/>
    <n v="1429853.4554100002"/>
    <n v="596222.5816700001"/>
    <n v="0.4169816000472843"/>
    <x v="0"/>
  </r>
  <r>
    <s v="ORD-2025-823055"/>
    <d v="2025-09-08T00:00:00"/>
    <d v="2025-10-05T00:00:00"/>
    <s v="Americas"/>
    <s v="Brazil"/>
    <s v="Rio de Janeiro"/>
    <s v="Education"/>
    <s v="Online"/>
    <x v="1"/>
    <x v="3"/>
    <s v="MON-9274"/>
    <n v="660.78"/>
    <n v="1630.39"/>
    <n v="0.218"/>
    <n v="22"/>
    <n v="27"/>
    <n v="28049.229560000003"/>
    <n v="14537.16"/>
    <x v="273"/>
    <n v="0.48172694123724097"/>
    <x v="21"/>
    <s v="Q3-2025"/>
    <s v="High"/>
    <s v="Americas &gt; Brazil &gt; Rio de Janeiro"/>
    <s v="Jan-2023"/>
    <n v="32"/>
    <x v="21"/>
    <n v="1429853.4554100002"/>
    <n v="624271.81123000011"/>
    <n v="0.43659845620402732"/>
    <x v="0"/>
  </r>
  <r>
    <s v="ORD-2023-715175"/>
    <d v="2023-06-15T00:00:00"/>
    <d v="2023-06-23T00:00:00"/>
    <s v="Americas"/>
    <s v="USA"/>
    <s v="San Francisco"/>
    <s v="Consumer"/>
    <s v="Distributor"/>
    <x v="0"/>
    <x v="3"/>
    <s v="MON-5424"/>
    <n v="1097.0899999999999"/>
    <n v="2182.31"/>
    <n v="0.112"/>
    <n v="14"/>
    <n v="8"/>
    <n v="27130.477920000001"/>
    <n v="15359.259999999998"/>
    <x v="274"/>
    <n v="0.43387432962699546"/>
    <x v="16"/>
    <s v="Q2-2023"/>
    <s v="High"/>
    <s v="Americas &gt; USA &gt; San Francisco"/>
    <s v="Jan-2023"/>
    <n v="5"/>
    <x v="16"/>
    <n v="1429853.4554100002"/>
    <n v="651402.28915000008"/>
    <n v="0.45557276284877402"/>
    <x v="0"/>
  </r>
  <r>
    <s v="ORD-2024-247979"/>
    <d v="2024-11-02T00:00:00"/>
    <d v="2024-11-18T00:00:00"/>
    <s v="Asia"/>
    <s v="India"/>
    <s v="Mumbai"/>
    <s v="Small Business"/>
    <s v="Distributor"/>
    <x v="0"/>
    <x v="3"/>
    <s v="MON-5188"/>
    <n v="1233.58"/>
    <n v="1912.51"/>
    <n v="0.255"/>
    <n v="19"/>
    <n v="16"/>
    <n v="27071.57905"/>
    <n v="23438.019999999997"/>
    <x v="275"/>
    <n v="0.13422043255360103"/>
    <x v="6"/>
    <s v="Q4-2024"/>
    <s v="High"/>
    <s v="Asia &gt; India &gt; Mumbai"/>
    <s v="Jan-2023"/>
    <n v="22"/>
    <x v="6"/>
    <n v="1429853.4554100002"/>
    <n v="678473.86820000014"/>
    <n v="0.4745058772512129"/>
    <x v="0"/>
  </r>
  <r>
    <s v="ORD-2024-886939"/>
    <d v="2024-06-03T00:00:00"/>
    <d v="2024-06-24T00:00:00"/>
    <s v="Americas"/>
    <s v="Canada"/>
    <s v="Toronto"/>
    <s v="Small Business"/>
    <s v="Direct"/>
    <x v="12"/>
    <x v="3"/>
    <s v="MON-5386"/>
    <n v="1205.5"/>
    <n v="2210.17"/>
    <n v="0.104"/>
    <n v="13"/>
    <n v="21"/>
    <n v="25744.060160000001"/>
    <n v="15671.5"/>
    <x v="276"/>
    <n v="0.39125763758314652"/>
    <x v="2"/>
    <s v="Q2-2024"/>
    <s v="High"/>
    <s v="Americas &gt; Canada &gt; Toronto"/>
    <s v="Jan-2023"/>
    <n v="17"/>
    <x v="2"/>
    <n v="1429853.4554100002"/>
    <n v="704217.92836000014"/>
    <n v="0.49251056162120527"/>
    <x v="0"/>
  </r>
  <r>
    <s v="ORD-2024-444710"/>
    <d v="2024-09-22T00:00:00"/>
    <d v="2024-10-01T00:00:00"/>
    <s v="Americas"/>
    <s v="Brazil"/>
    <s v="São Paulo"/>
    <s v="Non-Profit"/>
    <s v="Online"/>
    <x v="10"/>
    <x v="3"/>
    <s v="MON-6341"/>
    <n v="1378.8"/>
    <n v="1952.04"/>
    <n v="0.159"/>
    <n v="15"/>
    <n v="9"/>
    <n v="24624.984599999996"/>
    <n v="20682"/>
    <x v="277"/>
    <n v="0.16012130216723047"/>
    <x v="31"/>
    <s v="Q3-2024"/>
    <s v="High"/>
    <s v="Americas &gt; Brazil &gt; São Paulo"/>
    <s v="Jan-2023"/>
    <n v="20"/>
    <x v="31"/>
    <n v="1429853.4554100002"/>
    <n v="728842.9129600001"/>
    <n v="0.50973259546448391"/>
    <x v="0"/>
  </r>
  <r>
    <s v="ORD-2024-589570"/>
    <d v="2024-05-04T00:00:00"/>
    <d v="2024-05-29T00:00:00"/>
    <s v="Africa"/>
    <s v="Nigeria"/>
    <s v="Abuja"/>
    <s v="Non-Profit"/>
    <s v="Marketplace"/>
    <x v="0"/>
    <x v="3"/>
    <s v="MON-6892"/>
    <n v="1295.3399999999999"/>
    <n v="2530.81"/>
    <n v="3.1E-2"/>
    <n v="10"/>
    <n v="25"/>
    <n v="24523.548899999998"/>
    <n v="12953.4"/>
    <x v="278"/>
    <n v="0.47179749338807969"/>
    <x v="17"/>
    <s v="Q2-2024"/>
    <s v="High"/>
    <s v="Africa &gt; Nigeria &gt; Abuja"/>
    <s v="Jan-2023"/>
    <n v="16"/>
    <x v="17"/>
    <n v="1429853.4554100002"/>
    <n v="753366.46186000016"/>
    <n v="0.52688368798184126"/>
    <x v="0"/>
  </r>
  <r>
    <s v="ORD-2023-854471"/>
    <d v="2023-03-06T00:00:00"/>
    <d v="2023-04-04T00:00:00"/>
    <s v="Asia"/>
    <s v="China"/>
    <s v="Beijing"/>
    <s v="Small Business"/>
    <s v="Direct"/>
    <x v="1"/>
    <x v="3"/>
    <s v="MON-2073"/>
    <n v="1126.29"/>
    <n v="2050.87"/>
    <n v="6.4000000000000001E-2"/>
    <n v="12"/>
    <n v="29"/>
    <n v="23035.371839999996"/>
    <n v="13515.48"/>
    <x v="279"/>
    <n v="0.41327276616690367"/>
    <x v="8"/>
    <s v="Q1-2023"/>
    <s v="High"/>
    <s v="Asia &gt; China &gt; Beijing"/>
    <s v="Jan-2023"/>
    <n v="2"/>
    <x v="8"/>
    <n v="1429853.4554100002"/>
    <n v="776401.83370000019"/>
    <n v="0.54299399058162401"/>
    <x v="0"/>
  </r>
  <r>
    <s v="ORD-2024-766980"/>
    <d v="2024-11-04T00:00:00"/>
    <d v="2024-11-07T00:00:00"/>
    <s v="Europe"/>
    <s v="France"/>
    <s v="Lyon"/>
    <s v="Corporate"/>
    <s v="Online"/>
    <x v="0"/>
    <x v="3"/>
    <s v="MON-1118"/>
    <n v="740.68"/>
    <n v="1837.19"/>
    <n v="0.19700000000000001"/>
    <n v="15"/>
    <n v="3"/>
    <n v="22128.953549999998"/>
    <n v="11110.199999999999"/>
    <x v="280"/>
    <n v="0.49793378277482986"/>
    <x v="6"/>
    <s v="Q4-2024"/>
    <s v="High"/>
    <s v="Europe &gt; France &gt; Lyon"/>
    <s v="Jan-2023"/>
    <n v="22"/>
    <x v="6"/>
    <n v="1429853.4554100002"/>
    <n v="798530.78725000017"/>
    <n v="0.55847036927363103"/>
    <x v="0"/>
  </r>
  <r>
    <s v="ORD-2024-640340"/>
    <d v="2024-10-22T00:00:00"/>
    <d v="2024-10-29T00:00:00"/>
    <s v="Africa"/>
    <s v="Nigeria"/>
    <s v="Port Harcourt"/>
    <s v="Enterprise"/>
    <s v="Distributor"/>
    <x v="9"/>
    <x v="3"/>
    <s v="MON-8758"/>
    <n v="1023.06"/>
    <n v="1355.61"/>
    <n v="0.153"/>
    <n v="18"/>
    <n v="7"/>
    <n v="20667.63006"/>
    <n v="18415.079999999998"/>
    <x v="281"/>
    <n v="0.10898927711888808"/>
    <x v="25"/>
    <s v="Q4-2024"/>
    <s v="Medium"/>
    <s v="Africa &gt; Nigeria &gt; Port Harcourt"/>
    <s v="Jan-2023"/>
    <n v="21"/>
    <x v="25"/>
    <n v="1429853.4554100002"/>
    <n v="819198.41731000016"/>
    <n v="0.5729247386929599"/>
    <x v="0"/>
  </r>
  <r>
    <s v="ORD-2025-485946"/>
    <d v="2025-06-15T00:00:00"/>
    <d v="2025-06-30T00:00:00"/>
    <s v="Africa"/>
    <s v="South Africa"/>
    <s v="Johannesburg"/>
    <s v="Small Business"/>
    <s v="Direct"/>
    <x v="1"/>
    <x v="3"/>
    <s v="MON-5891"/>
    <n v="1487.59"/>
    <n v="1480.83"/>
    <n v="8.9999999999999993E-3"/>
    <n v="14"/>
    <n v="15"/>
    <n v="20545.03542"/>
    <n v="20826.259999999998"/>
    <x v="282"/>
    <n v="-1.3688201273492778E-2"/>
    <x v="15"/>
    <s v="Q2-2025"/>
    <s v="Medium"/>
    <s v="Africa &gt; South Africa &gt; Johannesburg"/>
    <s v="Jan-2023"/>
    <n v="29"/>
    <x v="15"/>
    <n v="1429853.4554100002"/>
    <n v="839743.45273000014"/>
    <n v="0.58729336880835092"/>
    <x v="0"/>
  </r>
  <r>
    <s v="ORD-2024-741404"/>
    <d v="2024-10-19T00:00:00"/>
    <d v="2024-11-06T00:00:00"/>
    <s v="Americas"/>
    <s v="USA"/>
    <s v="Chicago"/>
    <s v="Education"/>
    <s v="Unknown"/>
    <x v="1"/>
    <x v="3"/>
    <s v="MON-8129"/>
    <n v="942.02"/>
    <n v="1028.46"/>
    <n v="0"/>
    <n v="19"/>
    <n v="18"/>
    <n v="19540.740000000002"/>
    <n v="17898.38"/>
    <x v="283"/>
    <n v="8.4047994088248479E-2"/>
    <x v="25"/>
    <s v="Q4-2024"/>
    <s v="Medium"/>
    <s v="Americas &gt; USA &gt; Chicago"/>
    <s v="Jan-2023"/>
    <n v="21"/>
    <x v="25"/>
    <n v="1429853.4554100002"/>
    <n v="859284.19273000013"/>
    <n v="0.60095962245557999"/>
    <x v="0"/>
  </r>
  <r>
    <s v="ORD-2025-964661"/>
    <d v="2025-02-04T00:00:00"/>
    <d v="2025-02-25T00:00:00"/>
    <s v="Europe"/>
    <s v="United Kingdom"/>
    <s v="Birmingham"/>
    <s v="Corporate"/>
    <s v="Marketplace"/>
    <x v="4"/>
    <x v="3"/>
    <s v="MON-4959"/>
    <n v="1016.32"/>
    <n v="2253.42"/>
    <n v="5.5E-2"/>
    <n v="9"/>
    <n v="21"/>
    <n v="19165.337099999997"/>
    <n v="9146.880000000001"/>
    <x v="284"/>
    <n v="0.52273837124419786"/>
    <x v="11"/>
    <s v="Q1-2025"/>
    <s v="High"/>
    <s v="Europe &gt; United Kingdom &gt; Birmingham"/>
    <s v="Jan-2023"/>
    <n v="25"/>
    <x v="11"/>
    <n v="1429853.4554100002"/>
    <n v="878449.52983000013"/>
    <n v="0.61436332968689511"/>
    <x v="0"/>
  </r>
  <r>
    <s v="ORD-2024-398783"/>
    <d v="2024-07-18T00:00:00"/>
    <d v="2024-08-07T00:00:00"/>
    <s v="Europe"/>
    <s v="France"/>
    <s v="Marseille"/>
    <s v="Corporate"/>
    <s v="Retail"/>
    <x v="6"/>
    <x v="3"/>
    <s v="MON-7622"/>
    <n v="941.35"/>
    <n v="899.83"/>
    <n v="5.8000000000000003E-2"/>
    <n v="22"/>
    <n v="20"/>
    <n v="18648.07692"/>
    <n v="20709.7"/>
    <x v="285"/>
    <n v="-0.11055419220139089"/>
    <x v="23"/>
    <s v="Q3-2024"/>
    <s v="Medium"/>
    <s v="Europe &gt; France &gt; Marseille"/>
    <s v="Jan-2023"/>
    <n v="18"/>
    <x v="23"/>
    <n v="1429853.4554100002"/>
    <n v="897097.60675000015"/>
    <n v="0.62740527944016744"/>
    <x v="0"/>
  </r>
  <r>
    <s v="ORD-2024-604471"/>
    <d v="2024-01-21T00:00:00"/>
    <d v="2024-01-25T00:00:00"/>
    <s v="Asia"/>
    <s v="India"/>
    <s v="Delhi"/>
    <s v="Consumer"/>
    <s v="Direct"/>
    <x v="1"/>
    <x v="3"/>
    <s v="MON-8973"/>
    <n v="523.70000000000005"/>
    <n v="1109.92"/>
    <n v="0.03"/>
    <n v="16"/>
    <n v="4"/>
    <n v="17225.9584"/>
    <n v="8379.2000000000007"/>
    <x v="286"/>
    <n v="0.51357133197302962"/>
    <x v="22"/>
    <s v="Q1-2024"/>
    <s v="Medium"/>
    <s v="Asia &gt; India &gt; Delhi"/>
    <s v="Jan-2023"/>
    <n v="12"/>
    <x v="22"/>
    <n v="1429853.4554100002"/>
    <n v="914323.56515000015"/>
    <n v="0.63945263879354997"/>
    <x v="0"/>
  </r>
  <r>
    <s v="ORD-2025-845715"/>
    <d v="2025-04-14T00:00:00"/>
    <d v="2025-05-04T00:00:00"/>
    <s v="Europe"/>
    <s v="United Kingdom"/>
    <s v="Birmingham"/>
    <s v="Enterprise"/>
    <s v="Marketplace"/>
    <x v="10"/>
    <x v="3"/>
    <s v="MON-6962"/>
    <n v="1413.87"/>
    <n v="3275"/>
    <n v="0.255"/>
    <n v="7"/>
    <n v="20"/>
    <n v="17079.125"/>
    <n v="9897.09"/>
    <x v="287"/>
    <n v="0.42051539525590448"/>
    <x v="32"/>
    <s v="Q2-2025"/>
    <s v="High"/>
    <s v="Europe &gt; United Kingdom &gt; Birmingham"/>
    <s v="Jan-2023"/>
    <n v="27"/>
    <x v="32"/>
    <n v="1429853.4554100002"/>
    <n v="931402.69015000015"/>
    <n v="0.65139730692396525"/>
    <x v="0"/>
  </r>
  <r>
    <s v="ORD-2023-390998"/>
    <d v="2023-04-19T00:00:00"/>
    <d v="2023-04-28T00:00:00"/>
    <s v="Europe"/>
    <s v="Germany"/>
    <s v="Berlin"/>
    <s v="Education"/>
    <s v="Online"/>
    <x v="13"/>
    <x v="3"/>
    <s v="MON-1663"/>
    <n v="1178.42"/>
    <n v="2446.56"/>
    <n v="2.9000000000000001E-2"/>
    <n v="7"/>
    <n v="9"/>
    <n v="16629.268319999999"/>
    <n v="8248.94"/>
    <x v="288"/>
    <n v="0.50395051416188819"/>
    <x v="24"/>
    <s v="Q2-2023"/>
    <s v="High"/>
    <s v="Europe &gt; Germany &gt; Berlin"/>
    <s v="Jan-2023"/>
    <n v="3"/>
    <x v="27"/>
    <n v="1429853.4554100002"/>
    <n v="948031.95847000019"/>
    <n v="0.66302735772188548"/>
    <x v="0"/>
  </r>
  <r>
    <s v="ORD-2024-329104"/>
    <d v="2024-05-23T00:00:00"/>
    <d v="2024-06-14T00:00:00"/>
    <s v="Europe"/>
    <s v="France"/>
    <s v="Marseille"/>
    <s v="Small Business"/>
    <s v="Online"/>
    <x v="15"/>
    <x v="3"/>
    <s v="MON-2100"/>
    <n v="1481.74"/>
    <n v="1848.97"/>
    <n v="0.254"/>
    <n v="12"/>
    <n v="22"/>
    <n v="16551.979439999999"/>
    <n v="17780.88"/>
    <x v="289"/>
    <n v="-7.424493030907256E-2"/>
    <x v="17"/>
    <s v="Q2-2024"/>
    <s v="High"/>
    <s v="Europe &gt; France &gt; Marseille"/>
    <s v="Jan-2023"/>
    <n v="16"/>
    <x v="17"/>
    <n v="1429853.4554100002"/>
    <n v="964583.93791000021"/>
    <n v="0.67460335481261802"/>
    <x v="0"/>
  </r>
  <r>
    <s v="ORD-2024-500511"/>
    <d v="2024-10-08T00:00:00"/>
    <d v="2024-10-08T00:00:00"/>
    <s v="Europe"/>
    <s v="United Kingdom"/>
    <s v="London"/>
    <s v="Corporate"/>
    <s v="Online"/>
    <x v="13"/>
    <x v="3"/>
    <s v="MON-9733"/>
    <n v="1108.1099999999999"/>
    <n v="2503.79"/>
    <n v="0.184"/>
    <n v="8"/>
    <n v="0"/>
    <n v="16344.741120000001"/>
    <n v="8864.8799999999992"/>
    <x v="290"/>
    <n v="0.45763105485025884"/>
    <x v="25"/>
    <s v="Q4-2024"/>
    <s v="High"/>
    <s v="Europe &gt; United Kingdom &gt; London"/>
    <s v="Jan-2023"/>
    <n v="21"/>
    <x v="25"/>
    <n v="1429853.4554100002"/>
    <n v="980928.67903000023"/>
    <n v="0.68603441514831742"/>
    <x v="0"/>
  </r>
  <r>
    <s v="ORD-2024-192263"/>
    <d v="2024-11-21T00:00:00"/>
    <d v="2024-12-21T00:00:00"/>
    <s v="Europe"/>
    <s v="France"/>
    <s v="Marseille"/>
    <s v="Small Business"/>
    <s v="Direct"/>
    <x v="14"/>
    <x v="3"/>
    <s v="MON-7943"/>
    <n v="1122.68"/>
    <n v="1997.19"/>
    <n v="0.186"/>
    <n v="10"/>
    <n v="30"/>
    <n v="16257.126600000001"/>
    <n v="11226.800000000001"/>
    <x v="291"/>
    <n v="0.30942285951073295"/>
    <x v="6"/>
    <s v="Q4-2024"/>
    <s v="High"/>
    <s v="Europe &gt; France &gt; Marseille"/>
    <s v="Jan-2023"/>
    <n v="22"/>
    <x v="6"/>
    <n v="1429853.4554100002"/>
    <n v="997185.80563000019"/>
    <n v="0.69740420030950956"/>
    <x v="0"/>
  </r>
  <r>
    <s v="ORD-2024-972999"/>
    <d v="2024-09-06T00:00:00"/>
    <d v="2024-10-04T00:00:00"/>
    <s v="Africa"/>
    <s v="South Africa"/>
    <s v="Cape Town"/>
    <s v="Corporate"/>
    <s v="Marketplace"/>
    <x v="4"/>
    <x v="3"/>
    <s v="MON-3504"/>
    <n v="1174.17"/>
    <n v="1641.61"/>
    <n v="0.122"/>
    <n v="11"/>
    <n v="28"/>
    <n v="15854.669379999999"/>
    <n v="12915.87"/>
    <x v="292"/>
    <n v="0.18535860380079391"/>
    <x v="31"/>
    <s v="Q3-2024"/>
    <s v="High"/>
    <s v="Africa &gt; South Africa &gt; Cape Town"/>
    <s v="Jan-2023"/>
    <n v="20"/>
    <x v="31"/>
    <n v="1429853.4554100002"/>
    <n v="1013040.4750100002"/>
    <n v="0.70849251801088808"/>
    <x v="0"/>
  </r>
  <r>
    <s v="ORD-2025-779530"/>
    <d v="2025-05-19T00:00:00"/>
    <d v="2025-05-26T00:00:00"/>
    <s v="Americas"/>
    <s v="Brazil"/>
    <s v="São Paulo"/>
    <s v="Small Business"/>
    <s v="Distributor"/>
    <x v="2"/>
    <x v="3"/>
    <s v="MON-2993"/>
    <n v="383.77"/>
    <n v="952.56"/>
    <n v="0.3"/>
    <n v="22"/>
    <n v="7"/>
    <n v="14669.423999999999"/>
    <n v="8442.9399999999987"/>
    <x v="293"/>
    <n v="0.42445320279787407"/>
    <x v="27"/>
    <s v="Q2-2025"/>
    <s v="Medium"/>
    <s v="Americas &gt; Brazil &gt; São Paulo"/>
    <s v="Jan-2023"/>
    <n v="28"/>
    <x v="26"/>
    <n v="1429853.4554100002"/>
    <n v="1027709.8990100002"/>
    <n v="0.71875190784171084"/>
    <x v="0"/>
  </r>
  <r>
    <s v="ORD-2025-765220"/>
    <d v="2025-04-06T00:00:00"/>
    <d v="2025-04-30T00:00:00"/>
    <s v="Americas"/>
    <s v="Brazil"/>
    <s v="Brasília"/>
    <s v="Education"/>
    <s v="Online"/>
    <x v="10"/>
    <x v="3"/>
    <s v="MON-4925"/>
    <n v="855.78"/>
    <n v="977.38"/>
    <n v="0.14699999999999999"/>
    <n v="17"/>
    <n v="24"/>
    <n v="14172.987379999999"/>
    <n v="14548.26"/>
    <x v="294"/>
    <n v="-2.6478018355506474E-2"/>
    <x v="32"/>
    <s v="Q2-2025"/>
    <s v="Medium"/>
    <s v="Americas &gt; Brazil &gt; Brasília"/>
    <s v="Jan-2023"/>
    <n v="27"/>
    <x v="32"/>
    <n v="1429853.4554100002"/>
    <n v="1041882.8863900001"/>
    <n v="0.72866410361700162"/>
    <x v="0"/>
  </r>
  <r>
    <s v="ORD-2023-545150"/>
    <d v="2023-04-06T00:00:00"/>
    <d v="2023-04-08T00:00:00"/>
    <s v="Africa"/>
    <s v="Nigeria"/>
    <s v="Abuja"/>
    <s v="Small Business"/>
    <s v="Marketplace"/>
    <x v="10"/>
    <x v="3"/>
    <s v="MON-4373"/>
    <n v="720.35"/>
    <n v="1571.66"/>
    <n v="0.107"/>
    <n v="10"/>
    <n v="2"/>
    <n v="14034.9238"/>
    <n v="7203.5"/>
    <x v="295"/>
    <n v="0.4867446305622265"/>
    <x v="24"/>
    <s v="Q2-2023"/>
    <s v="Medium"/>
    <s v="Africa &gt; Nigeria &gt; Abuja"/>
    <s v="Jan-2023"/>
    <n v="3"/>
    <x v="27"/>
    <n v="1429853.4554100002"/>
    <n v="1055917.8101900001"/>
    <n v="0.73847974153912388"/>
    <x v="0"/>
  </r>
  <r>
    <s v="ORD-2023-825084"/>
    <d v="2023-07-14T00:00:00"/>
    <d v="2023-07-21T00:00:00"/>
    <s v="Africa"/>
    <s v="South Africa"/>
    <s v="Durban"/>
    <s v="Enterprise"/>
    <s v="Marketplace"/>
    <x v="3"/>
    <x v="3"/>
    <s v="MON-1018"/>
    <n v="620.74"/>
    <n v="1330.07"/>
    <n v="0.29899999999999999"/>
    <n v="15"/>
    <n v="7"/>
    <n v="13985.68605"/>
    <n v="9311.1"/>
    <x v="296"/>
    <n v="0.3342407396596751"/>
    <x v="14"/>
    <s v="Q3-2023"/>
    <s v="Medium"/>
    <s v="Africa &gt; South Africa &gt; Durban"/>
    <s v="Jan-2023"/>
    <n v="6"/>
    <x v="14"/>
    <n v="1429853.4554100002"/>
    <n v="1069903.49624"/>
    <n v="0.7482609439393304"/>
    <x v="0"/>
  </r>
  <r>
    <s v="ORD-2024-220234"/>
    <d v="2024-03-15T00:00:00"/>
    <d v="2024-04-09T00:00:00"/>
    <s v="Americas"/>
    <s v="Canada"/>
    <s v="Vancouver"/>
    <s v="Consumer"/>
    <s v="Online"/>
    <x v="6"/>
    <x v="3"/>
    <s v="MON-4361"/>
    <n v="648.64"/>
    <n v="815.19"/>
    <n v="0.22500000000000001"/>
    <n v="22"/>
    <n v="25"/>
    <n v="13898.989500000001"/>
    <n v="14270.08"/>
    <x v="297"/>
    <n v="-2.669909924027199E-2"/>
    <x v="12"/>
    <s v="Q1-2024"/>
    <s v="Low"/>
    <s v="Americas &gt; Canada &gt; Vancouver"/>
    <s v="Jan-2023"/>
    <n v="14"/>
    <x v="12"/>
    <n v="1429853.4554100002"/>
    <n v="1083802.4857399999"/>
    <n v="0.75798151316788431"/>
    <x v="0"/>
  </r>
  <r>
    <s v="ORD-2023-304451"/>
    <d v="2023-10-07T00:00:00"/>
    <d v="2023-10-23T00:00:00"/>
    <s v="Asia"/>
    <s v="India"/>
    <s v="Hyderabad"/>
    <s v="Consumer"/>
    <s v="Retail"/>
    <x v="12"/>
    <x v="3"/>
    <s v="MON-7602"/>
    <n v="906.81"/>
    <n v="1395.56"/>
    <n v="0.185"/>
    <n v="12"/>
    <n v="16"/>
    <n v="13648.576800000001"/>
    <n v="10881.72"/>
    <x v="298"/>
    <n v="0.20272126834498974"/>
    <x v="5"/>
    <s v="Q4-2023"/>
    <s v="Medium"/>
    <s v="Asia &gt; India &gt; Hyderabad"/>
    <s v="Jan-2023"/>
    <n v="9"/>
    <x v="5"/>
    <n v="1429853.4554100002"/>
    <n v="1097451.0625399998"/>
    <n v="0.76752695067293708"/>
    <x v="0"/>
  </r>
  <r>
    <s v="ORD-2023-126505"/>
    <d v="2023-12-19T00:00:00"/>
    <d v="2024-01-01T00:00:00"/>
    <s v="Americas"/>
    <s v="Canada"/>
    <s v="Toronto"/>
    <s v="Enterprise"/>
    <s v="Retail"/>
    <x v="10"/>
    <x v="3"/>
    <s v="MON-6065"/>
    <n v="856.1"/>
    <n v="901.48"/>
    <n v="5.6000000000000001E-2"/>
    <n v="16"/>
    <n v="13"/>
    <n v="13615.95392"/>
    <n v="13697.6"/>
    <x v="299"/>
    <n v="-5.9963540182133958E-3"/>
    <x v="19"/>
    <s v="Q4-2023"/>
    <s v="Medium"/>
    <s v="Americas &gt; Canada &gt; Toronto"/>
    <s v="Jan-2023"/>
    <n v="11"/>
    <x v="19"/>
    <n v="1429853.4554100002"/>
    <n v="1111067.0164599998"/>
    <n v="0.77704957263708496"/>
    <x v="0"/>
  </r>
  <r>
    <s v="ORD-2024-503082"/>
    <d v="2024-05-19T00:00:00"/>
    <d v="2024-06-08T00:00:00"/>
    <s v="Americas"/>
    <s v="Brazil"/>
    <s v="Brasília"/>
    <s v="Small Business"/>
    <s v="Retail"/>
    <x v="13"/>
    <x v="3"/>
    <s v="MON-4271"/>
    <n v="1075.9000000000001"/>
    <n v="1242.1500000000001"/>
    <n v="1.2E-2"/>
    <n v="11"/>
    <n v="20"/>
    <n v="13499.686200000002"/>
    <n v="11834.900000000001"/>
    <x v="300"/>
    <n v="0.12332036280961851"/>
    <x v="17"/>
    <s v="Q2-2024"/>
    <s v="Medium"/>
    <s v="Americas &gt; Brazil &gt; Brasília"/>
    <s v="Jan-2023"/>
    <n v="16"/>
    <x v="17"/>
    <n v="1429853.4554100002"/>
    <n v="1124566.70266"/>
    <n v="0.78649088017033086"/>
    <x v="0"/>
  </r>
  <r>
    <s v="ORD-2025-248586"/>
    <d v="2025-09-12T00:00:00"/>
    <d v="2025-09-30T00:00:00"/>
    <s v="Asia"/>
    <s v="Japan"/>
    <s v="Nagoya"/>
    <s v="Non-Profit"/>
    <s v="Marketplace"/>
    <x v="6"/>
    <x v="3"/>
    <s v="MON-2998"/>
    <n v="1212.99"/>
    <n v="1653.64"/>
    <n v="0.107"/>
    <n v="9"/>
    <n v="18"/>
    <n v="13290.304680000001"/>
    <n v="10916.91"/>
    <x v="301"/>
    <n v="0.17858090819931458"/>
    <x v="21"/>
    <s v="Q3-2025"/>
    <s v="High"/>
    <s v="Asia &gt; Japan &gt; Nagoya"/>
    <s v="Mar-2023"/>
    <n v="30"/>
    <x v="10"/>
    <n v="1429853.4554100002"/>
    <n v="1137857.00734"/>
    <n v="0.79578575205367996"/>
    <x v="0"/>
  </r>
  <r>
    <s v="ORD-2023-212701"/>
    <d v="2023-12-02T00:00:00"/>
    <d v="2023-12-16T00:00:00"/>
    <s v="Europe"/>
    <s v="Germany"/>
    <s v="Frankfurt"/>
    <s v="Education"/>
    <s v="Direct"/>
    <x v="15"/>
    <x v="3"/>
    <s v="MON-4278"/>
    <n v="879.08"/>
    <n v="1093.3900000000001"/>
    <n v="0.113"/>
    <n v="13"/>
    <n v="14"/>
    <n v="12607.880090000002"/>
    <n v="11428.04"/>
    <x v="302"/>
    <n v="9.3579577341935311E-2"/>
    <x v="19"/>
    <s v="Q4-2023"/>
    <s v="Medium"/>
    <s v="Europe &gt; Germany &gt; Frankfurt"/>
    <s v="Jan-2023"/>
    <n v="11"/>
    <x v="19"/>
    <n v="1429853.4554100002"/>
    <n v="1150464.8874300001"/>
    <n v="0.80460335503410918"/>
    <x v="1"/>
  </r>
  <r>
    <s v="ORD-2024-947056"/>
    <d v="2024-07-31T00:00:00"/>
    <d v="2024-08-15T00:00:00"/>
    <s v="Asia"/>
    <s v="Japan"/>
    <s v="Tokyo"/>
    <s v="Corporate"/>
    <s v="Marketplace"/>
    <x v="6"/>
    <x v="3"/>
    <s v="MON-1564"/>
    <n v="1252.52"/>
    <n v="1417.24"/>
    <n v="0.192"/>
    <n v="11"/>
    <n v="15"/>
    <n v="12596.429120000001"/>
    <n v="13777.72"/>
    <x v="303"/>
    <n v="-9.3779821943696898E-2"/>
    <x v="23"/>
    <s v="Q3-2024"/>
    <s v="Medium"/>
    <s v="Asia &gt; Japan &gt; Tokyo"/>
    <s v="Mar-2023"/>
    <n v="16"/>
    <x v="17"/>
    <n v="1429853.4554100002"/>
    <n v="1163061.3165500001"/>
    <n v="0.81341294952250942"/>
    <x v="1"/>
  </r>
  <r>
    <s v="ORD-2023-197661"/>
    <d v="2023-08-08T00:00:00"/>
    <d v="2023-08-22T00:00:00"/>
    <s v="Europe"/>
    <s v="United Kingdom"/>
    <s v="Birmingham"/>
    <s v="Non-Profit"/>
    <s v="Direct"/>
    <x v="15"/>
    <x v="3"/>
    <s v="MON-7511"/>
    <n v="446.69"/>
    <n v="967.25"/>
    <n v="9.4E-2"/>
    <n v="14"/>
    <n v="14"/>
    <n v="12268.599"/>
    <n v="6253.66"/>
    <x v="304"/>
    <n v="0.49027105702941309"/>
    <x v="3"/>
    <s v="Q3-2023"/>
    <s v="Medium"/>
    <s v="Europe &gt; United Kingdom &gt; Birmingham"/>
    <s v="Jan-2023"/>
    <n v="7"/>
    <x v="3"/>
    <n v="1429853.4554100002"/>
    <n v="1175329.91555"/>
    <n v="0.82199326868289635"/>
    <x v="1"/>
  </r>
  <r>
    <s v="ORD-2023-884625"/>
    <d v="2023-02-19T00:00:00"/>
    <d v="2023-03-12T00:00:00"/>
    <s v="Europe"/>
    <s v="Germany"/>
    <s v="Berlin"/>
    <s v="Small Business"/>
    <s v="Direct"/>
    <x v="2"/>
    <x v="3"/>
    <s v="MON-6699"/>
    <n v="1234.81"/>
    <n v="2055.2399999999998"/>
    <n v="5.2999999999999999E-2"/>
    <n v="6"/>
    <n v="21"/>
    <n v="11677.873679999999"/>
    <n v="7408.86"/>
    <x v="305"/>
    <n v="0.36556429680441616"/>
    <x v="29"/>
    <s v="Q1-2023"/>
    <s v="High"/>
    <s v="Europe &gt; Germany &gt; Berlin"/>
    <s v="Jan-2023"/>
    <n v="1"/>
    <x v="24"/>
    <n v="1429853.4554100002"/>
    <n v="1187007.78923"/>
    <n v="0.83016045087615919"/>
    <x v="1"/>
  </r>
  <r>
    <s v="ORD-2023-334213"/>
    <d v="2023-08-19T00:00:00"/>
    <d v="2023-08-23T00:00:00"/>
    <s v="Africa"/>
    <s v="Nigeria"/>
    <s v="Abuja"/>
    <s v="Small Business"/>
    <s v="Online"/>
    <x v="8"/>
    <x v="3"/>
    <s v="MON-5517"/>
    <n v="790.63"/>
    <n v="1382.31"/>
    <n v="0.10100000000000001"/>
    <n v="9"/>
    <n v="4"/>
    <n v="11184.270209999999"/>
    <n v="7115.67"/>
    <x v="306"/>
    <n v="0.36377878338116432"/>
    <x v="3"/>
    <s v="Q3-2023"/>
    <s v="Medium"/>
    <s v="Africa &gt; Nigeria &gt; Abuja"/>
    <s v="Jan-2023"/>
    <n v="7"/>
    <x v="3"/>
    <n v="1429853.4554100002"/>
    <n v="1198192.05944"/>
    <n v="0.83798242044072069"/>
    <x v="1"/>
  </r>
  <r>
    <s v="ORD-2025-484073"/>
    <d v="2025-02-19T00:00:00"/>
    <d v="2025-03-09T00:00:00"/>
    <s v="Asia"/>
    <s v="India"/>
    <s v="Delhi"/>
    <s v="Small Business"/>
    <s v="Direct"/>
    <x v="0"/>
    <x v="3"/>
    <s v="MON-1436"/>
    <n v="325.87"/>
    <n v="538.79"/>
    <n v="0.17399999999999999"/>
    <n v="24"/>
    <n v="18"/>
    <n v="10680.972960000001"/>
    <n v="7820.88"/>
    <x v="307"/>
    <n v="0.26777457172778019"/>
    <x v="11"/>
    <s v="Q1-2025"/>
    <s v="Low"/>
    <s v="Asia &gt; India &gt; Delhi"/>
    <s v="Jan-2023"/>
    <n v="25"/>
    <x v="11"/>
    <n v="1429853.4554100002"/>
    <n v="1208873.0323999999"/>
    <n v="0.84545239781468673"/>
    <x v="1"/>
  </r>
  <r>
    <s v="ORD-2025-542939"/>
    <d v="2025-01-13T00:00:00"/>
    <d v="2025-02-08T00:00:00"/>
    <s v="Europe"/>
    <s v="France"/>
    <s v="Paris"/>
    <s v="Non-Profit"/>
    <s v="Unknown"/>
    <x v="13"/>
    <x v="3"/>
    <s v="MON-1593"/>
    <n v="594.74"/>
    <n v="1020.69"/>
    <n v="0.21099999999999999"/>
    <n v="13"/>
    <n v="26"/>
    <n v="10469.217330000001"/>
    <n v="7731.62"/>
    <x v="308"/>
    <n v="0.26149016146176429"/>
    <x v="9"/>
    <s v="Q1-2025"/>
    <s v="Medium"/>
    <s v="Europe &gt; France &gt; Paris"/>
    <s v="Jan-2023"/>
    <n v="24"/>
    <x v="9"/>
    <n v="1429853.4554100002"/>
    <n v="1219342.2497299998"/>
    <n v="0.85277427915181858"/>
    <x v="1"/>
  </r>
  <r>
    <s v="ORD-2024-837651"/>
    <d v="2024-12-10T00:00:00"/>
    <d v="2024-12-19T00:00:00"/>
    <s v="Africa"/>
    <s v="Nigeria"/>
    <s v="Lagos"/>
    <s v="Corporate"/>
    <s v="Retail"/>
    <x v="0"/>
    <x v="3"/>
    <s v="MON-4789"/>
    <n v="488.68"/>
    <n v="984.36"/>
    <n v="5.8999999999999997E-2"/>
    <n v="11"/>
    <n v="9"/>
    <n v="10189.110360000002"/>
    <n v="5375.4800000000005"/>
    <x v="309"/>
    <n v="0.47242891576649887"/>
    <x v="1"/>
    <s v="Q4-2024"/>
    <s v="Medium"/>
    <s v="Africa &gt; Nigeria &gt; Lagos"/>
    <s v="Jan-2023"/>
    <n v="23"/>
    <x v="1"/>
    <n v="1429853.4554100002"/>
    <n v="1229531.3600899999"/>
    <n v="0.8599002614134611"/>
    <x v="1"/>
  </r>
  <r>
    <s v="ORD-2023-906481"/>
    <d v="2023-05-02T00:00:00"/>
    <d v="2023-05-18T00:00:00"/>
    <s v="Asia"/>
    <s v="India"/>
    <s v="Delhi"/>
    <s v="Small Business"/>
    <s v="Marketplace"/>
    <x v="10"/>
    <x v="3"/>
    <s v="MON-2266"/>
    <n v="1463.92"/>
    <n v="2252.2399999999998"/>
    <n v="0.11799999999999999"/>
    <n v="5"/>
    <n v="16"/>
    <n v="9932.3783999999996"/>
    <n v="7319.6"/>
    <x v="310"/>
    <n v="0.26305667130040067"/>
    <x v="0"/>
    <s v="Q2-2023"/>
    <s v="High"/>
    <s v="Asia &gt; India &gt; Delhi"/>
    <s v="Jan-2023"/>
    <n v="4"/>
    <x v="0"/>
    <n v="1429853.4554100002"/>
    <n v="1239463.7384899999"/>
    <n v="0.86684669243575918"/>
    <x v="1"/>
  </r>
  <r>
    <s v="ORD-2024-745822"/>
    <d v="2024-03-31T00:00:00"/>
    <d v="2024-04-17T00:00:00"/>
    <s v="Europe"/>
    <s v="Germany"/>
    <s v="Frankfurt"/>
    <s v="Education"/>
    <s v="Direct"/>
    <x v="11"/>
    <x v="3"/>
    <s v="MON-8651"/>
    <n v="1025.51"/>
    <n v="1436.54"/>
    <n v="0.13900000000000001"/>
    <n v="8"/>
    <n v="17"/>
    <n v="9894.8875200000002"/>
    <n v="8204.08"/>
    <x v="311"/>
    <n v="0.17087688127656456"/>
    <x v="12"/>
    <s v="Q1-2024"/>
    <s v="Medium"/>
    <s v="Europe &gt; Germany &gt; Frankfurt"/>
    <s v="Jan-2023"/>
    <n v="14"/>
    <x v="12"/>
    <n v="1429853.4554100002"/>
    <n v="1249358.62601"/>
    <n v="0.87376690337245466"/>
    <x v="1"/>
  </r>
  <r>
    <s v="ORD-2024-635626"/>
    <d v="2024-08-27T00:00:00"/>
    <d v="2024-09-19T00:00:00"/>
    <s v="Europe"/>
    <s v="Germany"/>
    <s v="Berlin"/>
    <s v="Small Business"/>
    <s v="Direct"/>
    <x v="4"/>
    <x v="3"/>
    <s v="MON-9967"/>
    <n v="1024.01"/>
    <n v="1580.97"/>
    <n v="3.6999999999999998E-2"/>
    <n v="6"/>
    <n v="23"/>
    <n v="9134.8446599999988"/>
    <n v="6144.0599999999995"/>
    <x v="312"/>
    <n v="0.32740399769425305"/>
    <x v="4"/>
    <s v="Q3-2024"/>
    <s v="Medium"/>
    <s v="Europe &gt; Germany &gt; Berlin"/>
    <s v="Jan-2023"/>
    <n v="19"/>
    <x v="4"/>
    <n v="1429853.4554100002"/>
    <n v="1258493.47067"/>
    <n v="0.88015556133277728"/>
    <x v="1"/>
  </r>
  <r>
    <s v="ORD-2024-419248"/>
    <d v="2024-03-04T00:00:00"/>
    <d v="2024-03-16T00:00:00"/>
    <s v="Africa"/>
    <s v="South Africa"/>
    <s v="Johannesburg"/>
    <s v="Enterprise"/>
    <s v="Distributor"/>
    <x v="9"/>
    <x v="3"/>
    <s v="MON-8422"/>
    <n v="441.08"/>
    <n v="1054.29"/>
    <n v="0.23699999999999999"/>
    <n v="11"/>
    <n v="12"/>
    <n v="8848.6559699999998"/>
    <n v="4851.88"/>
    <x v="313"/>
    <n v="0.45168169985932899"/>
    <x v="12"/>
    <s v="Q1-2024"/>
    <s v="Medium"/>
    <s v="Africa &gt; South Africa &gt; Johannesburg"/>
    <s v="Jan-2023"/>
    <n v="14"/>
    <x v="12"/>
    <n v="1429853.4554100002"/>
    <n v="1267342.1266399999"/>
    <n v="0.88634406683068001"/>
    <x v="1"/>
  </r>
  <r>
    <s v="ORD-2024-347736"/>
    <d v="2024-05-22T00:00:00"/>
    <d v="2024-06-06T00:00:00"/>
    <s v="Asia"/>
    <s v="Japan"/>
    <s v="Nagoya"/>
    <s v="Corporate"/>
    <s v="Distributor"/>
    <x v="1"/>
    <x v="3"/>
    <s v="MON-6870"/>
    <n v="673.88"/>
    <n v="1228.01"/>
    <n v="0.105"/>
    <n v="8"/>
    <n v="15"/>
    <n v="8792.5516000000007"/>
    <n v="5391.04"/>
    <x v="314"/>
    <n v="0.38686285332690007"/>
    <x v="17"/>
    <s v="Q2-2024"/>
    <s v="Medium"/>
    <s v="Asia &gt; Japan &gt; Nagoya"/>
    <s v="Mar-2023"/>
    <n v="14"/>
    <x v="12"/>
    <n v="1429853.4554100002"/>
    <n v="1276134.6782399998"/>
    <n v="0.89249333448236301"/>
    <x v="1"/>
  </r>
  <r>
    <s v="ORD-2023-431328"/>
    <d v="2023-12-20T00:00:00"/>
    <d v="2024-01-14T00:00:00"/>
    <s v="Asia"/>
    <s v="India"/>
    <s v="Mumbai"/>
    <s v="Non-Profit"/>
    <s v="Marketplace"/>
    <x v="2"/>
    <x v="3"/>
    <s v="MON-1572"/>
    <n v="1085.6099999999999"/>
    <n v="1246.4100000000001"/>
    <n v="0.113"/>
    <n v="7"/>
    <n v="25"/>
    <n v="7738.9596900000006"/>
    <n v="7599.2699999999995"/>
    <x v="315"/>
    <n v="1.8050189637310417E-2"/>
    <x v="19"/>
    <s v="Q4-2023"/>
    <s v="Medium"/>
    <s v="Asia &gt; India &gt; Mumbai"/>
    <s v="Jan-2023"/>
    <n v="11"/>
    <x v="19"/>
    <n v="1429853.4554100002"/>
    <n v="1283873.6379299997"/>
    <n v="0.89790574906283538"/>
    <x v="1"/>
  </r>
  <r>
    <s v="ORD-2025-650719"/>
    <d v="2025-02-12T00:00:00"/>
    <d v="2025-02-28T00:00:00"/>
    <s v="Americas"/>
    <s v="Brazil"/>
    <s v="São Paulo"/>
    <s v="Non-Profit"/>
    <s v="Direct"/>
    <x v="7"/>
    <x v="3"/>
    <s v="MON-5179"/>
    <n v="414.95"/>
    <n v="1027.73"/>
    <n v="6.3E-2"/>
    <n v="8"/>
    <n v="16"/>
    <n v="7703.8640800000003"/>
    <n v="3319.6"/>
    <x v="316"/>
    <n v="0.56909935513815568"/>
    <x v="11"/>
    <s v="Q1-2025"/>
    <s v="Medium"/>
    <s v="Americas &gt; Brazil &gt; São Paulo"/>
    <s v="Jan-2023"/>
    <n v="25"/>
    <x v="11"/>
    <n v="1429853.4554100002"/>
    <n v="1291577.5020099997"/>
    <n v="0.90329361874336223"/>
    <x v="1"/>
  </r>
  <r>
    <s v="ORD-2024-569164"/>
    <d v="2024-09-05T00:00:00"/>
    <d v="2024-09-25T00:00:00"/>
    <s v="Asia"/>
    <s v="Japan"/>
    <s v="Osaka"/>
    <s v="Enterprise"/>
    <s v="Distributor"/>
    <x v="4"/>
    <x v="3"/>
    <s v="MON-5249"/>
    <n v="195.54"/>
    <n v="405.97"/>
    <n v="0.187"/>
    <n v="22"/>
    <n v="20"/>
    <n v="7261.1794199999995"/>
    <n v="4301.88"/>
    <x v="317"/>
    <n v="0.40755079152141371"/>
    <x v="31"/>
    <s v="Q3-2024"/>
    <s v="Low"/>
    <s v="Asia &gt; Japan &gt; Osaka"/>
    <s v="Mar-2023"/>
    <n v="18"/>
    <x v="23"/>
    <n v="1429853.4554100002"/>
    <n v="1298838.6814299996"/>
    <n v="0.90837188700401961"/>
    <x v="1"/>
  </r>
  <r>
    <s v="ORD-2024-350100"/>
    <d v="2024-10-27T00:00:00"/>
    <d v="2024-11-20T00:00:00"/>
    <s v="Asia"/>
    <s v="Japan"/>
    <s v="Nagoya"/>
    <s v="Non-Profit"/>
    <s v="Online"/>
    <x v="11"/>
    <x v="3"/>
    <s v="MON-8939"/>
    <n v="317.25"/>
    <n v="758.92"/>
    <n v="5.2999999999999999E-2"/>
    <n v="10"/>
    <n v="24"/>
    <n v="7186.9723999999997"/>
    <n v="3172.5"/>
    <x v="318"/>
    <n v="0.5585762928489888"/>
    <x v="25"/>
    <s v="Q4-2024"/>
    <s v="Low"/>
    <s v="Asia &gt; Japan &gt; Nagoya"/>
    <s v="Mar-2023"/>
    <n v="19"/>
    <x v="4"/>
    <n v="1429853.4554100002"/>
    <n v="1306025.6538299997"/>
    <n v="0.91339825692522192"/>
    <x v="1"/>
  </r>
  <r>
    <s v="ORD-2024-647571"/>
    <d v="2024-02-06T00:00:00"/>
    <d v="2024-02-28T00:00:00"/>
    <s v="Africa"/>
    <s v="Kenya"/>
    <s v="Kisumu"/>
    <s v="Non-Profit"/>
    <s v="Online"/>
    <x v="10"/>
    <x v="3"/>
    <s v="MON-2462"/>
    <n v="834.93"/>
    <n v="1588.53"/>
    <n v="0.126"/>
    <n v="5"/>
    <n v="22"/>
    <n v="6941.8760999999995"/>
    <n v="4174.6499999999996"/>
    <x v="319"/>
    <n v="0.39862798761274348"/>
    <x v="30"/>
    <s v="Q1-2024"/>
    <s v="Medium"/>
    <s v="Africa &gt; Kenya &gt; Kisumu"/>
    <s v="Jan-2023"/>
    <n v="13"/>
    <x v="30"/>
    <n v="1429853.4554100002"/>
    <n v="1312967.5299299997"/>
    <n v="0.91825321326619147"/>
    <x v="1"/>
  </r>
  <r>
    <s v="ORD-2023-749324"/>
    <d v="2023-08-19T00:00:00"/>
    <d v="2023-09-07T00:00:00"/>
    <s v="Africa"/>
    <s v="South Africa"/>
    <s v="Johannesburg"/>
    <s v="Enterprise"/>
    <s v="Retail"/>
    <x v="4"/>
    <x v="3"/>
    <s v="MON-2296"/>
    <n v="494.61"/>
    <n v="605.23"/>
    <n v="0.20399999999999999"/>
    <n v="14"/>
    <n v="19"/>
    <n v="6744.6831200000015"/>
    <n v="6924.54"/>
    <x v="320"/>
    <n v="-2.6666468505639508E-2"/>
    <x v="3"/>
    <s v="Q3-2023"/>
    <s v="Low"/>
    <s v="Africa &gt; South Africa &gt; Johannesburg"/>
    <s v="Jan-2023"/>
    <n v="7"/>
    <x v="3"/>
    <n v="1429853.4554100002"/>
    <n v="1319712.2130499997"/>
    <n v="0.92297025828537216"/>
    <x v="1"/>
  </r>
  <r>
    <s v="ORD-2023-987700"/>
    <d v="2023-04-05T00:00:00"/>
    <d v="2023-04-16T00:00:00"/>
    <s v="Americas"/>
    <s v="Canada"/>
    <s v="Vancouver"/>
    <s v="Non-Profit"/>
    <s v="Online"/>
    <x v="0"/>
    <x v="3"/>
    <s v="MON-5259"/>
    <n v="213.1"/>
    <n v="501.31"/>
    <n v="5.6000000000000001E-2"/>
    <n v="14"/>
    <n v="11"/>
    <n v="6625.3129600000002"/>
    <n v="2983.4"/>
    <x v="321"/>
    <n v="0.54969674368409005"/>
    <x v="24"/>
    <s v="Q2-2023"/>
    <s v="Low"/>
    <s v="Americas &gt; Canada &gt; Vancouver"/>
    <s v="Jan-2023"/>
    <n v="3"/>
    <x v="27"/>
    <n v="1429853.4554100002"/>
    <n v="1326337.5260099997"/>
    <n v="0.92760381911283485"/>
    <x v="1"/>
  </r>
  <r>
    <s v="ORD-2025-184754"/>
    <d v="2025-06-27T00:00:00"/>
    <d v="2025-07-05T00:00:00"/>
    <s v="Europe"/>
    <s v="Germany"/>
    <s v="Munich"/>
    <s v="Small Business"/>
    <s v="Direct"/>
    <x v="12"/>
    <x v="3"/>
    <s v="MON-7626"/>
    <n v="314.93"/>
    <n v="687.95"/>
    <n v="0.20499999999999999"/>
    <n v="12"/>
    <n v="8"/>
    <n v="6563.0430000000015"/>
    <n v="3779.16"/>
    <x v="322"/>
    <n v="0.42417564535231617"/>
    <x v="15"/>
    <s v="Q2-2025"/>
    <s v="Low"/>
    <s v="Europe &gt; Germany &gt; Munich"/>
    <s v="Jan-2023"/>
    <n v="29"/>
    <x v="15"/>
    <n v="1429853.4554100002"/>
    <n v="1332900.5690099997"/>
    <n v="0.9321938300507866"/>
    <x v="1"/>
  </r>
  <r>
    <s v="ORD-2023-172095"/>
    <d v="2023-05-24T00:00:00"/>
    <d v="2023-06-21T00:00:00"/>
    <s v="Americas"/>
    <s v="USA"/>
    <s v="Austin"/>
    <s v="Small Business"/>
    <s v="Marketplace"/>
    <x v="12"/>
    <x v="3"/>
    <s v="MON-6882"/>
    <n v="813.97"/>
    <n v="1568.83"/>
    <n v="1.7000000000000001E-2"/>
    <n v="4"/>
    <n v="28"/>
    <n v="6168.6395599999996"/>
    <n v="3255.88"/>
    <x v="323"/>
    <n v="0.47218832153649121"/>
    <x v="0"/>
    <s v="Q2-2023"/>
    <s v="Medium"/>
    <s v="Americas &gt; USA &gt; Austin"/>
    <s v="Jan-2023"/>
    <n v="4"/>
    <x v="0"/>
    <n v="1429853.4554100002"/>
    <n v="1339069.2085699998"/>
    <n v="0.93650800612013163"/>
    <x v="1"/>
  </r>
  <r>
    <s v="ORD-2023-913592"/>
    <d v="2023-05-10T00:00:00"/>
    <d v="2023-05-14T00:00:00"/>
    <s v="Asia"/>
    <s v="India"/>
    <s v="Delhi"/>
    <s v="Non-Profit"/>
    <s v="Distributor"/>
    <x v="1"/>
    <x v="3"/>
    <s v="MON-2465"/>
    <n v="622.6"/>
    <n v="833.69"/>
    <n v="0.20899999999999999"/>
    <n v="9"/>
    <n v="4"/>
    <n v="5935.0391100000006"/>
    <n v="5603.4000000000005"/>
    <x v="324"/>
    <n v="5.5878167582959708E-2"/>
    <x v="0"/>
    <s v="Q2-2023"/>
    <s v="Medium"/>
    <s v="Asia &gt; India &gt; Delhi"/>
    <s v="Jan-2023"/>
    <n v="4"/>
    <x v="0"/>
    <n v="1429853.4554100002"/>
    <n v="1345004.2476799998"/>
    <n v="0.94065880848910455"/>
    <x v="1"/>
  </r>
  <r>
    <s v="ORD-2024-687073"/>
    <d v="2024-03-11T00:00:00"/>
    <d v="2024-03-29T00:00:00"/>
    <s v="Americas"/>
    <s v="USA"/>
    <s v="New York"/>
    <s v="Corporate"/>
    <s v="Retail"/>
    <x v="9"/>
    <x v="3"/>
    <s v="MON-7099"/>
    <n v="710.98"/>
    <n v="1481.45"/>
    <n v="0.21099999999999999"/>
    <n v="5"/>
    <n v="18"/>
    <n v="5844.3202500000007"/>
    <n v="3554.9"/>
    <x v="325"/>
    <n v="0.39173422264120455"/>
    <x v="12"/>
    <s v="Q1-2024"/>
    <s v="Medium"/>
    <s v="Americas &gt; USA &gt; New York"/>
    <s v="Jan-2023"/>
    <n v="14"/>
    <x v="12"/>
    <n v="1429853.4554100002"/>
    <n v="1350848.5679299999"/>
    <n v="0.944746164593947"/>
    <x v="1"/>
  </r>
  <r>
    <s v="ORD-2023-602648"/>
    <d v="2023-06-20T00:00:00"/>
    <d v="2023-07-08T00:00:00"/>
    <s v="Americas"/>
    <s v="USA"/>
    <s v="Austin"/>
    <s v="Non-Profit"/>
    <s v="Direct"/>
    <x v="6"/>
    <x v="3"/>
    <s v="MON-4326"/>
    <n v="337"/>
    <n v="511.03"/>
    <n v="0.108"/>
    <n v="12"/>
    <n v="18"/>
    <n v="5470.0651200000002"/>
    <n v="4044"/>
    <x v="326"/>
    <n v="0.26070349963219452"/>
    <x v="16"/>
    <s v="Q2-2023"/>
    <s v="Low"/>
    <s v="Americas &gt; USA &gt; Austin"/>
    <s v="Jan-2023"/>
    <n v="5"/>
    <x v="16"/>
    <n v="1429853.4554100002"/>
    <n v="1356318.6330499998"/>
    <n v="0.94857177700150064"/>
    <x v="1"/>
  </r>
  <r>
    <s v="ORD-2024-202877"/>
    <d v="2024-07-13T00:00:00"/>
    <d v="2024-08-03T00:00:00"/>
    <s v="Americas"/>
    <s v="Brazil"/>
    <s v="Rio de Janeiro"/>
    <s v="Corporate"/>
    <s v="Marketplace"/>
    <x v="9"/>
    <x v="3"/>
    <s v="MON-6287"/>
    <n v="702.98"/>
    <n v="1104.8"/>
    <n v="0.17499999999999999"/>
    <n v="6"/>
    <n v="21"/>
    <n v="5468.7599999999993"/>
    <n v="4217.88"/>
    <x v="327"/>
    <n v="0.22873192460448061"/>
    <x v="23"/>
    <s v="Q3-2024"/>
    <s v="Medium"/>
    <s v="Americas &gt; Brazil &gt; Rio de Janeiro"/>
    <s v="Jan-2023"/>
    <n v="18"/>
    <x v="23"/>
    <n v="1429853.4554100002"/>
    <n v="1361787.3930499998"/>
    <n v="0.9523964766441867"/>
    <x v="2"/>
  </r>
  <r>
    <s v="ORD-2024-336584"/>
    <d v="2024-12-27T00:00:00"/>
    <d v="2025-01-14T00:00:00"/>
    <s v="Asia"/>
    <s v="India"/>
    <s v="Bengaluru"/>
    <s v="Small Business"/>
    <s v="Marketplace"/>
    <x v="13"/>
    <x v="3"/>
    <s v="MON-8629"/>
    <n v="586.07000000000005"/>
    <n v="845.97"/>
    <n v="0.14699999999999999"/>
    <n v="7"/>
    <n v="18"/>
    <n v="5051.2868699999999"/>
    <n v="4102.4900000000007"/>
    <x v="328"/>
    <n v="0.18783270370862926"/>
    <x v="1"/>
    <s v="Q4-2024"/>
    <s v="Medium"/>
    <s v="Asia &gt; India &gt; Bengaluru"/>
    <s v="Jan-2023"/>
    <n v="23"/>
    <x v="1"/>
    <n v="1429853.4554100002"/>
    <n v="1366838.6799199998"/>
    <n v="0.95592920711449314"/>
    <x v="2"/>
  </r>
  <r>
    <s v="ORD-2024-427031"/>
    <d v="2024-06-08T00:00:00"/>
    <d v="2024-06-24T00:00:00"/>
    <s v="Africa"/>
    <s v="South Africa"/>
    <s v="Durban"/>
    <s v="Education"/>
    <s v="Distributor"/>
    <x v="11"/>
    <x v="3"/>
    <s v="MON-1389"/>
    <n v="597.85"/>
    <n v="741.92"/>
    <n v="3.1E-2"/>
    <n v="7"/>
    <n v="16"/>
    <n v="5032.4433599999993"/>
    <n v="4184.95"/>
    <x v="329"/>
    <n v="0.16840594108544515"/>
    <x v="2"/>
    <s v="Q2-2024"/>
    <s v="Low"/>
    <s v="Africa &gt; South Africa &gt; Durban"/>
    <s v="Jan-2023"/>
    <n v="17"/>
    <x v="2"/>
    <n v="1429853.4554100002"/>
    <n v="1371871.1232799997"/>
    <n v="0.95944875895455006"/>
    <x v="2"/>
  </r>
  <r>
    <s v="ORD-2023-613317"/>
    <d v="2023-01-22T00:00:00"/>
    <d v="2023-01-29T00:00:00"/>
    <s v="Europe"/>
    <s v="Germany"/>
    <s v="Munich"/>
    <s v="Corporate"/>
    <s v="Direct"/>
    <x v="6"/>
    <x v="3"/>
    <s v="MON-2537"/>
    <n v="150.86000000000001"/>
    <n v="346.96"/>
    <n v="0.19600000000000001"/>
    <n v="18"/>
    <n v="7"/>
    <n v="5021.2051200000005"/>
    <n v="2715.4800000000005"/>
    <x v="330"/>
    <n v="0.45919755614365337"/>
    <x v="18"/>
    <s v="Q1-2023"/>
    <s v="Low"/>
    <s v="Europe &gt; Germany &gt; Munich"/>
    <s v="Jan-2023"/>
    <n v="0"/>
    <x v="18"/>
    <n v="1429853.4554100002"/>
    <n v="1376892.3283999998"/>
    <n v="0.96296045108006245"/>
    <x v="2"/>
  </r>
  <r>
    <s v="ORD-2024-433936"/>
    <d v="2024-08-04T00:00:00"/>
    <d v="2024-08-17T00:00:00"/>
    <s v="Americas"/>
    <s v="USA"/>
    <s v="Austin"/>
    <s v="Consumer"/>
    <s v="Retail"/>
    <x v="4"/>
    <x v="3"/>
    <s v="MON-8867"/>
    <n v="352.79"/>
    <n v="754.22"/>
    <n v="0.113"/>
    <n v="7"/>
    <n v="13"/>
    <n v="4682.9519799999998"/>
    <n v="2469.5300000000002"/>
    <x v="331"/>
    <n v="0.47265528014233443"/>
    <x v="4"/>
    <s v="Q3-2024"/>
    <s v="Low"/>
    <s v="Americas &gt; USA &gt; Austin"/>
    <s v="Jan-2023"/>
    <n v="19"/>
    <x v="4"/>
    <n v="1429853.4554100002"/>
    <n v="1381575.2803799997"/>
    <n v="0.96623557830536055"/>
    <x v="2"/>
  </r>
  <r>
    <s v="ORD-2023-548934"/>
    <d v="2023-08-03T00:00:00"/>
    <d v="2023-08-30T00:00:00"/>
    <s v="Asia"/>
    <s v="China"/>
    <s v="Shanghai"/>
    <s v="Consumer"/>
    <s v="Distributor"/>
    <x v="15"/>
    <x v="3"/>
    <s v="MON-3773"/>
    <n v="226.04"/>
    <n v="545.72"/>
    <n v="0.151"/>
    <n v="10"/>
    <n v="27"/>
    <n v="4633.1628000000001"/>
    <n v="2260.4"/>
    <x v="332"/>
    <n v="0.51212592831834014"/>
    <x v="3"/>
    <s v="Q3-2023"/>
    <s v="Low"/>
    <s v="Asia &gt; China &gt; Shanghai"/>
    <s v="Jan-2023"/>
    <n v="7"/>
    <x v="3"/>
    <n v="1429853.4554100002"/>
    <n v="1386208.4431799997"/>
    <n v="0.96947588435383714"/>
    <x v="2"/>
  </r>
  <r>
    <s v="ORD-2024-585443"/>
    <d v="2024-08-17T00:00:00"/>
    <d v="2024-08-24T00:00:00"/>
    <s v="Americas"/>
    <s v="Brazil"/>
    <s v="Rio de Janeiro"/>
    <s v="Consumer"/>
    <s v="Direct"/>
    <x v="9"/>
    <x v="3"/>
    <s v="MON-2849"/>
    <n v="165.3"/>
    <n v="275.07"/>
    <n v="0.13300000000000001"/>
    <n v="17"/>
    <n v="7"/>
    <n v="4054.2567299999996"/>
    <n v="2810.1000000000004"/>
    <x v="333"/>
    <n v="0.30687665159280608"/>
    <x v="4"/>
    <s v="Q3-2024"/>
    <s v="Low"/>
    <s v="Americas &gt; Brazil &gt; Rio de Janeiro"/>
    <s v="Jan-2023"/>
    <n v="19"/>
    <x v="4"/>
    <n v="1429853.4554100002"/>
    <n v="1390262.6999099997"/>
    <n v="0.97231131949207472"/>
    <x v="2"/>
  </r>
  <r>
    <s v="ORD-2023-848013"/>
    <d v="2023-02-20T00:00:00"/>
    <d v="2023-03-04T00:00:00"/>
    <s v="Asia"/>
    <s v="India"/>
    <s v="Delhi"/>
    <s v="Consumer"/>
    <s v="Distributor"/>
    <x v="9"/>
    <x v="3"/>
    <s v="MON-9906"/>
    <n v="299.75"/>
    <n v="523.01"/>
    <n v="0.157"/>
    <n v="9"/>
    <n v="12"/>
    <n v="3968.0768699999999"/>
    <n v="2697.75"/>
    <x v="334"/>
    <n v="0.32013665854210127"/>
    <x v="29"/>
    <s v="Q1-2023"/>
    <s v="Low"/>
    <s v="Asia &gt; India &gt; Delhi"/>
    <s v="Jan-2023"/>
    <n v="1"/>
    <x v="24"/>
    <n v="1429853.4554100002"/>
    <n v="1394230.7767799997"/>
    <n v="0.97508648281736965"/>
    <x v="2"/>
  </r>
  <r>
    <s v="ORD-2023-427304"/>
    <d v="2023-06-09T00:00:00"/>
    <d v="2023-06-19T00:00:00"/>
    <s v="Asia"/>
    <s v="China"/>
    <s v="Beijing"/>
    <s v="Enterprise"/>
    <s v="Retail"/>
    <x v="6"/>
    <x v="3"/>
    <s v="MON-9194"/>
    <n v="339.61"/>
    <n v="621.02"/>
    <n v="7.0999999999999994E-2"/>
    <n v="6"/>
    <n v="10"/>
    <n v="3461.5654800000002"/>
    <n v="2037.66"/>
    <x v="335"/>
    <n v="0.41134726129750981"/>
    <x v="16"/>
    <s v="Q2-2023"/>
    <s v="Low"/>
    <s v="Asia &gt; China &gt; Beijing"/>
    <s v="Jan-2023"/>
    <n v="5"/>
    <x v="16"/>
    <n v="1429853.4554100002"/>
    <n v="1397692.3422599998"/>
    <n v="0.97750740607135966"/>
    <x v="2"/>
  </r>
  <r>
    <s v="ORD-2023-880296"/>
    <d v="2023-05-02T00:00:00"/>
    <d v="2023-05-19T00:00:00"/>
    <s v="Asia"/>
    <s v="China"/>
    <s v="Shanghai"/>
    <s v="Non-Profit"/>
    <s v="Direct"/>
    <x v="8"/>
    <x v="3"/>
    <s v="MON-5086"/>
    <n v="714.28"/>
    <n v="757.59"/>
    <n v="0.13600000000000001"/>
    <n v="5"/>
    <n v="17"/>
    <n v="3272.7888000000003"/>
    <n v="3571.3999999999996"/>
    <x v="336"/>
    <n v="-9.1240595787910092E-2"/>
    <x v="0"/>
    <s v="Q2-2023"/>
    <s v="Low"/>
    <s v="Asia &gt; China &gt; Shanghai"/>
    <s v="Jan-2023"/>
    <n v="4"/>
    <x v="0"/>
    <n v="1429853.4554100002"/>
    <n v="1400965.1310599998"/>
    <n v="0.97979630413123919"/>
    <x v="2"/>
  </r>
  <r>
    <s v="ORD-2025-138578"/>
    <d v="2025-04-09T00:00:00"/>
    <d v="2025-04-12T00:00:00"/>
    <s v="Europe"/>
    <s v="France"/>
    <s v="Lyon"/>
    <s v="Small Business"/>
    <s v="Distributor"/>
    <x v="11"/>
    <x v="3"/>
    <s v="MON-5276"/>
    <n v="86.68"/>
    <n v="213.32"/>
    <n v="3.7999999999999999E-2"/>
    <n v="15"/>
    <n v="3"/>
    <n v="3078.2075999999997"/>
    <n v="1300.2"/>
    <x v="337"/>
    <n v="0.57761133459614611"/>
    <x v="32"/>
    <s v="Q2-2025"/>
    <s v="Low"/>
    <s v="Europe &gt; France &gt; Lyon"/>
    <s v="Jan-2023"/>
    <n v="27"/>
    <x v="32"/>
    <n v="1429853.4554100002"/>
    <n v="1404043.3386599999"/>
    <n v="0.9819491174760987"/>
    <x v="2"/>
  </r>
  <r>
    <s v="ORD-2025-861401"/>
    <d v="2025-04-01T00:00:00"/>
    <d v="2025-04-27T00:00:00"/>
    <s v="Americas"/>
    <s v="USA"/>
    <s v="San Francisco"/>
    <s v="Corporate"/>
    <s v="Direct"/>
    <x v="14"/>
    <x v="3"/>
    <s v="MON-9319"/>
    <n v="156.55000000000001"/>
    <n v="227.45"/>
    <n v="1.4E-2"/>
    <n v="13"/>
    <n v="26"/>
    <n v="2915.4540999999999"/>
    <n v="2035.15"/>
    <x v="338"/>
    <n v="0.3019440779396938"/>
    <x v="32"/>
    <s v="Q2-2025"/>
    <s v="Low"/>
    <s v="Americas &gt; USA &gt; San Francisco"/>
    <s v="Jan-2023"/>
    <n v="27"/>
    <x v="32"/>
    <n v="1429853.4554100002"/>
    <n v="1406958.7927599999"/>
    <n v="0.98398810551992166"/>
    <x v="2"/>
  </r>
  <r>
    <s v="ORD-2025-473192"/>
    <d v="2025-03-30T00:00:00"/>
    <d v="2025-04-29T00:00:00"/>
    <s v="Africa"/>
    <s v="South Africa"/>
    <s v="Durban"/>
    <s v="Consumer"/>
    <s v="Marketplace"/>
    <x v="8"/>
    <x v="3"/>
    <s v="MON-7106"/>
    <n v="194.6"/>
    <n v="314.87"/>
    <n v="0.29299999999999998"/>
    <n v="12"/>
    <n v="30"/>
    <n v="2671.3570800000002"/>
    <n v="2335.1999999999998"/>
    <x v="339"/>
    <n v="0.12583756867127638"/>
    <x v="20"/>
    <s v="Q1-2025"/>
    <s v="Low"/>
    <s v="Africa &gt; South Africa &gt; Durban"/>
    <s v="Jan-2023"/>
    <n v="26"/>
    <x v="20"/>
    <n v="1429853.4554100002"/>
    <n v="1409630.1498399999"/>
    <n v="0.9858563788523339"/>
    <x v="2"/>
  </r>
  <r>
    <s v="ORD-2023-659070"/>
    <d v="2023-10-21T00:00:00"/>
    <d v="2023-10-21T00:00:00"/>
    <s v="Europe"/>
    <s v="United Kingdom"/>
    <s v="Manchester"/>
    <s v="Enterprise"/>
    <s v="Distributor"/>
    <x v="8"/>
    <x v="3"/>
    <s v="MON-8697"/>
    <n v="384.19"/>
    <n v="278.35000000000002"/>
    <n v="5.6000000000000001E-2"/>
    <n v="10"/>
    <n v="0"/>
    <n v="2627.6239999999998"/>
    <n v="3841.9"/>
    <x v="340"/>
    <n v="-0.46211938998882657"/>
    <x v="5"/>
    <s v="Q4-2023"/>
    <s v="Low"/>
    <s v="Europe &gt; United Kingdom &gt; Manchester"/>
    <s v="Jan-2023"/>
    <n v="9"/>
    <x v="5"/>
    <n v="1429853.4554100002"/>
    <n v="1412257.7738399999"/>
    <n v="0.98769406647693503"/>
    <x v="2"/>
  </r>
  <r>
    <s v="ORD-2024-749242"/>
    <d v="2024-01-16T00:00:00"/>
    <d v="2024-02-11T00:00:00"/>
    <s v="Europe"/>
    <s v="Germany"/>
    <s v="Frankfurt"/>
    <s v="Non-Profit"/>
    <s v="Distributor"/>
    <x v="13"/>
    <x v="3"/>
    <s v="MON-4195"/>
    <n v="504.93"/>
    <n v="819.06"/>
    <n v="0.22600000000000001"/>
    <n v="4"/>
    <n v="26"/>
    <n v="2535.8097600000001"/>
    <n v="2019.72"/>
    <x v="341"/>
    <n v="0.2035206931295982"/>
    <x v="22"/>
    <s v="Q1-2024"/>
    <s v="Medium"/>
    <s v="Europe &gt; Germany &gt; Frankfurt"/>
    <s v="Jan-2023"/>
    <n v="12"/>
    <x v="22"/>
    <n v="1429853.4554100002"/>
    <n v="1414793.5836"/>
    <n v="0.98946754175889873"/>
    <x v="2"/>
  </r>
  <r>
    <s v="ORD-2025-419532"/>
    <d v="2025-08-06T00:00:00"/>
    <d v="2025-08-23T00:00:00"/>
    <s v="Americas"/>
    <s v="Brazil"/>
    <s v="Brasília"/>
    <s v="Consumer"/>
    <s v="Distributor"/>
    <x v="5"/>
    <x v="3"/>
    <s v="MON-4317"/>
    <n v="86.64"/>
    <n v="213.06"/>
    <n v="0.21199999999999999"/>
    <n v="14"/>
    <n v="17"/>
    <n v="2350.4779200000003"/>
    <n v="1212.96"/>
    <x v="342"/>
    <n v="0.48395175735154328"/>
    <x v="26"/>
    <s v="Q3-2025"/>
    <s v="Low"/>
    <s v="Americas &gt; Brazil &gt; Brasília"/>
    <s v="Jan-2023"/>
    <n v="31"/>
    <x v="28"/>
    <n v="1429853.4554100002"/>
    <n v="1417144.06152"/>
    <n v="0.99111140107266738"/>
    <x v="2"/>
  </r>
  <r>
    <s v="ORD-2023-258768"/>
    <d v="2023-06-29T00:00:00"/>
    <d v="2023-07-02T00:00:00"/>
    <s v="Asia"/>
    <s v="Japan"/>
    <s v="Nagoya"/>
    <s v="Education"/>
    <s v="Marketplace"/>
    <x v="6"/>
    <x v="3"/>
    <s v="MON-2990"/>
    <n v="55.65"/>
    <n v="83.57"/>
    <n v="6.6000000000000003E-2"/>
    <n v="28"/>
    <n v="3"/>
    <n v="2185.5226399999997"/>
    <n v="1558.2"/>
    <x v="343"/>
    <n v="0.28703552574499969"/>
    <x v="16"/>
    <s v="Q2-2023"/>
    <s v="Low"/>
    <s v="Asia &gt; Japan &gt; Nagoya"/>
    <s v="Mar-2023"/>
    <n v="3"/>
    <x v="27"/>
    <n v="1429853.4554100002"/>
    <n v="1419329.5841600001"/>
    <n v="0.99263989522130258"/>
    <x v="2"/>
  </r>
  <r>
    <s v="ORD-2023-240507"/>
    <d v="2023-03-25T00:00:00"/>
    <d v="2023-03-26T00:00:00"/>
    <s v="Asia"/>
    <s v="Japan"/>
    <s v="Osaka"/>
    <s v="Small Business"/>
    <s v="Distributor"/>
    <x v="14"/>
    <x v="3"/>
    <s v="MON-9227"/>
    <n v="135.12"/>
    <n v="301.7"/>
    <n v="0.14000000000000001"/>
    <n v="7"/>
    <n v="1"/>
    <n v="1816.2340000000002"/>
    <n v="945.84"/>
    <x v="344"/>
    <n v="0.47923009920527865"/>
    <x v="8"/>
    <s v="Q1-2023"/>
    <s v="Low"/>
    <s v="Asia &gt; Japan &gt; Osaka"/>
    <s v="Mar-2023"/>
    <n v="0"/>
    <x v="18"/>
    <n v="1429853.4554100002"/>
    <n v="1421145.81816"/>
    <n v="0.99391011909853144"/>
    <x v="2"/>
  </r>
  <r>
    <s v="ORD-2024-260775"/>
    <d v="2024-10-17T00:00:00"/>
    <d v="2024-11-06T00:00:00"/>
    <s v="Asia"/>
    <s v="India"/>
    <s v="Bengaluru"/>
    <s v="Enterprise"/>
    <s v="Distributor"/>
    <x v="0"/>
    <x v="3"/>
    <s v="MON-4330"/>
    <n v="72.94"/>
    <n v="106.3"/>
    <n v="0.29499999999999998"/>
    <n v="23"/>
    <n v="20"/>
    <n v="1723.6545000000003"/>
    <n v="1677.62"/>
    <x v="345"/>
    <n v="2.670749851550901E-2"/>
    <x v="25"/>
    <s v="Q4-2024"/>
    <s v="Low"/>
    <s v="Asia &gt; India &gt; Bengaluru"/>
    <s v="Jan-2023"/>
    <n v="21"/>
    <x v="25"/>
    <n v="1429853.4554100002"/>
    <n v="1422869.47266"/>
    <n v="0.99511559543142303"/>
    <x v="2"/>
  </r>
  <r>
    <s v="ORD-2025-778145"/>
    <d v="2025-04-22T00:00:00"/>
    <d v="2025-05-12T00:00:00"/>
    <s v="Europe"/>
    <s v="France"/>
    <s v="Lyon"/>
    <s v="Enterprise"/>
    <s v="Marketplace"/>
    <x v="10"/>
    <x v="3"/>
    <s v="MON-9216"/>
    <n v="59.51"/>
    <n v="67.040000000000006"/>
    <n v="0.114"/>
    <n v="24"/>
    <n v="20"/>
    <n v="1425.53856"/>
    <n v="1428.24"/>
    <x v="346"/>
    <n v="-1.8950311663263938E-3"/>
    <x v="32"/>
    <s v="Q2-2025"/>
    <s v="Low"/>
    <s v="Europe &gt; France &gt; Lyon"/>
    <s v="Jan-2023"/>
    <n v="27"/>
    <x v="32"/>
    <n v="1429853.4554100002"/>
    <n v="1424295.01122"/>
    <n v="0.99611257771279338"/>
    <x v="2"/>
  </r>
  <r>
    <s v="ORD-2025-586799"/>
    <d v="2025-07-14T00:00:00"/>
    <d v="2025-08-04T00:00:00"/>
    <s v="Americas"/>
    <s v="Canada"/>
    <s v="Montreal"/>
    <s v="Consumer"/>
    <s v="Online"/>
    <x v="11"/>
    <x v="3"/>
    <s v="MON-7868"/>
    <n v="90.3"/>
    <n v="131.76"/>
    <n v="0.10199999999999999"/>
    <n v="11"/>
    <n v="21"/>
    <n v="1301.5252799999998"/>
    <n v="993.3"/>
    <x v="347"/>
    <n v="0.23681851189244663"/>
    <x v="10"/>
    <s v="Q3-2025"/>
    <s v="Low"/>
    <s v="Americas &gt; Canada &gt; Montreal"/>
    <s v="Jan-2023"/>
    <n v="30"/>
    <x v="10"/>
    <n v="1429853.4554100002"/>
    <n v="1425596.5364999999"/>
    <n v="0.99702282853260682"/>
    <x v="2"/>
  </r>
  <r>
    <s v="ORD-2024-811752"/>
    <d v="2024-02-25T00:00:00"/>
    <d v="2024-03-09T00:00:00"/>
    <s v="Europe"/>
    <s v="France"/>
    <s v="Marseille"/>
    <s v="Small Business"/>
    <s v="Distributor"/>
    <x v="13"/>
    <x v="3"/>
    <s v="MON-3350"/>
    <n v="322.44"/>
    <n v="395.61"/>
    <n v="0"/>
    <n v="3"/>
    <n v="13"/>
    <n v="1186.83"/>
    <n v="967.31999999999994"/>
    <x v="348"/>
    <n v="0.18495487980586942"/>
    <x v="30"/>
    <s v="Q1-2024"/>
    <s v="Low"/>
    <s v="Europe &gt; France &gt; Marseille"/>
    <s v="Jan-2023"/>
    <n v="13"/>
    <x v="30"/>
    <n v="1429853.4554100002"/>
    <n v="1426783.3665"/>
    <n v="0.99785286464260781"/>
    <x v="2"/>
  </r>
  <r>
    <s v="ORD-2025-488349"/>
    <d v="2025-04-23T00:00:00"/>
    <d v="2025-04-30T00:00:00"/>
    <s v="Americas"/>
    <s v="USA"/>
    <s v="San Francisco"/>
    <s v="Non-Profit"/>
    <s v="Distributor"/>
    <x v="4"/>
    <x v="3"/>
    <s v="MON-3371"/>
    <n v="23.24"/>
    <n v="44.57"/>
    <n v="0.215"/>
    <n v="25"/>
    <n v="7"/>
    <n v="874.68625000000009"/>
    <n v="581"/>
    <x v="349"/>
    <n v="0.33576182316802172"/>
    <x v="32"/>
    <s v="Q2-2025"/>
    <s v="Low"/>
    <s v="Americas &gt; USA &gt; San Francisco"/>
    <s v="Jan-2023"/>
    <n v="27"/>
    <x v="32"/>
    <n v="1429853.4554100002"/>
    <n v="1427658.05275"/>
    <n v="0.99846459603836069"/>
    <x v="2"/>
  </r>
  <r>
    <s v="ORD-2025-946490"/>
    <d v="2025-04-22T00:00:00"/>
    <d v="2025-05-02T00:00:00"/>
    <s v="Europe"/>
    <s v="Germany"/>
    <s v="Berlin"/>
    <s v="Corporate"/>
    <s v="Marketplace"/>
    <x v="1"/>
    <x v="3"/>
    <s v="MON-2842"/>
    <n v="20.149999999999999"/>
    <n v="39.74"/>
    <n v="0.151"/>
    <n v="19"/>
    <n v="10"/>
    <n v="641.04594000000009"/>
    <n v="382.84999999999997"/>
    <x v="350"/>
    <n v="0.40277291203185855"/>
    <x v="32"/>
    <s v="Q2-2025"/>
    <s v="Low"/>
    <s v="Europe &gt; Germany &gt; Berlin"/>
    <s v="Jan-2023"/>
    <n v="27"/>
    <x v="32"/>
    <n v="1429853.4554100002"/>
    <n v="1428299.0986900001"/>
    <n v="0.99891292585675895"/>
    <x v="2"/>
  </r>
  <r>
    <s v="ORD-2024-930679"/>
    <d v="2024-12-17T00:00:00"/>
    <d v="2025-01-16T00:00:00"/>
    <s v="Europe"/>
    <s v="United Kingdom"/>
    <s v="Manchester"/>
    <s v="Corporate"/>
    <s v="Retail"/>
    <x v="4"/>
    <x v="3"/>
    <s v="MON-4215"/>
    <n v="722.87"/>
    <n v="33.659999999999997"/>
    <n v="0.10199999999999999"/>
    <n v="20"/>
    <n v="30"/>
    <n v="604.53359999999998"/>
    <n v="14457.4"/>
    <x v="351"/>
    <n v="-22.914965189693344"/>
    <x v="1"/>
    <s v="Q4-2024"/>
    <s v="Low"/>
    <s v="Europe &gt; United Kingdom &gt; Manchester"/>
    <s v="Jan-2023"/>
    <n v="23"/>
    <x v="1"/>
    <n v="1429853.4554100002"/>
    <n v="1428903.6322900001"/>
    <n v="0.99933571995339365"/>
    <x v="2"/>
  </r>
  <r>
    <s v="ORD-2025-262491"/>
    <d v="2025-08-01T00:00:00"/>
    <d v="2025-08-16T00:00:00"/>
    <s v="Asia"/>
    <s v="India"/>
    <s v="Unknown - India"/>
    <s v="Enterprise"/>
    <s v="Direct"/>
    <x v="0"/>
    <x v="3"/>
    <s v="MON-1822"/>
    <n v="24.44"/>
    <n v="28.69"/>
    <n v="0.14599999999999999"/>
    <n v="20"/>
    <n v="15"/>
    <n v="490.02520000000004"/>
    <n v="488.8"/>
    <x v="352"/>
    <n v="2.5002795774585252E-3"/>
    <x v="26"/>
    <s v="Q3-2025"/>
    <s v="Low"/>
    <s v="Asia &gt; India &gt; Unknown - India"/>
    <s v="Jan-2023"/>
    <n v="31"/>
    <x v="28"/>
    <n v="1429853.4554100002"/>
    <n v="1429393.6574900001"/>
    <n v="0.99967843003892443"/>
    <x v="2"/>
  </r>
  <r>
    <s v="ORD-2023-856322"/>
    <d v="2023-01-29T00:00:00"/>
    <d v="2023-02-06T00:00:00"/>
    <s v="Americas"/>
    <s v="Brazil"/>
    <s v="Brasília"/>
    <s v="Corporate"/>
    <s v="Marketplace"/>
    <x v="4"/>
    <x v="3"/>
    <s v="MON-7207"/>
    <n v="41.84"/>
    <n v="86.2"/>
    <n v="0.22600000000000001"/>
    <n v="6"/>
    <n v="8"/>
    <n v="400.31280000000004"/>
    <n v="251.04000000000002"/>
    <x v="353"/>
    <n v="0.37289039970742882"/>
    <x v="18"/>
    <s v="Q1-2023"/>
    <s v="Low"/>
    <s v="Americas &gt; Brazil &gt; Brasília"/>
    <s v="Jan-2023"/>
    <n v="0"/>
    <x v="18"/>
    <n v="1429853.4554100002"/>
    <n v="1429793.9702900001"/>
    <n v="0.9999583977506401"/>
    <x v="2"/>
  </r>
  <r>
    <s v="ORD-2024-207096"/>
    <d v="2024-03-26T00:00:00"/>
    <d v="2024-04-05T00:00:00"/>
    <s v="Americas"/>
    <s v="USA"/>
    <s v="Austin"/>
    <s v="Consumer"/>
    <s v="Direct"/>
    <x v="8"/>
    <x v="3"/>
    <s v="MON-5444"/>
    <n v="5.66"/>
    <n v="4.22"/>
    <n v="0.11899999999999999"/>
    <n v="16"/>
    <n v="10"/>
    <n v="59.485119999999995"/>
    <n v="90.56"/>
    <x v="354"/>
    <n v="-0.52239753403876488"/>
    <x v="12"/>
    <s v="Q1-2024"/>
    <s v="Low"/>
    <s v="Americas &gt; USA &gt; Austin"/>
    <s v="Jan-2023"/>
    <n v="14"/>
    <x v="12"/>
    <n v="1429853.4554100002"/>
    <n v="1429853.4554100002"/>
    <n v="1"/>
    <x v="2"/>
  </r>
  <r>
    <s v="ORD-2024-437164"/>
    <d v="2024-02-20T00:00:00"/>
    <d v="2024-02-20T00:00:00"/>
    <s v="Americas"/>
    <s v="USA"/>
    <s v="New York"/>
    <s v="Enterprise"/>
    <s v="Online"/>
    <x v="1"/>
    <x v="4"/>
    <s v="NET-9177"/>
    <n v="1407.05"/>
    <n v="2858.93"/>
    <n v="0"/>
    <n v="34"/>
    <n v="0"/>
    <n v="97203.62"/>
    <n v="47839.7"/>
    <x v="355"/>
    <n v="0.50784034586366233"/>
    <x v="30"/>
    <s v="Q1-2024"/>
    <s v="High"/>
    <s v="Americas &gt; USA &gt; New York"/>
    <s v="Jan-2023"/>
    <n v="13"/>
    <x v="30"/>
    <n v="1785746.8479899997"/>
    <n v="97203.62"/>
    <n v="5.4433034620450495E-2"/>
    <x v="0"/>
  </r>
  <r>
    <s v="ORD-2023-290237"/>
    <d v="2023-07-30T00:00:00"/>
    <d v="2023-08-07T00:00:00"/>
    <s v="Asia"/>
    <s v="Japan"/>
    <s v="Nagoya"/>
    <s v="Education"/>
    <s v="Marketplace"/>
    <x v="5"/>
    <x v="4"/>
    <s v="NET-1645"/>
    <n v="1352.44"/>
    <n v="2698.01"/>
    <n v="0.13100000000000001"/>
    <n v="41"/>
    <n v="8"/>
    <n v="96127.398289999997"/>
    <n v="55450.04"/>
    <x v="356"/>
    <n v="0.42316091992090882"/>
    <x v="14"/>
    <s v="Q3-2023"/>
    <s v="High"/>
    <s v="Asia &gt; Japan &gt; Nagoya"/>
    <s v="Mar-2023"/>
    <n v="4"/>
    <x v="0"/>
    <n v="1785746.8479899997"/>
    <n v="193331.01828999998"/>
    <n v="0.1082633960729705"/>
    <x v="0"/>
  </r>
  <r>
    <s v="ORD-2025-678688"/>
    <d v="2025-07-16T00:00:00"/>
    <d v="2025-07-17T00:00:00"/>
    <s v="Africa"/>
    <s v="South Africa"/>
    <s v="Durban"/>
    <s v="Small Business"/>
    <s v="Distributor"/>
    <x v="7"/>
    <x v="4"/>
    <s v="NET-1612"/>
    <n v="1198.9000000000001"/>
    <n v="2941.2"/>
    <n v="5.0999999999999997E-2"/>
    <n v="28"/>
    <n v="1"/>
    <n v="78153.566399999982"/>
    <n v="33569.200000000004"/>
    <x v="357"/>
    <n v="0.57047129713583977"/>
    <x v="10"/>
    <s v="Q3-2025"/>
    <s v="High"/>
    <s v="Africa &gt; South Africa &gt; Durban"/>
    <s v="Jan-2023"/>
    <n v="30"/>
    <x v="10"/>
    <n v="1785746.8479899997"/>
    <n v="271484.58468999993"/>
    <n v="0.15202859520406123"/>
    <x v="0"/>
  </r>
  <r>
    <s v="ORD-2024-966651"/>
    <d v="2024-10-14T00:00:00"/>
    <d v="2024-11-08T00:00:00"/>
    <s v="Africa"/>
    <s v="Nigeria"/>
    <s v="Lagos"/>
    <s v="Enterprise"/>
    <s v="Online"/>
    <x v="0"/>
    <x v="4"/>
    <s v="NET-5268"/>
    <n v="859.35"/>
    <n v="1825.61"/>
    <n v="0.187"/>
    <n v="47"/>
    <n v="25"/>
    <n v="69758.383709999995"/>
    <n v="40389.450000000004"/>
    <x v="358"/>
    <n v="0.42100937762681989"/>
    <x v="25"/>
    <s v="Q4-2024"/>
    <s v="High"/>
    <s v="Africa &gt; Nigeria &gt; Lagos"/>
    <s v="Jan-2023"/>
    <n v="21"/>
    <x v="25"/>
    <n v="1785746.8479899997"/>
    <n v="341242.9683999999"/>
    <n v="0.19109257775484584"/>
    <x v="0"/>
  </r>
  <r>
    <s v="ORD-2023-451931"/>
    <d v="2023-07-30T00:00:00"/>
    <d v="2023-08-19T00:00:00"/>
    <s v="Europe"/>
    <s v="France"/>
    <s v="Paris"/>
    <s v="Enterprise"/>
    <s v="Marketplace"/>
    <x v="12"/>
    <x v="4"/>
    <s v="NET-5423"/>
    <n v="1418.51"/>
    <n v="2789.61"/>
    <n v="0.17100000000000001"/>
    <n v="30"/>
    <n v="20"/>
    <n v="69377.600699999995"/>
    <n v="42555.3"/>
    <x v="359"/>
    <n v="0.38661326464695678"/>
    <x v="14"/>
    <s v="Q3-2023"/>
    <s v="High"/>
    <s v="Europe &gt; France &gt; Paris"/>
    <s v="Jan-2023"/>
    <n v="6"/>
    <x v="14"/>
    <n v="1785746.8479899997"/>
    <n v="410620.56909999991"/>
    <n v="0.22994332570833659"/>
    <x v="0"/>
  </r>
  <r>
    <s v="ORD-2023-888245"/>
    <d v="2023-02-28T00:00:00"/>
    <d v="2023-03-07T00:00:00"/>
    <s v="Europe"/>
    <s v="France"/>
    <s v="Marseille"/>
    <s v="Corporate"/>
    <s v="Retail"/>
    <x v="10"/>
    <x v="4"/>
    <s v="NET-5195"/>
    <n v="1299.81"/>
    <n v="3149.13"/>
    <n v="0.10299999999999999"/>
    <n v="19"/>
    <n v="7"/>
    <n v="53670.622589999999"/>
    <n v="24696.39"/>
    <x v="360"/>
    <n v="0.53985273864511729"/>
    <x v="29"/>
    <s v="Q1-2023"/>
    <s v="High"/>
    <s v="Europe &gt; France &gt; Marseille"/>
    <s v="Jan-2023"/>
    <n v="1"/>
    <x v="24"/>
    <n v="1785746.8479899997"/>
    <n v="464291.19168999989"/>
    <n v="0.25999832630957553"/>
    <x v="0"/>
  </r>
  <r>
    <s v="ORD-2024-465898"/>
    <d v="2024-06-06T00:00:00"/>
    <d v="2024-06-24T00:00:00"/>
    <s v="Asia"/>
    <s v="India"/>
    <s v="Bengaluru"/>
    <s v="Small Business"/>
    <s v="Direct"/>
    <x v="11"/>
    <x v="4"/>
    <s v="NET-6578"/>
    <n v="1253.25"/>
    <n v="3087.13"/>
    <n v="7.1999999999999995E-2"/>
    <n v="18"/>
    <n v="18"/>
    <n v="51567.419520000003"/>
    <n v="22558.5"/>
    <x v="361"/>
    <n v="0.562543555408064"/>
    <x v="2"/>
    <s v="Q2-2024"/>
    <s v="High"/>
    <s v="Asia &gt; India &gt; Bengaluru"/>
    <s v="Jan-2023"/>
    <n v="17"/>
    <x v="2"/>
    <n v="1785746.8479899997"/>
    <n v="515858.61120999989"/>
    <n v="0.28887555466814341"/>
    <x v="0"/>
  </r>
  <r>
    <s v="ORD-2024-548345"/>
    <d v="2024-05-14T00:00:00"/>
    <d v="2024-05-28T00:00:00"/>
    <s v="Europe"/>
    <s v="United Kingdom"/>
    <s v="Birmingham"/>
    <s v="Consumer"/>
    <s v="Retail"/>
    <x v="7"/>
    <x v="4"/>
    <s v="NET-2365"/>
    <n v="1421.14"/>
    <n v="3524"/>
    <n v="0"/>
    <n v="13"/>
    <n v="14"/>
    <n v="45812"/>
    <n v="18474.82"/>
    <x v="362"/>
    <n v="0.59672531214528945"/>
    <x v="17"/>
    <s v="Q2-2024"/>
    <s v="High"/>
    <s v="Europe &gt; United Kingdom &gt; Birmingham"/>
    <s v="Jan-2023"/>
    <n v="16"/>
    <x v="17"/>
    <n v="1785746.8479899997"/>
    <n v="561670.61120999989"/>
    <n v="0.31452980686607673"/>
    <x v="0"/>
  </r>
  <r>
    <s v="ORD-2023-867836"/>
    <d v="2023-05-11T00:00:00"/>
    <d v="2023-05-28T00:00:00"/>
    <s v="Asia"/>
    <s v="China"/>
    <s v="Shenzhen"/>
    <s v="Enterprise"/>
    <s v="Marketplace"/>
    <x v="13"/>
    <x v="4"/>
    <s v="NET-3255"/>
    <n v="1331.19"/>
    <n v="2903.09"/>
    <n v="0.14299999999999999"/>
    <n v="18"/>
    <n v="17"/>
    <n v="44783.066340000005"/>
    <n v="23961.420000000002"/>
    <x v="363"/>
    <n v="0.46494463290920779"/>
    <x v="0"/>
    <s v="Q2-2023"/>
    <s v="High"/>
    <s v="Asia &gt; China &gt; Shenzhen"/>
    <s v="Jan-2023"/>
    <n v="4"/>
    <x v="0"/>
    <n v="1785746.8479899997"/>
    <n v="606453.67754999991"/>
    <n v="0.33960786672120508"/>
    <x v="0"/>
  </r>
  <r>
    <s v="ORD-2023-159379"/>
    <d v="2023-02-08T00:00:00"/>
    <d v="2023-02-11T00:00:00"/>
    <s v="Africa"/>
    <s v="South Africa"/>
    <s v="Cape Town"/>
    <s v="Corporate"/>
    <s v="Direct"/>
    <x v="9"/>
    <x v="4"/>
    <s v="NET-5018"/>
    <n v="1410.05"/>
    <n v="2763.95"/>
    <n v="0.161"/>
    <n v="18"/>
    <n v="3"/>
    <n v="41741.172899999998"/>
    <n v="25380.899999999998"/>
    <x v="364"/>
    <n v="0.39194569206750779"/>
    <x v="29"/>
    <s v="Q1-2023"/>
    <s v="High"/>
    <s v="Africa &gt; South Africa &gt; Cape Town"/>
    <s v="Jan-2023"/>
    <n v="1"/>
    <x v="24"/>
    <n v="1785746.8479899997"/>
    <n v="648194.85044999991"/>
    <n v="0.36298249731175214"/>
    <x v="0"/>
  </r>
  <r>
    <s v="ORD-2024-341535"/>
    <d v="2024-06-25T00:00:00"/>
    <d v="2024-06-30T00:00:00"/>
    <s v="Africa"/>
    <s v="Kenya"/>
    <s v="Kisumu"/>
    <s v="Education"/>
    <s v="Direct"/>
    <x v="9"/>
    <x v="4"/>
    <s v="NET-5987"/>
    <n v="1323.55"/>
    <n v="3230.35"/>
    <n v="2.1999999999999999E-2"/>
    <n v="13"/>
    <n v="5"/>
    <n v="41070.669899999994"/>
    <n v="17206.149999999998"/>
    <x v="365"/>
    <n v="0.58105991351263542"/>
    <x v="2"/>
    <s v="Q2-2024"/>
    <s v="High"/>
    <s v="Africa &gt; Kenya &gt; Kisumu"/>
    <s v="Jan-2023"/>
    <n v="17"/>
    <x v="2"/>
    <n v="1785746.8479899997"/>
    <n v="689265.52034999989"/>
    <n v="0.38598165306903559"/>
    <x v="0"/>
  </r>
  <r>
    <s v="ORD-2025-184082"/>
    <d v="2025-06-19T00:00:00"/>
    <d v="2025-07-12T00:00:00"/>
    <s v="Europe"/>
    <s v="United Kingdom"/>
    <s v="Unknown - United Kingdom"/>
    <s v="Non-Profit"/>
    <s v="Direct"/>
    <x v="3"/>
    <x v="4"/>
    <s v="NET-6370"/>
    <n v="801.24"/>
    <n v="1959.09"/>
    <n v="0.123"/>
    <n v="23"/>
    <n v="23"/>
    <n v="39516.804389999998"/>
    <n v="18428.52"/>
    <x v="366"/>
    <n v="0.53365358650651762"/>
    <x v="15"/>
    <s v="Q2-2025"/>
    <s v="High"/>
    <s v="Europe &gt; United Kingdom &gt; Unknown - United Kingdom"/>
    <s v="Jan-2023"/>
    <n v="29"/>
    <x v="15"/>
    <n v="1785746.8479899997"/>
    <n v="728782.32473999984"/>
    <n v="0.40811066000777346"/>
    <x v="0"/>
  </r>
  <r>
    <s v="ORD-2025-548982"/>
    <d v="2025-04-07T00:00:00"/>
    <d v="2025-04-11T00:00:00"/>
    <s v="Europe"/>
    <s v="France"/>
    <s v="Lyon"/>
    <s v="Education"/>
    <s v="Retail"/>
    <x v="13"/>
    <x v="4"/>
    <s v="NET-9716"/>
    <n v="754.77"/>
    <n v="1666.18"/>
    <n v="0.13900000000000001"/>
    <n v="27"/>
    <n v="4"/>
    <n v="38733.686459999997"/>
    <n v="20378.79"/>
    <x v="367"/>
    <n v="0.47387424584424637"/>
    <x v="32"/>
    <s v="Q2-2025"/>
    <s v="High"/>
    <s v="Europe &gt; France &gt; Lyon"/>
    <s v="Jan-2023"/>
    <n v="27"/>
    <x v="32"/>
    <n v="1785746.8479899997"/>
    <n v="767516.01119999983"/>
    <n v="0.42980112890239747"/>
    <x v="0"/>
  </r>
  <r>
    <s v="ORD-2024-732543"/>
    <d v="2024-10-24T00:00:00"/>
    <d v="2024-10-28T00:00:00"/>
    <s v="Asia"/>
    <s v="China"/>
    <s v="Shanghai"/>
    <s v="Small Business"/>
    <s v="Distributor"/>
    <x v="14"/>
    <x v="4"/>
    <s v="NET-3728"/>
    <n v="1331.77"/>
    <n v="2606.11"/>
    <n v="0.02"/>
    <n v="15"/>
    <n v="4"/>
    <n v="38309.817000000003"/>
    <n v="19976.55"/>
    <x v="368"/>
    <n v="0.4785527166574563"/>
    <x v="25"/>
    <s v="Q4-2024"/>
    <s v="High"/>
    <s v="Asia &gt; China &gt; Shanghai"/>
    <s v="Jan-2023"/>
    <n v="21"/>
    <x v="25"/>
    <n v="1785746.8479899997"/>
    <n v="805825.82819999987"/>
    <n v="0.45125423522769814"/>
    <x v="0"/>
  </r>
  <r>
    <s v="ORD-2025-188059"/>
    <d v="2025-06-27T00:00:00"/>
    <d v="2025-07-11T00:00:00"/>
    <s v="Asia"/>
    <s v="China"/>
    <s v="Shanghai"/>
    <s v="Small Business"/>
    <s v="Marketplace"/>
    <x v="2"/>
    <x v="4"/>
    <s v="NET-3535"/>
    <n v="1227.7"/>
    <n v="2197.23"/>
    <n v="9.9000000000000005E-2"/>
    <n v="19"/>
    <n v="14"/>
    <n v="37614.380370000006"/>
    <n v="23326.3"/>
    <x v="369"/>
    <n v="0.37985685871873914"/>
    <x v="15"/>
    <s v="Q2-2025"/>
    <s v="High"/>
    <s v="Asia &gt; China &gt; Shanghai"/>
    <s v="Jan-2023"/>
    <n v="29"/>
    <x v="15"/>
    <n v="1785746.8479899997"/>
    <n v="843440.2085699999"/>
    <n v="0.47231790414154112"/>
    <x v="0"/>
  </r>
  <r>
    <s v="ORD-2023-139236"/>
    <d v="2023-03-03T00:00:00"/>
    <d v="2023-03-20T00:00:00"/>
    <s v="Asia"/>
    <s v="Japan"/>
    <s v="Nagoya"/>
    <s v="Small Business"/>
    <s v="Online"/>
    <x v="4"/>
    <x v="4"/>
    <s v="NET-7349"/>
    <n v="1171.17"/>
    <n v="2030.64"/>
    <n v="0.157"/>
    <n v="21"/>
    <n v="17"/>
    <n v="35948.41992"/>
    <n v="24594.57"/>
    <x v="370"/>
    <n v="0.3158372452883042"/>
    <x v="8"/>
    <s v="Q1-2023"/>
    <s v="High"/>
    <s v="Asia &gt; Japan &gt; Nagoya"/>
    <s v="Mar-2023"/>
    <n v="0"/>
    <x v="18"/>
    <n v="1785746.8479899997"/>
    <n v="879388.62848999992"/>
    <n v="0.49244865221507844"/>
    <x v="0"/>
  </r>
  <r>
    <s v="ORD-2025-685236"/>
    <d v="2025-03-14T00:00:00"/>
    <d v="2025-03-29T00:00:00"/>
    <s v="Asia"/>
    <s v="Japan"/>
    <s v="Tokyo"/>
    <s v="Non-Profit"/>
    <s v="Direct"/>
    <x v="11"/>
    <x v="4"/>
    <s v="NET-8430"/>
    <n v="1106.96"/>
    <n v="2726.62"/>
    <n v="0.3"/>
    <n v="17"/>
    <n v="15"/>
    <n v="32446.777999999998"/>
    <n v="18818.32"/>
    <x v="371"/>
    <n v="0.42002500217432992"/>
    <x v="20"/>
    <s v="Q1-2025"/>
    <s v="High"/>
    <s v="Asia &gt; Japan &gt; Tokyo"/>
    <s v="Mar-2023"/>
    <n v="24"/>
    <x v="9"/>
    <n v="1785746.8479899997"/>
    <n v="911835.40648999996"/>
    <n v="0.51061851656988411"/>
    <x v="0"/>
  </r>
  <r>
    <s v="ORD-2025-960931"/>
    <d v="2025-08-20T00:00:00"/>
    <d v="2025-08-26T00:00:00"/>
    <s v="Americas"/>
    <s v="USA"/>
    <s v="New York"/>
    <s v="Corporate"/>
    <s v="Retail"/>
    <x v="9"/>
    <x v="4"/>
    <s v="NET-5196"/>
    <n v="1304.95"/>
    <n v="1712.03"/>
    <n v="0.21199999999999999"/>
    <n v="24"/>
    <n v="6"/>
    <n v="32377.911360000002"/>
    <n v="31318.800000000003"/>
    <x v="372"/>
    <n v="3.2710922833287998E-2"/>
    <x v="26"/>
    <s v="Q3-2025"/>
    <s v="High"/>
    <s v="Americas &gt; USA &gt; New York"/>
    <s v="Jan-2023"/>
    <n v="31"/>
    <x v="28"/>
    <n v="1785746.8479899997"/>
    <n v="944213.31784999999"/>
    <n v="0.52874981630951068"/>
    <x v="0"/>
  </r>
  <r>
    <s v="ORD-2023-309373"/>
    <d v="2023-07-05T00:00:00"/>
    <d v="2023-07-14T00:00:00"/>
    <s v="Americas"/>
    <s v="Brazil"/>
    <s v="Brasília"/>
    <s v="Enterprise"/>
    <s v="Direct"/>
    <x v="7"/>
    <x v="4"/>
    <s v="NET-2394"/>
    <n v="578.85"/>
    <n v="998.76"/>
    <n v="8.2000000000000003E-2"/>
    <n v="34"/>
    <n v="9"/>
    <n v="31173.297119999999"/>
    <n v="19680.900000000001"/>
    <x v="373"/>
    <n v="0.36866158480960831"/>
    <x v="14"/>
    <s v="Q3-2023"/>
    <s v="Medium"/>
    <s v="Americas &gt; Brazil &gt; Brasília"/>
    <s v="Jan-2023"/>
    <n v="6"/>
    <x v="14"/>
    <n v="1785746.8479899997"/>
    <n v="975386.61497"/>
    <n v="0.5462065443754669"/>
    <x v="0"/>
  </r>
  <r>
    <s v="ORD-2024-817997"/>
    <d v="2024-07-28T00:00:00"/>
    <d v="2024-08-23T00:00:00"/>
    <s v="Asia"/>
    <s v="India"/>
    <s v="Hyderabad"/>
    <s v="Corporate"/>
    <s v="Retail"/>
    <x v="8"/>
    <x v="4"/>
    <s v="NET-4675"/>
    <n v="1339.24"/>
    <n v="1558.89"/>
    <n v="0.192"/>
    <n v="24"/>
    <n v="26"/>
    <n v="30229.994880000002"/>
    <n v="32141.760000000002"/>
    <x v="374"/>
    <n v="-6.3240669659021781E-2"/>
    <x v="23"/>
    <s v="Q3-2024"/>
    <s v="Medium"/>
    <s v="Asia &gt; India &gt; Hyderabad"/>
    <s v="Jan-2023"/>
    <n v="18"/>
    <x v="23"/>
    <n v="1785746.8479899997"/>
    <n v="1005616.60985"/>
    <n v="0.56313503281940636"/>
    <x v="0"/>
  </r>
  <r>
    <s v="ORD-2023-586275"/>
    <d v="2023-01-20T00:00:00"/>
    <d v="2023-02-03T00:00:00"/>
    <s v="Africa"/>
    <s v="Kenya"/>
    <s v="Kisumu"/>
    <s v="Corporate"/>
    <s v="Retail"/>
    <x v="9"/>
    <x v="4"/>
    <s v="NET-6036"/>
    <n v="884.36"/>
    <n v="1545.34"/>
    <n v="0.24299999999999999"/>
    <n v="25"/>
    <n v="14"/>
    <n v="29245.559499999999"/>
    <n v="22109"/>
    <x v="375"/>
    <n v="0.24402198562827973"/>
    <x v="18"/>
    <s v="Q1-2023"/>
    <s v="Medium"/>
    <s v="Africa &gt; Kenya &gt; Kisumu"/>
    <s v="Jan-2023"/>
    <n v="0"/>
    <x v="18"/>
    <n v="1785746.8479899997"/>
    <n v="1034862.16935"/>
    <n v="0.5795122475029536"/>
    <x v="0"/>
  </r>
  <r>
    <s v="ORD-2023-308124"/>
    <d v="2023-04-19T00:00:00"/>
    <d v="2023-04-30T00:00:00"/>
    <s v="Asia"/>
    <s v="India"/>
    <s v="Delhi"/>
    <s v="Small Business"/>
    <s v="Retail"/>
    <x v="5"/>
    <x v="4"/>
    <s v="NET-2062"/>
    <n v="826.55"/>
    <n v="1397.05"/>
    <n v="0.16900000000000001"/>
    <n v="24"/>
    <n v="11"/>
    <n v="27862.765199999998"/>
    <n v="19837.199999999997"/>
    <x v="376"/>
    <n v="0.28803907804527606"/>
    <x v="24"/>
    <s v="Q2-2023"/>
    <s v="Medium"/>
    <s v="Asia &gt; India &gt; Delhi"/>
    <s v="Jan-2023"/>
    <n v="3"/>
    <x v="27"/>
    <n v="1785746.8479899997"/>
    <n v="1062724.9345499999"/>
    <n v="0.59511511149868834"/>
    <x v="0"/>
  </r>
  <r>
    <s v="ORD-2024-948800"/>
    <d v="2024-03-27T00:00:00"/>
    <d v="2024-04-11T00:00:00"/>
    <s v="Americas"/>
    <s v="USA"/>
    <s v="San Francisco"/>
    <s v="Small Business"/>
    <s v="Direct"/>
    <x v="0"/>
    <x v="4"/>
    <s v="NET-5523"/>
    <n v="1338.35"/>
    <n v="2247.14"/>
    <n v="0.115"/>
    <n v="14"/>
    <n v="15"/>
    <n v="27842.064599999998"/>
    <n v="18736.899999999998"/>
    <x v="377"/>
    <n v="0.3270290738424621"/>
    <x v="12"/>
    <s v="Q1-2024"/>
    <s v="High"/>
    <s v="Americas &gt; USA &gt; San Francisco"/>
    <s v="Jan-2023"/>
    <n v="14"/>
    <x v="12"/>
    <n v="1785746.8479899997"/>
    <n v="1090566.9991499998"/>
    <n v="0.61070638336980398"/>
    <x v="0"/>
  </r>
  <r>
    <s v="ORD-2023-561823"/>
    <d v="2023-11-19T00:00:00"/>
    <d v="2023-12-12T00:00:00"/>
    <s v="Asia"/>
    <s v="India"/>
    <s v="Delhi"/>
    <s v="Small Business"/>
    <s v="Direct"/>
    <x v="1"/>
    <x v="4"/>
    <s v="NET-2460"/>
    <n v="1349.04"/>
    <n v="2636.6"/>
    <n v="0.114"/>
    <n v="11"/>
    <n v="23"/>
    <n v="25696.303599999999"/>
    <n v="14839.439999999999"/>
    <x v="378"/>
    <n v="0.42250682312143917"/>
    <x v="13"/>
    <s v="Q4-2023"/>
    <s v="High"/>
    <s v="Asia &gt; India &gt; Delhi"/>
    <s v="Jan-2023"/>
    <n v="10"/>
    <x v="13"/>
    <n v="1785746.8479899997"/>
    <n v="1116263.3027499998"/>
    <n v="0.62509605099202226"/>
    <x v="0"/>
  </r>
  <r>
    <s v="ORD-2024-510591"/>
    <d v="2024-04-03T00:00:00"/>
    <d v="2024-04-21T00:00:00"/>
    <s v="Americas"/>
    <s v="Brazil"/>
    <s v="Brasília"/>
    <s v="Small Business"/>
    <s v="Distributor"/>
    <x v="7"/>
    <x v="4"/>
    <s v="NET-3850"/>
    <n v="1176.69"/>
    <n v="2201.54"/>
    <n v="0.17"/>
    <n v="14"/>
    <n v="18"/>
    <n v="25581.894799999998"/>
    <n v="16473.66"/>
    <x v="379"/>
    <n v="0.35604222717701112"/>
    <x v="28"/>
    <s v="Q2-2024"/>
    <s v="High"/>
    <s v="Americas &gt; Brazil &gt; Brasília"/>
    <s v="Jan-2023"/>
    <n v="15"/>
    <x v="29"/>
    <n v="1785746.8479899997"/>
    <n v="1141845.1975499997"/>
    <n v="0.63942165085450797"/>
    <x v="0"/>
  </r>
  <r>
    <s v="ORD-2024-862371"/>
    <d v="2024-09-07T00:00:00"/>
    <d v="2024-09-07T00:00:00"/>
    <s v="Asia"/>
    <s v="India"/>
    <s v="Mumbai"/>
    <s v="Education"/>
    <s v="Distributor"/>
    <x v="7"/>
    <x v="4"/>
    <s v="NET-9835"/>
    <n v="1066.6500000000001"/>
    <n v="2569.77"/>
    <n v="0.13400000000000001"/>
    <n v="11"/>
    <n v="0"/>
    <n v="24479.62902"/>
    <n v="11733.150000000001"/>
    <x v="380"/>
    <n v="0.52069739331368348"/>
    <x v="31"/>
    <s v="Q3-2024"/>
    <s v="High"/>
    <s v="Asia &gt; India &gt; Mumbai"/>
    <s v="Jan-2023"/>
    <n v="20"/>
    <x v="31"/>
    <n v="1785746.8479899997"/>
    <n v="1166324.8265699998"/>
    <n v="0.65312999313580833"/>
    <x v="0"/>
  </r>
  <r>
    <s v="ORD-2023-215819"/>
    <d v="2023-07-01T00:00:00"/>
    <d v="2023-07-11T00:00:00"/>
    <s v="Europe"/>
    <s v="France"/>
    <s v="Paris"/>
    <s v="Corporate"/>
    <s v="Direct"/>
    <x v="6"/>
    <x v="4"/>
    <s v="NET-6533"/>
    <n v="479.5"/>
    <n v="656.66"/>
    <n v="0.14899999999999999"/>
    <n v="42"/>
    <n v="10"/>
    <n v="23470.341719999997"/>
    <n v="20139"/>
    <x v="381"/>
    <n v="0.14193835606412283"/>
    <x v="14"/>
    <s v="Q3-2023"/>
    <s v="Low"/>
    <s v="Europe &gt; France &gt; Paris"/>
    <s v="Jan-2023"/>
    <n v="6"/>
    <x v="14"/>
    <n v="1785746.8479899997"/>
    <n v="1189795.1682899997"/>
    <n v="0.66627314483528777"/>
    <x v="0"/>
  </r>
  <r>
    <s v="ORD-2024-588972"/>
    <d v="2024-11-02T00:00:00"/>
    <d v="2024-11-29T00:00:00"/>
    <s v="Americas"/>
    <s v="Brazil"/>
    <s v="Brasília"/>
    <s v="Small Business"/>
    <s v="Direct"/>
    <x v="14"/>
    <x v="4"/>
    <s v="NET-8561"/>
    <n v="1363.51"/>
    <n v="1433.9"/>
    <n v="5.7000000000000002E-2"/>
    <n v="17"/>
    <n v="27"/>
    <n v="22986.850900000001"/>
    <n v="23179.67"/>
    <x v="382"/>
    <n v="-8.3882346842036101E-3"/>
    <x v="6"/>
    <s v="Q4-2024"/>
    <s v="Medium"/>
    <s v="Americas &gt; Brazil &gt; Brasília"/>
    <s v="Jan-2023"/>
    <n v="22"/>
    <x v="6"/>
    <n v="1785746.8479899997"/>
    <n v="1212782.0191899997"/>
    <n v="0.67914554661265814"/>
    <x v="0"/>
  </r>
  <r>
    <s v="ORD-2024-296582"/>
    <d v="2024-01-11T00:00:00"/>
    <d v="2024-02-02T00:00:00"/>
    <s v="Africa"/>
    <s v="South Africa"/>
    <s v="Durban"/>
    <s v="Consumer"/>
    <s v="Online"/>
    <x v="10"/>
    <x v="4"/>
    <s v="NET-1412"/>
    <n v="1206.2"/>
    <n v="1759.79"/>
    <n v="0"/>
    <n v="13"/>
    <n v="22"/>
    <n v="22877.27"/>
    <n v="15680.6"/>
    <x v="383"/>
    <n v="0.31457730751964724"/>
    <x v="22"/>
    <s v="Q1-2024"/>
    <s v="High"/>
    <s v="Africa &gt; South Africa &gt; Durban"/>
    <s v="Jan-2023"/>
    <n v="12"/>
    <x v="22"/>
    <n v="1785746.8479899997"/>
    <n v="1235659.2891899997"/>
    <n v="0.69195658420499673"/>
    <x v="0"/>
  </r>
  <r>
    <s v="ORD-2023-575584"/>
    <d v="2023-01-30T00:00:00"/>
    <d v="2023-02-21T00:00:00"/>
    <s v="Europe"/>
    <s v="Germany"/>
    <s v="Munich"/>
    <s v="Small Business"/>
    <s v="Marketplace"/>
    <x v="12"/>
    <x v="4"/>
    <s v="NET-3460"/>
    <n v="1142.8800000000001"/>
    <n v="1465.29"/>
    <n v="0.186"/>
    <n v="18"/>
    <n v="22"/>
    <n v="21469.429080000002"/>
    <n v="20571.840000000004"/>
    <x v="384"/>
    <n v="4.1807775915017387E-2"/>
    <x v="18"/>
    <s v="Q1-2023"/>
    <s v="Medium"/>
    <s v="Europe &gt; Germany &gt; Munich"/>
    <s v="Jan-2023"/>
    <n v="0"/>
    <x v="18"/>
    <n v="1785746.8479899997"/>
    <n v="1257128.7182699996"/>
    <n v="0.70397924525808242"/>
    <x v="0"/>
  </r>
  <r>
    <s v="ORD-2023-619493"/>
    <d v="2023-02-27T00:00:00"/>
    <d v="2023-03-06T00:00:00"/>
    <s v="Americas"/>
    <s v="USA"/>
    <s v="San Francisco"/>
    <s v="Non-Profit"/>
    <s v="Online"/>
    <x v="2"/>
    <x v="4"/>
    <s v="NET-1282"/>
    <n v="1015.91"/>
    <n v="2331.48"/>
    <n v="0.14599999999999999"/>
    <n v="10"/>
    <n v="7"/>
    <n v="19910.839199999999"/>
    <n v="10159.1"/>
    <x v="385"/>
    <n v="0.4897703759266962"/>
    <x v="29"/>
    <s v="Q1-2023"/>
    <s v="High"/>
    <s v="Americas &gt; USA &gt; San Francisco"/>
    <s v="Jan-2023"/>
    <n v="1"/>
    <x v="24"/>
    <n v="1785746.8479899997"/>
    <n v="1277039.5574699997"/>
    <n v="0.71512911189366479"/>
    <x v="0"/>
  </r>
  <r>
    <s v="ORD-2023-594700"/>
    <d v="2023-07-18T00:00:00"/>
    <d v="2023-07-22T00:00:00"/>
    <s v="Americas"/>
    <s v="Brazil"/>
    <s v="São Paulo"/>
    <s v="Consumer"/>
    <s v="Direct"/>
    <x v="6"/>
    <x v="4"/>
    <s v="NET-1699"/>
    <n v="1269.55"/>
    <n v="2071.1"/>
    <n v="0.129"/>
    <n v="11"/>
    <n v="4"/>
    <n v="19843.2091"/>
    <n v="13965.05"/>
    <x v="386"/>
    <n v="0.29623026549672354"/>
    <x v="14"/>
    <s v="Q3-2023"/>
    <s v="High"/>
    <s v="Americas &gt; Brazil &gt; São Paulo"/>
    <s v="Jan-2023"/>
    <n v="6"/>
    <x v="14"/>
    <n v="1785746.8479899997"/>
    <n v="1296882.7665699997"/>
    <n v="0.72624110636384132"/>
    <x v="0"/>
  </r>
  <r>
    <s v="ORD-2023-502205"/>
    <d v="2023-10-09T00:00:00"/>
    <d v="2023-10-11T00:00:00"/>
    <s v="Africa"/>
    <s v="Nigeria"/>
    <s v="Port Harcourt"/>
    <s v="Education"/>
    <s v="Marketplace"/>
    <x v="10"/>
    <x v="4"/>
    <s v="NET-8856"/>
    <n v="391.16"/>
    <n v="902.47"/>
    <n v="4.0000000000000001E-3"/>
    <n v="22"/>
    <n v="2"/>
    <n v="19774.922640000001"/>
    <n v="8605.52"/>
    <x v="387"/>
    <n v="0.56482661618139207"/>
    <x v="5"/>
    <s v="Q4-2023"/>
    <s v="Medium"/>
    <s v="Africa &gt; Nigeria &gt; Port Harcourt"/>
    <s v="Jan-2023"/>
    <n v="9"/>
    <x v="5"/>
    <n v="1785746.8479899997"/>
    <n v="1316657.6892099997"/>
    <n v="0.73731486111371436"/>
    <x v="0"/>
  </r>
  <r>
    <s v="ORD-2025-281413"/>
    <d v="2025-08-03T00:00:00"/>
    <d v="2025-08-16T00:00:00"/>
    <s v="Americas"/>
    <s v="Canada"/>
    <s v="Montreal"/>
    <s v="Enterprise"/>
    <s v="Distributor"/>
    <x v="0"/>
    <x v="4"/>
    <s v="NET-3785"/>
    <n v="698.66"/>
    <n v="868.62"/>
    <n v="7.1999999999999995E-2"/>
    <n v="24"/>
    <n v="13"/>
    <n v="19345.904640000001"/>
    <n v="16767.84"/>
    <x v="388"/>
    <n v="0.1332615190643264"/>
    <x v="26"/>
    <s v="Q3-2025"/>
    <s v="Medium"/>
    <s v="Americas &gt; Canada &gt; Montreal"/>
    <s v="Jan-2023"/>
    <n v="31"/>
    <x v="28"/>
    <n v="1785746.8479899997"/>
    <n v="1336003.5938499998"/>
    <n v="0.74814837016443747"/>
    <x v="0"/>
  </r>
  <r>
    <s v="ORD-2025-331237"/>
    <d v="2025-03-24T00:00:00"/>
    <d v="2025-03-25T00:00:00"/>
    <s v="Asia"/>
    <s v="China"/>
    <s v="Beijing"/>
    <s v="Non-Profit"/>
    <s v="Online"/>
    <x v="12"/>
    <x v="4"/>
    <s v="NET-8329"/>
    <n v="1133.03"/>
    <n v="1921.51"/>
    <n v="0.10100000000000001"/>
    <n v="11"/>
    <n v="1"/>
    <n v="19001.812390000003"/>
    <n v="12463.33"/>
    <x v="389"/>
    <n v="0.34409782897556551"/>
    <x v="20"/>
    <s v="Q1-2025"/>
    <s v="High"/>
    <s v="Asia &gt; China &gt; Beijing"/>
    <s v="Jan-2023"/>
    <n v="26"/>
    <x v="20"/>
    <n v="1785746.8479899997"/>
    <n v="1355005.4062399999"/>
    <n v="0.75878919106880482"/>
    <x v="0"/>
  </r>
  <r>
    <s v="ORD-2023-256951"/>
    <d v="2023-04-19T00:00:00"/>
    <d v="2023-05-07T00:00:00"/>
    <s v="Europe"/>
    <s v="United Kingdom"/>
    <s v="London"/>
    <s v="Non-Profit"/>
    <s v="Direct"/>
    <x v="11"/>
    <x v="4"/>
    <s v="NET-2439"/>
    <n v="516.96"/>
    <n v="745.38"/>
    <n v="0.19700000000000001"/>
    <n v="31"/>
    <n v="18"/>
    <n v="18554.744339999997"/>
    <n v="16025.760000000002"/>
    <x v="390"/>
    <n v="0.1362985279483509"/>
    <x v="24"/>
    <s v="Q2-2023"/>
    <s v="Low"/>
    <s v="Europe &gt; United Kingdom &gt; London"/>
    <s v="Jan-2023"/>
    <n v="3"/>
    <x v="27"/>
    <n v="1785746.8479899997"/>
    <n v="1373560.1505799999"/>
    <n v="0.76917965843033753"/>
    <x v="0"/>
  </r>
  <r>
    <s v="ORD-2023-867175"/>
    <d v="2023-08-10T00:00:00"/>
    <d v="2023-08-15T00:00:00"/>
    <s v="Americas"/>
    <s v="Brazil"/>
    <s v="São Paulo"/>
    <s v="Education"/>
    <s v="Direct"/>
    <x v="12"/>
    <x v="4"/>
    <s v="NET-2894"/>
    <n v="1307.52"/>
    <n v="1921.65"/>
    <n v="0.123"/>
    <n v="11"/>
    <n v="5"/>
    <n v="18538.15755"/>
    <n v="14382.72"/>
    <x v="391"/>
    <n v="0.22415590863289436"/>
    <x v="3"/>
    <s v="Q3-2023"/>
    <s v="High"/>
    <s v="Americas &gt; Brazil &gt; São Paulo"/>
    <s v="Jan-2023"/>
    <n v="7"/>
    <x v="3"/>
    <n v="1785746.8479899997"/>
    <n v="1392098.3081299998"/>
    <n v="0.77956083735884363"/>
    <x v="0"/>
  </r>
  <r>
    <s v="ORD-2023-434071"/>
    <d v="2023-06-20T00:00:00"/>
    <d v="2023-07-04T00:00:00"/>
    <s v="Americas"/>
    <s v="Brazil"/>
    <s v="Brasília"/>
    <s v="Non-Profit"/>
    <s v="Direct"/>
    <x v="1"/>
    <x v="4"/>
    <s v="NET-1228"/>
    <n v="1292.8599999999999"/>
    <n v="2981.01"/>
    <n v="0.14199999999999999"/>
    <n v="7"/>
    <n v="14"/>
    <n v="17903.946059999998"/>
    <n v="9050.0199999999986"/>
    <x v="392"/>
    <n v="0.49452372288927687"/>
    <x v="16"/>
    <s v="Q2-2023"/>
    <s v="High"/>
    <s v="Americas &gt; Brazil &gt; Brasília"/>
    <s v="Jan-2023"/>
    <n v="5"/>
    <x v="16"/>
    <n v="1785746.8479899997"/>
    <n v="1410002.2541899998"/>
    <n v="0.78958686432910108"/>
    <x v="0"/>
  </r>
  <r>
    <s v="ORD-2025-608069"/>
    <d v="2025-04-12T00:00:00"/>
    <d v="2025-04-30T00:00:00"/>
    <s v="Africa"/>
    <s v="Kenya"/>
    <s v="Kisumu"/>
    <s v="Corporate"/>
    <s v="Marketplace"/>
    <x v="6"/>
    <x v="4"/>
    <s v="NET-3432"/>
    <n v="1119.04"/>
    <n v="1299.02"/>
    <n v="2.5000000000000001E-2"/>
    <n v="14"/>
    <n v="18"/>
    <n v="17731.623"/>
    <n v="15666.56"/>
    <x v="393"/>
    <n v="0.11646215352085933"/>
    <x v="32"/>
    <s v="Q2-2025"/>
    <s v="Medium"/>
    <s v="Africa &gt; Kenya &gt; Kisumu"/>
    <s v="Jan-2023"/>
    <n v="27"/>
    <x v="32"/>
    <n v="1785746.8479899997"/>
    <n v="1427733.8771899997"/>
    <n v="0.79951639214540848"/>
    <x v="0"/>
  </r>
  <r>
    <s v="ORD-2024-105586"/>
    <d v="2024-01-02T00:00:00"/>
    <d v="2024-01-15T00:00:00"/>
    <s v="Asia"/>
    <s v="Japan"/>
    <s v="Nagoya"/>
    <s v="Small Business"/>
    <s v="Marketplace"/>
    <x v="12"/>
    <x v="4"/>
    <s v="NET-1893"/>
    <n v="1219.06"/>
    <n v="2738.69"/>
    <n v="7.5999999999999998E-2"/>
    <n v="7"/>
    <n v="13"/>
    <n v="17713.846920000004"/>
    <n v="8533.42"/>
    <x v="394"/>
    <n v="0.51826274447673737"/>
    <x v="22"/>
    <s v="Q1-2024"/>
    <s v="High"/>
    <s v="Asia &gt; Japan &gt; Nagoya"/>
    <s v="Mar-2023"/>
    <n v="10"/>
    <x v="13"/>
    <n v="1785746.8479899997"/>
    <n v="1445447.7241099996"/>
    <n v="0.80943596553843344"/>
    <x v="1"/>
  </r>
  <r>
    <s v="ORD-2024-320972"/>
    <d v="2024-11-08T00:00:00"/>
    <d v="2024-11-08T00:00:00"/>
    <s v="Africa"/>
    <s v="Kenya"/>
    <s v="Nakuru"/>
    <s v="Enterprise"/>
    <s v="Marketplace"/>
    <x v="9"/>
    <x v="4"/>
    <s v="NET-2628"/>
    <n v="803.28"/>
    <n v="1009"/>
    <n v="0.11"/>
    <n v="18"/>
    <n v="0"/>
    <n v="16164.18"/>
    <n v="14459.039999999999"/>
    <x v="395"/>
    <n v="0.10548880302001098"/>
    <x v="6"/>
    <s v="Q4-2024"/>
    <s v="Medium"/>
    <s v="Africa &gt; Kenya &gt; Nakuru"/>
    <s v="Jan-2023"/>
    <n v="22"/>
    <x v="6"/>
    <n v="1785746.8479899997"/>
    <n v="1461611.9041099995"/>
    <n v="0.81848774128043966"/>
    <x v="1"/>
  </r>
  <r>
    <s v="ORD-2024-764468"/>
    <d v="2024-02-01T00:00:00"/>
    <d v="2024-02-21T00:00:00"/>
    <s v="Europe"/>
    <s v="France"/>
    <s v="Paris"/>
    <s v="Small Business"/>
    <s v="Marketplace"/>
    <x v="5"/>
    <x v="4"/>
    <s v="NET-8761"/>
    <n v="656.2"/>
    <n v="1467.17"/>
    <n v="1.7999999999999999E-2"/>
    <n v="11"/>
    <n v="20"/>
    <n v="15848.370340000001"/>
    <n v="7218.2000000000007"/>
    <x v="396"/>
    <n v="0.54454623124360935"/>
    <x v="30"/>
    <s v="Q1-2024"/>
    <s v="Medium"/>
    <s v="Europe &gt; France &gt; Paris"/>
    <s v="Jan-2023"/>
    <n v="13"/>
    <x v="30"/>
    <n v="1785746.8479899997"/>
    <n v="1477460.2744499994"/>
    <n v="0.82736266683768678"/>
    <x v="1"/>
  </r>
  <r>
    <s v="ORD-2024-140633"/>
    <d v="2024-12-07T00:00:00"/>
    <d v="2024-12-26T00:00:00"/>
    <s v="Europe"/>
    <s v="United Kingdom"/>
    <s v="London"/>
    <s v="Enterprise"/>
    <s v="Online"/>
    <x v="4"/>
    <x v="4"/>
    <s v="NET-4491"/>
    <n v="1035.24"/>
    <n v="2383.41"/>
    <n v="0.17"/>
    <n v="8"/>
    <n v="19"/>
    <n v="15825.842399999998"/>
    <n v="8281.92"/>
    <x v="397"/>
    <n v="0.47668378145860968"/>
    <x v="1"/>
    <s v="Q4-2024"/>
    <s v="High"/>
    <s v="Europe &gt; United Kingdom &gt; London"/>
    <s v="Jan-2023"/>
    <n v="23"/>
    <x v="1"/>
    <n v="1785746.8479899997"/>
    <n v="1493286.1168499994"/>
    <n v="0.83622497697857445"/>
    <x v="1"/>
  </r>
  <r>
    <s v="ORD-2024-915495"/>
    <d v="2024-08-08T00:00:00"/>
    <d v="2024-08-20T00:00:00"/>
    <s v="Asia"/>
    <s v="Japan"/>
    <s v="Osaka"/>
    <s v="Small Business"/>
    <s v="Retail"/>
    <x v="11"/>
    <x v="4"/>
    <s v="NET-8957"/>
    <n v="1233.3599999999999"/>
    <n v="2120.4"/>
    <n v="0.17899999999999999"/>
    <n v="9"/>
    <n v="12"/>
    <n v="15667.635600000001"/>
    <n v="11100.24"/>
    <x v="398"/>
    <n v="0.29151785991244278"/>
    <x v="4"/>
    <s v="Q3-2024"/>
    <s v="High"/>
    <s v="Asia &gt; Japan &gt; Osaka"/>
    <s v="Mar-2023"/>
    <n v="17"/>
    <x v="2"/>
    <n v="1785746.8479899997"/>
    <n v="1508953.7524499993"/>
    <n v="0.84499869292696606"/>
    <x v="1"/>
  </r>
  <r>
    <s v="ORD-2025-636162"/>
    <d v="2025-01-07T00:00:00"/>
    <d v="2025-01-20T00:00:00"/>
    <s v="Africa"/>
    <s v="South Africa"/>
    <s v="Cape Town"/>
    <s v="Corporate"/>
    <s v="Direct"/>
    <x v="10"/>
    <x v="4"/>
    <s v="NET-7901"/>
    <n v="432.13"/>
    <n v="1034.6600000000001"/>
    <n v="9.1999999999999998E-2"/>
    <n v="16"/>
    <n v="13"/>
    <n v="15031.540480000001"/>
    <n v="6914.08"/>
    <x v="399"/>
    <n v="0.54002851476204794"/>
    <x v="9"/>
    <s v="Q1-2025"/>
    <s v="Medium"/>
    <s v="Africa &gt; South Africa &gt; Cape Town"/>
    <s v="Jan-2023"/>
    <n v="24"/>
    <x v="9"/>
    <n v="1785746.8479899997"/>
    <n v="1523985.2929299993"/>
    <n v="0.85341620210354352"/>
    <x v="1"/>
  </r>
  <r>
    <s v="ORD-2024-728474"/>
    <d v="2024-09-09T00:00:00"/>
    <d v="2024-09-13T00:00:00"/>
    <s v="Europe"/>
    <s v="United Kingdom"/>
    <s v="London"/>
    <s v="Consumer"/>
    <s v="Marketplace"/>
    <x v="6"/>
    <x v="4"/>
    <s v="NET-1145"/>
    <n v="1133.08"/>
    <n v="976.17"/>
    <n v="4.2000000000000003E-2"/>
    <n v="16"/>
    <n v="4"/>
    <n v="14962.733759999999"/>
    <n v="18129.28"/>
    <x v="400"/>
    <n v="-0.21162885678452384"/>
    <x v="31"/>
    <s v="Q3-2024"/>
    <s v="Medium"/>
    <s v="Europe &gt; United Kingdom &gt; London"/>
    <s v="Jan-2023"/>
    <n v="20"/>
    <x v="31"/>
    <n v="1785746.8479899997"/>
    <n v="1538948.0266899993"/>
    <n v="0.86179518021952994"/>
    <x v="1"/>
  </r>
  <r>
    <s v="ORD-2023-630430"/>
    <d v="2023-08-04T00:00:00"/>
    <d v="2023-08-24T00:00:00"/>
    <s v="Americas"/>
    <s v="Brazil"/>
    <s v="Brasília"/>
    <s v="Non-Profit"/>
    <s v="Direct"/>
    <x v="3"/>
    <x v="4"/>
    <s v="NET-9125"/>
    <n v="582.88"/>
    <n v="1044.1400000000001"/>
    <n v="0.216"/>
    <n v="18"/>
    <n v="20"/>
    <n v="14734.903680000001"/>
    <n v="10491.84"/>
    <x v="401"/>
    <n v="0.28796005539956138"/>
    <x v="3"/>
    <s v="Q3-2023"/>
    <s v="Medium"/>
    <s v="Americas &gt; Brazil &gt; Brasília"/>
    <s v="Jan-2023"/>
    <n v="7"/>
    <x v="3"/>
    <n v="1785746.8479899997"/>
    <n v="1553682.9303699993"/>
    <n v="0.8700465758171676"/>
    <x v="1"/>
  </r>
  <r>
    <s v="ORD-2024-402240"/>
    <d v="2024-05-01T00:00:00"/>
    <d v="2024-05-26T00:00:00"/>
    <s v="Europe"/>
    <s v="Germany"/>
    <s v="Berlin"/>
    <s v="Non-Profit"/>
    <s v="Retail"/>
    <x v="7"/>
    <x v="4"/>
    <s v="NET-4228"/>
    <n v="930.71"/>
    <n v="1625.42"/>
    <n v="0.13800000000000001"/>
    <n v="10"/>
    <n v="25"/>
    <n v="14011.1204"/>
    <n v="9307.1"/>
    <x v="402"/>
    <n v="0.33573477821231196"/>
    <x v="17"/>
    <s v="Q2-2024"/>
    <s v="High"/>
    <s v="Europe &gt; Germany &gt; Berlin"/>
    <s v="Jan-2023"/>
    <n v="16"/>
    <x v="17"/>
    <n v="1785746.8479899997"/>
    <n v="1567694.0507699992"/>
    <n v="0.87789266016880485"/>
    <x v="1"/>
  </r>
  <r>
    <s v="ORD-2025-737787"/>
    <d v="2025-09-14T00:00:00"/>
    <d v="2025-09-26T00:00:00"/>
    <s v="Europe"/>
    <s v="United Kingdom"/>
    <s v="London"/>
    <s v="Small Business"/>
    <s v="Direct"/>
    <x v="15"/>
    <x v="4"/>
    <s v="NET-9003"/>
    <n v="425.15"/>
    <n v="885.92"/>
    <n v="0.23899999999999999"/>
    <n v="20"/>
    <n v="12"/>
    <n v="13483.702399999998"/>
    <n v="8503"/>
    <x v="403"/>
    <n v="0.36938685327258475"/>
    <x v="21"/>
    <s v="Q3-2025"/>
    <s v="Medium"/>
    <s v="Europe &gt; United Kingdom &gt; London"/>
    <s v="Jan-2023"/>
    <n v="32"/>
    <x v="21"/>
    <n v="1785746.8479899997"/>
    <n v="1581177.7531699992"/>
    <n v="0.88544339582608855"/>
    <x v="1"/>
  </r>
  <r>
    <s v="ORD-2025-330203"/>
    <d v="2025-03-25T00:00:00"/>
    <d v="2025-04-17T00:00:00"/>
    <s v="Europe"/>
    <s v="United Kingdom"/>
    <s v="London"/>
    <s v="Consumer"/>
    <s v="Retail"/>
    <x v="11"/>
    <x v="4"/>
    <s v="NET-7166"/>
    <n v="1421.19"/>
    <n v="1808.26"/>
    <n v="0.104"/>
    <n v="8"/>
    <n v="23"/>
    <n v="12961.607680000001"/>
    <n v="11369.52"/>
    <x v="404"/>
    <n v="0.12283103449093133"/>
    <x v="20"/>
    <s v="Q1-2025"/>
    <s v="High"/>
    <s v="Europe &gt; United Kingdom &gt; London"/>
    <s v="Jan-2023"/>
    <n v="26"/>
    <x v="20"/>
    <n v="1785746.8479899997"/>
    <n v="1594139.3608499991"/>
    <n v="0.8927017637714606"/>
    <x v="1"/>
  </r>
  <r>
    <s v="ORD-2025-659650"/>
    <d v="2025-02-04T00:00:00"/>
    <d v="2025-02-08T00:00:00"/>
    <s v="Europe"/>
    <s v="United Kingdom"/>
    <s v="Manchester"/>
    <s v="Enterprise"/>
    <s v="Marketplace"/>
    <x v="2"/>
    <x v="4"/>
    <s v="NET-2502"/>
    <n v="586.21"/>
    <n v="727.22"/>
    <n v="6.8000000000000005E-2"/>
    <n v="18"/>
    <n v="4"/>
    <n v="12199.842720000001"/>
    <n v="10551.78"/>
    <x v="405"/>
    <n v="0.13508884973559723"/>
    <x v="11"/>
    <s v="Q1-2025"/>
    <s v="Low"/>
    <s v="Europe &gt; United Kingdom &gt; Manchester"/>
    <s v="Jan-2023"/>
    <n v="25"/>
    <x v="11"/>
    <n v="1785746.8479899997"/>
    <n v="1606339.2035699992"/>
    <n v="0.89953355111787647"/>
    <x v="1"/>
  </r>
  <r>
    <s v="ORD-2025-474710"/>
    <d v="2025-07-24T00:00:00"/>
    <d v="2025-08-06T00:00:00"/>
    <s v="Africa"/>
    <s v="South Africa"/>
    <s v="Johannesburg"/>
    <s v="Education"/>
    <s v="Marketplace"/>
    <x v="4"/>
    <x v="4"/>
    <s v="NET-7966"/>
    <n v="1463.9"/>
    <n v="2633.02"/>
    <n v="8.4000000000000005E-2"/>
    <n v="5"/>
    <n v="13"/>
    <n v="12059.231600000001"/>
    <n v="7319.5"/>
    <x v="406"/>
    <n v="0.39303761277791538"/>
    <x v="10"/>
    <s v="Q3-2025"/>
    <s v="High"/>
    <s v="Africa &gt; South Africa &gt; Johannesburg"/>
    <s v="Jan-2023"/>
    <n v="30"/>
    <x v="10"/>
    <n v="1785746.8479899997"/>
    <n v="1618398.4351699993"/>
    <n v="0.90628659767292075"/>
    <x v="1"/>
  </r>
  <r>
    <s v="ORD-2023-885216"/>
    <d v="2023-08-03T00:00:00"/>
    <d v="2023-08-10T00:00:00"/>
    <s v="Asia"/>
    <s v="China"/>
    <s v="Shanghai"/>
    <s v="Non-Profit"/>
    <s v="Direct"/>
    <x v="8"/>
    <x v="4"/>
    <s v="NET-4735"/>
    <n v="1021.97"/>
    <n v="2296.25"/>
    <n v="0.161"/>
    <n v="6"/>
    <n v="7"/>
    <n v="11559.3225"/>
    <n v="6131.82"/>
    <x v="407"/>
    <n v="0.46953465482081674"/>
    <x v="3"/>
    <s v="Q3-2023"/>
    <s v="High"/>
    <s v="Asia &gt; China &gt; Shanghai"/>
    <s v="Jan-2023"/>
    <n v="7"/>
    <x v="3"/>
    <n v="1785746.8479899997"/>
    <n v="1629957.7576699993"/>
    <n v="0.91275970023670849"/>
    <x v="1"/>
  </r>
  <r>
    <s v="ORD-2023-521818"/>
    <d v="2023-01-22T00:00:00"/>
    <d v="2023-01-30T00:00:00"/>
    <s v="Americas"/>
    <s v="USA"/>
    <s v="San Francisco"/>
    <s v="Small Business"/>
    <s v="Online"/>
    <x v="5"/>
    <x v="4"/>
    <s v="NET-4155"/>
    <n v="413.52"/>
    <n v="1004.34"/>
    <n v="0.111"/>
    <n v="12"/>
    <n v="8"/>
    <n v="10714.29912"/>
    <n v="4962.24"/>
    <x v="408"/>
    <n v="0.53685817948304582"/>
    <x v="18"/>
    <s v="Q1-2023"/>
    <s v="Medium"/>
    <s v="Americas &gt; USA &gt; San Francisco"/>
    <s v="Jan-2023"/>
    <n v="0"/>
    <x v="18"/>
    <n v="1785746.8479899997"/>
    <n v="1640672.0567899994"/>
    <n v="0.91875959833652032"/>
    <x v="1"/>
  </r>
  <r>
    <s v="ORD-2025-626047"/>
    <d v="2025-04-28T00:00:00"/>
    <d v="2025-05-15T00:00:00"/>
    <s v="Asia"/>
    <s v="Japan"/>
    <s v="Nagoya"/>
    <s v="Education"/>
    <s v="Direct"/>
    <x v="15"/>
    <x v="4"/>
    <s v="NET-1966"/>
    <n v="691.19"/>
    <n v="1284.3"/>
    <n v="7.3999999999999996E-2"/>
    <n v="9"/>
    <n v="17"/>
    <n v="10703.3562"/>
    <n v="6220.7100000000009"/>
    <x v="409"/>
    <n v="0.41880753253825181"/>
    <x v="32"/>
    <s v="Q2-2025"/>
    <s v="Medium"/>
    <s v="Asia &gt; Japan &gt; Nagoya"/>
    <s v="Mar-2023"/>
    <n v="25"/>
    <x v="11"/>
    <n v="1785746.8479899997"/>
    <n v="1651375.4129899994"/>
    <n v="0.92475336851287404"/>
    <x v="1"/>
  </r>
  <r>
    <s v="ORD-2024-136321"/>
    <d v="2024-08-07T00:00:00"/>
    <d v="2024-08-17T00:00:00"/>
    <s v="Asia"/>
    <s v="Japan"/>
    <s v="Osaka"/>
    <s v="Consumer"/>
    <s v="Online"/>
    <x v="10"/>
    <x v="4"/>
    <s v="NET-7924"/>
    <n v="436.58"/>
    <n v="527.48"/>
    <n v="0.111"/>
    <n v="22"/>
    <n v="10"/>
    <n v="10316.453840000002"/>
    <n v="9604.76"/>
    <x v="410"/>
    <n v="6.8986286473802672E-2"/>
    <x v="4"/>
    <s v="Q3-2024"/>
    <s v="Low"/>
    <s v="Asia &gt; Japan &gt; Osaka"/>
    <s v="Mar-2023"/>
    <n v="17"/>
    <x v="2"/>
    <n v="1785746.8479899997"/>
    <n v="1661691.8668299995"/>
    <n v="0.93053047731842065"/>
    <x v="1"/>
  </r>
  <r>
    <s v="ORD-2024-800947"/>
    <d v="2024-12-15T00:00:00"/>
    <d v="2024-12-20T00:00:00"/>
    <s v="Asia"/>
    <s v="China"/>
    <s v="Shenzhen"/>
    <s v="Small Business"/>
    <s v="Direct"/>
    <x v="8"/>
    <x v="4"/>
    <s v="NET-1846"/>
    <n v="717.55"/>
    <n v="546.42999999999995"/>
    <n v="4.7E-2"/>
    <n v="19"/>
    <n v="5"/>
    <n v="9894.2080099999985"/>
    <n v="13633.449999999999"/>
    <x v="411"/>
    <n v="-0.37792231437026369"/>
    <x v="1"/>
    <s v="Q4-2024"/>
    <s v="Low"/>
    <s v="Asia &gt; China &gt; Shenzhen"/>
    <s v="Jan-2023"/>
    <n v="23"/>
    <x v="1"/>
    <n v="1785746.8479899997"/>
    <n v="1671586.0748399994"/>
    <n v="0.93607113277086429"/>
    <x v="1"/>
  </r>
  <r>
    <s v="ORD-2023-619570"/>
    <d v="2023-11-14T00:00:00"/>
    <d v="2023-11-30T00:00:00"/>
    <s v="Americas"/>
    <s v="Brazil"/>
    <s v="São Paulo"/>
    <s v="Enterprise"/>
    <s v="Direct"/>
    <x v="10"/>
    <x v="4"/>
    <s v="NET-4104"/>
    <n v="1017.92"/>
    <n v="1175.25"/>
    <n v="7.4999999999999997E-2"/>
    <n v="9"/>
    <n v="16"/>
    <n v="9783.9562500000011"/>
    <n v="9161.2799999999988"/>
    <x v="412"/>
    <n v="6.3642583234159722E-2"/>
    <x v="13"/>
    <s v="Q4-2023"/>
    <s v="Medium"/>
    <s v="Americas &gt; Brazil &gt; São Paulo"/>
    <s v="Jan-2023"/>
    <n v="10"/>
    <x v="13"/>
    <n v="1785746.8479899997"/>
    <n v="1681370.0310899995"/>
    <n v="0.94155004836352663"/>
    <x v="1"/>
  </r>
  <r>
    <s v="ORD-2025-915869"/>
    <d v="2025-02-06T00:00:00"/>
    <d v="2025-02-15T00:00:00"/>
    <s v="Americas"/>
    <s v="Brazil"/>
    <s v="São Paulo"/>
    <s v="Non-Profit"/>
    <s v="Distributor"/>
    <x v="6"/>
    <x v="4"/>
    <s v="NET-5482"/>
    <n v="837.39"/>
    <n v="1905.42"/>
    <n v="3.2000000000000001E-2"/>
    <n v="5"/>
    <n v="9"/>
    <n v="9222.2327999999998"/>
    <n v="4186.95"/>
    <x v="413"/>
    <n v="0.5459938942335093"/>
    <x v="11"/>
    <s v="Q1-2025"/>
    <s v="High"/>
    <s v="Americas &gt; Brazil &gt; São Paulo"/>
    <s v="Jan-2023"/>
    <n v="25"/>
    <x v="11"/>
    <n v="1785746.8479899997"/>
    <n v="1690592.2638899996"/>
    <n v="0.94671440456014011"/>
    <x v="1"/>
  </r>
  <r>
    <s v="ORD-2025-822030"/>
    <d v="2025-08-07T00:00:00"/>
    <d v="2025-09-06T00:00:00"/>
    <s v="Americas"/>
    <s v="Canada"/>
    <s v="Montreal"/>
    <s v="Education"/>
    <s v="Direct"/>
    <x v="9"/>
    <x v="4"/>
    <s v="NET-1336"/>
    <n v="833.73"/>
    <n v="1116.5999999999999"/>
    <n v="0.17599999999999999"/>
    <n v="10"/>
    <n v="30"/>
    <n v="9200.7840000000015"/>
    <n v="8337.2999999999993"/>
    <x v="414"/>
    <n v="9.3848958958280299E-2"/>
    <x v="26"/>
    <s v="Q3-2025"/>
    <s v="Medium"/>
    <s v="Americas &gt; Canada &gt; Montreal"/>
    <s v="Jan-2023"/>
    <n v="31"/>
    <x v="28"/>
    <n v="1785746.8479899997"/>
    <n v="1699793.0478899996"/>
    <n v="0.95186674964777451"/>
    <x v="2"/>
  </r>
  <r>
    <s v="ORD-2023-594955"/>
    <d v="2023-06-20T00:00:00"/>
    <d v="2023-07-08T00:00:00"/>
    <s v="Americas"/>
    <s v="USA"/>
    <s v="New York"/>
    <s v="Consumer"/>
    <s v="Marketplace"/>
    <x v="0"/>
    <x v="4"/>
    <s v="NET-3828"/>
    <n v="1145.53"/>
    <n v="1278.3"/>
    <n v="0.09"/>
    <n v="7"/>
    <n v="18"/>
    <n v="8142.7710000000006"/>
    <n v="8018.71"/>
    <x v="415"/>
    <n v="1.5235722581416153E-2"/>
    <x v="16"/>
    <s v="Q2-2023"/>
    <s v="Medium"/>
    <s v="Americas &gt; USA &gt; New York"/>
    <s v="Jan-2023"/>
    <n v="5"/>
    <x v="16"/>
    <n v="1785746.8479899997"/>
    <n v="1707935.8188899995"/>
    <n v="0.9564266182591431"/>
    <x v="2"/>
  </r>
  <r>
    <s v="ORD-2023-811823"/>
    <d v="2023-01-26T00:00:00"/>
    <d v="2023-02-15T00:00:00"/>
    <s v="Europe"/>
    <s v="Germany"/>
    <s v="Berlin"/>
    <s v="Small Business"/>
    <s v="Online"/>
    <x v="0"/>
    <x v="4"/>
    <s v="NET-8787"/>
    <n v="492.62"/>
    <n v="366.7"/>
    <n v="8.8999999999999996E-2"/>
    <n v="24"/>
    <n v="20"/>
    <n v="8017.5288"/>
    <n v="11822.880000000001"/>
    <x v="416"/>
    <n v="-0.47462894052840832"/>
    <x v="18"/>
    <s v="Q1-2023"/>
    <s v="Low"/>
    <s v="Europe &gt; Germany &gt; Berlin"/>
    <s v="Jan-2023"/>
    <n v="0"/>
    <x v="18"/>
    <n v="1785746.8479899997"/>
    <n v="1715953.3476899995"/>
    <n v="0.96091635251740282"/>
    <x v="2"/>
  </r>
  <r>
    <s v="ORD-2025-189846"/>
    <d v="2025-08-11T00:00:00"/>
    <d v="2025-08-28T00:00:00"/>
    <s v="Europe"/>
    <s v="France"/>
    <s v="Paris"/>
    <s v="Education"/>
    <s v="Online"/>
    <x v="6"/>
    <x v="4"/>
    <s v="NET-6218"/>
    <n v="416.16"/>
    <n v="571.9"/>
    <n v="7.0999999999999994E-2"/>
    <n v="14"/>
    <n v="17"/>
    <n v="7438.1314000000002"/>
    <n v="5826.2400000000007"/>
    <x v="417"/>
    <n v="0.21670649701079486"/>
    <x v="26"/>
    <s v="Q3-2025"/>
    <s v="Low"/>
    <s v="Europe &gt; France &gt; Paris"/>
    <s v="Jan-2023"/>
    <n v="31"/>
    <x v="28"/>
    <n v="1785746.8479899997"/>
    <n v="1723391.4790899996"/>
    <n v="0.96508163014808845"/>
    <x v="2"/>
  </r>
  <r>
    <s v="ORD-2025-680118"/>
    <d v="2025-03-10T00:00:00"/>
    <d v="2025-03-27T00:00:00"/>
    <s v="Americas"/>
    <s v="Brazil"/>
    <s v="Rio de Janeiro"/>
    <s v="Enterprise"/>
    <s v="Direct"/>
    <x v="6"/>
    <x v="4"/>
    <s v="NET-6269"/>
    <n v="996.73"/>
    <n v="1217.43"/>
    <n v="7.0000000000000007E-2"/>
    <n v="6"/>
    <n v="17"/>
    <n v="6793.2593999999999"/>
    <n v="5980.38"/>
    <x v="418"/>
    <n v="0.11965970267527247"/>
    <x v="20"/>
    <s v="Q1-2025"/>
    <s v="Medium"/>
    <s v="Americas &gt; Brazil &gt; Rio de Janeiro"/>
    <s v="Jan-2023"/>
    <n v="26"/>
    <x v="20"/>
    <n v="1785746.8479899997"/>
    <n v="1730184.7384899997"/>
    <n v="0.9688857860437835"/>
    <x v="2"/>
  </r>
  <r>
    <s v="ORD-2024-496601"/>
    <d v="2024-11-11T00:00:00"/>
    <d v="2024-11-24T00:00:00"/>
    <s v="Europe"/>
    <s v="United Kingdom"/>
    <s v="London"/>
    <s v="Corporate"/>
    <s v="Retail"/>
    <x v="13"/>
    <x v="4"/>
    <s v="NET-2932"/>
    <n v="164.53"/>
    <n v="327.72"/>
    <n v="6.7000000000000004E-2"/>
    <n v="21"/>
    <n v="13"/>
    <n v="6421.017960000001"/>
    <n v="3455.13"/>
    <x v="419"/>
    <n v="0.46190307805960418"/>
    <x v="6"/>
    <s v="Q4-2024"/>
    <s v="Low"/>
    <s v="Europe &gt; United Kingdom &gt; London"/>
    <s v="Jan-2023"/>
    <n v="22"/>
    <x v="6"/>
    <n v="1785746.8479899997"/>
    <n v="1736605.7564499998"/>
    <n v="0.97248149053416377"/>
    <x v="2"/>
  </r>
  <r>
    <s v="ORD-2024-532184"/>
    <d v="2024-01-25T00:00:00"/>
    <d v="2024-02-08T00:00:00"/>
    <s v="Asia"/>
    <s v="Japan"/>
    <s v="Osaka"/>
    <s v="Consumer"/>
    <s v="Marketplace"/>
    <x v="14"/>
    <x v="4"/>
    <s v="NET-9569"/>
    <n v="937.16"/>
    <n v="1069.77"/>
    <n v="3.7999999999999999E-2"/>
    <n v="6"/>
    <n v="14"/>
    <n v="6174.7124399999993"/>
    <n v="5622.96"/>
    <x v="420"/>
    <n v="8.9356783066645837E-2"/>
    <x v="22"/>
    <s v="Q1-2024"/>
    <s v="Medium"/>
    <s v="Asia &gt; Japan &gt; Osaka"/>
    <s v="Mar-2023"/>
    <n v="10"/>
    <x v="13"/>
    <n v="1785746.8479899997"/>
    <n v="1742780.4688899997"/>
    <n v="0.9759392664484543"/>
    <x v="2"/>
  </r>
  <r>
    <s v="ORD-2023-728177"/>
    <d v="2023-12-18T00:00:00"/>
    <d v="2024-01-14T00:00:00"/>
    <s v="Asia"/>
    <s v="India"/>
    <s v="Mumbai"/>
    <s v="Consumer"/>
    <s v="Distributor"/>
    <x v="4"/>
    <x v="4"/>
    <s v="NET-6014"/>
    <n v="1408.3"/>
    <n v="2193.13"/>
    <n v="7.0999999999999994E-2"/>
    <n v="2"/>
    <n v="27"/>
    <n v="4074.8355400000005"/>
    <n v="2816.6"/>
    <x v="421"/>
    <n v="0.30878191957656292"/>
    <x v="19"/>
    <s v="Q4-2023"/>
    <s v="High"/>
    <s v="Asia &gt; India &gt; Mumbai"/>
    <s v="Jan-2023"/>
    <n v="11"/>
    <x v="19"/>
    <n v="1785746.8479899997"/>
    <n v="1746855.3044299998"/>
    <n v="0.97822113274130906"/>
    <x v="2"/>
  </r>
  <r>
    <s v="ORD-2023-156396"/>
    <d v="2023-02-21T00:00:00"/>
    <d v="2023-03-12T00:00:00"/>
    <s v="Africa"/>
    <s v="Kenya"/>
    <s v="Nakuru"/>
    <s v="Corporate"/>
    <s v="Online"/>
    <x v="6"/>
    <x v="4"/>
    <s v="NET-2499"/>
    <n v="352.65"/>
    <n v="485.86"/>
    <n v="4.1000000000000002E-2"/>
    <n v="8"/>
    <n v="19"/>
    <n v="3727.5179199999998"/>
    <n v="2821.2"/>
    <x v="422"/>
    <n v="0.24314247159943903"/>
    <x v="29"/>
    <s v="Q1-2023"/>
    <s v="Low"/>
    <s v="Africa &gt; Kenya &gt; Nakuru"/>
    <s v="Jan-2023"/>
    <n v="1"/>
    <x v="24"/>
    <n v="1785746.8479899997"/>
    <n v="1750582.8223499998"/>
    <n v="0.98030850471354336"/>
    <x v="2"/>
  </r>
  <r>
    <s v="ORD-2024-197852"/>
    <d v="2024-02-29T00:00:00"/>
    <d v="2024-03-30T00:00:00"/>
    <s v="Asia"/>
    <s v="Japan"/>
    <s v="Nagoya"/>
    <s v="Small Business"/>
    <s v="Direct"/>
    <x v="14"/>
    <x v="4"/>
    <s v="NET-7588"/>
    <n v="231.11"/>
    <n v="318.17"/>
    <n v="0.20100000000000001"/>
    <n v="14"/>
    <n v="30"/>
    <n v="3559.0496199999998"/>
    <n v="3235.54"/>
    <x v="423"/>
    <n v="9.0897754889969706E-2"/>
    <x v="30"/>
    <s v="Q1-2024"/>
    <s v="Low"/>
    <s v="Asia &gt; Japan &gt; Nagoya"/>
    <s v="Mar-2023"/>
    <n v="11"/>
    <x v="19"/>
    <n v="1785746.8479899997"/>
    <n v="1754141.8719699997"/>
    <n v="0.98230153615806526"/>
    <x v="2"/>
  </r>
  <r>
    <s v="ORD-2023-713614"/>
    <d v="2023-08-02T00:00:00"/>
    <d v="2023-08-19T00:00:00"/>
    <s v="Americas"/>
    <s v="Canada"/>
    <s v="Vancouver"/>
    <s v="Corporate"/>
    <s v="Online"/>
    <x v="6"/>
    <x v="4"/>
    <s v="NET-3689"/>
    <n v="175.38"/>
    <n v="347.9"/>
    <n v="7.1999999999999995E-2"/>
    <n v="11"/>
    <n v="17"/>
    <n v="3551.3631999999998"/>
    <n v="1929.1799999999998"/>
    <x v="424"/>
    <n v="0.4567776114816981"/>
    <x v="3"/>
    <s v="Q3-2023"/>
    <s v="Low"/>
    <s v="Americas &gt; Canada &gt; Vancouver"/>
    <s v="Jan-2023"/>
    <n v="7"/>
    <x v="3"/>
    <n v="1785746.8479899997"/>
    <n v="1757693.2351699998"/>
    <n v="0.98429026328587588"/>
    <x v="2"/>
  </r>
  <r>
    <s v="ORD-2024-972318"/>
    <d v="2024-12-24T00:00:00"/>
    <d v="2025-01-13T00:00:00"/>
    <s v="Asia"/>
    <s v="India"/>
    <s v="Bengaluru"/>
    <s v="Corporate"/>
    <s v="Marketplace"/>
    <x v="4"/>
    <x v="4"/>
    <s v="NET-9832"/>
    <n v="126.15"/>
    <n v="284.23"/>
    <n v="0.113"/>
    <n v="12"/>
    <n v="20"/>
    <n v="3025.3441200000002"/>
    <n v="1513.8000000000002"/>
    <x v="425"/>
    <n v="0.49962716968541082"/>
    <x v="1"/>
    <s v="Q4-2024"/>
    <s v="Low"/>
    <s v="Asia &gt; India &gt; Bengaluru"/>
    <s v="Jan-2023"/>
    <n v="23"/>
    <x v="1"/>
    <n v="1785746.8479899997"/>
    <n v="1760718.5792899998"/>
    <n v="0.98598442510024797"/>
    <x v="2"/>
  </r>
  <r>
    <s v="ORD-2023-975863"/>
    <d v="2023-11-20T00:00:00"/>
    <d v="2023-12-05T00:00:00"/>
    <s v="Asia"/>
    <s v="Japan"/>
    <s v="Tokyo"/>
    <s v="Enterprise"/>
    <s v="Retail"/>
    <x v="2"/>
    <x v="4"/>
    <s v="NET-3033"/>
    <n v="354.24"/>
    <n v="249.87"/>
    <n v="0"/>
    <n v="11"/>
    <n v="15"/>
    <n v="2748.57"/>
    <n v="3896.6400000000003"/>
    <x v="426"/>
    <n v="-0.41769720254532361"/>
    <x v="13"/>
    <s v="Q4-2023"/>
    <s v="Low"/>
    <s v="Asia &gt; Japan &gt; Tokyo"/>
    <s v="Mar-2023"/>
    <n v="8"/>
    <x v="7"/>
    <n v="1785746.8479899997"/>
    <n v="1763467.1492899999"/>
    <n v="0.98752359623365571"/>
    <x v="2"/>
  </r>
  <r>
    <s v="ORD-2024-719055"/>
    <d v="2024-01-02T00:00:00"/>
    <d v="2024-01-09T00:00:00"/>
    <s v="Americas"/>
    <s v="USA"/>
    <s v="Chicago"/>
    <s v="Education"/>
    <s v="Marketplace"/>
    <x v="7"/>
    <x v="4"/>
    <s v="NET-4554"/>
    <n v="404.77"/>
    <n v="433.88"/>
    <n v="0.215"/>
    <n v="8"/>
    <n v="7"/>
    <n v="2724.7664"/>
    <n v="3238.16"/>
    <x v="427"/>
    <n v="-0.18841747314558777"/>
    <x v="22"/>
    <s v="Q1-2024"/>
    <s v="Low"/>
    <s v="Americas &gt; USA &gt; Chicago"/>
    <s v="Jan-2023"/>
    <n v="12"/>
    <x v="22"/>
    <n v="1785746.8479899997"/>
    <n v="1766191.9156899999"/>
    <n v="0.98904943759413022"/>
    <x v="2"/>
  </r>
  <r>
    <s v="ORD-2024-792558"/>
    <d v="2024-10-16T00:00:00"/>
    <d v="2024-11-08T00:00:00"/>
    <s v="Asia"/>
    <s v="Japan"/>
    <s v="Osaka"/>
    <s v="Small Business"/>
    <s v="Retail"/>
    <x v="8"/>
    <x v="4"/>
    <s v="NET-6387"/>
    <n v="82.14"/>
    <n v="166.04"/>
    <n v="0"/>
    <n v="16"/>
    <n v="23"/>
    <n v="2656.64"/>
    <n v="1314.24"/>
    <x v="428"/>
    <n v="0.50529992772825827"/>
    <x v="25"/>
    <s v="Q4-2024"/>
    <s v="Low"/>
    <s v="Asia &gt; Japan &gt; Osaka"/>
    <s v="Mar-2023"/>
    <n v="19"/>
    <x v="4"/>
    <n v="1785746.8479899997"/>
    <n v="1768848.5556899998"/>
    <n v="0.99053712886626666"/>
    <x v="2"/>
  </r>
  <r>
    <s v="ORD-2025-907040"/>
    <d v="2025-04-17T00:00:00"/>
    <d v="2025-05-03T00:00:00"/>
    <s v="Americas"/>
    <s v="Brazil"/>
    <s v="Rio de Janeiro"/>
    <s v="Consumer"/>
    <s v="Marketplace"/>
    <x v="8"/>
    <x v="4"/>
    <s v="NET-8610"/>
    <n v="168.68"/>
    <n v="413.34"/>
    <n v="0.186"/>
    <n v="7"/>
    <n v="16"/>
    <n v="2355.2113199999999"/>
    <n v="1180.76"/>
    <x v="429"/>
    <n v="0.49866069767361682"/>
    <x v="32"/>
    <s v="Q2-2025"/>
    <s v="Low"/>
    <s v="Americas &gt; Brazil &gt; Rio de Janeiro"/>
    <s v="Jan-2023"/>
    <n v="27"/>
    <x v="32"/>
    <n v="1785746.8479899997"/>
    <n v="1771203.7670099998"/>
    <n v="0.99185602315559496"/>
    <x v="2"/>
  </r>
  <r>
    <s v="ORD-2023-177794"/>
    <d v="2023-05-04T00:00:00"/>
    <d v="2023-05-26T00:00:00"/>
    <s v="Americas"/>
    <s v="USA"/>
    <s v="San Francisco"/>
    <s v="Enterprise"/>
    <s v="Online"/>
    <x v="8"/>
    <x v="4"/>
    <s v="NET-5941"/>
    <n v="249.71"/>
    <n v="361.33"/>
    <n v="9.4E-2"/>
    <n v="7"/>
    <n v="22"/>
    <n v="2291.5548600000002"/>
    <n v="1747.97"/>
    <x v="430"/>
    <n v="0.23721223937881206"/>
    <x v="0"/>
    <s v="Q2-2023"/>
    <s v="Low"/>
    <s v="Americas &gt; USA &gt; San Francisco"/>
    <s v="Jan-2023"/>
    <n v="4"/>
    <x v="0"/>
    <n v="1785746.8479899997"/>
    <n v="1773495.3218699999"/>
    <n v="0.99313927047734119"/>
    <x v="2"/>
  </r>
  <r>
    <s v="ORD-2025-364852"/>
    <d v="2025-05-18T00:00:00"/>
    <d v="2025-06-09T00:00:00"/>
    <s v="Americas"/>
    <s v="USA"/>
    <s v="New York"/>
    <s v="Consumer"/>
    <s v="Retail"/>
    <x v="11"/>
    <x v="4"/>
    <s v="NET-3749"/>
    <n v="382.96"/>
    <n v="552.84"/>
    <n v="0.17599999999999999"/>
    <n v="5"/>
    <n v="22"/>
    <n v="2277.7008000000005"/>
    <n v="1914.8"/>
    <x v="431"/>
    <n v="0.15932768693763485"/>
    <x v="27"/>
    <s v="Q2-2025"/>
    <s v="Low"/>
    <s v="Americas &gt; USA &gt; New York"/>
    <s v="Jan-2023"/>
    <n v="28"/>
    <x v="26"/>
    <n v="1785746.8479899997"/>
    <n v="1775773.0226699999"/>
    <n v="0.99441475966695603"/>
    <x v="2"/>
  </r>
  <r>
    <s v="ORD-2024-403664"/>
    <d v="2024-05-23T00:00:00"/>
    <d v="2024-06-06T00:00:00"/>
    <s v="Americas"/>
    <s v="Brazil"/>
    <s v="Rio de Janeiro"/>
    <s v="Non-Profit"/>
    <s v="Online"/>
    <x v="14"/>
    <x v="4"/>
    <s v="NET-1166"/>
    <n v="51.13"/>
    <n v="57.53"/>
    <n v="4.4999999999999998E-2"/>
    <n v="35"/>
    <n v="14"/>
    <n v="1922.9402499999999"/>
    <n v="1789.5500000000002"/>
    <x v="432"/>
    <n v="6.9367859973808191E-2"/>
    <x v="17"/>
    <s v="Q2-2024"/>
    <s v="Low"/>
    <s v="Americas &gt; Brazil &gt; Rio de Janeiro"/>
    <s v="Jan-2023"/>
    <n v="16"/>
    <x v="17"/>
    <n v="1785746.8479899997"/>
    <n v="1777695.9629199998"/>
    <n v="0.99549158657115266"/>
    <x v="2"/>
  </r>
  <r>
    <s v="ORD-2025-541501"/>
    <d v="2025-07-22T00:00:00"/>
    <d v="2025-08-18T00:00:00"/>
    <s v="Asia"/>
    <s v="China"/>
    <s v="Shenzhen"/>
    <s v="Non-Profit"/>
    <s v="Marketplace"/>
    <x v="9"/>
    <x v="4"/>
    <s v="NET-1804"/>
    <n v="547.32000000000005"/>
    <n v="419.17"/>
    <n v="9.1999999999999998E-2"/>
    <n v="5"/>
    <n v="27"/>
    <n v="1903.0318"/>
    <n v="2736.6000000000004"/>
    <x v="433"/>
    <n v="-0.43802116181137929"/>
    <x v="10"/>
    <s v="Q3-2025"/>
    <s v="Low"/>
    <s v="Asia &gt; China &gt; Shenzhen"/>
    <s v="Jan-2023"/>
    <n v="30"/>
    <x v="10"/>
    <n v="1785746.8479899997"/>
    <n v="1779598.9947199998"/>
    <n v="0.99655726494664143"/>
    <x v="2"/>
  </r>
  <r>
    <s v="ORD-2024-581530"/>
    <d v="2024-09-07T00:00:00"/>
    <d v="2024-09-18T00:00:00"/>
    <s v="Asia"/>
    <s v="China"/>
    <s v="Beijing"/>
    <s v="Consumer"/>
    <s v="Distributor"/>
    <x v="0"/>
    <x v="4"/>
    <s v="NET-7998"/>
    <n v="181.74"/>
    <n v="190.84"/>
    <n v="0.214"/>
    <n v="11"/>
    <n v="11"/>
    <n v="1650.0026400000002"/>
    <n v="1999.14"/>
    <x v="434"/>
    <n v="-0.21159806144310164"/>
    <x v="31"/>
    <s v="Q3-2024"/>
    <s v="Low"/>
    <s v="Asia &gt; China &gt; Beijing"/>
    <s v="Jan-2023"/>
    <n v="20"/>
    <x v="31"/>
    <n v="1785746.8479899997"/>
    <n v="1781248.9973599999"/>
    <n v="0.9974812495762978"/>
    <x v="2"/>
  </r>
  <r>
    <s v="ORD-2025-306251"/>
    <d v="2025-04-10T00:00:00"/>
    <d v="2025-04-19T00:00:00"/>
    <s v="Africa"/>
    <s v="South Africa"/>
    <s v="Durban"/>
    <s v="Enterprise"/>
    <s v="Unknown"/>
    <x v="12"/>
    <x v="4"/>
    <s v="NET-5270"/>
    <n v="113.74"/>
    <n v="165.7"/>
    <n v="0.124"/>
    <n v="11"/>
    <n v="9"/>
    <n v="1596.6851999999999"/>
    <n v="1251.1399999999999"/>
    <x v="435"/>
    <n v="0.21641410592394797"/>
    <x v="32"/>
    <s v="Q2-2025"/>
    <s v="Low"/>
    <s v="Africa &gt; South Africa &gt; Durban"/>
    <s v="Jan-2023"/>
    <n v="27"/>
    <x v="32"/>
    <n v="1785746.8479899997"/>
    <n v="1782845.6825599999"/>
    <n v="0.9983753769839967"/>
    <x v="2"/>
  </r>
  <r>
    <s v="ORD-2024-892908"/>
    <d v="2024-07-13T00:00:00"/>
    <d v="2024-07-20T00:00:00"/>
    <s v="Asia"/>
    <s v="Japan"/>
    <s v="Nagoya"/>
    <s v="Small Business"/>
    <s v="Marketplace"/>
    <x v="6"/>
    <x v="4"/>
    <s v="NET-9575"/>
    <n v="105.13"/>
    <n v="244.13"/>
    <n v="7.0999999999999994E-2"/>
    <n v="5"/>
    <n v="7"/>
    <n v="1133.9838500000001"/>
    <n v="525.65"/>
    <x v="436"/>
    <n v="0.53645724319618837"/>
    <x v="23"/>
    <s v="Q3-2024"/>
    <s v="Low"/>
    <s v="Asia &gt; Japan &gt; Nagoya"/>
    <s v="Mar-2023"/>
    <n v="16"/>
    <x v="17"/>
    <n v="1785746.8479899997"/>
    <n v="1783979.6664099998"/>
    <n v="0.99901039636049815"/>
    <x v="2"/>
  </r>
  <r>
    <s v="ORD-2023-766015"/>
    <d v="2023-04-13T00:00:00"/>
    <d v="2023-04-20T00:00:00"/>
    <s v="Americas"/>
    <s v="USA"/>
    <s v="San Francisco"/>
    <s v="Education"/>
    <s v="Marketplace"/>
    <x v="12"/>
    <x v="4"/>
    <s v="NET-1816"/>
    <n v="32.1"/>
    <n v="70.599999999999994"/>
    <n v="0.28199999999999997"/>
    <n v="17"/>
    <n v="7"/>
    <n v="861.74359999999979"/>
    <n v="545.70000000000005"/>
    <x v="437"/>
    <n v="0.36674899587301818"/>
    <x v="24"/>
    <s v="Q2-2023"/>
    <s v="Low"/>
    <s v="Americas &gt; USA &gt; San Francisco"/>
    <s v="Jan-2023"/>
    <n v="3"/>
    <x v="27"/>
    <n v="1785746.8479899997"/>
    <n v="1784841.4100099998"/>
    <n v="0.99949296397693821"/>
    <x v="2"/>
  </r>
  <r>
    <s v="ORD-2023-373538"/>
    <d v="2023-02-28T00:00:00"/>
    <d v="2023-03-25T00:00:00"/>
    <s v="Africa"/>
    <s v="Kenya"/>
    <s v="Nairobi"/>
    <s v="Corporate"/>
    <s v="Retail"/>
    <x v="14"/>
    <x v="4"/>
    <s v="NET-9666"/>
    <n v="1460.76"/>
    <n v="30.66"/>
    <n v="0.13100000000000001"/>
    <n v="21"/>
    <n v="25"/>
    <n v="559.51434000000006"/>
    <n v="30675.96"/>
    <x v="438"/>
    <n v="-53.826047890032619"/>
    <x v="29"/>
    <s v="Q1-2023"/>
    <s v="Low"/>
    <s v="Africa &gt; Kenya &gt; Nairobi"/>
    <s v="Jan-2023"/>
    <n v="1"/>
    <x v="24"/>
    <n v="1785746.8479899997"/>
    <n v="1785400.9243499998"/>
    <n v="0.99980628629394519"/>
    <x v="2"/>
  </r>
  <r>
    <s v="ORD-2023-235230"/>
    <d v="2023-08-30T00:00:00"/>
    <d v="2023-09-01T00:00:00"/>
    <s v="Europe"/>
    <s v="Germany"/>
    <s v="Munich"/>
    <s v="Corporate"/>
    <s v="Direct"/>
    <x v="15"/>
    <x v="4"/>
    <s v="NET-9989"/>
    <n v="44.42"/>
    <n v="41.9"/>
    <n v="0.14399999999999999"/>
    <n v="9"/>
    <n v="2"/>
    <n v="322.79759999999999"/>
    <n v="399.78000000000003"/>
    <x v="439"/>
    <n v="-0.23848504449847224"/>
    <x v="3"/>
    <s v="Q3-2023"/>
    <s v="Low"/>
    <s v="Europe &gt; Germany &gt; Munich"/>
    <s v="Jan-2023"/>
    <n v="7"/>
    <x v="3"/>
    <n v="1785746.8479899997"/>
    <n v="1785723.7219499997"/>
    <n v="0.99998704965374796"/>
    <x v="2"/>
  </r>
  <r>
    <s v="ORD-2024-919471"/>
    <d v="2024-06-29T00:00:00"/>
    <d v="2024-07-26T00:00:00"/>
    <s v="Africa"/>
    <s v="South Africa"/>
    <s v="Durban"/>
    <s v="Enterprise"/>
    <s v="Distributor"/>
    <x v="7"/>
    <x v="4"/>
    <s v="NET-4241"/>
    <n v="5.36"/>
    <n v="4.37"/>
    <n v="0.11799999999999999"/>
    <n v="6"/>
    <n v="27"/>
    <n v="23.12604"/>
    <n v="32.160000000000004"/>
    <x v="440"/>
    <n v="-0.3906401614803055"/>
    <x v="2"/>
    <s v="Q2-2024"/>
    <s v="Low"/>
    <s v="Africa &gt; South Africa &gt; Durban"/>
    <s v="Jan-2023"/>
    <n v="17"/>
    <x v="2"/>
    <n v="1785746.8479899997"/>
    <n v="1785746.8479899997"/>
    <n v="1"/>
    <x v="2"/>
  </r>
  <r>
    <s v="ORD-2025-254721"/>
    <d v="2025-05-15T00:00:00"/>
    <d v="2025-06-05T00:00:00"/>
    <s v="Asia"/>
    <s v="Japan"/>
    <s v="Osaka"/>
    <s v="Enterprise"/>
    <s v="Direct"/>
    <x v="11"/>
    <x v="5"/>
    <s v="PHN-6480"/>
    <n v="1466.5"/>
    <n v="2778.74"/>
    <n v="0.13500000000000001"/>
    <n v="33"/>
    <n v="21"/>
    <n v="79319.133300000001"/>
    <n v="48394.5"/>
    <x v="441"/>
    <n v="0.38987608680792279"/>
    <x v="27"/>
    <s v="Q2-2025"/>
    <s v="High"/>
    <s v="Asia &gt; Japan &gt; Osaka"/>
    <s v="Mar-2023"/>
    <n v="26"/>
    <x v="20"/>
    <n v="1473517.9961600001"/>
    <n v="79319.133300000001"/>
    <n v="5.3829768965636189E-2"/>
    <x v="0"/>
  </r>
  <r>
    <s v="ORD-2025-233883"/>
    <d v="2025-09-08T00:00:00"/>
    <d v="2025-09-16T00:00:00"/>
    <s v="Asia"/>
    <s v="Japan"/>
    <s v="Osaka"/>
    <s v="Corporate"/>
    <s v="Distributor"/>
    <x v="1"/>
    <x v="5"/>
    <s v="PHN-1197"/>
    <n v="1225.57"/>
    <n v="2705.57"/>
    <n v="0.183"/>
    <n v="32"/>
    <n v="8"/>
    <n v="70734.422080000004"/>
    <n v="39218.239999999998"/>
    <x v="442"/>
    <n v="0.44555650775453404"/>
    <x v="21"/>
    <s v="Q3-2025"/>
    <s v="High"/>
    <s v="Asia &gt; Japan &gt; Osaka"/>
    <s v="Mar-2023"/>
    <n v="30"/>
    <x v="10"/>
    <n v="1473517.9961600001"/>
    <n v="150053.55538000001"/>
    <n v="0.10183354107044555"/>
    <x v="0"/>
  </r>
  <r>
    <s v="ORD-2025-262434"/>
    <d v="2025-06-19T00:00:00"/>
    <d v="2025-06-21T00:00:00"/>
    <s v="Africa"/>
    <s v="South Africa"/>
    <s v="Johannesburg"/>
    <s v="Small Business"/>
    <s v="Unknown"/>
    <x v="11"/>
    <x v="5"/>
    <s v="PHN-7379"/>
    <n v="1466.27"/>
    <n v="3589.89"/>
    <n v="9.7000000000000003E-2"/>
    <n v="21"/>
    <n v="2"/>
    <n v="68075.084069999997"/>
    <n v="30791.67"/>
    <x v="443"/>
    <n v="0.54768076425234158"/>
    <x v="15"/>
    <s v="Q2-2025"/>
    <s v="High"/>
    <s v="Africa &gt; South Africa &gt; Johannesburg"/>
    <s v="Jan-2023"/>
    <n v="29"/>
    <x v="15"/>
    <n v="1473517.9961600001"/>
    <n v="218128.63945000002"/>
    <n v="0.14803255882754404"/>
    <x v="0"/>
  </r>
  <r>
    <s v="ORD-2023-455933"/>
    <d v="2023-11-19T00:00:00"/>
    <d v="2023-12-19T00:00:00"/>
    <s v="Asia"/>
    <s v="Japan"/>
    <s v="Nagoya"/>
    <s v="Consumer"/>
    <s v="Retail"/>
    <x v="3"/>
    <x v="5"/>
    <s v="PHN-9184"/>
    <n v="807.11"/>
    <n v="1853.86"/>
    <n v="0.13900000000000001"/>
    <n v="39"/>
    <n v="30"/>
    <n v="62250.764939999994"/>
    <n v="31477.29"/>
    <x v="444"/>
    <n v="0.49434693645388633"/>
    <x v="13"/>
    <s v="Q4-2023"/>
    <s v="High"/>
    <s v="Asia &gt; Japan &gt; Nagoya"/>
    <s v="Mar-2023"/>
    <n v="8"/>
    <x v="7"/>
    <n v="1473517.9961600001"/>
    <n v="280379.40439000004"/>
    <n v="0.19027891421799467"/>
    <x v="0"/>
  </r>
  <r>
    <s v="ORD-2025-278048"/>
    <d v="2025-06-22T00:00:00"/>
    <d v="2025-07-08T00:00:00"/>
    <s v="Europe"/>
    <s v="United Kingdom"/>
    <s v="London"/>
    <s v="Education"/>
    <s v="Direct"/>
    <x v="5"/>
    <x v="5"/>
    <s v="PHN-5316"/>
    <n v="892.73"/>
    <n v="979.84"/>
    <n v="0.17399999999999999"/>
    <n v="55"/>
    <n v="16"/>
    <n v="44514.131200000011"/>
    <n v="49100.15"/>
    <x v="445"/>
    <n v="-0.10302388649112823"/>
    <x v="15"/>
    <s v="Q2-2025"/>
    <s v="Medium"/>
    <s v="Europe &gt; United Kingdom &gt; London"/>
    <s v="Jan-2023"/>
    <n v="29"/>
    <x v="15"/>
    <n v="1473517.9961600001"/>
    <n v="324893.53559000004"/>
    <n v="0.22048833908827395"/>
    <x v="0"/>
  </r>
  <r>
    <s v="ORD-2024-647473"/>
    <d v="2024-02-17T00:00:00"/>
    <d v="2024-03-04T00:00:00"/>
    <s v="Asia"/>
    <s v="India"/>
    <s v="Delhi"/>
    <s v="Small Business"/>
    <s v="Marketplace"/>
    <x v="6"/>
    <x v="5"/>
    <s v="PHN-1717"/>
    <n v="1231.8"/>
    <n v="2015.99"/>
    <n v="0.26100000000000001"/>
    <n v="29"/>
    <n v="16"/>
    <n v="43204.681689999998"/>
    <n v="35722.199999999997"/>
    <x v="446"/>
    <n v="0.17318682599464374"/>
    <x v="30"/>
    <s v="Q1-2024"/>
    <s v="High"/>
    <s v="Asia &gt; India &gt; Delhi"/>
    <s v="Jan-2023"/>
    <n v="13"/>
    <x v="30"/>
    <n v="1473517.9961600001"/>
    <n v="368098.21728000004"/>
    <n v="0.24980910870397716"/>
    <x v="0"/>
  </r>
  <r>
    <s v="ORD-2024-286833"/>
    <d v="2024-08-14T00:00:00"/>
    <d v="2024-09-04T00:00:00"/>
    <s v="Europe"/>
    <s v="United Kingdom"/>
    <s v="Manchester"/>
    <s v="Non-Profit"/>
    <s v="Online"/>
    <x v="8"/>
    <x v="5"/>
    <s v="PHN-2341"/>
    <n v="1138.8"/>
    <n v="2250.81"/>
    <n v="0.123"/>
    <n v="19"/>
    <n v="21"/>
    <n v="37505.247029999999"/>
    <n v="21637.200000000001"/>
    <x v="447"/>
    <n v="0.42308872188756247"/>
    <x v="4"/>
    <s v="Q3-2024"/>
    <s v="High"/>
    <s v="Europe &gt; United Kingdom &gt; Manchester"/>
    <s v="Jan-2023"/>
    <n v="19"/>
    <x v="4"/>
    <n v="1473517.9961600001"/>
    <n v="405603.46431000007"/>
    <n v="0.27526196854534929"/>
    <x v="0"/>
  </r>
  <r>
    <s v="ORD-2025-276968"/>
    <d v="2025-02-25T00:00:00"/>
    <d v="2025-03-17T00:00:00"/>
    <s v="Americas"/>
    <s v="USA"/>
    <s v="San Francisco"/>
    <s v="Non-Profit"/>
    <s v="Marketplace"/>
    <x v="11"/>
    <x v="5"/>
    <s v="PHN-1044"/>
    <n v="1205.26"/>
    <n v="1696.35"/>
    <n v="1.9E-2"/>
    <n v="22"/>
    <n v="20"/>
    <n v="36610.625699999997"/>
    <n v="26515.72"/>
    <x v="448"/>
    <n v="0.27573704374028213"/>
    <x v="11"/>
    <s v="Q1-2025"/>
    <s v="High"/>
    <s v="Americas &gt; USA &gt; San Francisco"/>
    <s v="Jan-2023"/>
    <n v="25"/>
    <x v="11"/>
    <n v="1473517.9961600001"/>
    <n v="442214.09001000004"/>
    <n v="0.3001076954352872"/>
    <x v="0"/>
  </r>
  <r>
    <s v="ORD-2024-572312"/>
    <d v="2024-06-16T00:00:00"/>
    <d v="2024-06-21T00:00:00"/>
    <s v="Asia"/>
    <s v="Japan"/>
    <s v="Tokyo"/>
    <s v="Small Business"/>
    <s v="Distributor"/>
    <x v="6"/>
    <x v="5"/>
    <s v="PHN-9677"/>
    <n v="1367.13"/>
    <n v="3062.01"/>
    <n v="0.10299999999999999"/>
    <n v="13"/>
    <n v="5"/>
    <n v="35706.098610000008"/>
    <n v="17772.690000000002"/>
    <x v="449"/>
    <n v="0.50225057645971705"/>
    <x v="2"/>
    <s v="Q2-2024"/>
    <s v="High"/>
    <s v="Asia &gt; Japan &gt; Tokyo"/>
    <s v="Mar-2023"/>
    <n v="15"/>
    <x v="29"/>
    <n v="1473517.9961600001"/>
    <n v="477920.18862000003"/>
    <n v="0.32433956684985454"/>
    <x v="0"/>
  </r>
  <r>
    <s v="ORD-2023-382017"/>
    <d v="2023-01-13T00:00:00"/>
    <d v="2023-01-19T00:00:00"/>
    <s v="Americas"/>
    <s v="USA"/>
    <s v="Chicago"/>
    <s v="Corporate"/>
    <s v="Direct"/>
    <x v="11"/>
    <x v="5"/>
    <s v="PHN-3159"/>
    <n v="833.57"/>
    <n v="881.57"/>
    <n v="5.7000000000000002E-2"/>
    <n v="40"/>
    <n v="6"/>
    <n v="33252.820400000004"/>
    <n v="33342.800000000003"/>
    <x v="450"/>
    <n v="-2.705923856010684E-3"/>
    <x v="18"/>
    <s v="Q1-2023"/>
    <s v="Medium"/>
    <s v="Americas &gt; USA &gt; Chicago"/>
    <s v="Jan-2023"/>
    <n v="0"/>
    <x v="18"/>
    <n v="1473517.9961600001"/>
    <n v="511173.00902000006"/>
    <n v="0.34690652598211974"/>
    <x v="0"/>
  </r>
  <r>
    <s v="ORD-2023-195665"/>
    <d v="2023-12-19T00:00:00"/>
    <d v="2023-12-20T00:00:00"/>
    <s v="Americas"/>
    <s v="Brazil"/>
    <s v="Rio de Janeiro"/>
    <s v="Consumer"/>
    <s v="Distributor"/>
    <x v="8"/>
    <x v="5"/>
    <s v="PHN-7274"/>
    <n v="1080.43"/>
    <n v="2529.15"/>
    <n v="0.14699999999999999"/>
    <n v="15"/>
    <n v="1"/>
    <n v="32360.474249999999"/>
    <n v="16206.45"/>
    <x v="451"/>
    <n v="0.49918997247081442"/>
    <x v="19"/>
    <s v="Q4-2023"/>
    <s v="High"/>
    <s v="Americas &gt; Brazil &gt; Rio de Janeiro"/>
    <s v="Jan-2023"/>
    <n v="11"/>
    <x v="19"/>
    <n v="1473517.9961600001"/>
    <n v="543533.48327000008"/>
    <n v="0.36886789620924398"/>
    <x v="0"/>
  </r>
  <r>
    <s v="ORD-2025-328504"/>
    <d v="2025-01-27T00:00:00"/>
    <d v="2025-02-15T00:00:00"/>
    <s v="Asia"/>
    <s v="China"/>
    <s v="Shenzhen"/>
    <s v="Non-Profit"/>
    <s v="Direct"/>
    <x v="2"/>
    <x v="5"/>
    <s v="PHN-8368"/>
    <n v="1253.22"/>
    <n v="3104.71"/>
    <n v="0"/>
    <n v="10"/>
    <n v="19"/>
    <n v="31047.1"/>
    <n v="12532.2"/>
    <x v="452"/>
    <n v="0.59634877331538205"/>
    <x v="9"/>
    <s v="Q1-2025"/>
    <s v="High"/>
    <s v="Asia &gt; China &gt; Shenzhen"/>
    <s v="Jan-2023"/>
    <n v="24"/>
    <x v="9"/>
    <n v="1473517.9961600001"/>
    <n v="574580.58327000006"/>
    <n v="0.38993794766494999"/>
    <x v="0"/>
  </r>
  <r>
    <s v="ORD-2024-438404"/>
    <d v="2024-09-23T00:00:00"/>
    <d v="2024-10-18T00:00:00"/>
    <s v="Americas"/>
    <s v="Canada"/>
    <s v="Vancouver"/>
    <s v="Small Business"/>
    <s v="Online"/>
    <x v="15"/>
    <x v="5"/>
    <s v="PHN-4568"/>
    <n v="1297"/>
    <n v="2411.52"/>
    <n v="2.1000000000000001E-2"/>
    <n v="13"/>
    <n v="25"/>
    <n v="30691.415039999996"/>
    <n v="16861"/>
    <x v="453"/>
    <n v="0.45062813239385907"/>
    <x v="31"/>
    <s v="Q3-2024"/>
    <s v="High"/>
    <s v="Americas &gt; Canada &gt; Vancouver"/>
    <s v="Jan-2023"/>
    <n v="20"/>
    <x v="31"/>
    <n v="1473517.9961600001"/>
    <n v="605271.99831000005"/>
    <n v="0.41076661424383265"/>
    <x v="0"/>
  </r>
  <r>
    <s v="ORD-2024-580808"/>
    <d v="2024-06-16T00:00:00"/>
    <d v="2024-07-03T00:00:00"/>
    <s v="Africa"/>
    <s v="South Africa"/>
    <s v="Johannesburg"/>
    <s v="Enterprise"/>
    <s v="Marketplace"/>
    <x v="6"/>
    <x v="5"/>
    <s v="PHN-6832"/>
    <n v="1173.83"/>
    <n v="2328.9"/>
    <n v="0.12"/>
    <n v="14"/>
    <n v="17"/>
    <n v="28692.048000000003"/>
    <n v="16433.62"/>
    <x v="454"/>
    <n v="0.42724130393201637"/>
    <x v="2"/>
    <s v="Q2-2024"/>
    <s v="High"/>
    <s v="Africa &gt; South Africa &gt; Johannesburg"/>
    <s v="Jan-2023"/>
    <n v="17"/>
    <x v="2"/>
    <n v="1473517.9961600001"/>
    <n v="633964.04631000001"/>
    <n v="0.43023841443546362"/>
    <x v="0"/>
  </r>
  <r>
    <s v="ORD-2023-349264"/>
    <d v="2023-06-01T00:00:00"/>
    <d v="2023-06-08T00:00:00"/>
    <s v="Europe"/>
    <s v="Germany"/>
    <s v="Frankfurt"/>
    <s v="Consumer"/>
    <s v="Online"/>
    <x v="5"/>
    <x v="5"/>
    <s v="PHN-1924"/>
    <n v="804.17"/>
    <n v="1072.29"/>
    <n v="3.2000000000000001E-2"/>
    <n v="27"/>
    <n v="7"/>
    <n v="28025.371439999999"/>
    <n v="21712.59"/>
    <x v="455"/>
    <n v="0.22525237367558684"/>
    <x v="16"/>
    <s v="Q2-2023"/>
    <s v="Medium"/>
    <s v="Europe &gt; Germany &gt; Frankfurt"/>
    <s v="Jan-2023"/>
    <n v="5"/>
    <x v="16"/>
    <n v="1473517.9961600001"/>
    <n v="661989.41775000002"/>
    <n v="0.44925777593157995"/>
    <x v="0"/>
  </r>
  <r>
    <s v="ORD-2023-933238"/>
    <d v="2023-03-17T00:00:00"/>
    <d v="2023-04-06T00:00:00"/>
    <s v="Europe"/>
    <s v="Germany"/>
    <s v="Munich"/>
    <s v="Consumer"/>
    <s v="Retail"/>
    <x v="0"/>
    <x v="5"/>
    <s v="PHN-8483"/>
    <n v="692.18"/>
    <n v="1159.3499999999999"/>
    <n v="0.112"/>
    <n v="27"/>
    <n v="20"/>
    <n v="27796.575599999996"/>
    <n v="18688.859999999997"/>
    <x v="456"/>
    <n v="0.32765602968734037"/>
    <x v="8"/>
    <s v="Q1-2023"/>
    <s v="Medium"/>
    <s v="Europe &gt; Germany &gt; Munich"/>
    <s v="Jan-2023"/>
    <n v="2"/>
    <x v="8"/>
    <n v="1473517.9961600001"/>
    <n v="689785.99335"/>
    <n v="0.46812186559484709"/>
    <x v="0"/>
  </r>
  <r>
    <s v="ORD-2024-690270"/>
    <d v="2024-05-17T00:00:00"/>
    <d v="2024-05-27T00:00:00"/>
    <s v="Americas"/>
    <s v="USA"/>
    <s v="Austin"/>
    <s v="Non-Profit"/>
    <s v="Online"/>
    <x v="1"/>
    <x v="5"/>
    <s v="PHN-7974"/>
    <n v="1484.23"/>
    <n v="3472.81"/>
    <n v="0.25600000000000001"/>
    <n v="10"/>
    <n v="10"/>
    <n v="25837.706399999999"/>
    <n v="14842.3"/>
    <x v="457"/>
    <n v="0.42555659661803419"/>
    <x v="17"/>
    <s v="Q2-2024"/>
    <s v="High"/>
    <s v="Americas &gt; USA &gt; Austin"/>
    <s v="Jan-2023"/>
    <n v="16"/>
    <x v="17"/>
    <n v="1473517.9961600001"/>
    <n v="715623.69975000003"/>
    <n v="0.48565657264785445"/>
    <x v="0"/>
  </r>
  <r>
    <s v="ORD-2025-526650"/>
    <d v="2025-04-27T00:00:00"/>
    <d v="2025-05-25T00:00:00"/>
    <s v="Europe"/>
    <s v="France"/>
    <s v="Paris"/>
    <s v="Small Business"/>
    <s v="Marketplace"/>
    <x v="14"/>
    <x v="5"/>
    <s v="PHN-8350"/>
    <n v="603.45000000000005"/>
    <n v="1244.08"/>
    <n v="0.2"/>
    <n v="25"/>
    <n v="28"/>
    <n v="24881.600000000002"/>
    <n v="15086.250000000002"/>
    <x v="458"/>
    <n v="0.39367846119220629"/>
    <x v="32"/>
    <s v="Q2-2025"/>
    <s v="Medium"/>
    <s v="Europe &gt; France &gt; Paris"/>
    <s v="Jan-2023"/>
    <n v="27"/>
    <x v="32"/>
    <n v="1473517.9961600001"/>
    <n v="740505.29975000001"/>
    <n v="0.50254242003135552"/>
    <x v="0"/>
  </r>
  <r>
    <s v="ORD-2024-819979"/>
    <d v="2024-05-28T00:00:00"/>
    <d v="2024-06-18T00:00:00"/>
    <s v="Europe"/>
    <s v="Germany"/>
    <s v="Frankfurt"/>
    <s v="Small Business"/>
    <s v="Online"/>
    <x v="13"/>
    <x v="5"/>
    <s v="PHN-9399"/>
    <n v="986.85"/>
    <n v="2422.1"/>
    <n v="7.5999999999999998E-2"/>
    <n v="11"/>
    <n v="21"/>
    <n v="24618.224399999999"/>
    <n v="10855.35"/>
    <x v="459"/>
    <n v="0.55905227673527902"/>
    <x v="17"/>
    <s v="Q2-2024"/>
    <s v="High"/>
    <s v="Europe &gt; Germany &gt; Frankfurt"/>
    <s v="Jan-2023"/>
    <n v="16"/>
    <x v="17"/>
    <n v="1473517.9961600001"/>
    <n v="765123.52414999995"/>
    <n v="0.51924952809800629"/>
    <x v="0"/>
  </r>
  <r>
    <s v="ORD-2024-819778"/>
    <d v="2024-06-02T00:00:00"/>
    <d v="2024-06-15T00:00:00"/>
    <s v="Africa"/>
    <s v="Kenya"/>
    <s v="Mombasa"/>
    <s v="Education"/>
    <s v="Online"/>
    <x v="0"/>
    <x v="5"/>
    <s v="PHN-6866"/>
    <n v="1295.18"/>
    <n v="3024.03"/>
    <n v="0.192"/>
    <n v="10"/>
    <n v="13"/>
    <n v="24434.162400000005"/>
    <n v="12951.800000000001"/>
    <x v="460"/>
    <n v="0.46993067378483172"/>
    <x v="2"/>
    <s v="Q2-2024"/>
    <s v="High"/>
    <s v="Africa &gt; Kenya &gt; Mombasa"/>
    <s v="Jan-2023"/>
    <n v="17"/>
    <x v="2"/>
    <n v="1473517.9961600001"/>
    <n v="789557.68654999998"/>
    <n v="0.53583172286160996"/>
    <x v="0"/>
  </r>
  <r>
    <s v="ORD-2024-566589"/>
    <d v="2024-06-11T00:00:00"/>
    <d v="2024-07-09T00:00:00"/>
    <s v="Africa"/>
    <s v="Nigeria"/>
    <s v="Port Harcourt"/>
    <s v="Corporate"/>
    <s v="Marketplace"/>
    <x v="14"/>
    <x v="5"/>
    <s v="PHN-2436"/>
    <n v="895.54"/>
    <n v="1045"/>
    <n v="0.216"/>
    <n v="28"/>
    <n v="28"/>
    <n v="22939.84"/>
    <n v="25075.119999999999"/>
    <x v="461"/>
    <n v="-9.3081730299775359E-2"/>
    <x v="2"/>
    <s v="Q2-2024"/>
    <s v="Medium"/>
    <s v="Africa &gt; Nigeria &gt; Port Harcourt"/>
    <s v="Jan-2023"/>
    <n v="17"/>
    <x v="2"/>
    <n v="1473517.9961600001"/>
    <n v="812497.52654999995"/>
    <n v="0.55139979875873602"/>
    <x v="0"/>
  </r>
  <r>
    <s v="ORD-2023-239789"/>
    <d v="2023-12-03T00:00:00"/>
    <d v="2023-12-26T00:00:00"/>
    <s v="Americas"/>
    <s v="Brazil"/>
    <s v="Rio de Janeiro"/>
    <s v="Education"/>
    <s v="Retail"/>
    <x v="0"/>
    <x v="5"/>
    <s v="PHN-4644"/>
    <n v="1303.1099999999999"/>
    <n v="1145.67"/>
    <n v="0.184"/>
    <n v="23"/>
    <n v="23"/>
    <n v="21501.934560000005"/>
    <n v="29971.53"/>
    <x v="462"/>
    <n v="-0.39389922875851185"/>
    <x v="19"/>
    <s v="Q4-2023"/>
    <s v="Medium"/>
    <s v="Americas &gt; Brazil &gt; Rio de Janeiro"/>
    <s v="Jan-2023"/>
    <n v="11"/>
    <x v="19"/>
    <n v="1473517.9961600001"/>
    <n v="833999.46110999992"/>
    <n v="0.5659920430448826"/>
    <x v="0"/>
  </r>
  <r>
    <s v="ORD-2024-868223"/>
    <d v="2024-03-03T00:00:00"/>
    <d v="2024-03-19T00:00:00"/>
    <s v="Asia"/>
    <s v="China"/>
    <s v="Beijing"/>
    <s v="Consumer"/>
    <s v="Distributor"/>
    <x v="12"/>
    <x v="5"/>
    <s v="PHN-4915"/>
    <n v="988.83"/>
    <n v="1206.04"/>
    <n v="6.3E-2"/>
    <n v="19"/>
    <n v="16"/>
    <n v="21471.130119999998"/>
    <n v="18787.77"/>
    <x v="463"/>
    <n v="0.12497526236406591"/>
    <x v="12"/>
    <s v="Q1-2024"/>
    <s v="Medium"/>
    <s v="Asia &gt; China &gt; Beijing"/>
    <s v="Jan-2023"/>
    <n v="14"/>
    <x v="12"/>
    <n v="1473517.9961600001"/>
    <n v="855470.5912299999"/>
    <n v="0.58056338196029045"/>
    <x v="0"/>
  </r>
  <r>
    <s v="ORD-2023-178249"/>
    <d v="2023-12-29T00:00:00"/>
    <d v="2024-01-20T00:00:00"/>
    <s v="Africa"/>
    <s v="Kenya"/>
    <s v="Kisumu"/>
    <s v="Corporate"/>
    <s v="Direct"/>
    <x v="2"/>
    <x v="5"/>
    <s v="PHN-7924"/>
    <n v="1395.49"/>
    <n v="1679.42"/>
    <n v="0.20300000000000001"/>
    <n v="15"/>
    <n v="22"/>
    <n v="20077.466100000001"/>
    <n v="20932.349999999999"/>
    <x v="464"/>
    <n v="-4.2579272490964236E-2"/>
    <x v="19"/>
    <s v="Q4-2023"/>
    <s v="High"/>
    <s v="Africa &gt; Kenya &gt; Kisumu"/>
    <s v="Jan-2023"/>
    <n v="11"/>
    <x v="19"/>
    <n v="1473517.9961600001"/>
    <n v="875548.05732999987"/>
    <n v="0.59418891361468629"/>
    <x v="0"/>
  </r>
  <r>
    <s v="ORD-2024-219735"/>
    <d v="2024-04-03T00:00:00"/>
    <d v="2024-04-07T00:00:00"/>
    <s v="Americas"/>
    <s v="Brazil"/>
    <s v="Brasília"/>
    <s v="Non-Profit"/>
    <s v="Direct"/>
    <x v="15"/>
    <x v="5"/>
    <s v="PHN-5445"/>
    <n v="1023.27"/>
    <n v="1343.64"/>
    <n v="0.13300000000000001"/>
    <n v="17"/>
    <n v="4"/>
    <n v="19803.909960000001"/>
    <n v="17395.59"/>
    <x v="465"/>
    <n v="0.12160830688810104"/>
    <x v="28"/>
    <s v="Q2-2024"/>
    <s v="Medium"/>
    <s v="Americas &gt; Brazil &gt; Brasília"/>
    <s v="Jan-2023"/>
    <n v="15"/>
    <x v="29"/>
    <n v="1473517.9961600001"/>
    <n v="895351.96728999983"/>
    <n v="0.60762879694940564"/>
    <x v="0"/>
  </r>
  <r>
    <s v="ORD-2024-571797"/>
    <d v="2024-07-11T00:00:00"/>
    <d v="2024-07-31T00:00:00"/>
    <s v="Asia"/>
    <s v="China"/>
    <s v="Shenzhen"/>
    <s v="Consumer"/>
    <s v="Online"/>
    <x v="12"/>
    <x v="5"/>
    <s v="PHN-7815"/>
    <n v="647.26"/>
    <n v="1374.72"/>
    <n v="6.6000000000000003E-2"/>
    <n v="15"/>
    <n v="20"/>
    <n v="19259.8272"/>
    <n v="9708.9"/>
    <x v="466"/>
    <n v="0.49589890401508901"/>
    <x v="23"/>
    <s v="Q3-2024"/>
    <s v="Medium"/>
    <s v="Asia &gt; China &gt; Shenzhen"/>
    <s v="Jan-2023"/>
    <n v="18"/>
    <x v="23"/>
    <n v="1473517.9961600001"/>
    <n v="914611.79448999977"/>
    <n v="0.62069943962237695"/>
    <x v="0"/>
  </r>
  <r>
    <s v="ORD-2024-902741"/>
    <d v="2024-12-23T00:00:00"/>
    <d v="2025-01-11T00:00:00"/>
    <s v="Europe"/>
    <s v="Germany"/>
    <s v="Berlin"/>
    <s v="Education"/>
    <s v="Retail"/>
    <x v="10"/>
    <x v="5"/>
    <s v="PHN-8057"/>
    <n v="501.81"/>
    <n v="921.62"/>
    <n v="0.01"/>
    <n v="21"/>
    <n v="19"/>
    <n v="19160.479800000001"/>
    <n v="10538.01"/>
    <x v="467"/>
    <n v="0.45001325071202031"/>
    <x v="1"/>
    <s v="Q4-2024"/>
    <s v="Medium"/>
    <s v="Europe &gt; Germany &gt; Berlin"/>
    <s v="Jan-2023"/>
    <n v="23"/>
    <x v="1"/>
    <n v="1473517.9961600001"/>
    <n v="933772.27428999974"/>
    <n v="0.63370266038380119"/>
    <x v="0"/>
  </r>
  <r>
    <s v="ORD-2023-623293"/>
    <d v="2023-10-12T00:00:00"/>
    <d v="2023-10-29T00:00:00"/>
    <s v="Asia"/>
    <s v="Japan"/>
    <s v="Nagoya"/>
    <s v="Non-Profit"/>
    <s v="Direct"/>
    <x v="11"/>
    <x v="5"/>
    <s v="PHN-8478"/>
    <n v="1102.19"/>
    <n v="1711.16"/>
    <n v="0.151"/>
    <n v="13"/>
    <n v="17"/>
    <n v="18886.072920000002"/>
    <n v="14328.470000000001"/>
    <x v="468"/>
    <n v="0.24132083675127528"/>
    <x v="5"/>
    <s v="Q4-2023"/>
    <s v="High"/>
    <s v="Asia &gt; Japan &gt; Nagoya"/>
    <s v="Mar-2023"/>
    <n v="7"/>
    <x v="3"/>
    <n v="1473517.9961600001"/>
    <n v="952658.34720999969"/>
    <n v="0.64651965547257317"/>
    <x v="0"/>
  </r>
  <r>
    <s v="ORD-2025-564184"/>
    <d v="2025-01-29T00:00:00"/>
    <d v="2025-02-06T00:00:00"/>
    <s v="Africa"/>
    <s v="Kenya"/>
    <s v="Kisumu"/>
    <s v="Education"/>
    <s v="Retail"/>
    <x v="7"/>
    <x v="5"/>
    <s v="PHN-1671"/>
    <n v="1445.27"/>
    <n v="2691.45"/>
    <n v="0"/>
    <n v="7"/>
    <n v="8"/>
    <n v="18840.149999999998"/>
    <n v="10116.89"/>
    <x v="469"/>
    <n v="0.46301436028906351"/>
    <x v="9"/>
    <s v="Q1-2025"/>
    <s v="High"/>
    <s v="Africa &gt; Kenya &gt; Kisumu"/>
    <s v="Jan-2023"/>
    <n v="24"/>
    <x v="9"/>
    <n v="1473517.9961600001"/>
    <n v="971498.49720999971"/>
    <n v="0.65930548506481268"/>
    <x v="0"/>
  </r>
  <r>
    <s v="ORD-2025-418232"/>
    <d v="2025-08-01T00:00:00"/>
    <d v="2025-08-21T00:00:00"/>
    <s v="Asia"/>
    <s v="China"/>
    <s v="Shanghai"/>
    <s v="Corporate"/>
    <s v="Direct"/>
    <x v="14"/>
    <x v="5"/>
    <s v="PHN-9234"/>
    <n v="1220.4100000000001"/>
    <n v="2552.2199999999998"/>
    <n v="0.18099999999999999"/>
    <n v="9"/>
    <n v="20"/>
    <n v="18812.413619999999"/>
    <n v="10983.69"/>
    <x v="470"/>
    <n v="0.41614668793360282"/>
    <x v="26"/>
    <s v="Q3-2025"/>
    <s v="High"/>
    <s v="Asia &gt; China &gt; Shanghai"/>
    <s v="Jan-2023"/>
    <n v="31"/>
    <x v="28"/>
    <n v="1473517.9961600001"/>
    <n v="990310.91082999972"/>
    <n v="0.67207249141901082"/>
    <x v="0"/>
  </r>
  <r>
    <s v="ORD-2023-610470"/>
    <d v="2023-06-24T00:00:00"/>
    <d v="2023-07-21T00:00:00"/>
    <s v="Asia"/>
    <s v="Japan"/>
    <s v="Nagoya"/>
    <s v="Consumer"/>
    <s v="Marketplace"/>
    <x v="8"/>
    <x v="5"/>
    <s v="PHN-6818"/>
    <n v="554.76"/>
    <n v="728.69"/>
    <n v="0.22"/>
    <n v="33"/>
    <n v="27"/>
    <n v="18756.480600000003"/>
    <n v="18307.079999999998"/>
    <x v="471"/>
    <n v="2.3959750743431284E-2"/>
    <x v="16"/>
    <s v="Q2-2023"/>
    <s v="Low"/>
    <s v="Asia &gt; Japan &gt; Nagoya"/>
    <s v="Mar-2023"/>
    <n v="3"/>
    <x v="27"/>
    <n v="1473517.9961600001"/>
    <n v="1009067.3914299997"/>
    <n v="0.68480153894261053"/>
    <x v="0"/>
  </r>
  <r>
    <s v="ORD-2024-805860"/>
    <d v="2024-09-13T00:00:00"/>
    <d v="2024-10-02T00:00:00"/>
    <s v="Africa"/>
    <s v="Kenya"/>
    <s v="Mombasa"/>
    <s v="Small Business"/>
    <s v="Retail"/>
    <x v="9"/>
    <x v="5"/>
    <s v="PHN-8804"/>
    <n v="1338.99"/>
    <n v="1765.76"/>
    <n v="0.126"/>
    <n v="12"/>
    <n v="19"/>
    <n v="18519.29088"/>
    <n v="16067.880000000001"/>
    <x v="472"/>
    <n v="0.1323706666677725"/>
    <x v="31"/>
    <s v="Q3-2024"/>
    <s v="High"/>
    <s v="Africa &gt; Kenya &gt; Mombasa"/>
    <s v="Jan-2023"/>
    <n v="20"/>
    <x v="31"/>
    <n v="1473517.9961600001"/>
    <n v="1027586.6823099997"/>
    <n v="0.69736961814372067"/>
    <x v="0"/>
  </r>
  <r>
    <s v="ORD-2024-446030"/>
    <d v="2024-03-23T00:00:00"/>
    <d v="2024-03-26T00:00:00"/>
    <s v="Asia"/>
    <s v="India"/>
    <s v="Bengaluru"/>
    <s v="Education"/>
    <s v="Direct"/>
    <x v="12"/>
    <x v="5"/>
    <s v="PHN-4346"/>
    <n v="382.21"/>
    <n v="571.89"/>
    <n v="0.14799999999999999"/>
    <n v="38"/>
    <n v="3"/>
    <n v="18515.51064"/>
    <n v="14523.98"/>
    <x v="473"/>
    <n v="0.21557766985788088"/>
    <x v="12"/>
    <s v="Q1-2024"/>
    <s v="Low"/>
    <s v="Asia &gt; India &gt; Bengaluru"/>
    <s v="Jan-2023"/>
    <n v="14"/>
    <x v="12"/>
    <n v="1473517.9961600001"/>
    <n v="1046102.1929499997"/>
    <n v="0.70993513189262059"/>
    <x v="0"/>
  </r>
  <r>
    <s v="ORD-2023-732585"/>
    <d v="2023-08-25T00:00:00"/>
    <d v="2023-09-16T00:00:00"/>
    <s v="Africa"/>
    <s v="Nigeria"/>
    <s v="Abuja"/>
    <s v="Corporate"/>
    <s v="Marketplace"/>
    <x v="2"/>
    <x v="5"/>
    <s v="PHN-3971"/>
    <n v="1196.83"/>
    <n v="2513.5100000000002"/>
    <n v="8.3000000000000004E-2"/>
    <n v="8"/>
    <n v="22"/>
    <n v="18439.109360000002"/>
    <n v="9574.64"/>
    <x v="474"/>
    <n v="0.4807428160944538"/>
    <x v="3"/>
    <s v="Q3-2023"/>
    <s v="High"/>
    <s v="Africa &gt; Nigeria &gt; Abuja"/>
    <s v="Jan-2023"/>
    <n v="7"/>
    <x v="3"/>
    <n v="1473517.9961600001"/>
    <n v="1064541.3023099997"/>
    <n v="0.72244879606778001"/>
    <x v="0"/>
  </r>
  <r>
    <s v="ORD-2025-354346"/>
    <d v="2025-01-09T00:00:00"/>
    <d v="2025-01-15T00:00:00"/>
    <s v="Asia"/>
    <s v="China"/>
    <s v="Beijing"/>
    <s v="Education"/>
    <s v="Online"/>
    <x v="1"/>
    <x v="5"/>
    <s v="PHN-2875"/>
    <n v="304.77999999999997"/>
    <n v="537.27"/>
    <n v="0.187"/>
    <n v="42"/>
    <n v="6"/>
    <n v="18345.621419999999"/>
    <n v="12800.759999999998"/>
    <x v="475"/>
    <n v="0.30224440443075495"/>
    <x v="9"/>
    <s v="Q1-2025"/>
    <s v="Low"/>
    <s v="Asia &gt; China &gt; Beijing"/>
    <s v="Jan-2023"/>
    <n v="24"/>
    <x v="9"/>
    <n v="1473517.9961600001"/>
    <n v="1082886.9237299997"/>
    <n v="0.73489901484203912"/>
    <x v="0"/>
  </r>
  <r>
    <s v="ORD-2023-855675"/>
    <d v="2023-02-05T00:00:00"/>
    <d v="2023-02-28T00:00:00"/>
    <s v="Americas"/>
    <s v="USA"/>
    <s v="Austin"/>
    <s v="Non-Profit"/>
    <s v="Distributor"/>
    <x v="2"/>
    <x v="5"/>
    <s v="PHN-2036"/>
    <n v="1214.49"/>
    <n v="1533.95"/>
    <n v="0"/>
    <n v="11"/>
    <n v="23"/>
    <n v="16873.45"/>
    <n v="13359.39"/>
    <x v="476"/>
    <n v="0.20825972163369086"/>
    <x v="29"/>
    <s v="Q1-2023"/>
    <s v="Medium"/>
    <s v="Americas &gt; USA &gt; Austin"/>
    <s v="Jan-2023"/>
    <n v="1"/>
    <x v="24"/>
    <n v="1473517.9961600001"/>
    <n v="1099760.3737299996"/>
    <n v="0.74635014746747863"/>
    <x v="0"/>
  </r>
  <r>
    <s v="ORD-2024-668926"/>
    <d v="2024-10-23T00:00:00"/>
    <d v="2024-11-14T00:00:00"/>
    <s v="Asia"/>
    <s v="Japan"/>
    <s v="Osaka"/>
    <s v="Non-Profit"/>
    <s v="Direct"/>
    <x v="7"/>
    <x v="5"/>
    <s v="PHN-9789"/>
    <n v="1406.4"/>
    <n v="1564.76"/>
    <n v="0.185"/>
    <n v="13"/>
    <n v="22"/>
    <n v="16578.6322"/>
    <n v="18283.2"/>
    <x v="477"/>
    <n v="-0.10281715520536132"/>
    <x v="25"/>
    <s v="Q4-2024"/>
    <s v="Medium"/>
    <s v="Asia &gt; Japan &gt; Osaka"/>
    <s v="Mar-2023"/>
    <n v="19"/>
    <x v="4"/>
    <n v="1473517.9961600001"/>
    <n v="1116339.0059299998"/>
    <n v="0.75760120259079855"/>
    <x v="0"/>
  </r>
  <r>
    <s v="ORD-2023-536542"/>
    <d v="2023-06-10T00:00:00"/>
    <d v="2023-06-18T00:00:00"/>
    <s v="Africa"/>
    <s v="Kenya"/>
    <s v="Nakuru"/>
    <s v="Enterprise"/>
    <s v="Direct"/>
    <x v="11"/>
    <x v="5"/>
    <s v="PHN-2337"/>
    <n v="894.23"/>
    <n v="1421.55"/>
    <n v="0.109"/>
    <n v="13"/>
    <n v="8"/>
    <n v="16465.81365"/>
    <n v="11624.99"/>
    <x v="478"/>
    <n v="0.2939923743154958"/>
    <x v="16"/>
    <s v="Q2-2023"/>
    <s v="Medium"/>
    <s v="Africa &gt; Kenya &gt; Nakuru"/>
    <s v="Jan-2023"/>
    <n v="5"/>
    <x v="16"/>
    <n v="1473517.9961600001"/>
    <n v="1132804.8195799997"/>
    <n v="0.76877569363394149"/>
    <x v="0"/>
  </r>
  <r>
    <s v="ORD-2025-246692"/>
    <d v="2025-04-17T00:00:00"/>
    <d v="2025-04-17T00:00:00"/>
    <s v="Americas"/>
    <s v="Brazil"/>
    <s v="São Paulo"/>
    <s v="Corporate"/>
    <s v="Distributor"/>
    <x v="2"/>
    <x v="5"/>
    <s v="PHN-4566"/>
    <n v="719.41"/>
    <n v="1125.99"/>
    <n v="4.1000000000000002E-2"/>
    <n v="15"/>
    <n v="0"/>
    <n v="16197.366149999998"/>
    <n v="10791.15"/>
    <x v="479"/>
    <n v="0.33377131194876392"/>
    <x v="32"/>
    <s v="Q2-2025"/>
    <s v="Medium"/>
    <s v="Americas &gt; Brazil &gt; São Paulo"/>
    <s v="Jan-2023"/>
    <n v="27"/>
    <x v="32"/>
    <n v="1473517.9961600001"/>
    <n v="1149002.1857299996"/>
    <n v="0.77976800332558449"/>
    <x v="0"/>
  </r>
  <r>
    <s v="ORD-2023-964434"/>
    <d v="2023-11-28T00:00:00"/>
    <d v="2023-12-07T00:00:00"/>
    <s v="Asia"/>
    <s v="India"/>
    <s v="Delhi"/>
    <s v="Enterprise"/>
    <s v="Marketplace"/>
    <x v="2"/>
    <x v="5"/>
    <s v="PHN-2447"/>
    <n v="699.33"/>
    <n v="873.75"/>
    <n v="0.23499999999999999"/>
    <n v="23"/>
    <n v="9"/>
    <n v="15373.63125"/>
    <n v="16084.59"/>
    <x v="480"/>
    <n v="-4.6245336475076428E-2"/>
    <x v="13"/>
    <s v="Q4-2023"/>
    <s v="Medium"/>
    <s v="Asia &gt; India &gt; Delhi"/>
    <s v="Jan-2023"/>
    <n v="10"/>
    <x v="13"/>
    <n v="1473517.9961600001"/>
    <n v="1164375.8169799997"/>
    <n v="0.79020128699776493"/>
    <x v="0"/>
  </r>
  <r>
    <s v="ORD-2025-509940"/>
    <d v="2025-05-16T00:00:00"/>
    <d v="2025-05-27T00:00:00"/>
    <s v="Asia"/>
    <s v="China"/>
    <s v="Beijing"/>
    <s v="Enterprise"/>
    <s v="Online"/>
    <x v="6"/>
    <x v="5"/>
    <s v="PHN-3800"/>
    <n v="918.12"/>
    <n v="1337.69"/>
    <n v="9.5000000000000001E-2"/>
    <n v="12"/>
    <n v="11"/>
    <n v="14527.313400000001"/>
    <n v="11017.44"/>
    <x v="481"/>
    <n v="0.24160512707050158"/>
    <x v="27"/>
    <s v="Q2-2025"/>
    <s v="Medium"/>
    <s v="Asia &gt; China &gt; Beijing"/>
    <s v="Jan-2023"/>
    <n v="28"/>
    <x v="26"/>
    <n v="1473517.9961600001"/>
    <n v="1178903.1303799998"/>
    <n v="0.80006021877726019"/>
    <x v="1"/>
  </r>
  <r>
    <s v="ORD-2025-881624"/>
    <d v="2025-02-21T00:00:00"/>
    <d v="2025-03-21T00:00:00"/>
    <s v="Africa"/>
    <s v="Nigeria"/>
    <s v="Abuja"/>
    <s v="Enterprise"/>
    <s v="Marketplace"/>
    <x v="14"/>
    <x v="5"/>
    <s v="PHN-5887"/>
    <n v="1437.39"/>
    <n v="1388.31"/>
    <n v="0.13800000000000001"/>
    <n v="12"/>
    <n v="28"/>
    <n v="14360.67864"/>
    <n v="17248.68"/>
    <x v="482"/>
    <n v="-0.20110479681341858"/>
    <x v="11"/>
    <s v="Q1-2025"/>
    <s v="Medium"/>
    <s v="Africa &gt; Nigeria &gt; Abuja"/>
    <s v="Jan-2023"/>
    <n v="25"/>
    <x v="11"/>
    <n v="1473517.9961600001"/>
    <n v="1193263.8090199998"/>
    <n v="0.80980606421479417"/>
    <x v="1"/>
  </r>
  <r>
    <s v="ORD-2025-757957"/>
    <d v="2025-04-24T00:00:00"/>
    <d v="2025-05-06T00:00:00"/>
    <s v="Americas"/>
    <s v="Brazil"/>
    <s v="Brasília"/>
    <s v="Consumer"/>
    <s v="Online"/>
    <x v="1"/>
    <x v="5"/>
    <s v="PHN-2787"/>
    <n v="394.13"/>
    <n v="932.29"/>
    <n v="0.109"/>
    <n v="17"/>
    <n v="12"/>
    <n v="14121.396630000001"/>
    <n v="6700.21"/>
    <x v="483"/>
    <n v="0.5255278089303268"/>
    <x v="32"/>
    <s v="Q2-2025"/>
    <s v="Medium"/>
    <s v="Americas &gt; Brazil &gt; Brasília"/>
    <s v="Jan-2023"/>
    <n v="27"/>
    <x v="32"/>
    <n v="1473517.9961600001"/>
    <n v="1207385.2056499999"/>
    <n v="0.81938952140147292"/>
    <x v="1"/>
  </r>
  <r>
    <s v="ORD-2024-855073"/>
    <d v="2024-07-19T00:00:00"/>
    <d v="2024-07-19T00:00:00"/>
    <s v="Africa"/>
    <s v="Kenya"/>
    <s v="Kisumu"/>
    <s v="Small Business"/>
    <s v="Retail"/>
    <x v="5"/>
    <x v="5"/>
    <s v="PHN-6854"/>
    <n v="857.24"/>
    <n v="758.23"/>
    <n v="0.125"/>
    <n v="21"/>
    <n v="0"/>
    <n v="13932.47625"/>
    <n v="18002.04"/>
    <x v="484"/>
    <n v="-0.29209192084572916"/>
    <x v="23"/>
    <s v="Q3-2024"/>
    <s v="Low"/>
    <s v="Africa &gt; Kenya &gt; Kisumu"/>
    <s v="Jan-2023"/>
    <n v="18"/>
    <x v="23"/>
    <n v="1473517.9961600001"/>
    <n v="1221317.6819"/>
    <n v="0.82884476815536956"/>
    <x v="1"/>
  </r>
  <r>
    <s v="ORD-2025-474368"/>
    <d v="2025-04-27T00:00:00"/>
    <d v="2025-05-17T00:00:00"/>
    <s v="Americas"/>
    <s v="USA"/>
    <s v="Austin"/>
    <s v="Corporate"/>
    <s v="Direct"/>
    <x v="15"/>
    <x v="5"/>
    <s v="PHN-8776"/>
    <n v="932.26"/>
    <n v="1624.67"/>
    <n v="0.23499999999999999"/>
    <n v="11"/>
    <n v="20"/>
    <n v="13671.598050000002"/>
    <n v="10254.86"/>
    <x v="485"/>
    <n v="0.24991504559337166"/>
    <x v="32"/>
    <s v="Q2-2025"/>
    <s v="High"/>
    <s v="Americas &gt; USA &gt; Austin"/>
    <s v="Jan-2023"/>
    <n v="27"/>
    <x v="32"/>
    <n v="1473517.9961600001"/>
    <n v="1234989.2799499999"/>
    <n v="0.83812297044786155"/>
    <x v="1"/>
  </r>
  <r>
    <s v="ORD-2023-562894"/>
    <d v="2023-02-23T00:00:00"/>
    <d v="2023-03-25T00:00:00"/>
    <s v="Americas"/>
    <s v="Canada"/>
    <s v="Montreal"/>
    <s v="Enterprise"/>
    <s v="Online"/>
    <x v="4"/>
    <x v="5"/>
    <s v="PHN-4854"/>
    <n v="1242.6600000000001"/>
    <n v="1794.07"/>
    <n v="8.8999999999999996E-2"/>
    <n v="8"/>
    <n v="30"/>
    <n v="13075.18216"/>
    <n v="9941.2800000000007"/>
    <x v="486"/>
    <n v="0.23968325042440553"/>
    <x v="29"/>
    <s v="Q1-2023"/>
    <s v="High"/>
    <s v="Americas &gt; Canada &gt; Montreal"/>
    <s v="Jan-2023"/>
    <n v="1"/>
    <x v="24"/>
    <n v="1473517.9961600001"/>
    <n v="1248064.46211"/>
    <n v="0.84699641630605538"/>
    <x v="1"/>
  </r>
  <r>
    <s v="ORD-2025-831576"/>
    <d v="2025-09-15T00:00:00"/>
    <d v="2025-09-25T00:00:00"/>
    <s v="Asia"/>
    <s v="India"/>
    <s v="Delhi"/>
    <s v="Consumer"/>
    <s v="Retail"/>
    <x v="5"/>
    <x v="5"/>
    <s v="PHN-2859"/>
    <n v="1488.91"/>
    <n v="1483.74"/>
    <n v="0.16800000000000001"/>
    <n v="10"/>
    <n v="10"/>
    <n v="12344.716799999998"/>
    <n v="14889.1"/>
    <x v="487"/>
    <n v="-0.20611110333450519"/>
    <x v="21"/>
    <s v="Q3-2025"/>
    <s v="Medium"/>
    <s v="Asia &gt; India &gt; Delhi"/>
    <s v="Jan-2023"/>
    <n v="32"/>
    <x v="21"/>
    <n v="1473517.9961600001"/>
    <n v="1260409.17891"/>
    <n v="0.85537413332896961"/>
    <x v="1"/>
  </r>
  <r>
    <s v="ORD-2025-526752"/>
    <d v="2025-06-09T00:00:00"/>
    <d v="2025-06-25T00:00:00"/>
    <s v="Asia"/>
    <s v="India"/>
    <s v="Hyderabad"/>
    <s v="Enterprise"/>
    <s v="Distributor"/>
    <x v="9"/>
    <x v="5"/>
    <s v="PHN-3482"/>
    <n v="527.33000000000004"/>
    <n v="911.72"/>
    <n v="0.14399999999999999"/>
    <n v="15"/>
    <n v="16"/>
    <n v="11706.4848"/>
    <n v="7909.9500000000007"/>
    <x v="488"/>
    <n v="0.32431040272652978"/>
    <x v="15"/>
    <s v="Q2-2025"/>
    <s v="Medium"/>
    <s v="Asia &gt; India &gt; Hyderabad"/>
    <s v="Jan-2023"/>
    <n v="29"/>
    <x v="15"/>
    <n v="1473517.9961600001"/>
    <n v="1272115.66371"/>
    <n v="0.86331871549933137"/>
    <x v="1"/>
  </r>
  <r>
    <s v="ORD-2023-921939"/>
    <d v="2023-06-23T00:00:00"/>
    <d v="2023-07-18T00:00:00"/>
    <s v="Americas"/>
    <s v="Canada"/>
    <s v="Vancouver"/>
    <s v="Enterprise"/>
    <s v="Online"/>
    <x v="15"/>
    <x v="5"/>
    <s v="PHN-4677"/>
    <n v="807.02"/>
    <n v="1435.54"/>
    <n v="0"/>
    <n v="8"/>
    <n v="25"/>
    <n v="11484.32"/>
    <n v="6456.16"/>
    <x v="489"/>
    <n v="0.43782827368098415"/>
    <x v="16"/>
    <s v="Q2-2023"/>
    <s v="Medium"/>
    <s v="Americas &gt; Canada &gt; Vancouver"/>
    <s v="Jan-2023"/>
    <n v="5"/>
    <x v="16"/>
    <n v="1473517.9961600001"/>
    <n v="1283599.9837100001"/>
    <n v="0.87111252597869326"/>
    <x v="1"/>
  </r>
  <r>
    <s v="ORD-2025-323492"/>
    <d v="2025-04-27T00:00:00"/>
    <d v="2025-05-27T00:00:00"/>
    <s v="Asia"/>
    <s v="India"/>
    <s v="Unknown - India"/>
    <s v="Enterprise"/>
    <s v="Marketplace"/>
    <x v="11"/>
    <x v="5"/>
    <s v="PHN-3854"/>
    <n v="481.32"/>
    <n v="1135.99"/>
    <n v="0.14499999999999999"/>
    <n v="11"/>
    <n v="30"/>
    <n v="10683.985949999998"/>
    <n v="5294.5199999999995"/>
    <x v="490"/>
    <n v="0.50444337677175621"/>
    <x v="32"/>
    <s v="Q2-2025"/>
    <s v="Medium"/>
    <s v="Asia &gt; India &gt; Unknown - India"/>
    <s v="Jan-2023"/>
    <n v="27"/>
    <x v="32"/>
    <n v="1473517.9961600001"/>
    <n v="1294283.9696599999"/>
    <n v="0.87836319137799101"/>
    <x v="1"/>
  </r>
  <r>
    <s v="ORD-2024-331226"/>
    <d v="2024-11-30T00:00:00"/>
    <d v="2024-12-19T00:00:00"/>
    <s v="Africa"/>
    <s v="Kenya"/>
    <s v="Kisumu"/>
    <s v="Corporate"/>
    <s v="Online"/>
    <x v="2"/>
    <x v="5"/>
    <s v="PHN-1919"/>
    <n v="1195.98"/>
    <n v="1841.9"/>
    <n v="5.5E-2"/>
    <n v="6"/>
    <n v="19"/>
    <n v="10443.573"/>
    <n v="7175.88"/>
    <x v="491"/>
    <n v="0.31289032977506837"/>
    <x v="6"/>
    <s v="Q4-2024"/>
    <s v="High"/>
    <s v="Africa &gt; Kenya &gt; Kisumu"/>
    <s v="Jan-2023"/>
    <n v="22"/>
    <x v="6"/>
    <n v="1473517.9961600001"/>
    <n v="1304727.54266"/>
    <n v="0.88545070101629608"/>
    <x v="1"/>
  </r>
  <r>
    <s v="ORD-2024-237478"/>
    <d v="2024-10-03T00:00:00"/>
    <d v="2024-10-11T00:00:00"/>
    <s v="Asia"/>
    <s v="China"/>
    <s v="Beijing"/>
    <s v="Enterprise"/>
    <s v="Direct"/>
    <x v="7"/>
    <x v="5"/>
    <s v="PHN-7488"/>
    <n v="1132.6099999999999"/>
    <n v="2206.63"/>
    <n v="6.3E-2"/>
    <n v="5"/>
    <n v="8"/>
    <n v="10338.061550000002"/>
    <n v="5663.0499999999993"/>
    <x v="492"/>
    <n v="0.45221355351671338"/>
    <x v="25"/>
    <s v="Q4-2024"/>
    <s v="High"/>
    <s v="Asia &gt; China &gt; Beijing"/>
    <s v="Jan-2023"/>
    <n v="21"/>
    <x v="25"/>
    <n v="1473517.9961600001"/>
    <n v="1315065.60421"/>
    <n v="0.89246660552302159"/>
    <x v="1"/>
  </r>
  <r>
    <s v="ORD-2025-155182"/>
    <d v="2025-07-11T00:00:00"/>
    <d v="2025-08-03T00:00:00"/>
    <s v="Africa"/>
    <s v="Kenya"/>
    <s v="Nakuru"/>
    <s v="Small Business"/>
    <s v="Retail"/>
    <x v="1"/>
    <x v="5"/>
    <s v="PHN-7636"/>
    <n v="389.93"/>
    <n v="486.13"/>
    <n v="0.13200000000000001"/>
    <n v="23"/>
    <n v="23"/>
    <n v="9705.0993199999994"/>
    <n v="8968.39"/>
    <x v="493"/>
    <n v="7.5909508569562995E-2"/>
    <x v="10"/>
    <s v="Q3-2025"/>
    <s v="Low"/>
    <s v="Africa &gt; Kenya &gt; Nakuru"/>
    <s v="Jan-2023"/>
    <n v="30"/>
    <x v="10"/>
    <n v="1473517.9961600001"/>
    <n v="1324770.7035300001"/>
    <n v="0.8990529514959188"/>
    <x v="1"/>
  </r>
  <r>
    <s v="ORD-2024-251426"/>
    <d v="2024-03-09T00:00:00"/>
    <d v="2024-03-26T00:00:00"/>
    <s v="Americas"/>
    <s v="USA"/>
    <s v="San Francisco"/>
    <s v="Education"/>
    <s v="Direct"/>
    <x v="14"/>
    <x v="5"/>
    <s v="PHN-3398"/>
    <n v="1137.4100000000001"/>
    <n v="1680.93"/>
    <n v="0.254"/>
    <n v="7"/>
    <n v="17"/>
    <n v="8777.81646"/>
    <n v="7961.8700000000008"/>
    <x v="494"/>
    <n v="9.2955516183121381E-2"/>
    <x v="12"/>
    <s v="Q1-2024"/>
    <s v="High"/>
    <s v="Americas &gt; USA &gt; San Francisco"/>
    <s v="Jan-2023"/>
    <n v="14"/>
    <x v="12"/>
    <n v="1473517.9961600001"/>
    <n v="1333548.5199899999"/>
    <n v="0.90500999883628042"/>
    <x v="1"/>
  </r>
  <r>
    <s v="ORD-2025-673091"/>
    <d v="2025-05-07T00:00:00"/>
    <d v="2025-05-13T00:00:00"/>
    <s v="Asia"/>
    <s v="India"/>
    <s v="Bengaluru"/>
    <s v="Enterprise"/>
    <s v="Direct"/>
    <x v="8"/>
    <x v="5"/>
    <s v="PHN-5683"/>
    <n v="935.98"/>
    <n v="2077.69"/>
    <n v="0.17499999999999999"/>
    <n v="5"/>
    <n v="6"/>
    <n v="8570.4712500000005"/>
    <n v="4679.8999999999996"/>
    <x v="495"/>
    <n v="0.45395067978321502"/>
    <x v="27"/>
    <s v="Q2-2025"/>
    <s v="High"/>
    <s v="Asia &gt; India &gt; Bengaluru"/>
    <s v="Jan-2023"/>
    <n v="28"/>
    <x v="26"/>
    <n v="1473517.9961600001"/>
    <n v="1342118.9912399999"/>
    <n v="0.91082633177034344"/>
    <x v="1"/>
  </r>
  <r>
    <s v="ORD-2023-525643"/>
    <d v="2023-08-17T00:00:00"/>
    <d v="2023-09-03T00:00:00"/>
    <s v="Africa"/>
    <s v="South Africa"/>
    <s v="Durban"/>
    <s v="Enterprise"/>
    <s v="Retail"/>
    <x v="5"/>
    <x v="5"/>
    <s v="PHN-8072"/>
    <n v="676.37"/>
    <n v="1276.67"/>
    <n v="6.6000000000000003E-2"/>
    <n v="7"/>
    <n v="17"/>
    <n v="8346.8684599999997"/>
    <n v="4734.59"/>
    <x v="496"/>
    <n v="0.4327705027712872"/>
    <x v="3"/>
    <s v="Q3-2023"/>
    <s v="Medium"/>
    <s v="Africa &gt; South Africa &gt; Durban"/>
    <s v="Jan-2023"/>
    <n v="7"/>
    <x v="3"/>
    <n v="1473517.9961600001"/>
    <n v="1350465.8596999999"/>
    <n v="0.916490917124409"/>
    <x v="1"/>
  </r>
  <r>
    <s v="ORD-2023-378104"/>
    <d v="2023-10-18T00:00:00"/>
    <d v="2023-10-20T00:00:00"/>
    <s v="Africa"/>
    <s v="Kenya"/>
    <s v="Kisumu"/>
    <s v="Consumer"/>
    <s v="Retail"/>
    <x v="8"/>
    <x v="5"/>
    <s v="PHN-8891"/>
    <n v="774.12"/>
    <n v="908.3"/>
    <n v="0"/>
    <n v="9"/>
    <n v="2"/>
    <n v="8174.7"/>
    <n v="6967.08"/>
    <x v="497"/>
    <n v="0.14772652207420456"/>
    <x v="5"/>
    <s v="Q4-2023"/>
    <s v="Medium"/>
    <s v="Africa &gt; Kenya &gt; Kisumu"/>
    <s v="Jan-2023"/>
    <n v="9"/>
    <x v="5"/>
    <n v="1473517.9961600001"/>
    <n v="1358640.5596999999"/>
    <n v="0.92203866070222984"/>
    <x v="1"/>
  </r>
  <r>
    <s v="ORD-2024-567435"/>
    <d v="2024-04-26T00:00:00"/>
    <d v="2024-05-03T00:00:00"/>
    <s v="Europe"/>
    <s v="United Kingdom"/>
    <s v="London"/>
    <s v="Non-Profit"/>
    <s v="Distributor"/>
    <x v="15"/>
    <x v="5"/>
    <s v="PHN-9107"/>
    <n v="1232.77"/>
    <n v="891.73"/>
    <n v="0.16700000000000001"/>
    <n v="11"/>
    <n v="7"/>
    <n v="8170.9219899999998"/>
    <n v="13560.47"/>
    <x v="498"/>
    <n v="-0.65960096260813761"/>
    <x v="28"/>
    <s v="Q2-2024"/>
    <s v="Medium"/>
    <s v="Europe &gt; United Kingdom &gt; London"/>
    <s v="Jan-2023"/>
    <n v="15"/>
    <x v="29"/>
    <n v="1473517.9961600001"/>
    <n v="1366811.4816899998"/>
    <n v="0.92758384034122532"/>
    <x v="1"/>
  </r>
  <r>
    <s v="ORD-2024-993481"/>
    <d v="2024-08-18T00:00:00"/>
    <d v="2024-09-12T00:00:00"/>
    <s v="Asia"/>
    <s v="India"/>
    <s v="Mumbai"/>
    <s v="Consumer"/>
    <s v="Marketplace"/>
    <x v="1"/>
    <x v="5"/>
    <s v="PHN-3077"/>
    <n v="1154.03"/>
    <n v="1590.36"/>
    <n v="0.3"/>
    <n v="7"/>
    <n v="25"/>
    <n v="7792.7639999999983"/>
    <n v="8078.21"/>
    <x v="499"/>
    <n v="-3.6629622044245379E-2"/>
    <x v="4"/>
    <s v="Q3-2024"/>
    <s v="Medium"/>
    <s v="Asia &gt; India &gt; Mumbai"/>
    <s v="Jan-2023"/>
    <n v="19"/>
    <x v="4"/>
    <n v="1473517.9961600001"/>
    <n v="1374604.2456899998"/>
    <n v="0.93287238382716031"/>
    <x v="1"/>
  </r>
  <r>
    <s v="ORD-2024-536442"/>
    <d v="2024-08-31T00:00:00"/>
    <d v="2024-09-26T00:00:00"/>
    <s v="Asia"/>
    <s v="Japan"/>
    <s v="Tokyo"/>
    <s v="Education"/>
    <s v="Online"/>
    <x v="14"/>
    <x v="5"/>
    <s v="PHN-6111"/>
    <n v="1189.03"/>
    <n v="2949.62"/>
    <n v="0.125"/>
    <n v="3"/>
    <n v="26"/>
    <n v="7742.7525000000005"/>
    <n v="3567.09"/>
    <x v="500"/>
    <n v="0.53929949330034765"/>
    <x v="4"/>
    <s v="Q3-2024"/>
    <s v="High"/>
    <s v="Asia &gt; Japan &gt; Tokyo"/>
    <s v="Mar-2023"/>
    <n v="17"/>
    <x v="2"/>
    <n v="1473517.9961600001"/>
    <n v="1382346.9981899997"/>
    <n v="0.93812698711003684"/>
    <x v="1"/>
  </r>
  <r>
    <s v="ORD-2025-252117"/>
    <d v="2025-04-28T00:00:00"/>
    <d v="2025-05-19T00:00:00"/>
    <s v="Europe"/>
    <s v="Germany"/>
    <s v="Berlin"/>
    <s v="Corporate"/>
    <s v="Distributor"/>
    <x v="7"/>
    <x v="5"/>
    <s v="PHN-2462"/>
    <n v="350.76"/>
    <n v="492.18"/>
    <n v="5.2999999999999999E-2"/>
    <n v="14"/>
    <n v="21"/>
    <n v="6525.3224399999999"/>
    <n v="4910.6399999999994"/>
    <x v="501"/>
    <n v="0.2474486823979844"/>
    <x v="32"/>
    <s v="Q2-2025"/>
    <s v="Low"/>
    <s v="Europe &gt; Germany &gt; Berlin"/>
    <s v="Jan-2023"/>
    <n v="27"/>
    <x v="32"/>
    <n v="1473517.9961600001"/>
    <n v="1388872.3206299997"/>
    <n v="0.94255538395147687"/>
    <x v="1"/>
  </r>
  <r>
    <s v="ORD-2025-725646"/>
    <d v="2025-09-10T00:00:00"/>
    <d v="2025-09-30T00:00:00"/>
    <s v="Africa"/>
    <s v="Kenya"/>
    <s v="Mombasa"/>
    <s v="Corporate"/>
    <s v="Direct"/>
    <x v="2"/>
    <x v="5"/>
    <s v="PHN-6954"/>
    <n v="1009.48"/>
    <n v="1088.81"/>
    <n v="0.16"/>
    <n v="7"/>
    <n v="20"/>
    <n v="6402.2028"/>
    <n v="7066.3600000000006"/>
    <x v="502"/>
    <n v="-0.10373885688219694"/>
    <x v="21"/>
    <s v="Q3-2025"/>
    <s v="Medium"/>
    <s v="Africa &gt; Kenya &gt; Mombasa"/>
    <s v="Jan-2023"/>
    <n v="32"/>
    <x v="21"/>
    <n v="1473517.9961600001"/>
    <n v="1395274.5234299998"/>
    <n v="0.94690022589890088"/>
    <x v="1"/>
  </r>
  <r>
    <s v="ORD-2023-363031"/>
    <d v="2023-05-06T00:00:00"/>
    <d v="2023-05-14T00:00:00"/>
    <s v="Asia"/>
    <s v="Japan"/>
    <s v="Osaka"/>
    <s v="Enterprise"/>
    <s v="Marketplace"/>
    <x v="7"/>
    <x v="5"/>
    <s v="PHN-6131"/>
    <n v="291.18"/>
    <n v="479.54"/>
    <n v="0.14099999999999999"/>
    <n v="15"/>
    <n v="8"/>
    <n v="6178.8729000000003"/>
    <n v="4367.7"/>
    <x v="503"/>
    <n v="0.29312350801066006"/>
    <x v="0"/>
    <s v="Q2-2023"/>
    <s v="Low"/>
    <s v="Asia &gt; Japan &gt; Osaka"/>
    <s v="Mar-2023"/>
    <n v="2"/>
    <x v="8"/>
    <n v="1473517.9961600001"/>
    <n v="1401453.3963299999"/>
    <n v="0.95109350546257243"/>
    <x v="2"/>
  </r>
  <r>
    <s v="ORD-2025-168148"/>
    <d v="2025-03-29T00:00:00"/>
    <d v="2025-04-02T00:00:00"/>
    <s v="Africa"/>
    <s v="Nigeria"/>
    <s v="Lagos"/>
    <s v="Non-Profit"/>
    <s v="Marketplace"/>
    <x v="12"/>
    <x v="5"/>
    <s v="PHN-4556"/>
    <n v="259.93"/>
    <n v="255.94"/>
    <n v="7.1999999999999995E-2"/>
    <n v="26"/>
    <n v="4"/>
    <n v="6175.3203199999998"/>
    <n v="6758.18"/>
    <x v="504"/>
    <n v="-9.4385335463861492E-2"/>
    <x v="20"/>
    <s v="Q1-2025"/>
    <s v="Low"/>
    <s v="Africa &gt; Nigeria &gt; Lagos"/>
    <s v="Jan-2023"/>
    <n v="26"/>
    <x v="20"/>
    <n v="1473517.9961600001"/>
    <n v="1407628.7166499998"/>
    <n v="0.9552843740750312"/>
    <x v="2"/>
  </r>
  <r>
    <s v="ORD-2023-133848"/>
    <d v="2023-08-15T00:00:00"/>
    <d v="2023-09-07T00:00:00"/>
    <s v="Americas"/>
    <s v="USA"/>
    <s v="New York"/>
    <s v="Enterprise"/>
    <s v="Online"/>
    <x v="10"/>
    <x v="5"/>
    <s v="PHN-2013"/>
    <n v="590.33000000000004"/>
    <n v="973.04"/>
    <n v="0"/>
    <n v="6"/>
    <n v="23"/>
    <n v="5838.24"/>
    <n v="3541.9800000000005"/>
    <x v="505"/>
    <n v="0.39331373838691103"/>
    <x v="3"/>
    <s v="Q3-2023"/>
    <s v="Medium"/>
    <s v="Americas &gt; USA &gt; New York"/>
    <s v="Jan-2023"/>
    <n v="7"/>
    <x v="3"/>
    <n v="1473517.9961600001"/>
    <n v="1413466.9566499998"/>
    <n v="0.95924648381187483"/>
    <x v="2"/>
  </r>
  <r>
    <s v="ORD-2025-515515"/>
    <d v="2025-01-03T00:00:00"/>
    <d v="2025-01-23T00:00:00"/>
    <s v="Asia"/>
    <s v="Japan"/>
    <s v="Osaka"/>
    <s v="Corporate"/>
    <s v="Distributor"/>
    <x v="6"/>
    <x v="5"/>
    <s v="PHN-7019"/>
    <n v="908.6"/>
    <n v="691.37"/>
    <n v="0.25"/>
    <n v="11"/>
    <n v="20"/>
    <n v="5703.8024999999998"/>
    <n v="9994.6"/>
    <x v="506"/>
    <n v="-0.75226964818645115"/>
    <x v="9"/>
    <s v="Q1-2025"/>
    <s v="Low"/>
    <s v="Asia &gt; Japan &gt; Osaka"/>
    <s v="Mar-2023"/>
    <n v="22"/>
    <x v="6"/>
    <n v="1473517.9961600001"/>
    <n v="1419170.7591499998"/>
    <n v="0.9631173578119645"/>
    <x v="2"/>
  </r>
  <r>
    <s v="ORD-2023-597666"/>
    <d v="2023-10-25T00:00:00"/>
    <d v="2023-11-24T00:00:00"/>
    <s v="Europe"/>
    <s v="France"/>
    <s v="Paris"/>
    <s v="Enterprise"/>
    <s v="Distributor"/>
    <x v="1"/>
    <x v="5"/>
    <s v="PHN-5938"/>
    <n v="287.85000000000002"/>
    <n v="602.91999999999996"/>
    <n v="0.222"/>
    <n v="12"/>
    <n v="30"/>
    <n v="5628.8611199999996"/>
    <n v="3454.2000000000003"/>
    <x v="507"/>
    <n v="0.38634122847216373"/>
    <x v="5"/>
    <s v="Q4-2023"/>
    <s v="Low"/>
    <s v="Europe &gt; France &gt; Paris"/>
    <s v="Jan-2023"/>
    <n v="9"/>
    <x v="5"/>
    <n v="1473517.9961600001"/>
    <n v="1424799.6202699998"/>
    <n v="0.96693737299648819"/>
    <x v="2"/>
  </r>
  <r>
    <s v="ORD-2025-683043"/>
    <d v="2025-08-13T00:00:00"/>
    <d v="2025-09-03T00:00:00"/>
    <s v="Europe"/>
    <s v="France"/>
    <s v="Paris"/>
    <s v="Education"/>
    <s v="Retail"/>
    <x v="14"/>
    <x v="5"/>
    <s v="PHN-9465"/>
    <n v="603.47"/>
    <n v="1344.05"/>
    <n v="0.20499999999999999"/>
    <n v="5"/>
    <n v="21"/>
    <n v="5342.5987500000001"/>
    <n v="3017.3500000000004"/>
    <x v="508"/>
    <n v="0.43522803392262982"/>
    <x v="26"/>
    <s v="Q3-2025"/>
    <s v="Medium"/>
    <s v="Europe &gt; France &gt; Paris"/>
    <s v="Jan-2023"/>
    <n v="31"/>
    <x v="28"/>
    <n v="1473517.9961600001"/>
    <n v="1430142.2190199997"/>
    <n v="0.97056311680411234"/>
    <x v="2"/>
  </r>
  <r>
    <s v="ORD-2023-581799"/>
    <d v="2023-12-05T00:00:00"/>
    <d v="2023-12-12T00:00:00"/>
    <s v="Americas"/>
    <s v="Brazil"/>
    <s v="Brasília"/>
    <s v="Corporate"/>
    <s v="Direct"/>
    <x v="6"/>
    <x v="5"/>
    <s v="PHN-6506"/>
    <n v="307.43"/>
    <n v="495.19"/>
    <n v="0"/>
    <n v="10"/>
    <n v="7"/>
    <n v="4951.8999999999996"/>
    <n v="3074.3"/>
    <x v="509"/>
    <n v="0.37916759223732299"/>
    <x v="19"/>
    <s v="Q4-2023"/>
    <s v="Low"/>
    <s v="Americas &gt; Brazil &gt; Brasília"/>
    <s v="Jan-2023"/>
    <n v="11"/>
    <x v="19"/>
    <n v="1473517.9961600001"/>
    <n v="1435094.1190199996"/>
    <n v="0.97392371369733288"/>
    <x v="2"/>
  </r>
  <r>
    <s v="ORD-2025-653781"/>
    <d v="2025-01-11T00:00:00"/>
    <d v="2025-01-23T00:00:00"/>
    <s v="Americas"/>
    <s v="USA"/>
    <s v="Austin"/>
    <s v="Consumer"/>
    <s v="Distributor"/>
    <x v="11"/>
    <x v="5"/>
    <s v="PHN-6307"/>
    <n v="100.69"/>
    <n v="226.14"/>
    <n v="6.5000000000000002E-2"/>
    <n v="23"/>
    <n v="12"/>
    <n v="4863.1406999999999"/>
    <n v="2315.87"/>
    <x v="510"/>
    <n v="0.52379128162999689"/>
    <x v="9"/>
    <s v="Q1-2025"/>
    <s v="Low"/>
    <s v="Americas &gt; USA &gt; Austin"/>
    <s v="Jan-2023"/>
    <n v="24"/>
    <x v="9"/>
    <n v="1473517.9961600001"/>
    <n v="1439957.2597199997"/>
    <n v="0.97722407427160041"/>
    <x v="2"/>
  </r>
  <r>
    <s v="ORD-2023-747341"/>
    <d v="2023-04-19T00:00:00"/>
    <d v="2023-04-28T00:00:00"/>
    <s v="Americas"/>
    <s v="Brazil"/>
    <s v="Rio de Janeiro"/>
    <s v="Corporate"/>
    <s v="Distributor"/>
    <x v="9"/>
    <x v="5"/>
    <s v="PHN-7132"/>
    <n v="1013.54"/>
    <n v="927.93"/>
    <n v="0.17499999999999999"/>
    <n v="6"/>
    <n v="9"/>
    <n v="4593.2534999999998"/>
    <n v="6081.24"/>
    <x v="511"/>
    <n v="-0.32395044166406234"/>
    <x v="24"/>
    <s v="Q2-2023"/>
    <s v="Medium"/>
    <s v="Americas &gt; Brazil &gt; Rio de Janeiro"/>
    <s v="Jan-2023"/>
    <n v="3"/>
    <x v="27"/>
    <n v="1473517.9961600001"/>
    <n v="1444550.5132199998"/>
    <n v="0.98034127644488245"/>
    <x v="2"/>
  </r>
  <r>
    <s v="ORD-2025-417942"/>
    <d v="2025-06-09T00:00:00"/>
    <d v="2025-06-24T00:00:00"/>
    <s v="Asia"/>
    <s v="Japan"/>
    <s v="Nagoya"/>
    <s v="Corporate"/>
    <s v="Direct"/>
    <x v="7"/>
    <x v="5"/>
    <s v="PHN-5675"/>
    <n v="400.39"/>
    <n v="712.75"/>
    <n v="0.115"/>
    <n v="6"/>
    <n v="15"/>
    <n v="3784.7024999999999"/>
    <n v="2402.34"/>
    <x v="512"/>
    <n v="0.36524997671547493"/>
    <x v="15"/>
    <s v="Q2-2025"/>
    <s v="Low"/>
    <s v="Asia &gt; Japan &gt; Nagoya"/>
    <s v="Mar-2023"/>
    <n v="27"/>
    <x v="32"/>
    <n v="1473517.9961600001"/>
    <n v="1448335.2157199997"/>
    <n v="0.98290975712164574"/>
    <x v="2"/>
  </r>
  <r>
    <s v="ORD-2023-613287"/>
    <d v="2023-03-31T00:00:00"/>
    <d v="2023-04-12T00:00:00"/>
    <s v="Africa"/>
    <s v="Kenya"/>
    <s v="Mombasa"/>
    <s v="Small Business"/>
    <s v="Online"/>
    <x v="1"/>
    <x v="5"/>
    <s v="PHN-8014"/>
    <n v="304.22000000000003"/>
    <n v="393.31"/>
    <n v="0.26500000000000001"/>
    <n v="12"/>
    <n v="12"/>
    <n v="3468.9942000000001"/>
    <n v="3650.6400000000003"/>
    <x v="513"/>
    <n v="-5.2362670424758923E-2"/>
    <x v="8"/>
    <s v="Q1-2023"/>
    <s v="Low"/>
    <s v="Africa &gt; Kenya &gt; Mombasa"/>
    <s v="Jan-2023"/>
    <n v="2"/>
    <x v="8"/>
    <n v="1473517.9961600001"/>
    <n v="1451804.2099199998"/>
    <n v="0.98526398300082751"/>
    <x v="2"/>
  </r>
  <r>
    <s v="ORD-2024-968374"/>
    <d v="2024-02-11T00:00:00"/>
    <d v="2024-03-03T00:00:00"/>
    <s v="Africa"/>
    <s v="Kenya"/>
    <s v="Kisumu"/>
    <s v="Enterprise"/>
    <s v="Online"/>
    <x v="7"/>
    <x v="5"/>
    <s v="PHN-5082"/>
    <n v="516.86"/>
    <n v="852.54"/>
    <n v="5.0999999999999997E-2"/>
    <n v="4"/>
    <n v="21"/>
    <n v="3236.2418399999997"/>
    <n v="2067.44"/>
    <x v="514"/>
    <n v="0.36116022775355988"/>
    <x v="30"/>
    <s v="Q1-2024"/>
    <s v="Medium"/>
    <s v="Africa &gt; Kenya &gt; Kisumu"/>
    <s v="Jan-2023"/>
    <n v="13"/>
    <x v="30"/>
    <n v="1473517.9961600001"/>
    <n v="1455040.4517599999"/>
    <n v="0.98746025196288545"/>
    <x v="2"/>
  </r>
  <r>
    <s v="ORD-2023-967239"/>
    <d v="2023-12-24T00:00:00"/>
    <d v="2024-01-01T00:00:00"/>
    <s v="Americas"/>
    <s v="Brazil"/>
    <s v="São Paulo"/>
    <s v="Education"/>
    <s v="Direct"/>
    <x v="1"/>
    <x v="5"/>
    <s v="PHN-3014"/>
    <n v="526.49"/>
    <n v="496.2"/>
    <n v="0"/>
    <n v="5"/>
    <n v="8"/>
    <n v="2481"/>
    <n v="2632.45"/>
    <x v="515"/>
    <n v="-6.1043933897621853E-2"/>
    <x v="19"/>
    <s v="Q4-2023"/>
    <s v="Low"/>
    <s v="Americas &gt; Brazil &gt; São Paulo"/>
    <s v="Jan-2023"/>
    <n v="11"/>
    <x v="19"/>
    <n v="1473517.9961600001"/>
    <n v="1457521.4517599999"/>
    <n v="0.9891439775817551"/>
    <x v="2"/>
  </r>
  <r>
    <s v="ORD-2024-605518"/>
    <d v="2024-05-30T00:00:00"/>
    <d v="2024-06-13T00:00:00"/>
    <s v="Americas"/>
    <s v="USA"/>
    <s v="San Francisco"/>
    <s v="Small Business"/>
    <s v="Retail"/>
    <x v="6"/>
    <x v="5"/>
    <s v="PHN-4356"/>
    <n v="157.78"/>
    <n v="361.1"/>
    <n v="0.187"/>
    <n v="8"/>
    <n v="14"/>
    <n v="2348.5944"/>
    <n v="1262.24"/>
    <x v="516"/>
    <n v="0.46255513510549118"/>
    <x v="17"/>
    <s v="Q2-2024"/>
    <s v="Low"/>
    <s v="Americas &gt; USA &gt; San Francisco"/>
    <s v="Jan-2023"/>
    <n v="16"/>
    <x v="17"/>
    <n v="1473517.9961600001"/>
    <n v="1459870.0461599999"/>
    <n v="0.99073784640868534"/>
    <x v="2"/>
  </r>
  <r>
    <s v="ORD-2023-274037"/>
    <d v="2023-08-15T00:00:00"/>
    <d v="2023-08-25T00:00:00"/>
    <s v="Africa"/>
    <s v="Kenya"/>
    <s v="Nairobi"/>
    <s v="Small Business"/>
    <s v="Retail"/>
    <x v="15"/>
    <x v="5"/>
    <s v="PHN-1234"/>
    <n v="91.85"/>
    <n v="111.29"/>
    <n v="0"/>
    <n v="21"/>
    <n v="10"/>
    <n v="2337.09"/>
    <n v="1928.85"/>
    <x v="517"/>
    <n v="0.17467876718483252"/>
    <x v="3"/>
    <s v="Q3-2023"/>
    <s v="Low"/>
    <s v="Africa &gt; Kenya &gt; Nairobi"/>
    <s v="Jan-2023"/>
    <n v="7"/>
    <x v="3"/>
    <n v="1473517.9961600001"/>
    <n v="1462207.13616"/>
    <n v="0.99232390779788482"/>
    <x v="2"/>
  </r>
  <r>
    <s v="ORD-2024-853298"/>
    <d v="2024-03-06T00:00:00"/>
    <d v="2024-03-26T00:00:00"/>
    <s v="Africa"/>
    <s v="Nigeria"/>
    <s v="Port Harcourt"/>
    <s v="Consumer"/>
    <s v="Marketplace"/>
    <x v="14"/>
    <x v="5"/>
    <s v="PHN-4741"/>
    <n v="65.64"/>
    <n v="151.88"/>
    <n v="0.16700000000000001"/>
    <n v="18"/>
    <n v="20"/>
    <n v="2277.28872"/>
    <n v="1181.52"/>
    <x v="518"/>
    <n v="0.48117250587356353"/>
    <x v="12"/>
    <s v="Q1-2024"/>
    <s v="Low"/>
    <s v="Africa &gt; Nigeria &gt; Port Harcourt"/>
    <s v="Jan-2023"/>
    <n v="14"/>
    <x v="12"/>
    <n v="1473517.9961600001"/>
    <n v="1464484.4248800001"/>
    <n v="0.99386938516968126"/>
    <x v="2"/>
  </r>
  <r>
    <s v="ORD-2025-908258"/>
    <d v="2025-06-21T00:00:00"/>
    <d v="2025-06-27T00:00:00"/>
    <s v="Africa"/>
    <s v="South Africa"/>
    <s v="Durban"/>
    <s v="Enterprise"/>
    <s v="Distributor"/>
    <x v="15"/>
    <x v="5"/>
    <s v="PHN-3819"/>
    <n v="93.91"/>
    <n v="99.04"/>
    <n v="5.7000000000000002E-2"/>
    <n v="22"/>
    <n v="6"/>
    <n v="2054.6838400000001"/>
    <n v="2066.02"/>
    <x v="519"/>
    <n v="-5.5172283829320601E-3"/>
    <x v="15"/>
    <s v="Q2-2025"/>
    <s v="Low"/>
    <s v="Africa &gt; South Africa &gt; Durban"/>
    <s v="Jan-2023"/>
    <n v="29"/>
    <x v="15"/>
    <n v="1473517.9961600001"/>
    <n v="1466539.1087200001"/>
    <n v="0.99526379219107808"/>
    <x v="2"/>
  </r>
  <r>
    <s v="ORD-2025-591006"/>
    <d v="2025-06-25T00:00:00"/>
    <d v="2025-07-10T00:00:00"/>
    <s v="Europe"/>
    <s v="United Kingdom"/>
    <s v="Birmingham"/>
    <s v="Non-Profit"/>
    <s v="Marketplace"/>
    <x v="4"/>
    <x v="5"/>
    <s v="PHN-5383"/>
    <n v="546.83000000000004"/>
    <n v="400.84"/>
    <n v="7.8E-2"/>
    <n v="5"/>
    <n v="15"/>
    <n v="1847.8724"/>
    <n v="2734.15"/>
    <x v="520"/>
    <n v="-0.47962056254533597"/>
    <x v="15"/>
    <s v="Q2-2025"/>
    <s v="Low"/>
    <s v="Europe &gt; United Kingdom &gt; Birmingham"/>
    <s v="Jan-2023"/>
    <n v="29"/>
    <x v="15"/>
    <n v="1473517.9961600001"/>
    <n v="1468386.9811200001"/>
    <n v="0.99651784704810431"/>
    <x v="2"/>
  </r>
  <r>
    <s v="ORD-2023-897079"/>
    <d v="2023-04-14T00:00:00"/>
    <d v="2023-05-14T00:00:00"/>
    <s v="Africa"/>
    <s v="Kenya"/>
    <s v="Nakuru"/>
    <s v="Consumer"/>
    <s v="Marketplace"/>
    <x v="9"/>
    <x v="5"/>
    <s v="PHN-1784"/>
    <n v="209.25"/>
    <n v="434.8"/>
    <n v="0"/>
    <n v="4"/>
    <n v="30"/>
    <n v="1739.2"/>
    <n v="837"/>
    <x v="521"/>
    <n v="0.51874425022999082"/>
    <x v="24"/>
    <s v="Q2-2023"/>
    <s v="Low"/>
    <s v="Africa &gt; Kenya &gt; Nakuru"/>
    <s v="Jan-2023"/>
    <n v="3"/>
    <x v="27"/>
    <n v="1473517.9961600001"/>
    <n v="1470126.1811200001"/>
    <n v="0.99769815160124331"/>
    <x v="2"/>
  </r>
  <r>
    <s v="ORD-2025-177994"/>
    <d v="2025-03-24T00:00:00"/>
    <d v="2025-04-04T00:00:00"/>
    <s v="Asia"/>
    <s v="India"/>
    <s v="Mumbai"/>
    <s v="Education"/>
    <s v="Marketplace"/>
    <x v="8"/>
    <x v="5"/>
    <s v="PHN-4395"/>
    <n v="23.83"/>
    <n v="47.29"/>
    <n v="6.4000000000000001E-2"/>
    <n v="23"/>
    <n v="11"/>
    <n v="1018.05912"/>
    <n v="548.08999999999992"/>
    <x v="522"/>
    <n v="0.46163244429262623"/>
    <x v="20"/>
    <s v="Q1-2025"/>
    <s v="Low"/>
    <s v="Asia &gt; India &gt; Mumbai"/>
    <s v="Jan-2023"/>
    <n v="26"/>
    <x v="20"/>
    <n v="1473517.9961600001"/>
    <n v="1471144.2402400002"/>
    <n v="0.99838905535854605"/>
    <x v="2"/>
  </r>
  <r>
    <s v="ORD-2025-926547"/>
    <d v="2025-03-11T00:00:00"/>
    <d v="2025-03-26T00:00:00"/>
    <s v="Europe"/>
    <s v="Germany"/>
    <s v="Berlin"/>
    <s v="Small Business"/>
    <s v="Online"/>
    <x v="14"/>
    <x v="5"/>
    <s v="PHN-3007"/>
    <n v="116.97"/>
    <n v="140.82"/>
    <n v="0.122"/>
    <n v="8"/>
    <n v="15"/>
    <n v="989.1196799999999"/>
    <n v="935.76"/>
    <x v="523"/>
    <n v="5.3946636669892079E-2"/>
    <x v="20"/>
    <s v="Q1-2025"/>
    <s v="Low"/>
    <s v="Europe &gt; Germany &gt; Berlin"/>
    <s v="Jan-2023"/>
    <n v="26"/>
    <x v="20"/>
    <n v="1473517.9961600001"/>
    <n v="1472133.3599200002"/>
    <n v="0.99906031942357798"/>
    <x v="2"/>
  </r>
  <r>
    <s v="ORD-2023-898009"/>
    <d v="2023-05-04T00:00:00"/>
    <d v="2023-05-16T00:00:00"/>
    <s v="Africa"/>
    <s v="Nigeria"/>
    <s v="Abuja"/>
    <s v="Small Business"/>
    <s v="Marketplace"/>
    <x v="8"/>
    <x v="5"/>
    <s v="PHN-1670"/>
    <n v="77.739999999999995"/>
    <n v="147.12"/>
    <n v="0"/>
    <n v="4"/>
    <n v="12"/>
    <n v="588.48"/>
    <n v="310.95999999999998"/>
    <x v="524"/>
    <n v="0.47158781946710171"/>
    <x v="0"/>
    <s v="Q2-2023"/>
    <s v="Low"/>
    <s v="Africa &gt; Nigeria &gt; Abuja"/>
    <s v="Jan-2023"/>
    <n v="4"/>
    <x v="0"/>
    <n v="1473517.9961600001"/>
    <n v="1472721.8399200002"/>
    <n v="0.99945969018222058"/>
    <x v="2"/>
  </r>
  <r>
    <s v="ORD-2023-378676"/>
    <d v="2023-05-03T00:00:00"/>
    <d v="2023-05-16T00:00:00"/>
    <s v="Americas"/>
    <s v="USA"/>
    <s v="New York"/>
    <s v="Corporate"/>
    <s v="Marketplace"/>
    <x v="2"/>
    <x v="5"/>
    <s v="PHN-5366"/>
    <n v="64.5"/>
    <n v="123.62"/>
    <n v="0"/>
    <n v="4"/>
    <n v="13"/>
    <n v="494.48"/>
    <n v="258"/>
    <x v="525"/>
    <n v="0.47823976702798904"/>
    <x v="0"/>
    <s v="Q2-2023"/>
    <s v="Low"/>
    <s v="Americas &gt; USA &gt; New York"/>
    <s v="Jan-2023"/>
    <n v="4"/>
    <x v="0"/>
    <n v="1473517.9961600001"/>
    <n v="1473216.3199200002"/>
    <n v="0.99979526803148244"/>
    <x v="2"/>
  </r>
  <r>
    <s v="ORD-2023-251563"/>
    <d v="2023-05-11T00:00:00"/>
    <d v="2023-06-07T00:00:00"/>
    <s v="Africa"/>
    <s v="Kenya"/>
    <s v="Mombasa"/>
    <s v="Corporate"/>
    <s v="Online"/>
    <x v="8"/>
    <x v="5"/>
    <s v="PHN-8970"/>
    <n v="12.85"/>
    <n v="15.41"/>
    <n v="0.13700000000000001"/>
    <n v="12"/>
    <n v="27"/>
    <n v="159.58596"/>
    <n v="154.19999999999999"/>
    <x v="526"/>
    <n v="3.3749585489851436E-2"/>
    <x v="0"/>
    <s v="Q2-2023"/>
    <s v="Low"/>
    <s v="Africa &gt; Kenya &gt; Mombasa"/>
    <s v="Jan-2023"/>
    <n v="4"/>
    <x v="0"/>
    <n v="1473517.9961600001"/>
    <n v="1473375.9058800002"/>
    <n v="0.99990357071961777"/>
    <x v="2"/>
  </r>
  <r>
    <s v="ORD-2025-541048"/>
    <d v="2025-04-04T00:00:00"/>
    <d v="2025-04-13T00:00:00"/>
    <s v="Europe"/>
    <s v="Germany"/>
    <s v="Munich"/>
    <s v="Consumer"/>
    <s v="Marketplace"/>
    <x v="6"/>
    <x v="5"/>
    <s v="PHN-3803"/>
    <n v="7.02"/>
    <n v="6.28"/>
    <n v="0.13400000000000001"/>
    <n v="16"/>
    <n v="9"/>
    <n v="87.015680000000003"/>
    <n v="112.32"/>
    <x v="527"/>
    <n v="-0.2908018416910606"/>
    <x v="32"/>
    <s v="Q2-2025"/>
    <s v="Low"/>
    <s v="Europe &gt; Germany &gt; Munich"/>
    <s v="Jan-2023"/>
    <n v="27"/>
    <x v="32"/>
    <n v="1473517.9961600001"/>
    <n v="1473462.9215600002"/>
    <n v="0.99996262373439382"/>
    <x v="2"/>
  </r>
  <r>
    <s v="ORD-2024-516704"/>
    <d v="2024-03-01T00:00:00"/>
    <d v="2024-03-08T00:00:00"/>
    <s v="Americas"/>
    <s v="Brazil"/>
    <s v="São Paulo"/>
    <s v="Non-Profit"/>
    <s v="Direct"/>
    <x v="14"/>
    <x v="5"/>
    <s v="PHN-7852"/>
    <n v="5.34"/>
    <n v="12.69"/>
    <n v="0.13200000000000001"/>
    <n v="5"/>
    <n v="7"/>
    <n v="55.074599999999997"/>
    <n v="26.7"/>
    <x v="528"/>
    <n v="0.51520301554618642"/>
    <x v="12"/>
    <s v="Q1-2024"/>
    <s v="Low"/>
    <s v="Americas &gt; Brazil &gt; São Paulo"/>
    <s v="Jan-2023"/>
    <n v="14"/>
    <x v="12"/>
    <n v="1473517.9961600001"/>
    <n v="1473517.9961600001"/>
    <n v="1"/>
    <x v="2"/>
  </r>
  <r>
    <s v="ORD-2023-640022"/>
    <d v="2023-08-24T00:00:00"/>
    <d v="2023-09-20T00:00:00"/>
    <s v="Africa"/>
    <s v="South Africa"/>
    <s v="Durban"/>
    <s v="Small Business"/>
    <s v="Marketplace"/>
    <x v="9"/>
    <x v="6"/>
    <s v="PRN-4732"/>
    <n v="1399.64"/>
    <n v="3342.11"/>
    <n v="0"/>
    <n v="28"/>
    <n v="27"/>
    <n v="93579.08"/>
    <n v="39189.920000000006"/>
    <x v="529"/>
    <n v="0.58121067229983447"/>
    <x v="3"/>
    <s v="Q3-2023"/>
    <s v="High"/>
    <s v="Africa &gt; South Africa &gt; Durban"/>
    <s v="Jan-2023"/>
    <n v="7"/>
    <x v="3"/>
    <n v="1460546.9416299989"/>
    <n v="93579.08"/>
    <n v="6.4071258055947128E-2"/>
    <x v="0"/>
  </r>
  <r>
    <s v="ORD-2023-974506"/>
    <d v="2023-12-28T00:00:00"/>
    <d v="2024-01-01T00:00:00"/>
    <s v="Africa"/>
    <s v="South Africa"/>
    <s v="Cape Town"/>
    <s v="Education"/>
    <s v="Distributor"/>
    <x v="5"/>
    <x v="6"/>
    <s v="PRN-1654"/>
    <n v="1141.8"/>
    <n v="2318.7399999999998"/>
    <n v="0.107"/>
    <n v="26"/>
    <n v="4"/>
    <n v="53836.505319999989"/>
    <n v="29686.799999999999"/>
    <x v="530"/>
    <n v="0.44857490612468298"/>
    <x v="19"/>
    <s v="Q4-2023"/>
    <s v="High"/>
    <s v="Africa &gt; South Africa &gt; Cape Town"/>
    <s v="Jan-2023"/>
    <n v="11"/>
    <x v="19"/>
    <n v="1460546.9416299989"/>
    <n v="147415.58531999998"/>
    <n v="0.10093176817410697"/>
    <x v="0"/>
  </r>
  <r>
    <s v="ORD-2023-472078"/>
    <d v="2023-02-28T00:00:00"/>
    <d v="2023-03-06T00:00:00"/>
    <s v="Europe"/>
    <s v="Germany"/>
    <s v="Frankfurt"/>
    <s v="Small Business"/>
    <s v="Marketplace"/>
    <x v="4"/>
    <x v="6"/>
    <s v="PRN-9624"/>
    <n v="880.02"/>
    <n v="1251.21"/>
    <n v="0.123"/>
    <n v="43"/>
    <n v="6"/>
    <n v="47184.38031"/>
    <n v="37840.86"/>
    <x v="531"/>
    <n v="0.19802146915172658"/>
    <x v="29"/>
    <s v="Q1-2023"/>
    <s v="Medium"/>
    <s v="Europe &gt; Germany &gt; Frankfurt"/>
    <s v="Jan-2023"/>
    <n v="1"/>
    <x v="24"/>
    <n v="1460546.9416299989"/>
    <n v="194599.96562999999"/>
    <n v="0.13323773449747711"/>
    <x v="0"/>
  </r>
  <r>
    <s v="ORD-2023-184577"/>
    <d v="2023-05-17T00:00:00"/>
    <d v="2023-06-03T00:00:00"/>
    <s v="Asia"/>
    <s v="China"/>
    <s v="Beijing"/>
    <s v="Non-Profit"/>
    <s v="Distributor"/>
    <x v="9"/>
    <x v="6"/>
    <s v="PRN-1923"/>
    <n v="979.59"/>
    <n v="2210.94"/>
    <n v="0.15"/>
    <n v="25"/>
    <n v="17"/>
    <n v="46982.474999999999"/>
    <n v="24489.75"/>
    <x v="532"/>
    <n v="0.47874712858358354"/>
    <x v="0"/>
    <s v="Q2-2023"/>
    <s v="High"/>
    <s v="Asia &gt; China &gt; Beijing"/>
    <s v="Jan-2023"/>
    <n v="4"/>
    <x v="0"/>
    <n v="1460546.9416299989"/>
    <n v="241582.44063"/>
    <n v="0.1654054612995795"/>
    <x v="0"/>
  </r>
  <r>
    <s v="ORD-2024-687100"/>
    <d v="2024-09-10T00:00:00"/>
    <d v="2024-10-07T00:00:00"/>
    <s v="Africa"/>
    <s v="Kenya"/>
    <s v="Kisumu"/>
    <s v="Consumer"/>
    <s v="Retail"/>
    <x v="2"/>
    <x v="6"/>
    <s v="PRN-6068"/>
    <n v="1248.3900000000001"/>
    <n v="1805.11"/>
    <n v="0.20300000000000001"/>
    <n v="25"/>
    <n v="27"/>
    <n v="35966.816749999998"/>
    <n v="31209.750000000004"/>
    <x v="533"/>
    <n v="0.13226265707820792"/>
    <x v="31"/>
    <s v="Q3-2024"/>
    <s v="High"/>
    <s v="Africa &gt; Kenya &gt; Kisumu"/>
    <s v="Jan-2023"/>
    <n v="20"/>
    <x v="31"/>
    <n v="1460546.9416299989"/>
    <n v="277549.25737999997"/>
    <n v="0.19003104211785865"/>
    <x v="0"/>
  </r>
  <r>
    <s v="ORD-2024-998320"/>
    <d v="2024-10-25T00:00:00"/>
    <d v="2024-11-14T00:00:00"/>
    <s v="Africa"/>
    <s v="Kenya"/>
    <s v="Mombasa"/>
    <s v="Corporate"/>
    <s v="Direct"/>
    <x v="11"/>
    <x v="6"/>
    <s v="PRN-3143"/>
    <n v="1396.48"/>
    <n v="3204.5"/>
    <n v="0.3"/>
    <n v="15"/>
    <n v="20"/>
    <n v="33647.25"/>
    <n v="20947.2"/>
    <x v="534"/>
    <n v="0.37744689387691416"/>
    <x v="25"/>
    <s v="Q4-2024"/>
    <s v="High"/>
    <s v="Africa &gt; Kenya &gt; Mombasa"/>
    <s v="Jan-2023"/>
    <n v="21"/>
    <x v="25"/>
    <n v="1460546.9416299989"/>
    <n v="311196.50737999997"/>
    <n v="0.21306847353546787"/>
    <x v="0"/>
  </r>
  <r>
    <s v="ORD-2023-868734"/>
    <d v="2023-04-06T00:00:00"/>
    <d v="2023-04-27T00:00:00"/>
    <s v="Europe"/>
    <s v="United Kingdom"/>
    <s v="Manchester"/>
    <s v="Enterprise"/>
    <s v="Distributor"/>
    <x v="14"/>
    <x v="6"/>
    <s v="PRN-8970"/>
    <n v="1084.79"/>
    <n v="2484.9899999999998"/>
    <n v="3.4000000000000002E-2"/>
    <n v="14"/>
    <n v="21"/>
    <n v="33607.004759999996"/>
    <n v="15187.06"/>
    <x v="535"/>
    <n v="0.54809837685755136"/>
    <x v="24"/>
    <s v="Q2-2023"/>
    <s v="High"/>
    <s v="Europe &gt; United Kingdom &gt; Manchester"/>
    <s v="Jan-2023"/>
    <n v="3"/>
    <x v="27"/>
    <n v="1460546.9416299989"/>
    <n v="344803.51213999995"/>
    <n v="0.23607835004275352"/>
    <x v="0"/>
  </r>
  <r>
    <s v="ORD-2025-752192"/>
    <d v="2025-05-16T00:00:00"/>
    <d v="2025-05-18T00:00:00"/>
    <s v="Asia"/>
    <s v="Japan"/>
    <s v="Tokyo"/>
    <s v="Enterprise"/>
    <s v="Retail"/>
    <x v="8"/>
    <x v="6"/>
    <s v="PRN-6131"/>
    <n v="1144.3800000000001"/>
    <n v="2755.04"/>
    <n v="0.15"/>
    <n v="14"/>
    <n v="2"/>
    <n v="32784.975999999995"/>
    <n v="16021.320000000002"/>
    <x v="536"/>
    <n v="0.51132128326096682"/>
    <x v="27"/>
    <s v="Q2-2025"/>
    <s v="High"/>
    <s v="Asia &gt; Japan &gt; Tokyo"/>
    <s v="Mar-2023"/>
    <n v="26"/>
    <x v="20"/>
    <n v="1460546.9416299989"/>
    <n v="377588.48813999991"/>
    <n v="0.25852540399598783"/>
    <x v="0"/>
  </r>
  <r>
    <s v="ORD-2024-134084"/>
    <d v="2024-06-04T00:00:00"/>
    <d v="2024-06-16T00:00:00"/>
    <s v="Asia"/>
    <s v="China"/>
    <s v="Shanghai"/>
    <s v="Corporate"/>
    <s v="Retail"/>
    <x v="8"/>
    <x v="6"/>
    <s v="PRN-4097"/>
    <n v="918.42"/>
    <n v="1511.71"/>
    <n v="0.02"/>
    <n v="22"/>
    <n v="12"/>
    <n v="32592.467600000004"/>
    <n v="20205.239999999998"/>
    <x v="537"/>
    <n v="0.3800641225459101"/>
    <x v="2"/>
    <s v="Q2-2024"/>
    <s v="Medium"/>
    <s v="Asia &gt; China &gt; Shanghai"/>
    <s v="Jan-2023"/>
    <n v="17"/>
    <x v="2"/>
    <n v="1460546.9416299989"/>
    <n v="410180.95573999989"/>
    <n v="0.28084065225745497"/>
    <x v="0"/>
  </r>
  <r>
    <s v="ORD-2024-332076"/>
    <d v="2024-04-09T00:00:00"/>
    <d v="2024-04-18T00:00:00"/>
    <s v="Europe"/>
    <s v="France"/>
    <s v="Lyon"/>
    <s v="Consumer"/>
    <s v="Online"/>
    <x v="13"/>
    <x v="6"/>
    <s v="PRN-1086"/>
    <n v="1288.8499999999999"/>
    <n v="2751.84"/>
    <n v="0.158"/>
    <n v="14"/>
    <n v="9"/>
    <n v="32438.689920000001"/>
    <n v="18043.899999999998"/>
    <x v="538"/>
    <n v="0.44375373837538756"/>
    <x v="28"/>
    <s v="Q2-2024"/>
    <s v="High"/>
    <s v="Europe &gt; France &gt; Lyon"/>
    <s v="Jan-2023"/>
    <n v="15"/>
    <x v="29"/>
    <n v="1460546.9416299989"/>
    <n v="442619.64565999986"/>
    <n v="0.30305061278347389"/>
    <x v="0"/>
  </r>
  <r>
    <s v="ORD-2024-389102"/>
    <d v="2024-06-15T00:00:00"/>
    <d v="2024-07-06T00:00:00"/>
    <s v="Americas"/>
    <s v="Canada"/>
    <s v="Toronto"/>
    <s v="Enterprise"/>
    <s v="Distributor"/>
    <x v="2"/>
    <x v="6"/>
    <s v="PRN-4453"/>
    <n v="817.23"/>
    <n v="1467.17"/>
    <n v="0.245"/>
    <n v="29"/>
    <n v="21"/>
    <n v="32123.687150000002"/>
    <n v="23699.670000000002"/>
    <x v="539"/>
    <n v="0.26223693160328887"/>
    <x v="2"/>
    <s v="Q2-2024"/>
    <s v="Medium"/>
    <s v="Americas &gt; Canada &gt; Toronto"/>
    <s v="Jan-2023"/>
    <n v="17"/>
    <x v="2"/>
    <n v="1460546.9416299989"/>
    <n v="474743.33280999988"/>
    <n v="0.32504489878303883"/>
    <x v="0"/>
  </r>
  <r>
    <s v="ORD-2025-820255"/>
    <d v="2025-05-29T00:00:00"/>
    <d v="2025-06-20T00:00:00"/>
    <s v="Europe"/>
    <s v="Germany"/>
    <s v="Berlin"/>
    <s v="Corporate"/>
    <s v="Direct"/>
    <x v="5"/>
    <x v="6"/>
    <s v="PRN-9787"/>
    <n v="483.47"/>
    <n v="1135.43"/>
    <n v="0.14599999999999999"/>
    <n v="32"/>
    <n v="22"/>
    <n v="31029.031040000002"/>
    <n v="15471.04"/>
    <x v="540"/>
    <n v="0.50140112399719972"/>
    <x v="27"/>
    <s v="Q2-2025"/>
    <s v="Medium"/>
    <s v="Europe &gt; Germany &gt; Berlin"/>
    <s v="Jan-2023"/>
    <n v="28"/>
    <x v="26"/>
    <n v="1460546.9416299989"/>
    <n v="505772.36384999985"/>
    <n v="0.34628970109344659"/>
    <x v="0"/>
  </r>
  <r>
    <s v="ORD-2024-281211"/>
    <d v="2024-01-11T00:00:00"/>
    <d v="2024-02-02T00:00:00"/>
    <s v="Asia"/>
    <s v="Japan"/>
    <s v="Nagoya"/>
    <s v="Small Business"/>
    <s v="Online"/>
    <x v="3"/>
    <x v="6"/>
    <s v="PRN-7816"/>
    <n v="1237.68"/>
    <n v="1432.8"/>
    <n v="6.8000000000000005E-2"/>
    <n v="23"/>
    <n v="22"/>
    <n v="30713.500799999998"/>
    <n v="28466.640000000003"/>
    <x v="541"/>
    <n v="7.3155476955593254E-2"/>
    <x v="22"/>
    <s v="Q1-2024"/>
    <s v="Medium"/>
    <s v="Asia &gt; Japan &gt; Nagoya"/>
    <s v="Mar-2023"/>
    <n v="10"/>
    <x v="13"/>
    <n v="1460546.9416299989"/>
    <n v="536485.86464999989"/>
    <n v="0.36731846773186982"/>
    <x v="0"/>
  </r>
  <r>
    <s v="ORD-2023-109927"/>
    <d v="2023-07-22T00:00:00"/>
    <d v="2023-07-29T00:00:00"/>
    <s v="Asia"/>
    <s v="India"/>
    <s v="Delhi"/>
    <s v="Small Business"/>
    <s v="Distributor"/>
    <x v="13"/>
    <x v="6"/>
    <s v="PRN-2301"/>
    <n v="946.99"/>
    <n v="2132.19"/>
    <n v="0.16500000000000001"/>
    <n v="17"/>
    <n v="7"/>
    <n v="30266.43705"/>
    <n v="16098.83"/>
    <x v="542"/>
    <n v="0.46809629513362228"/>
    <x v="14"/>
    <s v="Q3-2023"/>
    <s v="High"/>
    <s v="Asia &gt; India &gt; Delhi"/>
    <s v="Jan-2023"/>
    <n v="6"/>
    <x v="14"/>
    <n v="1460546.9416299989"/>
    <n v="566752.30169999984"/>
    <n v="0.38804114099030135"/>
    <x v="0"/>
  </r>
  <r>
    <s v="ORD-2023-664790"/>
    <d v="2023-04-16T00:00:00"/>
    <d v="2023-04-23T00:00:00"/>
    <s v="Americas"/>
    <s v="USA"/>
    <s v="Austin"/>
    <s v="Corporate"/>
    <s v="Distributor"/>
    <x v="0"/>
    <x v="6"/>
    <s v="PRN-9249"/>
    <n v="1099.1500000000001"/>
    <n v="1431.37"/>
    <n v="0.104"/>
    <n v="23"/>
    <n v="7"/>
    <n v="29497.672959999996"/>
    <n v="25280.45"/>
    <x v="543"/>
    <n v="0.14296798821109433"/>
    <x v="24"/>
    <s v="Q2-2023"/>
    <s v="Medium"/>
    <s v="Americas &gt; USA &gt; Austin"/>
    <s v="Jan-2023"/>
    <n v="3"/>
    <x v="27"/>
    <n v="1460546.9416299989"/>
    <n v="596249.97465999983"/>
    <n v="0.40823746068344319"/>
    <x v="0"/>
  </r>
  <r>
    <s v="ORD-2024-550400"/>
    <d v="2024-08-19T00:00:00"/>
    <d v="2024-09-02T00:00:00"/>
    <s v="Americas"/>
    <s v="Canada"/>
    <s v="Toronto"/>
    <s v="Consumer"/>
    <s v="Distributor"/>
    <x v="1"/>
    <x v="6"/>
    <s v="PRN-9793"/>
    <n v="1337.01"/>
    <n v="1269.78"/>
    <n v="0.16"/>
    <n v="26"/>
    <n v="14"/>
    <n v="27731.995199999998"/>
    <n v="34762.26"/>
    <x v="544"/>
    <n v="-0.25350735672996239"/>
    <x v="4"/>
    <s v="Q3-2024"/>
    <s v="Medium"/>
    <s v="Americas &gt; Canada &gt; Toronto"/>
    <s v="Jan-2023"/>
    <n v="19"/>
    <x v="4"/>
    <n v="1460546.9416299989"/>
    <n v="623981.96985999984"/>
    <n v="0.42722486492876688"/>
    <x v="0"/>
  </r>
  <r>
    <s v="ORD-2024-892173"/>
    <d v="2024-01-18T00:00:00"/>
    <d v="2024-02-03T00:00:00"/>
    <s v="Africa"/>
    <s v="South Africa"/>
    <s v="Cape Town"/>
    <s v="Non-Profit"/>
    <s v="Distributor"/>
    <x v="2"/>
    <x v="6"/>
    <s v="PRN-6660"/>
    <n v="666.23"/>
    <n v="1382.91"/>
    <n v="0.17599999999999999"/>
    <n v="21"/>
    <n v="16"/>
    <n v="23929.874640000002"/>
    <n v="13990.83"/>
    <x v="545"/>
    <n v="0.41534043907553048"/>
    <x v="22"/>
    <s v="Q1-2024"/>
    <s v="Medium"/>
    <s v="Africa &gt; South Africa &gt; Cape Town"/>
    <s v="Jan-2023"/>
    <n v="12"/>
    <x v="22"/>
    <n v="1460546.9416299989"/>
    <n v="647911.84449999989"/>
    <n v="0.44360905222047681"/>
    <x v="0"/>
  </r>
  <r>
    <s v="ORD-2024-626750"/>
    <d v="2024-08-12T00:00:00"/>
    <d v="2024-08-15T00:00:00"/>
    <s v="Americas"/>
    <s v="USA"/>
    <s v="Chicago"/>
    <s v="Corporate"/>
    <s v="Marketplace"/>
    <x v="4"/>
    <x v="6"/>
    <s v="PRN-5591"/>
    <n v="850.7"/>
    <n v="1118.56"/>
    <n v="0.18"/>
    <n v="26"/>
    <n v="3"/>
    <n v="23847.699199999999"/>
    <n v="22118.2"/>
    <x v="546"/>
    <n v="7.2522685962090563E-2"/>
    <x v="4"/>
    <s v="Q3-2024"/>
    <s v="Medium"/>
    <s v="Americas &gt; USA &gt; Chicago"/>
    <s v="Jan-2023"/>
    <n v="19"/>
    <x v="4"/>
    <n v="1460546.9416299989"/>
    <n v="671759.54369999992"/>
    <n v="0.45993697604152534"/>
    <x v="0"/>
  </r>
  <r>
    <s v="ORD-2023-987081"/>
    <d v="2023-08-29T00:00:00"/>
    <d v="2023-09-13T00:00:00"/>
    <s v="Americas"/>
    <s v="Canada"/>
    <s v="Vancouver"/>
    <s v="Small Business"/>
    <s v="Marketplace"/>
    <x v="0"/>
    <x v="6"/>
    <s v="PRN-9975"/>
    <n v="1287.6400000000001"/>
    <n v="2717.15"/>
    <n v="3.2000000000000001E-2"/>
    <n v="9"/>
    <n v="15"/>
    <n v="23671.810800000003"/>
    <n v="11588.76"/>
    <x v="547"/>
    <n v="0.51044049405802117"/>
    <x v="3"/>
    <s v="Q3-2023"/>
    <s v="High"/>
    <s v="Americas &gt; Canada &gt; Vancouver"/>
    <s v="Jan-2023"/>
    <n v="7"/>
    <x v="3"/>
    <n v="1460546.9416299989"/>
    <n v="695431.3544999999"/>
    <n v="0.4761444734695654"/>
    <x v="0"/>
  </r>
  <r>
    <s v="ORD-2024-331408"/>
    <d v="2024-02-01T00:00:00"/>
    <d v="2024-02-01T00:00:00"/>
    <s v="Americas"/>
    <s v="USA"/>
    <s v="Austin"/>
    <s v="Consumer"/>
    <s v="Distributor"/>
    <x v="11"/>
    <x v="6"/>
    <s v="PRN-4906"/>
    <n v="714.43"/>
    <n v="1595.52"/>
    <n v="0.19400000000000001"/>
    <n v="18"/>
    <n v="0"/>
    <n v="23147.804160000003"/>
    <n v="12859.74"/>
    <x v="548"/>
    <n v="0.44445097638151099"/>
    <x v="30"/>
    <s v="Q1-2024"/>
    <s v="Medium"/>
    <s v="Americas &gt; USA &gt; Austin"/>
    <s v="Jan-2023"/>
    <n v="13"/>
    <x v="30"/>
    <n v="1460546.9416299989"/>
    <n v="718579.15865999996"/>
    <n v="0.49199319664320518"/>
    <x v="0"/>
  </r>
  <r>
    <s v="ORD-2023-664749"/>
    <d v="2023-08-27T00:00:00"/>
    <d v="2023-09-11T00:00:00"/>
    <s v="Europe"/>
    <s v="United Kingdom"/>
    <s v="London"/>
    <s v="Consumer"/>
    <s v="Marketplace"/>
    <x v="15"/>
    <x v="6"/>
    <s v="PRN-5107"/>
    <n v="943.79"/>
    <n v="1913.76"/>
    <n v="9.0999999999999998E-2"/>
    <n v="13"/>
    <n v="15"/>
    <n v="22614.90192"/>
    <n v="12269.27"/>
    <x v="549"/>
    <n v="0.45746967891338081"/>
    <x v="3"/>
    <s v="Q3-2023"/>
    <s v="High"/>
    <s v="Europe &gt; United Kingdom &gt; London"/>
    <s v="Jan-2023"/>
    <n v="7"/>
    <x v="3"/>
    <n v="1460546.9416299989"/>
    <n v="741194.06057999993"/>
    <n v="0.50747705496737605"/>
    <x v="0"/>
  </r>
  <r>
    <s v="ORD-2023-568013"/>
    <d v="2023-09-30T00:00:00"/>
    <d v="2023-10-30T00:00:00"/>
    <s v="Asia"/>
    <s v="Japan"/>
    <s v="Tokyo"/>
    <s v="Enterprise"/>
    <s v="Online"/>
    <x v="4"/>
    <x v="6"/>
    <s v="PRN-1786"/>
    <n v="649.13"/>
    <n v="975.43"/>
    <n v="0.157"/>
    <n v="26"/>
    <n v="30"/>
    <n v="21379.474739999998"/>
    <n v="16877.38"/>
    <x v="550"/>
    <n v="0.21058023149543464"/>
    <x v="7"/>
    <s v="Q3-2023"/>
    <s v="Medium"/>
    <s v="Asia &gt; Japan &gt; Tokyo"/>
    <s v="Mar-2023"/>
    <n v="6"/>
    <x v="14"/>
    <n v="1460546.9416299989"/>
    <n v="762573.53531999991"/>
    <n v="0.52211504716784585"/>
    <x v="0"/>
  </r>
  <r>
    <s v="ORD-2024-201376"/>
    <d v="2024-02-18T00:00:00"/>
    <d v="2024-03-04T00:00:00"/>
    <s v="Africa"/>
    <s v="Kenya"/>
    <s v="Kisumu"/>
    <s v="Education"/>
    <s v="Direct"/>
    <x v="10"/>
    <x v="6"/>
    <s v="PRN-7089"/>
    <n v="928.68"/>
    <n v="2145.17"/>
    <n v="0.13600000000000001"/>
    <n v="11"/>
    <n v="15"/>
    <n v="20387.695680000001"/>
    <n v="10215.48"/>
    <x v="551"/>
    <n v="0.49893896003062183"/>
    <x v="30"/>
    <s v="Q1-2024"/>
    <s v="High"/>
    <s v="Africa &gt; Kenya &gt; Kisumu"/>
    <s v="Jan-2023"/>
    <n v="13"/>
    <x v="30"/>
    <n v="1460546.9416299989"/>
    <n v="782961.23099999991"/>
    <n v="0.53607399302496905"/>
    <x v="0"/>
  </r>
  <r>
    <s v="ORD-2023-701153"/>
    <d v="2023-04-14T00:00:00"/>
    <d v="2023-05-13T00:00:00"/>
    <s v="Europe"/>
    <s v="Germany"/>
    <s v="Frankfurt"/>
    <s v="Consumer"/>
    <s v="Direct"/>
    <x v="8"/>
    <x v="6"/>
    <s v="PRN-7019"/>
    <n v="1320.33"/>
    <n v="2645.23"/>
    <n v="0.155"/>
    <n v="9"/>
    <n v="29"/>
    <n v="20116.974149999998"/>
    <n v="11882.97"/>
    <x v="552"/>
    <n v="0.40930629470436536"/>
    <x v="24"/>
    <s v="Q2-2023"/>
    <s v="High"/>
    <s v="Europe &gt; Germany &gt; Frankfurt"/>
    <s v="Jan-2023"/>
    <n v="3"/>
    <x v="27"/>
    <n v="1460546.9416299989"/>
    <n v="803078.20514999994"/>
    <n v="0.54984758261432465"/>
    <x v="0"/>
  </r>
  <r>
    <s v="ORD-2023-925146"/>
    <d v="2023-10-15T00:00:00"/>
    <d v="2023-11-13T00:00:00"/>
    <s v="Asia"/>
    <s v="China"/>
    <s v="Shenzhen"/>
    <s v="Non-Profit"/>
    <s v="Distributor"/>
    <x v="8"/>
    <x v="6"/>
    <s v="PRN-4983"/>
    <n v="986.44"/>
    <n v="790.61"/>
    <n v="7.1999999999999995E-2"/>
    <n v="27"/>
    <n v="29"/>
    <n v="19809.524160000001"/>
    <n v="26633.88"/>
    <x v="553"/>
    <n v="-0.34449872621271482"/>
    <x v="5"/>
    <s v="Q4-2023"/>
    <s v="Low"/>
    <s v="Asia &gt; China &gt; Shenzhen"/>
    <s v="Jan-2023"/>
    <n v="9"/>
    <x v="5"/>
    <n v="1460546.9416299989"/>
    <n v="822887.72930999997"/>
    <n v="0.56341066887699021"/>
    <x v="0"/>
  </r>
  <r>
    <s v="ORD-2025-289139"/>
    <d v="2025-08-10T00:00:00"/>
    <d v="2025-08-30T00:00:00"/>
    <s v="Americas"/>
    <s v="USA"/>
    <s v="San Francisco"/>
    <s v="Corporate"/>
    <s v="Marketplace"/>
    <x v="10"/>
    <x v="6"/>
    <s v="PRN-2098"/>
    <n v="933.29"/>
    <n v="1456.81"/>
    <n v="0.123"/>
    <n v="15"/>
    <n v="20"/>
    <n v="19164.33555"/>
    <n v="13999.349999999999"/>
    <x v="554"/>
    <n v="0.26951028573489999"/>
    <x v="26"/>
    <s v="Q3-2025"/>
    <s v="Medium"/>
    <s v="Americas &gt; USA &gt; San Francisco"/>
    <s v="Jan-2023"/>
    <n v="31"/>
    <x v="28"/>
    <n v="1460546.9416299989"/>
    <n v="842052.06485999993"/>
    <n v="0.57653201061805892"/>
    <x v="0"/>
  </r>
  <r>
    <s v="ORD-2024-301260"/>
    <d v="2024-07-29T00:00:00"/>
    <d v="2024-07-31T00:00:00"/>
    <s v="Americas"/>
    <s v="USA"/>
    <s v="New York"/>
    <s v="Education"/>
    <s v="Marketplace"/>
    <x v="14"/>
    <x v="6"/>
    <s v="PRN-2829"/>
    <n v="798.97"/>
    <n v="1814.06"/>
    <n v="0.122"/>
    <n v="12"/>
    <n v="2"/>
    <n v="19112.936160000001"/>
    <n v="9587.64"/>
    <x v="555"/>
    <n v="0.49836906691159066"/>
    <x v="23"/>
    <s v="Q3-2024"/>
    <s v="High"/>
    <s v="Americas &gt; USA &gt; New York"/>
    <s v="Jan-2023"/>
    <n v="18"/>
    <x v="23"/>
    <n v="1460546.9416299989"/>
    <n v="861165.00101999997"/>
    <n v="0.58961816048097915"/>
    <x v="0"/>
  </r>
  <r>
    <s v="ORD-2023-343322"/>
    <d v="2023-08-19T00:00:00"/>
    <d v="2023-09-12T00:00:00"/>
    <s v="Americas"/>
    <s v="Canada"/>
    <s v="Vancouver"/>
    <s v="Enterprise"/>
    <s v="Retail"/>
    <x v="14"/>
    <x v="6"/>
    <s v="PRN-9669"/>
    <n v="1183.95"/>
    <n v="1503.53"/>
    <n v="0.24099999999999999"/>
    <n v="16"/>
    <n v="24"/>
    <n v="18258.868320000001"/>
    <n v="18943.2"/>
    <x v="556"/>
    <n v="-3.7479413729623705E-2"/>
    <x v="3"/>
    <s v="Q3-2023"/>
    <s v="Medium"/>
    <s v="Americas &gt; Canada &gt; Vancouver"/>
    <s v="Jan-2023"/>
    <n v="7"/>
    <x v="3"/>
    <n v="1460546.9416299989"/>
    <n v="879423.86933999998"/>
    <n v="0.60211955143225027"/>
    <x v="0"/>
  </r>
  <r>
    <s v="ORD-2024-129345"/>
    <d v="2024-02-18T00:00:00"/>
    <d v="2024-03-03T00:00:00"/>
    <s v="Americas"/>
    <s v="Brazil"/>
    <s v="Unknown - Brazil"/>
    <s v="Enterprise"/>
    <s v="Distributor"/>
    <x v="5"/>
    <x v="6"/>
    <s v="PRN-5384"/>
    <n v="624.23"/>
    <n v="1318.37"/>
    <n v="0.21"/>
    <n v="17"/>
    <n v="14"/>
    <n v="17705.7091"/>
    <n v="10611.91"/>
    <x v="557"/>
    <n v="0.40065038118128804"/>
    <x v="30"/>
    <s v="Q1-2024"/>
    <s v="Medium"/>
    <s v="Americas &gt; Brazil &gt; Unknown - Brazil"/>
    <s v="Jan-2023"/>
    <n v="13"/>
    <x v="30"/>
    <n v="1460546.9416299989"/>
    <n v="897129.57843999995"/>
    <n v="0.61424220808595575"/>
    <x v="0"/>
  </r>
  <r>
    <s v="ORD-2024-988736"/>
    <d v="2024-09-09T00:00:00"/>
    <d v="2024-10-01T00:00:00"/>
    <s v="Asia"/>
    <s v="China"/>
    <s v="Shenzhen"/>
    <s v="Consumer"/>
    <s v="Direct"/>
    <x v="2"/>
    <x v="6"/>
    <s v="PRN-3014"/>
    <n v="1166.18"/>
    <n v="1335.02"/>
    <n v="0.128"/>
    <n v="15"/>
    <n v="22"/>
    <n v="17462.061600000001"/>
    <n v="17492.7"/>
    <x v="558"/>
    <n v="-1.7545694604581979E-3"/>
    <x v="31"/>
    <s v="Q3-2024"/>
    <s v="Medium"/>
    <s v="Asia &gt; China &gt; Shenzhen"/>
    <s v="Jan-2023"/>
    <n v="20"/>
    <x v="31"/>
    <n v="1460546.9416299989"/>
    <n v="914591.64003999997"/>
    <n v="0.62619804538380519"/>
    <x v="0"/>
  </r>
  <r>
    <s v="ORD-2024-834983"/>
    <d v="2024-03-16T00:00:00"/>
    <d v="2024-04-13T00:00:00"/>
    <s v="Europe"/>
    <s v="France"/>
    <s v="Paris"/>
    <s v="Small Business"/>
    <s v="Online"/>
    <x v="10"/>
    <x v="6"/>
    <s v="PRN-8758"/>
    <n v="287.61"/>
    <n v="628.54"/>
    <n v="0.13500000000000001"/>
    <n v="32"/>
    <n v="28"/>
    <n v="17397.9872"/>
    <n v="9203.52"/>
    <x v="559"/>
    <n v="0.47100087531964613"/>
    <x v="12"/>
    <s v="Q1-2024"/>
    <s v="Low"/>
    <s v="Europe &gt; France &gt; Paris"/>
    <s v="Jan-2023"/>
    <n v="14"/>
    <x v="12"/>
    <n v="1460546.9416299989"/>
    <n v="931989.62723999994"/>
    <n v="0.63811001254083721"/>
    <x v="0"/>
  </r>
  <r>
    <s v="ORD-2023-588455"/>
    <d v="2023-05-23T00:00:00"/>
    <d v="2023-05-25T00:00:00"/>
    <s v="Americas"/>
    <s v="Brazil"/>
    <s v="Rio de Janeiro"/>
    <s v="Enterprise"/>
    <s v="Retail"/>
    <x v="9"/>
    <x v="6"/>
    <s v="PRN-1271"/>
    <n v="690.49"/>
    <n v="1290.29"/>
    <n v="4.2000000000000003E-2"/>
    <n v="14"/>
    <n v="2"/>
    <n v="17305.369479999998"/>
    <n v="9666.86"/>
    <x v="560"/>
    <n v="0.44139534199647718"/>
    <x v="0"/>
    <s v="Q2-2023"/>
    <s v="Medium"/>
    <s v="Americas &gt; Brazil &gt; Rio de Janeiro"/>
    <s v="Jan-2023"/>
    <n v="4"/>
    <x v="0"/>
    <n v="1460546.9416299989"/>
    <n v="949294.99671999994"/>
    <n v="0.6499585666589861"/>
    <x v="0"/>
  </r>
  <r>
    <s v="ORD-2023-700699"/>
    <d v="2023-01-12T00:00:00"/>
    <d v="2023-01-26T00:00:00"/>
    <s v="Asia"/>
    <s v="China"/>
    <s v="Shenzhen"/>
    <s v="Non-Profit"/>
    <s v="Retail"/>
    <x v="9"/>
    <x v="6"/>
    <s v="PRN-1641"/>
    <n v="1083.0899999999999"/>
    <n v="1425.87"/>
    <n v="0"/>
    <n v="12"/>
    <n v="14"/>
    <n v="17110.439999999999"/>
    <n v="12997.079999999998"/>
    <x v="561"/>
    <n v="0.24040059752992915"/>
    <x v="18"/>
    <s v="Q1-2023"/>
    <s v="Medium"/>
    <s v="Asia &gt; China &gt; Shenzhen"/>
    <s v="Jan-2023"/>
    <n v="0"/>
    <x v="18"/>
    <n v="1460546.9416299989"/>
    <n v="966405.43671999988"/>
    <n v="0.66167365743238116"/>
    <x v="0"/>
  </r>
  <r>
    <s v="ORD-2023-166668"/>
    <d v="2023-10-05T00:00:00"/>
    <d v="2023-10-31T00:00:00"/>
    <s v="Asia"/>
    <s v="China"/>
    <s v="Shanghai"/>
    <s v="Consumer"/>
    <s v="Unknown"/>
    <x v="8"/>
    <x v="6"/>
    <s v="PRN-6520"/>
    <n v="649.91"/>
    <n v="1360.12"/>
    <n v="0.19400000000000001"/>
    <n v="15"/>
    <n v="26"/>
    <n v="16443.8508"/>
    <n v="9748.65"/>
    <x v="562"/>
    <n v="0.4071552874950678"/>
    <x v="5"/>
    <s v="Q4-2023"/>
    <s v="Medium"/>
    <s v="Asia &gt; China &gt; Shanghai"/>
    <s v="Jan-2023"/>
    <n v="9"/>
    <x v="5"/>
    <n v="1460546.9416299989"/>
    <n v="982849.2875199999"/>
    <n v="0.67293235123488804"/>
    <x v="0"/>
  </r>
  <r>
    <s v="ORD-2024-599522"/>
    <d v="2024-04-19T00:00:00"/>
    <d v="2024-05-06T00:00:00"/>
    <s v="Africa"/>
    <s v="Nigeria"/>
    <s v="Port Harcourt"/>
    <s v="Non-Profit"/>
    <s v="Online"/>
    <x v="5"/>
    <x v="6"/>
    <s v="PRN-7303"/>
    <n v="865.33"/>
    <n v="1395.64"/>
    <n v="0.17499999999999999"/>
    <n v="14"/>
    <n v="17"/>
    <n v="16119.642000000002"/>
    <n v="12114.62"/>
    <x v="563"/>
    <n v="0.24845601409758358"/>
    <x v="28"/>
    <s v="Q2-2024"/>
    <s v="Medium"/>
    <s v="Africa &gt; Nigeria &gt; Port Harcourt"/>
    <s v="Jan-2023"/>
    <n v="15"/>
    <x v="29"/>
    <n v="1460546.9416299989"/>
    <n v="998968.92951999989"/>
    <n v="0.6839690673722072"/>
    <x v="0"/>
  </r>
  <r>
    <s v="ORD-2025-683247"/>
    <d v="2025-03-10T00:00:00"/>
    <d v="2025-04-04T00:00:00"/>
    <s v="Asia"/>
    <s v="Japan"/>
    <s v="Osaka"/>
    <s v="Corporate"/>
    <s v="Direct"/>
    <x v="11"/>
    <x v="6"/>
    <s v="PRN-9867"/>
    <n v="783.72"/>
    <n v="1355.94"/>
    <n v="0.187"/>
    <n v="14"/>
    <n v="25"/>
    <n v="15433.309079999999"/>
    <n v="10972.08"/>
    <x v="564"/>
    <n v="0.2890649734852585"/>
    <x v="20"/>
    <s v="Q1-2025"/>
    <s v="Medium"/>
    <s v="Asia &gt; Japan &gt; Osaka"/>
    <s v="Mar-2023"/>
    <n v="24"/>
    <x v="9"/>
    <n v="1460546.9416299989"/>
    <n v="1014402.2385999999"/>
    <n v="0.69453586850683979"/>
    <x v="0"/>
  </r>
  <r>
    <s v="ORD-2024-371409"/>
    <d v="2024-11-17T00:00:00"/>
    <d v="2024-11-28T00:00:00"/>
    <s v="Americas"/>
    <s v="Canada"/>
    <s v="Unknown - Canada"/>
    <s v="Consumer"/>
    <s v="Distributor"/>
    <x v="5"/>
    <x v="6"/>
    <s v="PRN-1371"/>
    <n v="1008.16"/>
    <n v="2077.5"/>
    <n v="7.3999999999999996E-2"/>
    <n v="8"/>
    <n v="11"/>
    <n v="15390.12"/>
    <n v="8065.28"/>
    <x v="565"/>
    <n v="0.47594430712691005"/>
    <x v="6"/>
    <s v="Q4-2024"/>
    <s v="High"/>
    <s v="Americas &gt; Canada &gt; Unknown - Canada"/>
    <s v="Jan-2023"/>
    <n v="22"/>
    <x v="6"/>
    <n v="1460546.9416299989"/>
    <n v="1029792.3585999999"/>
    <n v="0.70507309915745098"/>
    <x v="0"/>
  </r>
  <r>
    <s v="ORD-2023-689428"/>
    <d v="2023-01-07T00:00:00"/>
    <d v="2023-01-30T00:00:00"/>
    <s v="Africa"/>
    <s v="South Africa"/>
    <s v="Cape Town"/>
    <s v="Consumer"/>
    <s v="Online"/>
    <x v="5"/>
    <x v="6"/>
    <s v="PRN-4787"/>
    <n v="299.02"/>
    <n v="724.7"/>
    <n v="0.14000000000000001"/>
    <n v="24"/>
    <n v="23"/>
    <n v="14957.808000000003"/>
    <n v="7176.48"/>
    <x v="566"/>
    <n v="0.5202184705138615"/>
    <x v="18"/>
    <s v="Q1-2023"/>
    <s v="Low"/>
    <s v="Africa &gt; South Africa &gt; Cape Town"/>
    <s v="Jan-2023"/>
    <n v="0"/>
    <x v="18"/>
    <n v="1460546.9416299989"/>
    <n v="1044750.1665999999"/>
    <n v="0.71531433658273136"/>
    <x v="0"/>
  </r>
  <r>
    <s v="ORD-2024-885858"/>
    <d v="2024-01-10T00:00:00"/>
    <d v="2024-01-23T00:00:00"/>
    <s v="Europe"/>
    <s v="France"/>
    <s v="Marseille"/>
    <s v="Corporate"/>
    <s v="Direct"/>
    <x v="5"/>
    <x v="6"/>
    <s v="PRN-6776"/>
    <n v="720"/>
    <n v="907.59"/>
    <n v="0.154"/>
    <n v="19"/>
    <n v="13"/>
    <n v="14588.601659999998"/>
    <n v="13680"/>
    <x v="567"/>
    <n v="6.2281614179052071E-2"/>
    <x v="22"/>
    <s v="Q1-2024"/>
    <s v="Medium"/>
    <s v="Europe &gt; France &gt; Marseille"/>
    <s v="Jan-2023"/>
    <n v="12"/>
    <x v="22"/>
    <n v="1460546.9416299989"/>
    <n v="1059338.7682599998"/>
    <n v="0.72530278765142397"/>
    <x v="0"/>
  </r>
  <r>
    <s v="ORD-2023-243704"/>
    <d v="2023-08-29T00:00:00"/>
    <d v="2023-09-19T00:00:00"/>
    <s v="Europe"/>
    <s v="France"/>
    <s v="Lyon"/>
    <s v="Small Business"/>
    <s v="Direct"/>
    <x v="7"/>
    <x v="6"/>
    <s v="PRN-7079"/>
    <n v="784.46"/>
    <n v="1843.51"/>
    <n v="0.13800000000000001"/>
    <n v="9"/>
    <n v="21"/>
    <n v="14301.950580000001"/>
    <n v="7060.14"/>
    <x v="568"/>
    <n v="0.50635125184441798"/>
    <x v="3"/>
    <s v="Q3-2023"/>
    <s v="High"/>
    <s v="Europe &gt; France &gt; Lyon"/>
    <s v="Jan-2023"/>
    <n v="7"/>
    <x v="3"/>
    <n v="1460546.9416299989"/>
    <n v="1073640.7188399998"/>
    <n v="0.73509497588745476"/>
    <x v="0"/>
  </r>
  <r>
    <s v="ORD-2023-744942"/>
    <d v="2023-02-23T00:00:00"/>
    <d v="2023-03-18T00:00:00"/>
    <s v="Asia"/>
    <s v="China"/>
    <s v="Beijing"/>
    <s v="Education"/>
    <s v="Distributor"/>
    <x v="10"/>
    <x v="6"/>
    <s v="PRN-1060"/>
    <n v="770.11"/>
    <n v="1667.82"/>
    <n v="6.9000000000000006E-2"/>
    <n v="9"/>
    <n v="23"/>
    <n v="13974.663780000001"/>
    <n v="6930.99"/>
    <x v="569"/>
    <n v="0.50403171703355287"/>
    <x v="29"/>
    <s v="Q1-2023"/>
    <s v="High"/>
    <s v="Asia &gt; China &gt; Beijing"/>
    <s v="Jan-2023"/>
    <n v="1"/>
    <x v="24"/>
    <n v="1460546.9416299989"/>
    <n v="1087615.3826199998"/>
    <n v="0.74466307902859996"/>
    <x v="0"/>
  </r>
  <r>
    <s v="ORD-2025-532859"/>
    <d v="2025-03-11T00:00:00"/>
    <d v="2025-03-27T00:00:00"/>
    <s v="Asia"/>
    <s v="Japan"/>
    <s v="Tokyo"/>
    <s v="Enterprise"/>
    <s v="Distributor"/>
    <x v="7"/>
    <x v="6"/>
    <s v="PRN-5264"/>
    <n v="1317.58"/>
    <n v="1897.74"/>
    <n v="8.1000000000000003E-2"/>
    <n v="8"/>
    <n v="16"/>
    <n v="13952.18448"/>
    <n v="10540.64"/>
    <x v="570"/>
    <n v="0.24451687009230261"/>
    <x v="20"/>
    <s v="Q1-2025"/>
    <s v="High"/>
    <s v="Asia &gt; Japan &gt; Tokyo"/>
    <s v="Mar-2023"/>
    <n v="24"/>
    <x v="9"/>
    <n v="1460546.9416299989"/>
    <n v="1101567.5670999999"/>
    <n v="0.75421579115466775"/>
    <x v="0"/>
  </r>
  <r>
    <s v="ORD-2023-294716"/>
    <d v="2023-04-10T00:00:00"/>
    <d v="2023-04-25T00:00:00"/>
    <s v="Europe"/>
    <s v="United Kingdom"/>
    <s v="London"/>
    <s v="Small Business"/>
    <s v="Retail"/>
    <x v="4"/>
    <x v="6"/>
    <s v="PRN-5067"/>
    <n v="405.66"/>
    <n v="962.51"/>
    <n v="0.19"/>
    <n v="17"/>
    <n v="15"/>
    <n v="13253.762700000001"/>
    <n v="6896.22"/>
    <x v="571"/>
    <n v="0.47967832561239387"/>
    <x v="24"/>
    <s v="Q2-2023"/>
    <s v="Medium"/>
    <s v="Europe &gt; United Kingdom &gt; London"/>
    <s v="Jan-2023"/>
    <n v="3"/>
    <x v="27"/>
    <n v="1460546.9416299989"/>
    <n v="1114821.3297999999"/>
    <n v="0.76329031133764014"/>
    <x v="0"/>
  </r>
  <r>
    <s v="ORD-2024-890180"/>
    <d v="2024-01-20T00:00:00"/>
    <d v="2024-02-13T00:00:00"/>
    <s v="Europe"/>
    <s v="France"/>
    <s v="Marseille"/>
    <s v="Corporate"/>
    <s v="Retail"/>
    <x v="11"/>
    <x v="6"/>
    <s v="PRN-8392"/>
    <n v="643.53"/>
    <n v="1439.01"/>
    <n v="0"/>
    <n v="9"/>
    <n v="24"/>
    <n v="12951.09"/>
    <n v="5791.7699999999995"/>
    <x v="572"/>
    <n v="0.55279671440782208"/>
    <x v="22"/>
    <s v="Q1-2024"/>
    <s v="Medium"/>
    <s v="Europe &gt; France &gt; Marseille"/>
    <s v="Jan-2023"/>
    <n v="12"/>
    <x v="22"/>
    <n v="1460546.9416299989"/>
    <n v="1127772.4198"/>
    <n v="0.77215759908502768"/>
    <x v="0"/>
  </r>
  <r>
    <s v="ORD-2024-783321"/>
    <d v="2024-11-20T00:00:00"/>
    <d v="2024-12-15T00:00:00"/>
    <s v="Europe"/>
    <s v="France"/>
    <s v="Paris"/>
    <s v="Corporate"/>
    <s v="Online"/>
    <x v="12"/>
    <x v="6"/>
    <s v="PRN-4911"/>
    <n v="1203.58"/>
    <n v="1856.16"/>
    <n v="0.129"/>
    <n v="8"/>
    <n v="25"/>
    <n v="12933.722880000001"/>
    <n v="9628.64"/>
    <x v="573"/>
    <n v="0.25553994860295021"/>
    <x v="6"/>
    <s v="Q4-2024"/>
    <s v="High"/>
    <s v="Europe &gt; France &gt; Paris"/>
    <s v="Jan-2023"/>
    <n v="22"/>
    <x v="6"/>
    <n v="1460546.9416299989"/>
    <n v="1140706.14268"/>
    <n v="0.78101299599925889"/>
    <x v="0"/>
  </r>
  <r>
    <s v="ORD-2025-947929"/>
    <d v="2025-03-23T00:00:00"/>
    <d v="2025-04-02T00:00:00"/>
    <s v="Europe"/>
    <s v="Germany"/>
    <s v="Berlin"/>
    <s v="Enterprise"/>
    <s v="Online"/>
    <x v="13"/>
    <x v="6"/>
    <s v="PRN-3159"/>
    <n v="663.61"/>
    <n v="1002.11"/>
    <n v="4.5999999999999999E-2"/>
    <n v="13"/>
    <n v="10"/>
    <n v="12428.16822"/>
    <n v="8626.93"/>
    <x v="574"/>
    <n v="0.30585667595670823"/>
    <x v="20"/>
    <s v="Q1-2025"/>
    <s v="Medium"/>
    <s v="Europe &gt; Germany &gt; Berlin"/>
    <s v="Jan-2023"/>
    <n v="26"/>
    <x v="20"/>
    <n v="1460546.9416299989"/>
    <n v="1153134.3109000002"/>
    <n v="0.78952225226878348"/>
    <x v="0"/>
  </r>
  <r>
    <s v="ORD-2024-468655"/>
    <d v="2024-02-19T00:00:00"/>
    <d v="2024-03-06T00:00:00"/>
    <s v="Asia"/>
    <s v="China"/>
    <s v="Beijing"/>
    <s v="Education"/>
    <s v="Marketplace"/>
    <x v="0"/>
    <x v="6"/>
    <s v="PRN-6308"/>
    <n v="1477.84"/>
    <n v="3197.47"/>
    <n v="0.24299999999999999"/>
    <n v="5"/>
    <n v="16"/>
    <n v="12102.423949999999"/>
    <n v="7389.2"/>
    <x v="575"/>
    <n v="0.38944462443823075"/>
    <x v="30"/>
    <s v="Q1-2024"/>
    <s v="High"/>
    <s v="Asia &gt; China &gt; Beijing"/>
    <s v="Jan-2023"/>
    <n v="13"/>
    <x v="30"/>
    <n v="1460546.9416299989"/>
    <n v="1165236.7348500001"/>
    <n v="0.7978084795751742"/>
    <x v="0"/>
  </r>
  <r>
    <s v="ORD-2023-292714"/>
    <d v="2023-07-10T00:00:00"/>
    <d v="2023-08-01T00:00:00"/>
    <s v="Europe"/>
    <s v="France"/>
    <s v="Marseille"/>
    <s v="Consumer"/>
    <s v="Marketplace"/>
    <x v="7"/>
    <x v="6"/>
    <s v="PRN-1504"/>
    <n v="1303.56"/>
    <n v="1791.37"/>
    <n v="0.126"/>
    <n v="7"/>
    <n v="22"/>
    <n v="10959.60166"/>
    <n v="9124.92"/>
    <x v="576"/>
    <n v="0.16740404596055367"/>
    <x v="14"/>
    <s v="Q3-2023"/>
    <s v="High"/>
    <s v="Europe &gt; France &gt; Marseille"/>
    <s v="Jan-2023"/>
    <n v="6"/>
    <x v="14"/>
    <n v="1460546.9416299989"/>
    <n v="1176196.3365100001"/>
    <n v="0.80531224501236642"/>
    <x v="1"/>
  </r>
  <r>
    <s v="ORD-2024-925626"/>
    <d v="2024-11-04T00:00:00"/>
    <d v="2024-11-05T00:00:00"/>
    <s v="Europe"/>
    <s v="United Kingdom"/>
    <s v="London"/>
    <s v="Corporate"/>
    <s v="Retail"/>
    <x v="9"/>
    <x v="6"/>
    <s v="PRN-2293"/>
    <n v="840.68"/>
    <n v="1493.53"/>
    <n v="0"/>
    <n v="7"/>
    <n v="1"/>
    <n v="10454.709999999999"/>
    <n v="5884.7599999999993"/>
    <x v="577"/>
    <n v="0.43711877230454027"/>
    <x v="6"/>
    <s v="Q4-2024"/>
    <s v="Medium"/>
    <s v="Europe &gt; United Kingdom &gt; London"/>
    <s v="Jan-2023"/>
    <n v="22"/>
    <x v="6"/>
    <n v="1460546.9416299989"/>
    <n v="1186651.04651"/>
    <n v="0.81247032374438732"/>
    <x v="1"/>
  </r>
  <r>
    <s v="ORD-2023-735274"/>
    <d v="2023-02-23T00:00:00"/>
    <d v="2023-03-08T00:00:00"/>
    <s v="Europe"/>
    <s v="United Kingdom"/>
    <s v="Manchester"/>
    <s v="Small Business"/>
    <s v="Direct"/>
    <x v="1"/>
    <x v="6"/>
    <s v="PRN-7410"/>
    <n v="307.37"/>
    <n v="462.61"/>
    <n v="0.188"/>
    <n v="27"/>
    <n v="13"/>
    <n v="10142.261640000002"/>
    <n v="8298.99"/>
    <x v="578"/>
    <n v="0.18174167709599751"/>
    <x v="29"/>
    <s v="Q1-2023"/>
    <s v="Low"/>
    <s v="Europe &gt; United Kingdom &gt; Manchester"/>
    <s v="Jan-2023"/>
    <n v="1"/>
    <x v="24"/>
    <n v="1460546.9416299989"/>
    <n v="1196793.3081499999"/>
    <n v="0.81941447689066071"/>
    <x v="1"/>
  </r>
  <r>
    <s v="ORD-2025-949776"/>
    <d v="2025-08-14T00:00:00"/>
    <d v="2025-09-11T00:00:00"/>
    <s v="Americas"/>
    <s v="Brazil"/>
    <s v="São Paulo"/>
    <s v="Non-Profit"/>
    <s v="Direct"/>
    <x v="6"/>
    <x v="6"/>
    <s v="PRN-9490"/>
    <n v="1203.02"/>
    <n v="2439.33"/>
    <n v="0"/>
    <n v="4"/>
    <n v="28"/>
    <n v="9757.32"/>
    <n v="4812.08"/>
    <x v="579"/>
    <n v="0.50682359500354601"/>
    <x v="26"/>
    <s v="Q3-2025"/>
    <s v="High"/>
    <s v="Americas &gt; Brazil &gt; São Paulo"/>
    <s v="Jan-2023"/>
    <n v="31"/>
    <x v="28"/>
    <n v="1460546.9416299989"/>
    <n v="1206550.62815"/>
    <n v="0.82609507011357397"/>
    <x v="1"/>
  </r>
  <r>
    <s v="ORD-2023-931633"/>
    <d v="2023-05-14T00:00:00"/>
    <d v="2023-05-22T00:00:00"/>
    <s v="Africa"/>
    <s v="Kenya"/>
    <s v="Mombasa"/>
    <s v="Small Business"/>
    <s v="Distributor"/>
    <x v="6"/>
    <x v="6"/>
    <s v="PRN-9488"/>
    <n v="432.01"/>
    <n v="913.78"/>
    <n v="4.9000000000000002E-2"/>
    <n v="11"/>
    <n v="8"/>
    <n v="9559.0525799999996"/>
    <n v="4752.1099999999997"/>
    <x v="580"/>
    <n v="0.50286809699711899"/>
    <x v="0"/>
    <s v="Q2-2023"/>
    <s v="Medium"/>
    <s v="Africa &gt; Kenya &gt; Mombasa"/>
    <s v="Jan-2023"/>
    <n v="4"/>
    <x v="0"/>
    <n v="1460546.9416299989"/>
    <n v="1216109.6807299999"/>
    <n v="0.83263991458761177"/>
    <x v="1"/>
  </r>
  <r>
    <s v="ORD-2024-720756"/>
    <d v="2024-10-11T00:00:00"/>
    <d v="2024-11-09T00:00:00"/>
    <s v="Asia"/>
    <s v="China"/>
    <s v="Shanghai"/>
    <s v="Non-Profit"/>
    <s v="Online"/>
    <x v="6"/>
    <x v="6"/>
    <s v="PRN-5666"/>
    <n v="391.64"/>
    <n v="504.76"/>
    <n v="4.0000000000000001E-3"/>
    <n v="19"/>
    <n v="29"/>
    <n v="9552.0782400000007"/>
    <n v="7441.16"/>
    <x v="581"/>
    <n v="0.22099046793402319"/>
    <x v="25"/>
    <s v="Q4-2024"/>
    <s v="Low"/>
    <s v="Asia &gt; China &gt; Shanghai"/>
    <s v="Jan-2023"/>
    <n v="21"/>
    <x v="25"/>
    <n v="1460546.9416299989"/>
    <n v="1225661.7589699998"/>
    <n v="0.83917998390530157"/>
    <x v="1"/>
  </r>
  <r>
    <s v="ORD-2023-517216"/>
    <d v="2023-09-19T00:00:00"/>
    <d v="2023-10-08T00:00:00"/>
    <s v="Asia"/>
    <s v="India"/>
    <s v="Bengaluru"/>
    <s v="Education"/>
    <s v="Direct"/>
    <x v="8"/>
    <x v="6"/>
    <s v="PRN-5005"/>
    <n v="385.32"/>
    <n v="606.76"/>
    <n v="8.5999999999999993E-2"/>
    <n v="17"/>
    <n v="19"/>
    <n v="9427.8368800000007"/>
    <n v="6550.44"/>
    <x v="582"/>
    <n v="0.30520223425842735"/>
    <x v="7"/>
    <s v="Q3-2023"/>
    <s v="Low"/>
    <s v="Asia &gt; India &gt; Bengaluru"/>
    <s v="Jan-2023"/>
    <n v="8"/>
    <x v="7"/>
    <n v="1460546.9416299989"/>
    <n v="1235089.5958499999"/>
    <n v="0.84563498826789907"/>
    <x v="1"/>
  </r>
  <r>
    <s v="ORD-2024-206081"/>
    <d v="2024-12-10T00:00:00"/>
    <d v="2025-01-08T00:00:00"/>
    <s v="Europe"/>
    <s v="France"/>
    <s v="Marseille"/>
    <s v="Small Business"/>
    <s v="Retail"/>
    <x v="10"/>
    <x v="6"/>
    <s v="PRN-6791"/>
    <n v="891.08"/>
    <n v="1040.0999999999999"/>
    <n v="0.109"/>
    <n v="10"/>
    <n v="29"/>
    <n v="9267.2909999999993"/>
    <n v="8910.8000000000011"/>
    <x v="583"/>
    <n v="3.8467660074556653E-2"/>
    <x v="1"/>
    <s v="Q4-2024"/>
    <s v="Medium"/>
    <s v="Europe &gt; France &gt; Marseille"/>
    <s v="Jan-2023"/>
    <n v="23"/>
    <x v="1"/>
    <n v="1460546.9416299989"/>
    <n v="1244356.8868499999"/>
    <n v="0.85198007087760796"/>
    <x v="1"/>
  </r>
  <r>
    <s v="ORD-2023-651638"/>
    <d v="2023-06-17T00:00:00"/>
    <d v="2023-06-24T00:00:00"/>
    <s v="Americas"/>
    <s v="USA"/>
    <s v="San Francisco"/>
    <s v="Corporate"/>
    <s v="Retail"/>
    <x v="14"/>
    <x v="6"/>
    <s v="PRN-6536"/>
    <n v="313.99"/>
    <n v="454.42"/>
    <n v="0.129"/>
    <n v="21"/>
    <n v="7"/>
    <n v="8311.7962200000002"/>
    <n v="6593.79"/>
    <x v="584"/>
    <n v="0.2066949398814785"/>
    <x v="16"/>
    <s v="Q2-2023"/>
    <s v="Low"/>
    <s v="Americas &gt; USA &gt; San Francisco"/>
    <s v="Jan-2023"/>
    <n v="5"/>
    <x v="16"/>
    <n v="1460546.9416299989"/>
    <n v="1252668.6830699998"/>
    <n v="0.85767095008394401"/>
    <x v="1"/>
  </r>
  <r>
    <s v="ORD-2025-415018"/>
    <d v="2025-01-22T00:00:00"/>
    <d v="2025-02-04T00:00:00"/>
    <s v="Asia"/>
    <s v="Japan"/>
    <s v="Tokyo"/>
    <s v="Small Business"/>
    <s v="Distributor"/>
    <x v="2"/>
    <x v="6"/>
    <s v="PRN-2991"/>
    <n v="122.29"/>
    <n v="224.95"/>
    <n v="0.153"/>
    <n v="43"/>
    <n v="13"/>
    <n v="8192.9039499999999"/>
    <n v="5258.47"/>
    <x v="585"/>
    <n v="0.35816774710266192"/>
    <x v="9"/>
    <s v="Q1-2025"/>
    <s v="Low"/>
    <s v="Asia &gt; Japan &gt; Tokyo"/>
    <s v="Mar-2023"/>
    <n v="22"/>
    <x v="6"/>
    <n v="1460546.9416299989"/>
    <n v="1260861.5870199997"/>
    <n v="0.86328042672346683"/>
    <x v="1"/>
  </r>
  <r>
    <s v="ORD-2024-375848"/>
    <d v="2024-05-18T00:00:00"/>
    <d v="2024-05-21T00:00:00"/>
    <s v="Europe"/>
    <s v="France"/>
    <s v="Marseille"/>
    <s v="Non-Profit"/>
    <s v="Marketplace"/>
    <x v="4"/>
    <x v="6"/>
    <s v="PRN-1725"/>
    <n v="663.66"/>
    <n v="824.26"/>
    <n v="0.23899999999999999"/>
    <n v="13"/>
    <n v="3"/>
    <n v="8154.4041799999995"/>
    <n v="8627.58"/>
    <x v="586"/>
    <n v="-5.8027025587049134E-2"/>
    <x v="17"/>
    <s v="Q2-2024"/>
    <s v="Medium"/>
    <s v="Europe &gt; France &gt; Marseille"/>
    <s v="Jan-2023"/>
    <n v="16"/>
    <x v="17"/>
    <n v="1460546.9416299989"/>
    <n v="1269015.9911999998"/>
    <n v="0.8688635435323655"/>
    <x v="1"/>
  </r>
  <r>
    <s v="ORD-2025-789245"/>
    <d v="2025-07-23T00:00:00"/>
    <d v="2025-08-17T00:00:00"/>
    <s v="Europe"/>
    <s v="United Kingdom"/>
    <s v="Birmingham"/>
    <s v="Education"/>
    <s v="Online"/>
    <x v="14"/>
    <x v="6"/>
    <s v="PRN-5876"/>
    <n v="1142.06"/>
    <n v="1455"/>
    <n v="7.8E-2"/>
    <n v="6"/>
    <n v="25"/>
    <n v="8049.06"/>
    <n v="6852.36"/>
    <x v="587"/>
    <n v="0.14867574598773034"/>
    <x v="10"/>
    <s v="Q3-2025"/>
    <s v="Medium"/>
    <s v="Europe &gt; United Kingdom &gt; Birmingham"/>
    <s v="Jan-2023"/>
    <n v="30"/>
    <x v="10"/>
    <n v="1460546.9416299989"/>
    <n v="1277065.0511999999"/>
    <n v="0.87437453381318264"/>
    <x v="1"/>
  </r>
  <r>
    <s v="ORD-2024-390951"/>
    <d v="2024-12-20T00:00:00"/>
    <d v="2025-01-14T00:00:00"/>
    <s v="Asia"/>
    <s v="India"/>
    <s v="Delhi"/>
    <s v="Small Business"/>
    <s v="Retail"/>
    <x v="9"/>
    <x v="6"/>
    <s v="PRN-9378"/>
    <n v="1361.34"/>
    <n v="1737.9"/>
    <n v="7.6999999999999999E-2"/>
    <n v="5"/>
    <n v="25"/>
    <n v="8020.4085000000005"/>
    <n v="6806.7"/>
    <x v="588"/>
    <n v="0.15132751654731808"/>
    <x v="1"/>
    <s v="Q4-2024"/>
    <s v="High"/>
    <s v="Asia &gt; India &gt; Delhi"/>
    <s v="Jan-2023"/>
    <n v="23"/>
    <x v="1"/>
    <n v="1460546.9416299989"/>
    <n v="1285085.4596999998"/>
    <n v="0.879865907127791"/>
    <x v="1"/>
  </r>
  <r>
    <s v="ORD-2025-866565"/>
    <d v="2025-05-12T00:00:00"/>
    <d v="2025-05-26T00:00:00"/>
    <s v="Asia"/>
    <s v="India"/>
    <s v="Hyderabad"/>
    <s v="Corporate"/>
    <s v="Marketplace"/>
    <x v="12"/>
    <x v="6"/>
    <s v="PRN-8850"/>
    <n v="320.12"/>
    <n v="594.41999999999996"/>
    <n v="0.104"/>
    <n v="15"/>
    <n v="14"/>
    <n v="7989.0047999999997"/>
    <n v="4801.8"/>
    <x v="589"/>
    <n v="0.39894891538931104"/>
    <x v="27"/>
    <s v="Q2-2025"/>
    <s v="Low"/>
    <s v="Asia &gt; India &gt; Hyderabad"/>
    <s v="Jan-2023"/>
    <n v="28"/>
    <x v="26"/>
    <n v="1460546.9416299989"/>
    <n v="1293074.4644999998"/>
    <n v="0.88533577911361305"/>
    <x v="1"/>
  </r>
  <r>
    <s v="ORD-2023-374486"/>
    <d v="2023-06-24T00:00:00"/>
    <d v="2023-07-01T00:00:00"/>
    <s v="Americas"/>
    <s v="Brazil"/>
    <s v="Rio de Janeiro"/>
    <s v="Non-Profit"/>
    <s v="Retail"/>
    <x v="13"/>
    <x v="6"/>
    <s v="PRN-6490"/>
    <n v="804.01"/>
    <n v="1405.07"/>
    <n v="9.6000000000000002E-2"/>
    <n v="6"/>
    <n v="7"/>
    <n v="7621.0996800000003"/>
    <n v="4824.0599999999995"/>
    <x v="590"/>
    <n v="0.3670126093928745"/>
    <x v="16"/>
    <s v="Q2-2023"/>
    <s v="Medium"/>
    <s v="Americas &gt; Brazil &gt; Rio de Janeiro"/>
    <s v="Jan-2023"/>
    <n v="5"/>
    <x v="16"/>
    <n v="1460546.9416299989"/>
    <n v="1300695.5641799998"/>
    <n v="0.89055375565567108"/>
    <x v="1"/>
  </r>
  <r>
    <s v="ORD-2023-596758"/>
    <d v="2023-12-07T00:00:00"/>
    <d v="2023-12-14T00:00:00"/>
    <s v="Asia"/>
    <s v="Japan"/>
    <s v="Tokyo"/>
    <s v="Non-Profit"/>
    <s v="Marketplace"/>
    <x v="11"/>
    <x v="6"/>
    <s v="PRN-8175"/>
    <n v="1097.5899999999999"/>
    <n v="845.55"/>
    <n v="0.184"/>
    <n v="11"/>
    <n v="7"/>
    <n v="7589.6567999999997"/>
    <n v="12073.49"/>
    <x v="591"/>
    <n v="-0.59078207594314414"/>
    <x v="19"/>
    <s v="Q4-2023"/>
    <s v="Medium"/>
    <s v="Asia &gt; Japan &gt; Tokyo"/>
    <s v="Mar-2023"/>
    <n v="9"/>
    <x v="5"/>
    <n v="1460546.9416299989"/>
    <n v="1308285.2209799998"/>
    <n v="0.89575020404337569"/>
    <x v="1"/>
  </r>
  <r>
    <s v="ORD-2024-307849"/>
    <d v="2024-08-10T00:00:00"/>
    <d v="2024-09-07T00:00:00"/>
    <s v="Europe"/>
    <s v="France"/>
    <s v="Marseille"/>
    <s v="Non-Profit"/>
    <s v="Direct"/>
    <x v="6"/>
    <x v="6"/>
    <s v="PRN-1183"/>
    <n v="229.96"/>
    <n v="564.26"/>
    <n v="0.105"/>
    <n v="15"/>
    <n v="28"/>
    <n v="7575.1904999999997"/>
    <n v="3449.4"/>
    <x v="592"/>
    <n v="0.54464511486542799"/>
    <x v="4"/>
    <s v="Q3-2024"/>
    <s v="Low"/>
    <s v="Europe &gt; France &gt; Marseille"/>
    <s v="Jan-2023"/>
    <n v="19"/>
    <x v="4"/>
    <n v="1460546.9416299989"/>
    <n v="1315860.4114799998"/>
    <n v="0.90093674771690246"/>
    <x v="1"/>
  </r>
  <r>
    <s v="ORD-2025-246470"/>
    <d v="2025-04-16T00:00:00"/>
    <d v="2025-05-16T00:00:00"/>
    <s v="Americas"/>
    <s v="Canada"/>
    <s v="Montreal"/>
    <s v="Enterprise"/>
    <s v="Distributor"/>
    <x v="10"/>
    <x v="6"/>
    <s v="PRN-6178"/>
    <n v="763.32"/>
    <n v="568.29"/>
    <n v="0.13100000000000001"/>
    <n v="15"/>
    <n v="30"/>
    <n v="7407.6601499999988"/>
    <n v="11449.800000000001"/>
    <x v="593"/>
    <n v="-0.54567026134426577"/>
    <x v="32"/>
    <s v="Q2-2025"/>
    <s v="Low"/>
    <s v="Americas &gt; Canada &gt; Montreal"/>
    <s v="Jan-2023"/>
    <n v="27"/>
    <x v="32"/>
    <n v="1460546.9416299989"/>
    <n v="1323268.0716299997"/>
    <n v="0.90600858754543467"/>
    <x v="1"/>
  </r>
  <r>
    <s v="ORD-2024-510520"/>
    <d v="2024-09-25T00:00:00"/>
    <d v="2024-10-03T00:00:00"/>
    <s v="Americas"/>
    <s v="Canada"/>
    <s v="Toronto"/>
    <s v="Consumer"/>
    <s v="Online"/>
    <x v="13"/>
    <x v="6"/>
    <s v="PRN-9557"/>
    <n v="558.19000000000005"/>
    <n v="1031.6400000000001"/>
    <n v="0"/>
    <n v="7"/>
    <n v="8"/>
    <n v="7221.4800000000005"/>
    <n v="3907.3300000000004"/>
    <x v="594"/>
    <n v="0.45892947152107322"/>
    <x v="31"/>
    <s v="Q3-2024"/>
    <s v="Medium"/>
    <s v="Americas &gt; Canada &gt; Toronto"/>
    <s v="Jan-2023"/>
    <n v="20"/>
    <x v="31"/>
    <n v="1460546.9416299989"/>
    <n v="1330489.5516299997"/>
    <n v="0.91095295447686697"/>
    <x v="1"/>
  </r>
  <r>
    <s v="ORD-2023-192324"/>
    <d v="2023-09-14T00:00:00"/>
    <d v="2023-09-16T00:00:00"/>
    <s v="Europe"/>
    <s v="France"/>
    <s v="Lyon"/>
    <s v="Non-Profit"/>
    <s v="Direct"/>
    <x v="7"/>
    <x v="6"/>
    <s v="PRN-4432"/>
    <n v="376.83"/>
    <n v="732.88"/>
    <n v="0.188"/>
    <n v="12"/>
    <n v="2"/>
    <n v="7141.1827199999998"/>
    <n v="4521.96"/>
    <x v="595"/>
    <n v="0.36677716040852121"/>
    <x v="7"/>
    <s v="Q3-2023"/>
    <s v="Low"/>
    <s v="Europe &gt; France &gt; Lyon"/>
    <s v="Jan-2023"/>
    <n v="8"/>
    <x v="7"/>
    <n v="1460546.9416299989"/>
    <n v="1337630.7343499996"/>
    <n v="0.91584234386686514"/>
    <x v="1"/>
  </r>
  <r>
    <s v="ORD-2025-150713"/>
    <d v="2025-07-11T00:00:00"/>
    <d v="2025-07-16T00:00:00"/>
    <s v="Europe"/>
    <s v="United Kingdom"/>
    <s v="London"/>
    <s v="Enterprise"/>
    <s v="Online"/>
    <x v="10"/>
    <x v="6"/>
    <s v="PRN-5753"/>
    <n v="930.03"/>
    <n v="1086.68"/>
    <n v="0.109"/>
    <n v="7"/>
    <n v="5"/>
    <n v="6777.6231600000001"/>
    <n v="6510.21"/>
    <x v="596"/>
    <n v="3.9455300728168552E-2"/>
    <x v="10"/>
    <s v="Q3-2025"/>
    <s v="Medium"/>
    <s v="Europe &gt; United Kingdom &gt; London"/>
    <s v="Jan-2023"/>
    <n v="30"/>
    <x v="10"/>
    <n v="1460546.9416299989"/>
    <n v="1344408.3575099995"/>
    <n v="0.9204828131094599"/>
    <x v="1"/>
  </r>
  <r>
    <s v="ORD-2023-824839"/>
    <d v="2023-12-06T00:00:00"/>
    <d v="2023-12-31T00:00:00"/>
    <s v="Asia"/>
    <s v="Japan"/>
    <s v="Osaka"/>
    <s v="Consumer"/>
    <s v="Retail"/>
    <x v="2"/>
    <x v="6"/>
    <s v="PRN-8041"/>
    <n v="663.03"/>
    <n v="813.51"/>
    <n v="0.10199999999999999"/>
    <n v="9"/>
    <n v="25"/>
    <n v="6574.7878200000005"/>
    <n v="5967.2699999999995"/>
    <x v="597"/>
    <n v="9.2401129379715993E-2"/>
    <x v="19"/>
    <s v="Q4-2023"/>
    <s v="Low"/>
    <s v="Asia &gt; Japan &gt; Osaka"/>
    <s v="Mar-2023"/>
    <n v="9"/>
    <x v="5"/>
    <n v="1460546.9416299989"/>
    <n v="1350983.1453299995"/>
    <n v="0.92498440606248233"/>
    <x v="1"/>
  </r>
  <r>
    <s v="ORD-2025-652467"/>
    <d v="2025-08-21T00:00:00"/>
    <d v="2025-09-12T00:00:00"/>
    <s v="Asia"/>
    <s v="China"/>
    <s v="Shenzhen"/>
    <s v="Education"/>
    <s v="Retail"/>
    <x v="7"/>
    <x v="6"/>
    <s v="PRN-8137"/>
    <n v="352.66"/>
    <n v="411.18"/>
    <n v="0.17299999999999999"/>
    <n v="18"/>
    <n v="22"/>
    <n v="6120.8254799999995"/>
    <n v="6347.88"/>
    <x v="598"/>
    <n v="-3.7095408248758073E-2"/>
    <x v="26"/>
    <s v="Q3-2025"/>
    <s v="Low"/>
    <s v="Asia &gt; China &gt; Shenzhen"/>
    <s v="Jan-2023"/>
    <n v="31"/>
    <x v="28"/>
    <n v="1460546.9416299989"/>
    <n v="1357103.9708099994"/>
    <n v="0.92917518234329732"/>
    <x v="1"/>
  </r>
  <r>
    <s v="ORD-2025-269934"/>
    <d v="2025-04-04T00:00:00"/>
    <d v="2025-04-10T00:00:00"/>
    <s v="Europe"/>
    <s v="United Kingdom"/>
    <s v="Birmingham"/>
    <s v="Non-Profit"/>
    <s v="Direct"/>
    <x v="15"/>
    <x v="6"/>
    <s v="PRN-8657"/>
    <n v="290.14"/>
    <n v="250.73"/>
    <n v="3.4000000000000002E-2"/>
    <n v="25"/>
    <n v="6"/>
    <n v="6055.1295"/>
    <n v="7253.5"/>
    <x v="599"/>
    <n v="-0.19790997038131058"/>
    <x v="32"/>
    <s v="Q2-2025"/>
    <s v="Low"/>
    <s v="Europe &gt; United Kingdom &gt; Birmingham"/>
    <s v="Jan-2023"/>
    <n v="27"/>
    <x v="32"/>
    <n v="1460546.9416299989"/>
    <n v="1363159.1003099994"/>
    <n v="0.9333209782279831"/>
    <x v="1"/>
  </r>
  <r>
    <s v="ORD-2024-358795"/>
    <d v="2024-10-23T00:00:00"/>
    <d v="2024-10-30T00:00:00"/>
    <s v="Africa"/>
    <s v="Nigeria"/>
    <s v="Port Harcourt"/>
    <s v="Education"/>
    <s v="Online"/>
    <x v="8"/>
    <x v="6"/>
    <s v="PRN-9322"/>
    <n v="1084.3900000000001"/>
    <n v="759.33"/>
    <n v="0.23699999999999999"/>
    <n v="10"/>
    <n v="7"/>
    <n v="5793.6878999999999"/>
    <n v="10843.900000000001"/>
    <x v="600"/>
    <n v="-0.87167486187856302"/>
    <x v="25"/>
    <s v="Q4-2024"/>
    <s v="Low"/>
    <s v="Africa &gt; Nigeria &gt; Port Harcourt"/>
    <s v="Jan-2023"/>
    <n v="21"/>
    <x v="25"/>
    <n v="1460546.9416299989"/>
    <n v="1368952.7882099994"/>
    <n v="0.93728777158111842"/>
    <x v="1"/>
  </r>
  <r>
    <s v="ORD-2024-356812"/>
    <d v="2024-03-07T00:00:00"/>
    <d v="2024-04-03T00:00:00"/>
    <s v="Europe"/>
    <s v="Germany"/>
    <s v="Frankfurt"/>
    <s v="Corporate"/>
    <s v="Direct"/>
    <x v="9"/>
    <x v="6"/>
    <s v="PRN-6911"/>
    <n v="738.16"/>
    <n v="956.49"/>
    <n v="0.152"/>
    <n v="7"/>
    <n v="27"/>
    <n v="5677.7246400000004"/>
    <n v="5167.12"/>
    <x v="601"/>
    <n v="8.9931208780847191E-2"/>
    <x v="12"/>
    <s v="Q1-2024"/>
    <s v="Medium"/>
    <s v="Europe &gt; Germany &gt; Frankfurt"/>
    <s v="Jan-2023"/>
    <n v="14"/>
    <x v="12"/>
    <n v="1460546.9416299989"/>
    <n v="1374630.5128499994"/>
    <n v="0.94117516778740773"/>
    <x v="1"/>
  </r>
  <r>
    <s v="ORD-2025-874124"/>
    <d v="2025-05-14T00:00:00"/>
    <d v="2025-05-21T00:00:00"/>
    <s v="Americas"/>
    <s v="Canada"/>
    <s v="Vancouver"/>
    <s v="Non-Profit"/>
    <s v="Distributor"/>
    <x v="6"/>
    <x v="6"/>
    <s v="PRN-2407"/>
    <n v="883.5"/>
    <n v="1978.91"/>
    <n v="5.3999999999999999E-2"/>
    <n v="3"/>
    <n v="7"/>
    <n v="5616.1465800000005"/>
    <n v="2650.5"/>
    <x v="602"/>
    <n v="0.52805718970390558"/>
    <x v="27"/>
    <s v="Q2-2025"/>
    <s v="High"/>
    <s v="Americas &gt; Canada &gt; Vancouver"/>
    <s v="Jan-2023"/>
    <n v="28"/>
    <x v="26"/>
    <n v="1460546.9416299989"/>
    <n v="1380246.6594299993"/>
    <n v="0.94502040303450785"/>
    <x v="1"/>
  </r>
  <r>
    <s v="ORD-2023-128295"/>
    <d v="2023-06-23T00:00:00"/>
    <d v="2023-07-03T00:00:00"/>
    <s v="Africa"/>
    <s v="Nigeria"/>
    <s v="Abuja"/>
    <s v="Consumer"/>
    <s v="Online"/>
    <x v="8"/>
    <x v="6"/>
    <s v="PRN-2542"/>
    <n v="337.75"/>
    <n v="548.89"/>
    <n v="0"/>
    <n v="10"/>
    <n v="10"/>
    <n v="5488.9"/>
    <n v="3377.5"/>
    <x v="603"/>
    <n v="0.38466723751571347"/>
    <x v="16"/>
    <s v="Q2-2023"/>
    <s v="Low"/>
    <s v="Africa &gt; Nigeria &gt; Abuja"/>
    <s v="Jan-2023"/>
    <n v="5"/>
    <x v="16"/>
    <n v="1460546.9416299989"/>
    <n v="1385735.5594299992"/>
    <n v="0.9487785157274653"/>
    <x v="1"/>
  </r>
  <r>
    <s v="ORD-2024-333192"/>
    <d v="2024-10-29T00:00:00"/>
    <d v="2024-11-04T00:00:00"/>
    <s v="Africa"/>
    <s v="Kenya"/>
    <s v="Nairobi"/>
    <s v="Corporate"/>
    <s v="Distributor"/>
    <x v="9"/>
    <x v="6"/>
    <s v="PRN-4893"/>
    <n v="805.81"/>
    <n v="1823.04"/>
    <n v="0"/>
    <n v="3"/>
    <n v="6"/>
    <n v="5469.12"/>
    <n v="2417.4299999999998"/>
    <x v="604"/>
    <n v="0.55798556257679488"/>
    <x v="25"/>
    <s v="Q4-2024"/>
    <s v="High"/>
    <s v="Africa &gt; Kenya &gt; Nairobi"/>
    <s v="Jan-2023"/>
    <n v="21"/>
    <x v="25"/>
    <n v="1460546.9416299989"/>
    <n v="1391204.6794299993"/>
    <n v="0.95252308554861498"/>
    <x v="2"/>
  </r>
  <r>
    <s v="ORD-2024-364080"/>
    <d v="2024-04-16T00:00:00"/>
    <d v="2024-04-27T00:00:00"/>
    <s v="Africa"/>
    <s v="Kenya"/>
    <s v="Nakuru"/>
    <s v="Enterprise"/>
    <s v="Online"/>
    <x v="4"/>
    <x v="6"/>
    <s v="PRN-2641"/>
    <n v="401.3"/>
    <n v="826.47"/>
    <n v="0.22500000000000001"/>
    <n v="8"/>
    <n v="11"/>
    <n v="5124.1140000000005"/>
    <n v="3210.4"/>
    <x v="605"/>
    <n v="0.3734721748969676"/>
    <x v="28"/>
    <s v="Q2-2024"/>
    <s v="Medium"/>
    <s v="Africa &gt; Kenya &gt; Nakuru"/>
    <s v="Jan-2023"/>
    <n v="15"/>
    <x v="29"/>
    <n v="1460546.9416299989"/>
    <n v="1396328.7934299994"/>
    <n v="0.95603143838134308"/>
    <x v="2"/>
  </r>
  <r>
    <s v="ORD-2024-381197"/>
    <d v="2024-11-01T00:00:00"/>
    <d v="2024-11-12T00:00:00"/>
    <s v="Europe"/>
    <s v="Germany"/>
    <s v="Frankfurt"/>
    <s v="Consumer"/>
    <s v="Online"/>
    <x v="7"/>
    <x v="6"/>
    <s v="PRN-2409"/>
    <n v="599.84"/>
    <n v="1330.85"/>
    <n v="0.115"/>
    <n v="4"/>
    <n v="11"/>
    <n v="4711.2089999999998"/>
    <n v="2399.36"/>
    <x v="606"/>
    <n v="0.49071246892252068"/>
    <x v="6"/>
    <s v="Q4-2024"/>
    <s v="Medium"/>
    <s v="Europe &gt; Germany &gt; Frankfurt"/>
    <s v="Jan-2023"/>
    <n v="22"/>
    <x v="6"/>
    <n v="1460546.9416299989"/>
    <n v="1401040.0024299994"/>
    <n v="0.95925708547676769"/>
    <x v="2"/>
  </r>
  <r>
    <s v="ORD-2025-306903"/>
    <d v="2025-06-24T00:00:00"/>
    <d v="2025-07-23T00:00:00"/>
    <s v="Americas"/>
    <s v="Canada"/>
    <s v="Vancouver"/>
    <s v="Non-Profit"/>
    <s v="Marketplace"/>
    <x v="14"/>
    <x v="6"/>
    <s v="PRN-3775"/>
    <n v="255.4"/>
    <n v="322.70999999999998"/>
    <n v="0.115"/>
    <n v="16"/>
    <n v="29"/>
    <n v="4569.5735999999997"/>
    <n v="4086.4"/>
    <x v="607"/>
    <n v="0.10573713048412212"/>
    <x v="15"/>
    <s v="Q2-2025"/>
    <s v="Low"/>
    <s v="Americas &gt; Canada &gt; Vancouver"/>
    <s v="Jan-2023"/>
    <n v="29"/>
    <x v="15"/>
    <n v="1460546.9416299989"/>
    <n v="1405609.5760299994"/>
    <n v="0.96238575835249207"/>
    <x v="2"/>
  </r>
  <r>
    <s v="ORD-2024-999607"/>
    <d v="2024-01-12T00:00:00"/>
    <d v="2024-01-29T00:00:00"/>
    <s v="Americas"/>
    <s v="USA"/>
    <s v="Chicago"/>
    <s v="Education"/>
    <s v="Distributor"/>
    <x v="5"/>
    <x v="6"/>
    <s v="PRN-8604"/>
    <n v="493.76"/>
    <n v="625.04"/>
    <n v="0.25800000000000001"/>
    <n v="9"/>
    <n v="17"/>
    <n v="4174.0171199999995"/>
    <n v="4443.84"/>
    <x v="608"/>
    <n v="-6.4643453115496727E-2"/>
    <x v="22"/>
    <s v="Q1-2024"/>
    <s v="Low"/>
    <s v="Americas &gt; USA &gt; Chicago"/>
    <s v="Jan-2023"/>
    <n v="12"/>
    <x v="22"/>
    <n v="1460546.9416299989"/>
    <n v="1409783.5931499994"/>
    <n v="0.96524360358911399"/>
    <x v="2"/>
  </r>
  <r>
    <s v="ORD-2024-777623"/>
    <d v="2024-09-19T00:00:00"/>
    <d v="2024-10-14T00:00:00"/>
    <s v="Americas"/>
    <s v="Brazil"/>
    <s v="Rio de Janeiro"/>
    <s v="Small Business"/>
    <s v="Retail"/>
    <x v="10"/>
    <x v="6"/>
    <s v="PRN-2749"/>
    <n v="386.96"/>
    <n v="937.46"/>
    <n v="0.26600000000000001"/>
    <n v="6"/>
    <n v="25"/>
    <n v="4128.57384"/>
    <n v="2321.7599999999998"/>
    <x v="609"/>
    <n v="0.43763631462626335"/>
    <x v="31"/>
    <s v="Q3-2024"/>
    <s v="Medium"/>
    <s v="Americas &gt; Brazil &gt; Rio de Janeiro"/>
    <s v="Jan-2023"/>
    <n v="20"/>
    <x v="31"/>
    <n v="1460546.9416299989"/>
    <n v="1413912.1669899994"/>
    <n v="0.96807033494729433"/>
    <x v="2"/>
  </r>
  <r>
    <s v="ORD-2024-423853"/>
    <d v="2024-09-03T00:00:00"/>
    <d v="2024-09-08T00:00:00"/>
    <s v="Africa"/>
    <s v="Nigeria"/>
    <s v="Lagos"/>
    <s v="Small Business"/>
    <s v="Direct"/>
    <x v="10"/>
    <x v="6"/>
    <s v="PRN-1141"/>
    <n v="197.63"/>
    <n v="325.79000000000002"/>
    <n v="0.11600000000000001"/>
    <n v="13"/>
    <n v="5"/>
    <n v="3743.9786800000006"/>
    <n v="2569.19"/>
    <x v="610"/>
    <n v="0.31378081458519425"/>
    <x v="31"/>
    <s v="Q3-2024"/>
    <s v="Low"/>
    <s v="Africa &gt; Nigeria &gt; Lagos"/>
    <s v="Jan-2023"/>
    <n v="20"/>
    <x v="31"/>
    <n v="1460546.9416299989"/>
    <n v="1417656.1456699993"/>
    <n v="0.97063374360831389"/>
    <x v="2"/>
  </r>
  <r>
    <s v="ORD-2024-872291"/>
    <d v="2024-01-08T00:00:00"/>
    <d v="2024-01-12T00:00:00"/>
    <s v="Asia"/>
    <s v="India"/>
    <s v="Bengaluru"/>
    <s v="Corporate"/>
    <s v="Direct"/>
    <x v="13"/>
    <x v="6"/>
    <s v="PRN-6585"/>
    <n v="802.32"/>
    <n v="602.34"/>
    <n v="0.12"/>
    <n v="7"/>
    <n v="4"/>
    <n v="3710.4144000000001"/>
    <n v="5616.2400000000007"/>
    <x v="611"/>
    <n v="-0.51364224977134643"/>
    <x v="22"/>
    <s v="Q1-2024"/>
    <s v="Low"/>
    <s v="Asia &gt; India &gt; Bengaluru"/>
    <s v="Jan-2023"/>
    <n v="12"/>
    <x v="22"/>
    <n v="1460546.9416299989"/>
    <n v="1421366.5600699992"/>
    <n v="0.97317417164540188"/>
    <x v="2"/>
  </r>
  <r>
    <s v="ORD-2025-898022"/>
    <d v="2025-09-02T00:00:00"/>
    <d v="2025-09-11T00:00:00"/>
    <s v="Americas"/>
    <s v="Canada"/>
    <s v="Toronto"/>
    <s v="Corporate"/>
    <s v="Distributor"/>
    <x v="9"/>
    <x v="6"/>
    <s v="PRN-1276"/>
    <n v="1207.6300000000001"/>
    <n v="921.68"/>
    <n v="0.19600000000000001"/>
    <n v="5"/>
    <n v="9"/>
    <n v="3705.1536000000001"/>
    <n v="6038.1500000000005"/>
    <x v="612"/>
    <n v="-0.62966253274897976"/>
    <x v="21"/>
    <s v="Q3-2025"/>
    <s v="Medium"/>
    <s v="Americas &gt; Canada &gt; Toronto"/>
    <s v="Jan-2023"/>
    <n v="32"/>
    <x v="21"/>
    <n v="1460546.9416299989"/>
    <n v="1425071.7136699993"/>
    <n v="0.97571099774416803"/>
    <x v="2"/>
  </r>
  <r>
    <s v="ORD-2024-745424"/>
    <d v="2024-08-22T00:00:00"/>
    <d v="2024-09-04T00:00:00"/>
    <s v="Europe"/>
    <s v="Germany"/>
    <s v="Frankfurt"/>
    <s v="Non-Profit"/>
    <s v="Retail"/>
    <x v="2"/>
    <x v="6"/>
    <s v="PRN-4892"/>
    <n v="90.04"/>
    <n v="194.62"/>
    <n v="4.2999999999999997E-2"/>
    <n v="19"/>
    <n v="13"/>
    <n v="3538.7754599999998"/>
    <n v="1710.7600000000002"/>
    <x v="613"/>
    <n v="0.51656723650954661"/>
    <x v="4"/>
    <s v="Q3-2024"/>
    <s v="Low"/>
    <s v="Europe &gt; Germany &gt; Frankfurt"/>
    <s v="Jan-2023"/>
    <n v="19"/>
    <x v="4"/>
    <n v="1460546.9416299989"/>
    <n v="1428610.4891299992"/>
    <n v="0.9781339088873392"/>
    <x v="2"/>
  </r>
  <r>
    <s v="ORD-2024-788105"/>
    <d v="2024-11-30T00:00:00"/>
    <d v="2024-12-30T00:00:00"/>
    <s v="Europe"/>
    <s v="France"/>
    <s v="Marseille"/>
    <s v="Consumer"/>
    <s v="Marketplace"/>
    <x v="6"/>
    <x v="6"/>
    <s v="PRN-4170"/>
    <n v="117.64"/>
    <n v="175.67"/>
    <n v="0"/>
    <n v="20"/>
    <n v="30"/>
    <n v="3513.3999999999996"/>
    <n v="2352.8000000000002"/>
    <x v="614"/>
    <n v="0.33033528775545046"/>
    <x v="6"/>
    <s v="Q4-2024"/>
    <s v="Low"/>
    <s v="Europe &gt; France &gt; Marseille"/>
    <s v="Jan-2023"/>
    <n v="22"/>
    <x v="6"/>
    <n v="1460546.9416299989"/>
    <n v="1432123.8891299991"/>
    <n v="0.9805394460870398"/>
    <x v="2"/>
  </r>
  <r>
    <s v="ORD-2023-949710"/>
    <d v="2023-03-07T00:00:00"/>
    <d v="2023-04-01T00:00:00"/>
    <s v="Africa"/>
    <s v="Kenya"/>
    <s v="Nairobi"/>
    <s v="Consumer"/>
    <s v="Marketplace"/>
    <x v="4"/>
    <x v="6"/>
    <s v="PRN-7049"/>
    <n v="1024.0999999999999"/>
    <n v="918.19"/>
    <n v="0.189"/>
    <n v="4"/>
    <n v="25"/>
    <n v="2978.6083600000002"/>
    <n v="4096.3999999999996"/>
    <x v="615"/>
    <n v="-0.37527311579827816"/>
    <x v="8"/>
    <s v="Q1-2023"/>
    <s v="Medium"/>
    <s v="Africa &gt; Kenya &gt; Nairobi"/>
    <s v="Jan-2023"/>
    <n v="2"/>
    <x v="8"/>
    <n v="1460546.9416299989"/>
    <n v="1435102.497489999"/>
    <n v="0.98257882481229719"/>
    <x v="2"/>
  </r>
  <r>
    <s v="ORD-2024-970848"/>
    <d v="2024-05-23T00:00:00"/>
    <d v="2024-06-03T00:00:00"/>
    <s v="Africa"/>
    <s v="South Africa"/>
    <s v="Johannesburg"/>
    <s v="Small Business"/>
    <s v="Distributor"/>
    <x v="6"/>
    <x v="6"/>
    <s v="PRN-3785"/>
    <n v="180.89"/>
    <n v="249.57"/>
    <n v="2.1999999999999999E-2"/>
    <n v="12"/>
    <n v="11"/>
    <n v="2928.95352"/>
    <n v="2170.6799999999998"/>
    <x v="616"/>
    <n v="0.25888888806948368"/>
    <x v="17"/>
    <s v="Q2-2024"/>
    <s v="Low"/>
    <s v="Africa &gt; South Africa &gt; Johannesburg"/>
    <s v="Jan-2023"/>
    <n v="16"/>
    <x v="17"/>
    <n v="1460546.9416299989"/>
    <n v="1438031.451009999"/>
    <n v="0.9845842061092045"/>
    <x v="2"/>
  </r>
  <r>
    <s v="ORD-2024-164288"/>
    <d v="2024-12-21T00:00:00"/>
    <d v="2024-12-26T00:00:00"/>
    <s v="Americas"/>
    <s v="USA"/>
    <s v="San Francisco"/>
    <s v="Consumer"/>
    <s v="Marketplace"/>
    <x v="9"/>
    <x v="6"/>
    <s v="PRN-4788"/>
    <n v="699.57"/>
    <n v="572.71"/>
    <n v="0.192"/>
    <n v="6"/>
    <n v="5"/>
    <n v="2776.4980800000003"/>
    <n v="4197.42"/>
    <x v="617"/>
    <n v="-0.51176765805651114"/>
    <x v="1"/>
    <s v="Q4-2024"/>
    <s v="Low"/>
    <s v="Americas &gt; USA &gt; San Francisco"/>
    <s v="Jan-2023"/>
    <n v="23"/>
    <x v="1"/>
    <n v="1460546.9416299989"/>
    <n v="1440807.9490899991"/>
    <n v="0.98648520497535619"/>
    <x v="2"/>
  </r>
  <r>
    <s v="ORD-2024-225829"/>
    <d v="2024-11-07T00:00:00"/>
    <d v="2024-11-26T00:00:00"/>
    <s v="Americas"/>
    <s v="Brazil"/>
    <s v="Rio de Janeiro"/>
    <s v="Non-Profit"/>
    <s v="Distributor"/>
    <x v="8"/>
    <x v="6"/>
    <s v="PRN-9960"/>
    <n v="55.35"/>
    <n v="128.68"/>
    <n v="0.128"/>
    <n v="21"/>
    <n v="19"/>
    <n v="2356.38816"/>
    <n v="1162.3500000000001"/>
    <x v="618"/>
    <n v="0.50672388372550636"/>
    <x v="6"/>
    <s v="Q4-2024"/>
    <s v="Low"/>
    <s v="Americas &gt; Brazil &gt; Rio de Janeiro"/>
    <s v="Jan-2023"/>
    <n v="22"/>
    <x v="6"/>
    <n v="1460546.9416299989"/>
    <n v="1443164.3372499992"/>
    <n v="0.98809856507549132"/>
    <x v="2"/>
  </r>
  <r>
    <s v="ORD-2023-864121"/>
    <d v="2023-03-27T00:00:00"/>
    <d v="2023-04-22T00:00:00"/>
    <s v="Asia"/>
    <s v="India"/>
    <s v="Delhi"/>
    <s v="Non-Profit"/>
    <s v="Marketplace"/>
    <x v="8"/>
    <x v="6"/>
    <s v="PRN-4506"/>
    <n v="178.53"/>
    <n v="199.37"/>
    <n v="0.10100000000000001"/>
    <n v="12"/>
    <n v="26"/>
    <n v="2150.8035600000003"/>
    <n v="2142.36"/>
    <x v="619"/>
    <n v="3.9257699573456905E-3"/>
    <x v="8"/>
    <s v="Q1-2023"/>
    <s v="Low"/>
    <s v="Asia &gt; India &gt; Delhi"/>
    <s v="Jan-2023"/>
    <n v="2"/>
    <x v="8"/>
    <n v="1460546.9416299989"/>
    <n v="1445315.1408099991"/>
    <n v="0.98957116653642041"/>
    <x v="2"/>
  </r>
  <r>
    <s v="ORD-2024-266562"/>
    <d v="2024-11-27T00:00:00"/>
    <d v="2024-12-24T00:00:00"/>
    <s v="Africa"/>
    <s v="Kenya"/>
    <s v="Mombasa"/>
    <s v="Corporate"/>
    <s v="Distributor"/>
    <x v="7"/>
    <x v="6"/>
    <s v="PRN-5569"/>
    <n v="143.33000000000001"/>
    <n v="233.51"/>
    <n v="0.16300000000000001"/>
    <n v="11"/>
    <n v="27"/>
    <n v="2149.9265699999996"/>
    <n v="1576.63"/>
    <x v="620"/>
    <n v="0.26665867476580823"/>
    <x v="6"/>
    <s v="Q4-2024"/>
    <s v="Low"/>
    <s v="Africa &gt; Kenya &gt; Mombasa"/>
    <s v="Jan-2023"/>
    <n v="22"/>
    <x v="6"/>
    <n v="1460546.9416299989"/>
    <n v="1447465.067379999"/>
    <n v="0.99104316754420763"/>
    <x v="2"/>
  </r>
  <r>
    <s v="ORD-2023-386663"/>
    <d v="2023-06-05T00:00:00"/>
    <d v="2023-06-28T00:00:00"/>
    <s v="Europe"/>
    <s v="United Kingdom"/>
    <s v="Birmingham"/>
    <s v="Corporate"/>
    <s v="Direct"/>
    <x v="10"/>
    <x v="6"/>
    <s v="PRN-3690"/>
    <n v="605.82000000000005"/>
    <n v="771.12"/>
    <n v="0.13200000000000001"/>
    <n v="3"/>
    <n v="23"/>
    <n v="2007.99648"/>
    <n v="1817.46"/>
    <x v="621"/>
    <n v="9.4888851597986851E-2"/>
    <x v="16"/>
    <s v="Q2-2023"/>
    <s v="Low"/>
    <s v="Europe &gt; United Kingdom &gt; Birmingham"/>
    <s v="Jan-2023"/>
    <n v="5"/>
    <x v="16"/>
    <n v="1460546.9416299989"/>
    <n v="1449473.0638599989"/>
    <n v="0.99241799256541441"/>
    <x v="2"/>
  </r>
  <r>
    <s v="ORD-2024-973420"/>
    <d v="2024-05-12T00:00:00"/>
    <d v="2024-05-24T00:00:00"/>
    <s v="Europe"/>
    <s v="United Kingdom"/>
    <s v="Manchester"/>
    <s v="Education"/>
    <s v="Marketplace"/>
    <x v="10"/>
    <x v="6"/>
    <s v="PRN-5813"/>
    <n v="111.02"/>
    <n v="172.88"/>
    <n v="0.19700000000000001"/>
    <n v="14"/>
    <n v="12"/>
    <n v="1943.5169599999997"/>
    <n v="1554.28"/>
    <x v="622"/>
    <n v="0.20027453735212056"/>
    <x v="17"/>
    <s v="Q2-2024"/>
    <s v="Low"/>
    <s v="Europe &gt; United Kingdom &gt; Manchester"/>
    <s v="Jan-2023"/>
    <n v="16"/>
    <x v="17"/>
    <n v="1460546.9416299989"/>
    <n v="1451416.5808199989"/>
    <n v="0.99374867007026124"/>
    <x v="2"/>
  </r>
  <r>
    <s v="ORD-2024-792137"/>
    <d v="2024-03-02T00:00:00"/>
    <d v="2024-03-16T00:00:00"/>
    <s v="Americas"/>
    <s v="Canada"/>
    <s v="Vancouver"/>
    <s v="Non-Profit"/>
    <s v="Direct"/>
    <x v="0"/>
    <x v="6"/>
    <s v="PRN-7976"/>
    <n v="248.24"/>
    <n v="464.05"/>
    <n v="0.16900000000000001"/>
    <n v="5"/>
    <n v="14"/>
    <n v="1928.1277499999999"/>
    <n v="1241.2"/>
    <x v="623"/>
    <n v="0.3562667203975462"/>
    <x v="12"/>
    <s v="Q1-2024"/>
    <s v="Low"/>
    <s v="Americas &gt; Canada &gt; Vancouver"/>
    <s v="Jan-2023"/>
    <n v="14"/>
    <x v="12"/>
    <n v="1460546.9416299989"/>
    <n v="1453344.7085699989"/>
    <n v="0.99506881096751187"/>
    <x v="2"/>
  </r>
  <r>
    <s v="ORD-2025-752845"/>
    <d v="2025-03-30T00:00:00"/>
    <d v="2025-04-07T00:00:00"/>
    <s v="Americas"/>
    <s v="Brazil"/>
    <s v="São Paulo"/>
    <s v="Non-Profit"/>
    <s v="Direct"/>
    <x v="2"/>
    <x v="6"/>
    <s v="PRN-8763"/>
    <n v="71.62"/>
    <n v="118.37"/>
    <n v="0.156"/>
    <n v="17"/>
    <n v="8"/>
    <n v="1698.37276"/>
    <n v="1217.54"/>
    <x v="624"/>
    <n v="0.28311379652603474"/>
    <x v="20"/>
    <s v="Q1-2025"/>
    <s v="Low"/>
    <s v="Americas &gt; Brazil &gt; São Paulo"/>
    <s v="Jan-2023"/>
    <n v="26"/>
    <x v="20"/>
    <n v="1460546.9416299989"/>
    <n v="1455043.0813299988"/>
    <n v="0.99623164436340705"/>
    <x v="2"/>
  </r>
  <r>
    <s v="ORD-2024-207792"/>
    <d v="2024-09-03T00:00:00"/>
    <d v="2024-09-07T00:00:00"/>
    <s v="Asia"/>
    <s v="Japan"/>
    <s v="Tokyo"/>
    <s v="Small Business"/>
    <s v="Distributor"/>
    <x v="15"/>
    <x v="6"/>
    <s v="PRN-3917"/>
    <n v="43.23"/>
    <n v="94.78"/>
    <n v="9.0999999999999998E-2"/>
    <n v="19"/>
    <n v="4"/>
    <n v="1636.9453799999999"/>
    <n v="821.36999999999989"/>
    <x v="625"/>
    <n v="0.49823005090127076"/>
    <x v="31"/>
    <s v="Q3-2024"/>
    <s v="Low"/>
    <s v="Asia &gt; Japan &gt; Tokyo"/>
    <s v="Mar-2023"/>
    <n v="18"/>
    <x v="23"/>
    <n v="1460546.9416299989"/>
    <n v="1456680.0267099987"/>
    <n v="0.99735241996694435"/>
    <x v="2"/>
  </r>
  <r>
    <s v="ORD-2024-866535"/>
    <d v="2024-12-04T00:00:00"/>
    <d v="2024-12-12T00:00:00"/>
    <s v="Europe"/>
    <s v="Germany"/>
    <s v="Frankfurt"/>
    <s v="Enterprise"/>
    <s v="Marketplace"/>
    <x v="7"/>
    <x v="6"/>
    <s v="PRN-5492"/>
    <n v="72.06"/>
    <n v="122.74"/>
    <n v="0.23799999999999999"/>
    <n v="12"/>
    <n v="8"/>
    <n v="1122.33456"/>
    <n v="864.72"/>
    <x v="626"/>
    <n v="0.22953455162246805"/>
    <x v="1"/>
    <s v="Q4-2024"/>
    <s v="Low"/>
    <s v="Europe &gt; Germany &gt; Frankfurt"/>
    <s v="Jan-2023"/>
    <n v="23"/>
    <x v="1"/>
    <n v="1460546.9416299989"/>
    <n v="1457802.3612699988"/>
    <n v="0.99812085439928622"/>
    <x v="2"/>
  </r>
  <r>
    <s v="ORD-2023-769774"/>
    <d v="2023-06-13T00:00:00"/>
    <d v="2023-06-24T00:00:00"/>
    <s v="Americas"/>
    <s v="Canada"/>
    <s v="Toronto"/>
    <s v="Corporate"/>
    <s v="Online"/>
    <x v="1"/>
    <x v="6"/>
    <s v="PRN-8008"/>
    <n v="247.07"/>
    <n v="495.19"/>
    <n v="2.8000000000000001E-2"/>
    <n v="2"/>
    <n v="11"/>
    <n v="962.64936"/>
    <n v="494.14"/>
    <x v="627"/>
    <n v="0.48668744764968214"/>
    <x v="16"/>
    <s v="Q2-2023"/>
    <s v="Low"/>
    <s v="Americas &gt; Canada &gt; Toronto"/>
    <s v="Jan-2023"/>
    <n v="5"/>
    <x v="16"/>
    <n v="1460546.9416299989"/>
    <n v="1458765.0106299988"/>
    <n v="0.99877995636483174"/>
    <x v="2"/>
  </r>
  <r>
    <s v="ORD-2025-222035"/>
    <d v="2025-03-14T00:00:00"/>
    <d v="2025-04-08T00:00:00"/>
    <s v="Asia"/>
    <s v="China"/>
    <s v="Unknown - China"/>
    <s v="Corporate"/>
    <s v="Distributor"/>
    <x v="4"/>
    <x v="6"/>
    <s v="PRN-5815"/>
    <n v="80.59"/>
    <n v="157.82"/>
    <n v="0.217"/>
    <n v="5"/>
    <n v="25"/>
    <n v="617.86529999999993"/>
    <n v="402.95000000000005"/>
    <x v="628"/>
    <n v="0.3478351996786353"/>
    <x v="20"/>
    <s v="Q1-2025"/>
    <s v="Low"/>
    <s v="Asia &gt; China &gt; Unknown - China"/>
    <s v="Jan-2023"/>
    <n v="26"/>
    <x v="20"/>
    <n v="1460546.9416299989"/>
    <n v="1459382.8759299987"/>
    <n v="0.99920299329872886"/>
    <x v="2"/>
  </r>
  <r>
    <s v="ORD-2025-460466"/>
    <d v="2025-02-07T00:00:00"/>
    <d v="2025-02-16T00:00:00"/>
    <s v="Africa"/>
    <s v="Nigeria"/>
    <s v="Lagos"/>
    <s v="Small Business"/>
    <s v="Distributor"/>
    <x v="1"/>
    <x v="6"/>
    <s v="PRN-1882"/>
    <n v="90.68"/>
    <n v="118.17"/>
    <n v="0.13500000000000001"/>
    <n v="6"/>
    <n v="9"/>
    <n v="613.30229999999995"/>
    <n v="544.08000000000004"/>
    <x v="629"/>
    <n v="0.11286815653552891"/>
    <x v="11"/>
    <s v="Q1-2025"/>
    <s v="Low"/>
    <s v="Africa &gt; Nigeria &gt; Lagos"/>
    <s v="Jan-2023"/>
    <n v="25"/>
    <x v="11"/>
    <n v="1460546.9416299989"/>
    <n v="1459996.1782299988"/>
    <n v="0.99962290606053006"/>
    <x v="2"/>
  </r>
  <r>
    <s v="ORD-2025-698069"/>
    <d v="2025-06-03T00:00:00"/>
    <d v="2025-06-10T00:00:00"/>
    <s v="Americas"/>
    <s v="Canada"/>
    <s v="Toronto"/>
    <s v="Consumer"/>
    <s v="Distributor"/>
    <x v="0"/>
    <x v="6"/>
    <s v="PRN-6429"/>
    <n v="75.180000000000007"/>
    <n v="53.45"/>
    <n v="0.157"/>
    <n v="8"/>
    <n v="7"/>
    <n v="360.46680000000003"/>
    <n v="601.44000000000005"/>
    <x v="630"/>
    <n v="-0.66850317421743144"/>
    <x v="15"/>
    <s v="Q2-2025"/>
    <s v="Low"/>
    <s v="Americas &gt; Canada &gt; Toronto"/>
    <s v="Jan-2023"/>
    <n v="29"/>
    <x v="15"/>
    <n v="1460546.9416299989"/>
    <n v="1460356.6450299989"/>
    <n v="0.99986970867243219"/>
    <x v="2"/>
  </r>
  <r>
    <s v="ORD-2023-112666"/>
    <d v="2023-01-15T00:00:00"/>
    <d v="2023-01-22T00:00:00"/>
    <s v="Africa"/>
    <s v="Nigeria"/>
    <s v="Abuja"/>
    <s v="Education"/>
    <s v="Online"/>
    <x v="0"/>
    <x v="6"/>
    <s v="PRN-6276"/>
    <n v="28.38"/>
    <n v="47.22"/>
    <n v="0.19400000000000001"/>
    <n v="5"/>
    <n v="7"/>
    <n v="190.29660000000001"/>
    <n v="141.9"/>
    <x v="631"/>
    <n v="0.25432193743871412"/>
    <x v="18"/>
    <s v="Q1-2023"/>
    <s v="Low"/>
    <s v="Africa &gt; Nigeria &gt; Abuja"/>
    <s v="Jan-2023"/>
    <n v="0"/>
    <x v="18"/>
    <n v="1460546.9416299989"/>
    <n v="1460546.9416299989"/>
    <n v="1"/>
    <x v="2"/>
  </r>
  <r>
    <m/>
    <m/>
    <m/>
    <m/>
    <m/>
    <m/>
    <m/>
    <m/>
    <x v="16"/>
    <x v="7"/>
    <m/>
    <m/>
    <m/>
    <m/>
    <m/>
    <m/>
    <m/>
    <m/>
    <x v="632"/>
    <m/>
    <x v="33"/>
    <m/>
    <m/>
    <m/>
    <m/>
    <m/>
    <x v="33"/>
    <n v="0"/>
    <n v="0"/>
    <n v="0"/>
    <x v="0"/>
  </r>
  <r>
    <m/>
    <m/>
    <m/>
    <m/>
    <m/>
    <m/>
    <m/>
    <m/>
    <x v="16"/>
    <x v="7"/>
    <m/>
    <m/>
    <m/>
    <m/>
    <m/>
    <m/>
    <m/>
    <m/>
    <x v="632"/>
    <m/>
    <x v="33"/>
    <m/>
    <m/>
    <m/>
    <m/>
    <m/>
    <x v="33"/>
    <m/>
    <m/>
    <m/>
    <x v="3"/>
  </r>
  <r>
    <m/>
    <m/>
    <m/>
    <m/>
    <m/>
    <m/>
    <m/>
    <m/>
    <x v="16"/>
    <x v="7"/>
    <m/>
    <m/>
    <m/>
    <m/>
    <m/>
    <m/>
    <m/>
    <m/>
    <x v="632"/>
    <m/>
    <x v="33"/>
    <m/>
    <m/>
    <m/>
    <m/>
    <m/>
    <x v="33"/>
    <m/>
    <m/>
    <m/>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3">
  <r>
    <s v="ORD-2023-521280"/>
    <d v="2023-05-27T00:00:00"/>
    <d v="2023-06-19T00:00:00"/>
    <x v="0"/>
    <x v="0"/>
    <s v="Berlin"/>
    <s v="Education"/>
    <x v="0"/>
    <x v="0"/>
    <s v="Accessories"/>
    <s v="ACC-1882"/>
    <n v="1471.58"/>
    <n v="2576.65"/>
    <n v="4.0000000000000001E-3"/>
    <n v="37"/>
    <n v="23"/>
    <n v="94954.705799999996"/>
    <n v="54448.46"/>
    <x v="0"/>
    <n v="0.42658492234515455"/>
    <x v="0"/>
    <s v="Q2-2023"/>
    <s v="High"/>
    <s v="Europe &gt; Germany &gt; Berlin"/>
    <s v="Jan-2023"/>
    <n v="4"/>
    <n v="4"/>
    <n v="1510846.7817000009"/>
    <n v="94954.705799999996"/>
    <n v="6.2848666688197996E-2"/>
    <s v="A"/>
  </r>
  <r>
    <s v="ORD-2024-257550"/>
    <d v="2024-12-27T00:00:00"/>
    <d v="2024-12-29T00:00:00"/>
    <x v="1"/>
    <x v="1"/>
    <s v="Vancouver"/>
    <s v="Enterprise"/>
    <x v="1"/>
    <x v="1"/>
    <s v="Accessories"/>
    <s v="ACC-8620"/>
    <n v="1146.72"/>
    <n v="2074.34"/>
    <n v="0.111"/>
    <n v="51"/>
    <n v="2"/>
    <n v="94048.501260000005"/>
    <n v="58482.720000000001"/>
    <x v="1"/>
    <n v="0.37816425337472731"/>
    <x v="1"/>
    <s v="Q4-2024"/>
    <s v="High"/>
    <s v="Americas &gt; Canada &gt; Vancouver"/>
    <s v="Jan-2023"/>
    <n v="23"/>
    <n v="23"/>
    <n v="1510846.7817000009"/>
    <n v="189003.20705999999"/>
    <n v="0.12509753427633083"/>
    <s v="A"/>
  </r>
  <r>
    <s v="ORD-2024-704056"/>
    <d v="2024-06-23T00:00:00"/>
    <d v="2024-06-25T00:00:00"/>
    <x v="0"/>
    <x v="2"/>
    <s v="Birmingham"/>
    <s v="Small Business"/>
    <x v="1"/>
    <x v="2"/>
    <s v="Accessories"/>
    <s v="ACC-7838"/>
    <n v="951.44"/>
    <n v="1646.43"/>
    <n v="0.11"/>
    <n v="38"/>
    <n v="2"/>
    <n v="55682.262600000002"/>
    <n v="36154.720000000001"/>
    <x v="2"/>
    <n v="0.35069592520473475"/>
    <x v="2"/>
    <s v="Q2-2024"/>
    <s v="High"/>
    <s v="Europe &gt; United Kingdom &gt; Birmingham"/>
    <s v="Jan-2023"/>
    <n v="17"/>
    <n v="17"/>
    <n v="1510846.7817000009"/>
    <n v="244685.46966"/>
    <n v="0.1619525372286133"/>
    <s v="A"/>
  </r>
  <r>
    <s v="ORD-2023-944052"/>
    <d v="2023-08-30T00:00:00"/>
    <d v="2023-09-03T00:00:00"/>
    <x v="2"/>
    <x v="3"/>
    <s v="Delhi"/>
    <s v="Small Business"/>
    <x v="1"/>
    <x v="2"/>
    <s v="Accessories"/>
    <s v="ACC-3068"/>
    <n v="1082.25"/>
    <n v="2433.34"/>
    <n v="0.27"/>
    <n v="31"/>
    <n v="4"/>
    <n v="55066.484200000006"/>
    <n v="33549.75"/>
    <x v="3"/>
    <n v="0.3907410199251472"/>
    <x v="3"/>
    <s v="Q3-2023"/>
    <s v="High"/>
    <s v="Asia &gt; India &gt; Delhi"/>
    <s v="Jan-2023"/>
    <n v="7"/>
    <n v="7"/>
    <n v="1510846.7817000009"/>
    <n v="299751.95386000001"/>
    <n v="0.19839996847510896"/>
    <s v="A"/>
  </r>
  <r>
    <s v="ORD-2024-446699"/>
    <d v="2024-08-28T00:00:00"/>
    <d v="2024-09-25T00:00:00"/>
    <x v="1"/>
    <x v="4"/>
    <s v="Rio de Janeiro"/>
    <s v="Non-Profit"/>
    <x v="2"/>
    <x v="3"/>
    <s v="Accessories"/>
    <s v="ACC-4490"/>
    <n v="1394.65"/>
    <n v="3144.1"/>
    <n v="0.13400000000000001"/>
    <n v="20"/>
    <n v="28"/>
    <n v="54455.811999999998"/>
    <n v="27893"/>
    <x v="4"/>
    <n v="0.48778653782630216"/>
    <x v="4"/>
    <s v="Q3-2024"/>
    <s v="High"/>
    <s v="Americas &gt; Brazil &gt; Rio de Janeiro"/>
    <s v="Jan-2023"/>
    <n v="19"/>
    <n v="19"/>
    <n v="1510846.7817000009"/>
    <n v="354207.76585999998"/>
    <n v="0.23444320770994814"/>
    <s v="A"/>
  </r>
  <r>
    <s v="ORD-2023-957692"/>
    <d v="2023-05-07T00:00:00"/>
    <d v="2023-05-20T00:00:00"/>
    <x v="2"/>
    <x v="3"/>
    <s v="Mumbai"/>
    <s v="Enterprise"/>
    <x v="0"/>
    <x v="4"/>
    <s v="Accessories"/>
    <s v="ACC-9283"/>
    <n v="1443.28"/>
    <n v="2580.5700000000002"/>
    <n v="0"/>
    <n v="20"/>
    <n v="13"/>
    <n v="51611.4"/>
    <n v="28865.599999999999"/>
    <x v="5"/>
    <n v="0.44071271075770085"/>
    <x v="0"/>
    <s v="Q2-2023"/>
    <s v="High"/>
    <s v="Asia &gt; India &gt; Mumbai"/>
    <s v="Jan-2023"/>
    <n v="4"/>
    <n v="4"/>
    <n v="1510846.7817000009"/>
    <n v="405819.16586000001"/>
    <n v="0.26860378615187791"/>
    <s v="A"/>
  </r>
  <r>
    <s v="ORD-2023-667815"/>
    <d v="2023-10-21T00:00:00"/>
    <d v="2023-11-09T00:00:00"/>
    <x v="0"/>
    <x v="2"/>
    <s v="London"/>
    <s v="Non-Profit"/>
    <x v="3"/>
    <x v="5"/>
    <s v="Accessories"/>
    <s v="ACC-8557"/>
    <n v="1142.48"/>
    <n v="2105.5300000000002"/>
    <n v="0.20699999999999999"/>
    <n v="27"/>
    <n v="19"/>
    <n v="45081.502830000005"/>
    <n v="30846.959999999999"/>
    <x v="6"/>
    <n v="0.31575129346680664"/>
    <x v="5"/>
    <s v="Q4-2023"/>
    <s v="High"/>
    <s v="Europe &gt; United Kingdom &gt; London"/>
    <s v="Jan-2023"/>
    <n v="9"/>
    <n v="9"/>
    <n v="1510846.7817000009"/>
    <n v="450900.66869000002"/>
    <n v="0.29844235309066069"/>
    <s v="A"/>
  </r>
  <r>
    <s v="ORD-2024-655710"/>
    <d v="2024-11-30T00:00:00"/>
    <d v="2024-12-10T00:00:00"/>
    <x v="2"/>
    <x v="3"/>
    <s v="Hyderabad"/>
    <s v="Small Business"/>
    <x v="0"/>
    <x v="6"/>
    <s v="Accessories"/>
    <s v="ACC-1075"/>
    <n v="851.49"/>
    <n v="901.79"/>
    <n v="0.245"/>
    <n v="56"/>
    <n v="10"/>
    <n v="38127.681199999999"/>
    <n v="47683.44"/>
    <x v="7"/>
    <n v="-0.25062522816100347"/>
    <x v="6"/>
    <s v="Q4-2024"/>
    <s v="Medium"/>
    <s v="Asia &gt; India &gt; Hyderabad"/>
    <s v="Jan-2023"/>
    <n v="22"/>
    <n v="22"/>
    <n v="1510846.7817000009"/>
    <n v="489028.34989000001"/>
    <n v="0.32367832119928575"/>
    <s v="A"/>
  </r>
  <r>
    <s v="ORD-2023-842820"/>
    <d v="2023-09-20T00:00:00"/>
    <d v="2023-09-28T00:00:00"/>
    <x v="2"/>
    <x v="3"/>
    <s v="Unknown - India"/>
    <s v="Corporate"/>
    <x v="4"/>
    <x v="7"/>
    <s v="Accessories"/>
    <s v="ACC-1375"/>
    <n v="1362.06"/>
    <n v="3398.37"/>
    <n v="0.157"/>
    <n v="12"/>
    <n v="8"/>
    <n v="34377.910920000002"/>
    <n v="16344.72"/>
    <x v="8"/>
    <n v="0.52455749745714919"/>
    <x v="7"/>
    <s v="Q3-2023"/>
    <s v="High"/>
    <s v="Asia &gt; India &gt; Unknown - India"/>
    <s v="Jan-2023"/>
    <n v="8"/>
    <n v="8"/>
    <n v="1510846.7817000009"/>
    <n v="523406.26081000001"/>
    <n v="0.34643238953791505"/>
    <s v="A"/>
  </r>
  <r>
    <s v="ORD-2024-215294"/>
    <d v="2024-06-30T00:00:00"/>
    <d v="2024-07-14T00:00:00"/>
    <x v="1"/>
    <x v="4"/>
    <s v="Brasília"/>
    <s v="Education"/>
    <x v="0"/>
    <x v="1"/>
    <s v="Accessories"/>
    <s v="ACC-8683"/>
    <n v="1491.85"/>
    <n v="2583.02"/>
    <n v="0.16800000000000001"/>
    <n v="15"/>
    <n v="14"/>
    <n v="32236.089599999999"/>
    <n v="22377.75"/>
    <x v="9"/>
    <n v="0.30581685689321325"/>
    <x v="2"/>
    <s v="Q2-2024"/>
    <s v="High"/>
    <s v="Americas &gt; Brazil &gt; Brasília"/>
    <s v="Jan-2023"/>
    <n v="17"/>
    <n v="17"/>
    <n v="1510846.7817000009"/>
    <n v="555642.35040999996"/>
    <n v="0.36776882814337575"/>
    <s v="A"/>
  </r>
  <r>
    <s v="ORD-2023-548874"/>
    <d v="2023-03-19T00:00:00"/>
    <d v="2023-04-09T00:00:00"/>
    <x v="0"/>
    <x v="2"/>
    <s v="Manchester"/>
    <s v="Consumer"/>
    <x v="0"/>
    <x v="2"/>
    <s v="Accessories"/>
    <s v="ACC-9150"/>
    <n v="1082.17"/>
    <n v="1234.0999999999999"/>
    <n v="0.189"/>
    <n v="31"/>
    <n v="21"/>
    <n v="31026.508099999995"/>
    <n v="33547.270000000004"/>
    <x v="10"/>
    <n v="-8.1245427035342363E-2"/>
    <x v="8"/>
    <s v="Q1-2023"/>
    <s v="Medium"/>
    <s v="Europe &gt; United Kingdom &gt; Manchester"/>
    <s v="Jan-2023"/>
    <n v="2"/>
    <n v="2"/>
    <n v="1510846.7817000009"/>
    <n v="586668.85850999993"/>
    <n v="0.38830466835947564"/>
    <s v="A"/>
  </r>
  <r>
    <s v="ORD-2025-146850"/>
    <d v="2025-01-21T00:00:00"/>
    <d v="2025-02-14T00:00:00"/>
    <x v="3"/>
    <x v="5"/>
    <s v="Nairobi"/>
    <s v="Small Business"/>
    <x v="0"/>
    <x v="8"/>
    <s v="Accessories"/>
    <s v="ACC-1659"/>
    <n v="1030.44"/>
    <n v="2562.84"/>
    <n v="0.14799999999999999"/>
    <n v="14"/>
    <n v="24"/>
    <n v="30569.555520000002"/>
    <n v="14426.16"/>
    <x v="11"/>
    <n v="0.52808734852027062"/>
    <x v="9"/>
    <s v="Q1-2025"/>
    <s v="High"/>
    <s v="Africa &gt; Kenya &gt; Nairobi"/>
    <s v="Jan-2023"/>
    <n v="24"/>
    <n v="24"/>
    <n v="1510846.7817000009"/>
    <n v="617238.41402999999"/>
    <n v="0.40853806058049441"/>
    <s v="A"/>
  </r>
  <r>
    <s v="ORD-2025-629393"/>
    <d v="2025-07-21T00:00:00"/>
    <d v="2025-08-07T00:00:00"/>
    <x v="3"/>
    <x v="6"/>
    <s v="Lagos"/>
    <s v="Enterprise"/>
    <x v="3"/>
    <x v="9"/>
    <s v="Accessories"/>
    <s v="ACC-8999"/>
    <n v="1204.95"/>
    <n v="2065.73"/>
    <n v="0.13600000000000001"/>
    <n v="17"/>
    <n v="17"/>
    <n v="30341.442240000004"/>
    <n v="20484.150000000001"/>
    <x v="12"/>
    <n v="0.32487882949100055"/>
    <x v="10"/>
    <s v="Q3-2025"/>
    <s v="High"/>
    <s v="Africa &gt; Nigeria &gt; Lagos"/>
    <s v="Jan-2023"/>
    <n v="30"/>
    <n v="30"/>
    <n v="1510846.7817000009"/>
    <n v="647579.85626999999"/>
    <n v="0.42862046907320728"/>
    <s v="A"/>
  </r>
  <r>
    <s v="ORD-2025-281062"/>
    <d v="2025-02-15T00:00:00"/>
    <d v="2025-02-27T00:00:00"/>
    <x v="0"/>
    <x v="7"/>
    <s v="Lyon"/>
    <s v="Non-Profit"/>
    <x v="3"/>
    <x v="10"/>
    <s v="Accessories"/>
    <s v="ACC-1604"/>
    <n v="1027.26"/>
    <n v="2200.41"/>
    <n v="8.7999999999999995E-2"/>
    <n v="15"/>
    <n v="12"/>
    <n v="30101.608799999995"/>
    <n v="15408.9"/>
    <x v="13"/>
    <n v="0.48810377204822347"/>
    <x v="11"/>
    <s v="Q1-2025"/>
    <s v="High"/>
    <s v="Europe &gt; France &gt; Lyon"/>
    <s v="Jan-2023"/>
    <n v="25"/>
    <n v="25"/>
    <n v="1510846.7817000009"/>
    <n v="677681.46507000003"/>
    <n v="0.44854413649243413"/>
    <s v="A"/>
  </r>
  <r>
    <s v="ORD-2023-835010"/>
    <d v="2023-03-23T00:00:00"/>
    <d v="2023-04-15T00:00:00"/>
    <x v="3"/>
    <x v="5"/>
    <s v="Mombasa"/>
    <s v="Small Business"/>
    <x v="0"/>
    <x v="1"/>
    <s v="Accessories"/>
    <s v="ACC-2988"/>
    <n v="875.36"/>
    <n v="1178.6199999999999"/>
    <n v="0.151"/>
    <n v="28"/>
    <n v="23"/>
    <n v="28018.154640000001"/>
    <n v="24510.080000000002"/>
    <x v="14"/>
    <n v="0.12520719815685902"/>
    <x v="8"/>
    <s v="Q1-2023"/>
    <s v="Medium"/>
    <s v="Africa &gt; Kenya &gt; Mombasa"/>
    <s v="Jan-2023"/>
    <n v="2"/>
    <n v="2"/>
    <n v="1510846.7817000009"/>
    <n v="705699.61971"/>
    <n v="0.46708880626263677"/>
    <s v="A"/>
  </r>
  <r>
    <s v="ORD-2024-287210"/>
    <d v="2024-03-18T00:00:00"/>
    <d v="2024-03-21T00:00:00"/>
    <x v="0"/>
    <x v="0"/>
    <s v="Munich"/>
    <s v="Small Business"/>
    <x v="2"/>
    <x v="9"/>
    <s v="Accessories"/>
    <s v="ACC-2761"/>
    <n v="910.63"/>
    <n v="1269.4000000000001"/>
    <n v="6.8000000000000005E-2"/>
    <n v="23"/>
    <n v="3"/>
    <n v="27210.858399999997"/>
    <n v="20944.490000000002"/>
    <x v="15"/>
    <n v="0.23028925834989447"/>
    <x v="12"/>
    <s v="Q1-2024"/>
    <s v="Medium"/>
    <s v="Europe &gt; Germany &gt; Munich"/>
    <s v="Jan-2023"/>
    <n v="14"/>
    <n v="14"/>
    <n v="1510846.7817000009"/>
    <n v="732910.47811000003"/>
    <n v="0.48509914240630747"/>
    <s v="A"/>
  </r>
  <r>
    <s v="ORD-2023-181257"/>
    <d v="2023-11-15T00:00:00"/>
    <d v="2023-12-06T00:00:00"/>
    <x v="0"/>
    <x v="2"/>
    <s v="Manchester"/>
    <s v="Education"/>
    <x v="3"/>
    <x v="11"/>
    <s v="Accessories"/>
    <s v="ACC-1060"/>
    <n v="1184.99"/>
    <n v="1154.3399999999999"/>
    <n v="2.8000000000000001E-2"/>
    <n v="24"/>
    <n v="21"/>
    <n v="26928.443519999997"/>
    <n v="28439.760000000002"/>
    <x v="16"/>
    <n v="-5.6123424990290903E-2"/>
    <x v="13"/>
    <s v="Q4-2023"/>
    <s v="Medium"/>
    <s v="Europe &gt; United Kingdom &gt; Manchester"/>
    <s v="Jan-2023"/>
    <n v="10"/>
    <n v="10"/>
    <n v="1510846.7817000009"/>
    <n v="759838.92163"/>
    <n v="0.50292255365235061"/>
    <s v="A"/>
  </r>
  <r>
    <s v="ORD-2025-843974"/>
    <d v="2025-07-20T00:00:00"/>
    <d v="2025-08-05T00:00:00"/>
    <x v="1"/>
    <x v="4"/>
    <s v="Brasília"/>
    <s v="Enterprise"/>
    <x v="1"/>
    <x v="12"/>
    <s v="Accessories"/>
    <s v="ACC-8098"/>
    <n v="1068.17"/>
    <n v="2375.37"/>
    <n v="0.109"/>
    <n v="12"/>
    <n v="16"/>
    <n v="25397.456040000001"/>
    <n v="12818.04"/>
    <x v="17"/>
    <n v="0.49530220744108827"/>
    <x v="10"/>
    <s v="Q3-2025"/>
    <s v="High"/>
    <s v="Americas &gt; Brazil &gt; Brasília"/>
    <s v="Jan-2023"/>
    <n v="30"/>
    <n v="30"/>
    <n v="1510846.7817000009"/>
    <n v="785236.37766999996"/>
    <n v="0.51973263416324322"/>
    <s v="A"/>
  </r>
  <r>
    <s v="ORD-2023-621393"/>
    <d v="2023-07-07T00:00:00"/>
    <d v="2023-07-13T00:00:00"/>
    <x v="3"/>
    <x v="8"/>
    <s v="Cape Town"/>
    <s v="Small Business"/>
    <x v="1"/>
    <x v="7"/>
    <s v="Accessories"/>
    <s v="ACC-9445"/>
    <n v="612.59"/>
    <n v="1424.74"/>
    <n v="4.3999999999999997E-2"/>
    <n v="18"/>
    <n v="6"/>
    <n v="24516.925919999998"/>
    <n v="11026.62"/>
    <x v="18"/>
    <n v="0.55024459281802152"/>
    <x v="14"/>
    <s v="Q3-2023"/>
    <s v="Medium"/>
    <s v="Africa &gt; South Africa &gt; Cape Town"/>
    <s v="Jan-2023"/>
    <n v="6"/>
    <n v="6"/>
    <n v="1510846.7817000009"/>
    <n v="809753.30358999991"/>
    <n v="0.5359599089716216"/>
    <s v="A"/>
  </r>
  <r>
    <s v="ORD-2025-580047"/>
    <d v="2025-06-14T00:00:00"/>
    <d v="2025-06-29T00:00:00"/>
    <x v="3"/>
    <x v="6"/>
    <s v="Port Harcourt"/>
    <s v="Consumer"/>
    <x v="1"/>
    <x v="9"/>
    <s v="Accessories"/>
    <s v="ACC-3961"/>
    <n v="730.99"/>
    <n v="1242.8399999999999"/>
    <n v="0.12"/>
    <n v="22"/>
    <n v="15"/>
    <n v="24061.382399999999"/>
    <n v="16081.78"/>
    <x v="19"/>
    <n v="0.33163524303574504"/>
    <x v="15"/>
    <s v="Q2-2025"/>
    <s v="Medium"/>
    <s v="Africa &gt; Nigeria &gt; Port Harcourt"/>
    <s v="Jan-2023"/>
    <n v="29"/>
    <n v="29"/>
    <n v="1510846.7817000009"/>
    <n v="833814.68598999991"/>
    <n v="0.55188566841423448"/>
    <s v="A"/>
  </r>
  <r>
    <s v="ORD-2023-868460"/>
    <d v="2023-06-01T00:00:00"/>
    <d v="2023-06-01T00:00:00"/>
    <x v="2"/>
    <x v="3"/>
    <s v="Bengaluru"/>
    <s v="Corporate"/>
    <x v="0"/>
    <x v="13"/>
    <s v="Accessories"/>
    <s v="ACC-4587"/>
    <n v="669.37"/>
    <n v="997.2"/>
    <n v="8.2000000000000003E-2"/>
    <n v="26"/>
    <n v="0"/>
    <n v="23801.169600000001"/>
    <n v="17403.62"/>
    <x v="20"/>
    <n v="0.26879139586484868"/>
    <x v="16"/>
    <s v="Q2-2023"/>
    <s v="Medium"/>
    <s v="Asia &gt; India &gt; Bengaluru"/>
    <s v="Jan-2023"/>
    <n v="5"/>
    <n v="5"/>
    <n v="1510846.7817000009"/>
    <n v="857615.85558999993"/>
    <n v="0.56763919808268892"/>
    <s v="A"/>
  </r>
  <r>
    <s v="ORD-2024-638884"/>
    <d v="2024-05-28T00:00:00"/>
    <d v="2024-06-04T00:00:00"/>
    <x v="3"/>
    <x v="6"/>
    <s v="Abuja"/>
    <s v="Enterprise"/>
    <x v="2"/>
    <x v="6"/>
    <s v="Accessories"/>
    <s v="ACC-5177"/>
    <n v="1227.08"/>
    <n v="1896.62"/>
    <n v="0"/>
    <n v="12"/>
    <n v="7"/>
    <n v="22759.439999999999"/>
    <n v="14724.96"/>
    <x v="21"/>
    <n v="0.353017473189147"/>
    <x v="17"/>
    <s v="Q2-2024"/>
    <s v="High"/>
    <s v="Africa &gt; Nigeria &gt; Abuja"/>
    <s v="Jan-2023"/>
    <n v="16"/>
    <n v="16"/>
    <n v="1510846.7817000009"/>
    <n v="880375.29558999988"/>
    <n v="0.58270322725869261"/>
    <s v="A"/>
  </r>
  <r>
    <s v="ORD-2025-332931"/>
    <d v="2025-02-15T00:00:00"/>
    <d v="2025-03-01T00:00:00"/>
    <x v="3"/>
    <x v="5"/>
    <s v="Mombasa"/>
    <s v="Education"/>
    <x v="3"/>
    <x v="2"/>
    <s v="Accessories"/>
    <s v="ACC-5144"/>
    <n v="1162.8599999999999"/>
    <n v="1447.68"/>
    <n v="8.6999999999999994E-2"/>
    <n v="17"/>
    <n v="14"/>
    <n v="22469.441280000003"/>
    <n v="19768.62"/>
    <x v="22"/>
    <n v="0.12019975247021378"/>
    <x v="11"/>
    <s v="Q1-2025"/>
    <s v="Medium"/>
    <s v="Africa &gt; Kenya &gt; Mombasa"/>
    <s v="Jan-2023"/>
    <n v="25"/>
    <n v="25"/>
    <n v="1510846.7817000009"/>
    <n v="902844.73686999991"/>
    <n v="0.59757531194137459"/>
    <s v="A"/>
  </r>
  <r>
    <s v="ORD-2023-780206"/>
    <d v="2023-01-19T00:00:00"/>
    <d v="2023-02-03T00:00:00"/>
    <x v="0"/>
    <x v="2"/>
    <s v="London"/>
    <s v="Enterprise"/>
    <x v="5"/>
    <x v="12"/>
    <s v="Accessories"/>
    <s v="ACC-3645"/>
    <n v="873.06"/>
    <n v="2101.5500000000002"/>
    <n v="6.6000000000000003E-2"/>
    <n v="11"/>
    <n v="15"/>
    <n v="21591.324700000001"/>
    <n v="9603.66"/>
    <x v="23"/>
    <n v="0.55520746719167258"/>
    <x v="18"/>
    <s v="Q1-2023"/>
    <s v="High"/>
    <s v="Europe &gt; United Kingdom &gt; London"/>
    <s v="Jan-2023"/>
    <n v="0"/>
    <n v="0"/>
    <n v="1510846.7817000009"/>
    <n v="924436.0615699999"/>
    <n v="0.61186618839656715"/>
    <s v="A"/>
  </r>
  <r>
    <s v="ORD-2023-479747"/>
    <d v="2023-07-14T00:00:00"/>
    <d v="2023-07-14T00:00:00"/>
    <x v="3"/>
    <x v="6"/>
    <s v="Lagos"/>
    <s v="Education"/>
    <x v="0"/>
    <x v="14"/>
    <s v="Accessories"/>
    <s v="ACC-5334"/>
    <n v="956.38"/>
    <n v="1454.22"/>
    <n v="3.9E-2"/>
    <n v="15"/>
    <n v="0"/>
    <n v="20962.581299999998"/>
    <n v="14345.7"/>
    <x v="24"/>
    <n v="0.31565202802576597"/>
    <x v="14"/>
    <s v="Q3-2023"/>
    <s v="Medium"/>
    <s v="Africa &gt; Nigeria &gt; Lagos"/>
    <s v="Jan-2023"/>
    <n v="6"/>
    <n v="6"/>
    <n v="1510846.7817000009"/>
    <n v="945398.64286999987"/>
    <n v="0.6257409118654903"/>
    <s v="A"/>
  </r>
  <r>
    <s v="ORD-2023-808024"/>
    <d v="2023-12-30T00:00:00"/>
    <d v="2024-01-08T00:00:00"/>
    <x v="0"/>
    <x v="7"/>
    <s v="Marseille"/>
    <s v="Consumer"/>
    <x v="1"/>
    <x v="2"/>
    <s v="Accessories"/>
    <s v="ACC-6594"/>
    <n v="861.1"/>
    <n v="1224.72"/>
    <n v="0.17399999999999999"/>
    <n v="20"/>
    <n v="9"/>
    <n v="20232.374400000004"/>
    <n v="17222"/>
    <x v="25"/>
    <n v="0.14878997098827923"/>
    <x v="19"/>
    <s v="Q4-2023"/>
    <s v="Medium"/>
    <s v="Europe &gt; France &gt; Marseille"/>
    <s v="Jan-2023"/>
    <n v="11"/>
    <n v="11"/>
    <n v="1510846.7817000009"/>
    <n v="965631.01726999984"/>
    <n v="0.63913232563759659"/>
    <s v="A"/>
  </r>
  <r>
    <s v="ORD-2025-944081"/>
    <d v="2025-03-25T00:00:00"/>
    <d v="2025-03-26T00:00:00"/>
    <x v="3"/>
    <x v="6"/>
    <s v="Lagos"/>
    <s v="Education"/>
    <x v="5"/>
    <x v="12"/>
    <s v="Accessories"/>
    <s v="ACC-9533"/>
    <n v="1450.43"/>
    <n v="1994.67"/>
    <n v="0.1"/>
    <n v="11"/>
    <n v="1"/>
    <n v="19747.233000000004"/>
    <n v="15954.730000000001"/>
    <x v="26"/>
    <n v="0.19205237513529119"/>
    <x v="20"/>
    <s v="Q1-2025"/>
    <s v="High"/>
    <s v="Africa &gt; Nigeria &gt; Lagos"/>
    <s v="Jan-2023"/>
    <n v="26"/>
    <n v="26"/>
    <n v="1510846.7817000009"/>
    <n v="985378.25026999984"/>
    <n v="0.65220263378478049"/>
    <s v="A"/>
  </r>
  <r>
    <s v="ORD-2025-840976"/>
    <d v="2025-09-01T00:00:00"/>
    <d v="2025-09-30T00:00:00"/>
    <x v="1"/>
    <x v="4"/>
    <s v="Brasília"/>
    <s v="Education"/>
    <x v="0"/>
    <x v="10"/>
    <s v="Accessories"/>
    <s v="ACC-1663"/>
    <n v="780.59"/>
    <n v="631.57000000000005"/>
    <n v="0"/>
    <n v="31"/>
    <n v="29"/>
    <n v="19578.670000000002"/>
    <n v="24198.29"/>
    <x v="27"/>
    <n v="-0.23595167598207634"/>
    <x v="21"/>
    <s v="Q3-2025"/>
    <s v="Low"/>
    <s v="Americas &gt; Brazil &gt; Brasília"/>
    <s v="Jan-2023"/>
    <n v="32"/>
    <n v="32"/>
    <n v="1510846.7817000009"/>
    <n v="1004956.9202699999"/>
    <n v="0.66516137337184178"/>
    <s v="A"/>
  </r>
  <r>
    <s v="ORD-2024-451005"/>
    <d v="2024-06-30T00:00:00"/>
    <d v="2024-07-07T00:00:00"/>
    <x v="1"/>
    <x v="4"/>
    <s v="Rio de Janeiro"/>
    <s v="Small Business"/>
    <x v="3"/>
    <x v="2"/>
    <s v="Accessories"/>
    <s v="ACC-9162"/>
    <n v="1112.98"/>
    <n v="2095.73"/>
    <n v="7.1999999999999995E-2"/>
    <n v="10"/>
    <n v="7"/>
    <n v="19448.374400000001"/>
    <n v="11129.8"/>
    <x v="28"/>
    <n v="0.42772594916724765"/>
    <x v="2"/>
    <s v="Q2-2024"/>
    <s v="High"/>
    <s v="Americas &gt; Brazil &gt; Rio de Janeiro"/>
    <s v="Jan-2023"/>
    <n v="17"/>
    <n v="17"/>
    <n v="1510846.7817000009"/>
    <n v="1024405.2946699999"/>
    <n v="0.67803387284403627"/>
    <s v="A"/>
  </r>
  <r>
    <s v="ORD-2024-277241"/>
    <d v="2024-01-28T00:00:00"/>
    <d v="2024-01-30T00:00:00"/>
    <x v="3"/>
    <x v="8"/>
    <s v="Cape Town"/>
    <s v="Consumer"/>
    <x v="3"/>
    <x v="6"/>
    <s v="Accessories"/>
    <s v="ACC-6223"/>
    <n v="798.45"/>
    <n v="1592.02"/>
    <n v="6.6000000000000003E-2"/>
    <n v="13"/>
    <n v="2"/>
    <n v="19330.306839999997"/>
    <n v="10379.85"/>
    <x v="29"/>
    <n v="0.46302714768494579"/>
    <x v="22"/>
    <s v="Q1-2024"/>
    <s v="Medium"/>
    <s v="Africa &gt; South Africa &gt; Cape Town"/>
    <s v="Jan-2023"/>
    <n v="12"/>
    <n v="12"/>
    <n v="1510846.7817000009"/>
    <n v="1043735.6015099998"/>
    <n v="0.69082822570240465"/>
    <s v="A"/>
  </r>
  <r>
    <s v="ORD-2024-468615"/>
    <d v="2024-07-09T00:00:00"/>
    <d v="2024-07-12T00:00:00"/>
    <x v="2"/>
    <x v="9"/>
    <s v="Shanghai"/>
    <s v="Small Business"/>
    <x v="0"/>
    <x v="4"/>
    <s v="Accessories"/>
    <s v="ACC-3721"/>
    <n v="748.39"/>
    <n v="979.42"/>
    <n v="0"/>
    <n v="17"/>
    <n v="3"/>
    <n v="16650.14"/>
    <n v="12722.63"/>
    <x v="30"/>
    <n v="0.23588450307324746"/>
    <x v="23"/>
    <s v="Q3-2024"/>
    <s v="Medium"/>
    <s v="Asia &gt; China &gt; Shanghai"/>
    <s v="Jan-2023"/>
    <n v="18"/>
    <n v="18"/>
    <n v="1510846.7817000009"/>
    <n v="1060385.7415099998"/>
    <n v="0.70184862843395446"/>
    <s v="A"/>
  </r>
  <r>
    <s v="ORD-2023-890605"/>
    <d v="2023-06-24T00:00:00"/>
    <d v="2023-07-01T00:00:00"/>
    <x v="1"/>
    <x v="1"/>
    <s v="Toronto"/>
    <s v="Non-Profit"/>
    <x v="0"/>
    <x v="9"/>
    <s v="Accessories"/>
    <s v="ACC-2903"/>
    <n v="471.42"/>
    <n v="824.81"/>
    <n v="8.7999999999999995E-2"/>
    <n v="22"/>
    <n v="7"/>
    <n v="16548.987840000002"/>
    <n v="10371.24"/>
    <x v="31"/>
    <n v="0.37330064531608242"/>
    <x v="16"/>
    <s v="Q2-2023"/>
    <s v="Medium"/>
    <s v="Americas &gt; Canada &gt; Toronto"/>
    <s v="Jan-2023"/>
    <n v="5"/>
    <n v="5"/>
    <n v="1510846.7817000009"/>
    <n v="1076934.7293499999"/>
    <n v="0.71280208052482708"/>
    <s v="A"/>
  </r>
  <r>
    <s v="ORD-2023-674887"/>
    <d v="2023-12-16T00:00:00"/>
    <d v="2023-12-19T00:00:00"/>
    <x v="2"/>
    <x v="9"/>
    <s v="Beijing"/>
    <s v="Education"/>
    <x v="0"/>
    <x v="5"/>
    <s v="Accessories"/>
    <s v="ACC-9644"/>
    <n v="1415.05"/>
    <n v="1972.38"/>
    <n v="0"/>
    <n v="8"/>
    <n v="3"/>
    <n v="15779.04"/>
    <n v="11320.4"/>
    <x v="32"/>
    <n v="0.28256725377462766"/>
    <x v="19"/>
    <s v="Q4-2023"/>
    <s v="High"/>
    <s v="Asia &gt; China &gt; Beijing"/>
    <s v="Jan-2023"/>
    <n v="11"/>
    <n v="11"/>
    <n v="1510846.7817000009"/>
    <n v="1092713.76935"/>
    <n v="0.72324591916625802"/>
    <s v="A"/>
  </r>
  <r>
    <s v="ORD-2023-173313"/>
    <d v="2023-06-15T00:00:00"/>
    <d v="2023-07-12T00:00:00"/>
    <x v="0"/>
    <x v="2"/>
    <s v="Manchester"/>
    <s v="Consumer"/>
    <x v="3"/>
    <x v="14"/>
    <s v="Accessories"/>
    <s v="ACC-3833"/>
    <n v="751.28"/>
    <n v="1111.8800000000001"/>
    <n v="0.13500000000000001"/>
    <n v="16"/>
    <n v="27"/>
    <n v="15388.419200000002"/>
    <n v="12020.48"/>
    <x v="33"/>
    <n v="0.21886193482433869"/>
    <x v="16"/>
    <s v="Q2-2023"/>
    <s v="Medium"/>
    <s v="Europe &gt; United Kingdom &gt; Manchester"/>
    <s v="Jan-2023"/>
    <n v="5"/>
    <n v="5"/>
    <n v="1510846.7817000009"/>
    <n v="1108102.1885499998"/>
    <n v="0.73343121352329732"/>
    <s v="A"/>
  </r>
  <r>
    <s v="ORD-2025-898843"/>
    <d v="2025-02-02T00:00:00"/>
    <d v="2025-03-04T00:00:00"/>
    <x v="2"/>
    <x v="10"/>
    <s v="Osaka"/>
    <s v="Education"/>
    <x v="5"/>
    <x v="2"/>
    <s v="Accessories"/>
    <s v="ACC-9591"/>
    <n v="766.59"/>
    <n v="1912.8"/>
    <n v="0.19600000000000001"/>
    <n v="10"/>
    <n v="30"/>
    <n v="15378.912"/>
    <n v="7665.9000000000005"/>
    <x v="34"/>
    <n v="0.50153170783472845"/>
    <x v="11"/>
    <s v="Q1-2025"/>
    <s v="High"/>
    <s v="Asia &gt; Japan &gt; Osaka"/>
    <s v="Mar-2023"/>
    <n v="23"/>
    <n v="23"/>
    <n v="1510846.7817000009"/>
    <n v="1123481.1005499999"/>
    <n v="0.74361021525019355"/>
    <s v="A"/>
  </r>
  <r>
    <s v="ORD-2024-901115"/>
    <d v="2024-07-25T00:00:00"/>
    <d v="2024-08-02T00:00:00"/>
    <x v="1"/>
    <x v="1"/>
    <s v="Montreal"/>
    <s v="Consumer"/>
    <x v="3"/>
    <x v="8"/>
    <s v="Accessories"/>
    <s v="ACC-6626"/>
    <n v="986.81"/>
    <n v="2050.31"/>
    <n v="0.10299999999999999"/>
    <n v="8"/>
    <n v="8"/>
    <n v="14713.02456"/>
    <n v="7894.48"/>
    <x v="35"/>
    <n v="0.46343595310358132"/>
    <x v="23"/>
    <s v="Q3-2024"/>
    <s v="High"/>
    <s v="Americas &gt; Canada &gt; Montreal"/>
    <s v="Jan-2023"/>
    <n v="18"/>
    <n v="18"/>
    <n v="1510846.7817000009"/>
    <n v="1138194.1251099999"/>
    <n v="0.75334847907562597"/>
    <s v="A"/>
  </r>
  <r>
    <s v="ORD-2024-921935"/>
    <d v="2024-01-01T00:00:00"/>
    <d v="2024-01-27T00:00:00"/>
    <x v="0"/>
    <x v="2"/>
    <s v="Manchester"/>
    <s v="Education"/>
    <x v="5"/>
    <x v="4"/>
    <s v="Accessories"/>
    <s v="ACC-3103"/>
    <n v="657.45"/>
    <n v="1325.96"/>
    <n v="0.16700000000000001"/>
    <n v="13"/>
    <n v="26"/>
    <n v="14358.820839999998"/>
    <n v="8546.85"/>
    <x v="36"/>
    <n v="0.40476658249048802"/>
    <x v="22"/>
    <s v="Q1-2024"/>
    <s v="Medium"/>
    <s v="Europe &gt; United Kingdom &gt; Manchester"/>
    <s v="Jan-2023"/>
    <n v="12"/>
    <n v="12"/>
    <n v="1510846.7817000009"/>
    <n v="1152552.9459499998"/>
    <n v="0.76285230237122403"/>
    <s v="A"/>
  </r>
  <r>
    <s v="ORD-2023-107265"/>
    <d v="2023-04-22T00:00:00"/>
    <d v="2023-05-14T00:00:00"/>
    <x v="2"/>
    <x v="10"/>
    <s v="Nagoya"/>
    <s v="Enterprise"/>
    <x v="0"/>
    <x v="5"/>
    <s v="Accessories"/>
    <s v="ACC-7713"/>
    <n v="1209.22"/>
    <n v="1404.33"/>
    <n v="0.10299999999999999"/>
    <n v="11"/>
    <n v="22"/>
    <n v="13856.52411"/>
    <n v="13301.42"/>
    <x v="37"/>
    <n v="4.0060848275751328E-2"/>
    <x v="24"/>
    <s v="Q2-2023"/>
    <s v="Medium"/>
    <s v="Asia &gt; Japan &gt; Nagoya"/>
    <s v="Mar-2023"/>
    <n v="1"/>
    <n v="1"/>
    <n v="1510846.7817000009"/>
    <n v="1166409.47006"/>
    <n v="0.7720236652637662"/>
    <s v="A"/>
  </r>
  <r>
    <s v="ORD-2025-766923"/>
    <d v="2025-02-15T00:00:00"/>
    <d v="2025-02-15T00:00:00"/>
    <x v="0"/>
    <x v="0"/>
    <s v="Frankfurt"/>
    <s v="Small Business"/>
    <x v="1"/>
    <x v="2"/>
    <s v="Accessories"/>
    <s v="ACC-3989"/>
    <n v="815.83"/>
    <n v="1982.18"/>
    <n v="0.127"/>
    <n v="8"/>
    <n v="0"/>
    <n v="13843.545120000001"/>
    <n v="6526.64"/>
    <x v="38"/>
    <n v="0.52854272923408507"/>
    <x v="11"/>
    <s v="Q1-2025"/>
    <s v="High"/>
    <s v="Europe &gt; Germany &gt; Frankfurt"/>
    <s v="Jan-2023"/>
    <n v="25"/>
    <n v="25"/>
    <n v="1510846.7817000009"/>
    <n v="1180253.0151799999"/>
    <n v="0.78118643761611761"/>
    <s v="A"/>
  </r>
  <r>
    <s v="ORD-2023-302041"/>
    <d v="2023-10-04T00:00:00"/>
    <d v="2023-10-29T00:00:00"/>
    <x v="1"/>
    <x v="11"/>
    <s v="San Francisco"/>
    <s v="Small Business"/>
    <x v="5"/>
    <x v="0"/>
    <s v="Accessories"/>
    <s v="ACC-5079"/>
    <n v="1239.8399999999999"/>
    <n v="1482.75"/>
    <n v="6.7000000000000004E-2"/>
    <n v="10"/>
    <n v="25"/>
    <n v="13834.057500000001"/>
    <n v="12398.4"/>
    <x v="39"/>
    <n v="0.10377703721413628"/>
    <x v="5"/>
    <s v="Q4-2023"/>
    <s v="Medium"/>
    <s v="Americas &gt; USA &gt; San Francisco"/>
    <s v="Jan-2023"/>
    <n v="9"/>
    <n v="9"/>
    <n v="1510846.7817000009"/>
    <n v="1194087.07268"/>
    <n v="0.79034293029794611"/>
    <s v="A"/>
  </r>
  <r>
    <s v="ORD-2023-488227"/>
    <d v="2023-09-08T00:00:00"/>
    <d v="2023-10-02T00:00:00"/>
    <x v="1"/>
    <x v="1"/>
    <s v="Toronto"/>
    <s v="Education"/>
    <x v="3"/>
    <x v="5"/>
    <s v="Accessories"/>
    <s v="ACC-3415"/>
    <n v="1299.03"/>
    <n v="2451.2199999999998"/>
    <n v="0.20799999999999999"/>
    <n v="7"/>
    <n v="24"/>
    <n v="13589.563679999999"/>
    <n v="9093.2099999999991"/>
    <x v="40"/>
    <n v="0.33086814160320416"/>
    <x v="7"/>
    <s v="Q3-2023"/>
    <s v="High"/>
    <s v="Americas &gt; Canada &gt; Toronto"/>
    <s v="Jan-2023"/>
    <n v="8"/>
    <n v="8"/>
    <n v="1510846.7817000009"/>
    <n v="1207676.6363599999"/>
    <n v="0.79933759729171561"/>
    <s v="A"/>
  </r>
  <r>
    <s v="ORD-2024-997336"/>
    <d v="2024-10-04T00:00:00"/>
    <d v="2024-11-02T00:00:00"/>
    <x v="3"/>
    <x v="6"/>
    <s v="Abuja"/>
    <s v="Corporate"/>
    <x v="5"/>
    <x v="6"/>
    <s v="Accessories"/>
    <s v="ACC-9038"/>
    <n v="412.09"/>
    <n v="968.94"/>
    <n v="9.9000000000000005E-2"/>
    <n v="15"/>
    <n v="29"/>
    <n v="13095.224100000001"/>
    <n v="6181.3499999999995"/>
    <x v="41"/>
    <n v="0.52796913189137418"/>
    <x v="25"/>
    <s v="Q4-2024"/>
    <s v="Medium"/>
    <s v="Africa &gt; Nigeria &gt; Abuja"/>
    <s v="Jan-2023"/>
    <n v="21"/>
    <n v="21"/>
    <n v="1510846.7817000009"/>
    <n v="1220771.8604599999"/>
    <n v="0.80800507056472703"/>
    <s v="B"/>
  </r>
  <r>
    <s v="ORD-2024-468501"/>
    <d v="2024-11-06T00:00:00"/>
    <d v="2024-11-22T00:00:00"/>
    <x v="1"/>
    <x v="1"/>
    <s v="Toronto"/>
    <s v="Non-Profit"/>
    <x v="5"/>
    <x v="4"/>
    <s v="Accessories"/>
    <s v="ACC-6348"/>
    <n v="1454.11"/>
    <n v="2629.75"/>
    <n v="0.29199999999999998"/>
    <n v="7"/>
    <n v="16"/>
    <n v="13033.040999999999"/>
    <n v="10178.769999999999"/>
    <x v="42"/>
    <n v="0.21900268709351875"/>
    <x v="6"/>
    <s v="Q4-2024"/>
    <s v="High"/>
    <s v="Americas &gt; Canada &gt; Toronto"/>
    <s v="Jan-2023"/>
    <n v="22"/>
    <n v="22"/>
    <n v="1510846.7817000009"/>
    <n v="1233804.9014599998"/>
    <n v="0.81663138605737762"/>
    <s v="B"/>
  </r>
  <r>
    <s v="ORD-2025-703623"/>
    <d v="2025-07-23T00:00:00"/>
    <d v="2025-08-19T00:00:00"/>
    <x v="2"/>
    <x v="10"/>
    <s v="Nagoya"/>
    <s v="Consumer"/>
    <x v="1"/>
    <x v="7"/>
    <s v="Accessories"/>
    <s v="ACC-1596"/>
    <n v="896.09"/>
    <n v="744.27"/>
    <n v="8.3000000000000004E-2"/>
    <n v="18"/>
    <n v="27"/>
    <n v="12284.920620000001"/>
    <n v="16129.62"/>
    <x v="43"/>
    <n v="-0.31296086469950668"/>
    <x v="10"/>
    <s v="Q3-2025"/>
    <s v="Low"/>
    <s v="Asia &gt; Japan &gt; Nagoya"/>
    <s v="Mar-2023"/>
    <n v="28"/>
    <n v="28"/>
    <n v="1510846.7817000009"/>
    <n v="1246089.8220799998"/>
    <n v="0.82476253527038845"/>
    <s v="B"/>
  </r>
  <r>
    <s v="ORD-2025-337268"/>
    <d v="2025-02-16T00:00:00"/>
    <d v="2025-03-17T00:00:00"/>
    <x v="0"/>
    <x v="0"/>
    <s v="Munich"/>
    <s v="Consumer"/>
    <x v="0"/>
    <x v="2"/>
    <s v="Accessories"/>
    <s v="ACC-5150"/>
    <n v="730.42"/>
    <n v="956.7"/>
    <n v="4.2000000000000003E-2"/>
    <n v="13"/>
    <n v="29"/>
    <n v="11914.7418"/>
    <n v="9495.4599999999991"/>
    <x v="44"/>
    <n v="0.20304945256975696"/>
    <x v="11"/>
    <s v="Q1-2025"/>
    <s v="Medium"/>
    <s v="Europe &gt; Germany &gt; Munich"/>
    <s v="Jan-2023"/>
    <n v="25"/>
    <n v="25"/>
    <n v="1510846.7817000009"/>
    <n v="1258004.5638799998"/>
    <n v="0.83264867034663592"/>
    <s v="B"/>
  </r>
  <r>
    <s v="ORD-2023-842488"/>
    <d v="2023-10-31T00:00:00"/>
    <d v="2023-11-02T00:00:00"/>
    <x v="3"/>
    <x v="5"/>
    <s v="Kisumu"/>
    <s v="Education"/>
    <x v="0"/>
    <x v="0"/>
    <s v="Accessories"/>
    <s v="ACC-4124"/>
    <n v="867.89"/>
    <n v="1349.94"/>
    <n v="0.184"/>
    <n v="10"/>
    <n v="2"/>
    <n v="11015.510400000003"/>
    <n v="8678.9"/>
    <x v="45"/>
    <n v="0.21212003031652557"/>
    <x v="5"/>
    <s v="Q4-2023"/>
    <s v="Medium"/>
    <s v="Africa &gt; Kenya &gt; Kisumu"/>
    <s v="Jan-2023"/>
    <n v="9"/>
    <n v="9"/>
    <n v="1510846.7817000009"/>
    <n v="1269020.0742799998"/>
    <n v="0.83993962170810055"/>
    <s v="B"/>
  </r>
  <r>
    <s v="ORD-2023-609394"/>
    <d v="2023-04-16T00:00:00"/>
    <d v="2023-04-19T00:00:00"/>
    <x v="0"/>
    <x v="0"/>
    <s v="Munich"/>
    <s v="Corporate"/>
    <x v="3"/>
    <x v="7"/>
    <s v="Accessories"/>
    <s v="ACC-1731"/>
    <n v="553.61"/>
    <n v="699.47"/>
    <n v="0.02"/>
    <n v="16"/>
    <n v="3"/>
    <n v="10967.6896"/>
    <n v="8857.76"/>
    <x v="46"/>
    <n v="0.19237685209472008"/>
    <x v="24"/>
    <s v="Q2-2023"/>
    <s v="Low"/>
    <s v="Europe &gt; Germany &gt; Munich"/>
    <s v="Jan-2023"/>
    <n v="3"/>
    <n v="3"/>
    <n v="1510846.7817000009"/>
    <n v="1279987.7638799998"/>
    <n v="0.84719892141528796"/>
    <s v="B"/>
  </r>
  <r>
    <s v="ORD-2024-605629"/>
    <d v="2024-07-15T00:00:00"/>
    <d v="2024-07-15T00:00:00"/>
    <x v="2"/>
    <x v="10"/>
    <s v="Tokyo"/>
    <s v="Small Business"/>
    <x v="1"/>
    <x v="12"/>
    <s v="Accessories"/>
    <s v="ACC-2735"/>
    <n v="801.77"/>
    <n v="1218.92"/>
    <n v="0.254"/>
    <n v="12"/>
    <n v="0"/>
    <n v="10911.771840000001"/>
    <n v="9621.24"/>
    <x v="47"/>
    <n v="0.11826968698788347"/>
    <x v="23"/>
    <s v="Q3-2024"/>
    <s v="Medium"/>
    <s v="Asia &gt; Japan &gt; Tokyo"/>
    <s v="Mar-2023"/>
    <n v="16"/>
    <n v="16"/>
    <n v="1510846.7817000009"/>
    <n v="1290899.5357199998"/>
    <n v="0.85442121024839002"/>
    <s v="B"/>
  </r>
  <r>
    <s v="ORD-2023-144816"/>
    <d v="2023-05-07T00:00:00"/>
    <d v="2023-05-29T00:00:00"/>
    <x v="3"/>
    <x v="8"/>
    <s v="Durban"/>
    <s v="Education"/>
    <x v="5"/>
    <x v="10"/>
    <s v="Accessories"/>
    <s v="ACC-2364"/>
    <n v="653.86"/>
    <n v="931.84"/>
    <n v="0.121"/>
    <n v="13"/>
    <n v="22"/>
    <n v="10648.135679999999"/>
    <n v="8500.18"/>
    <x v="48"/>
    <n v="0.20172129136506262"/>
    <x v="0"/>
    <s v="Q2-2023"/>
    <s v="Medium"/>
    <s v="Africa &gt; South Africa &gt; Durban"/>
    <s v="Jan-2023"/>
    <n v="4"/>
    <n v="4"/>
    <n v="1510846.7817000009"/>
    <n v="1301547.6713999999"/>
    <n v="0.86146900345215804"/>
    <s v="B"/>
  </r>
  <r>
    <s v="ORD-2023-653343"/>
    <d v="2023-11-10T00:00:00"/>
    <d v="2023-11-28T00:00:00"/>
    <x v="1"/>
    <x v="4"/>
    <s v="Brasília"/>
    <s v="Education"/>
    <x v="1"/>
    <x v="2"/>
    <s v="Accessories"/>
    <s v="ACC-5260"/>
    <n v="388.51"/>
    <n v="776.46"/>
    <n v="0.157"/>
    <n v="16"/>
    <n v="18"/>
    <n v="10472.89248"/>
    <n v="6216.16"/>
    <x v="49"/>
    <n v="0.40645241876864951"/>
    <x v="13"/>
    <s v="Q4-2023"/>
    <s v="Low"/>
    <s v="Americas &gt; Brazil &gt; Brasília"/>
    <s v="Jan-2023"/>
    <n v="10"/>
    <n v="10"/>
    <n v="1510846.7817000009"/>
    <n v="1312020.5638799998"/>
    <n v="0.86840080660179031"/>
    <s v="B"/>
  </r>
  <r>
    <s v="ORD-2023-912395"/>
    <d v="2023-07-26T00:00:00"/>
    <d v="2023-08-25T00:00:00"/>
    <x v="1"/>
    <x v="11"/>
    <s v="New York"/>
    <s v="Consumer"/>
    <x v="0"/>
    <x v="9"/>
    <s v="Accessories"/>
    <s v="ACC-7078"/>
    <n v="1261.48"/>
    <n v="1643.18"/>
    <n v="0.151"/>
    <n v="7"/>
    <n v="30"/>
    <n v="9765.4187399999992"/>
    <n v="8830.36"/>
    <x v="50"/>
    <n v="9.5752037357078934E-2"/>
    <x v="14"/>
    <s v="Q3-2023"/>
    <s v="High"/>
    <s v="Americas &gt; USA &gt; New York"/>
    <s v="Jan-2023"/>
    <n v="6"/>
    <n v="6"/>
    <n v="1510846.7817000009"/>
    <n v="1321785.9826199999"/>
    <n v="0.87486434668956292"/>
    <s v="B"/>
  </r>
  <r>
    <s v="ORD-2023-406606"/>
    <d v="2023-10-25T00:00:00"/>
    <d v="2023-10-28T00:00:00"/>
    <x v="1"/>
    <x v="4"/>
    <s v="Brasília"/>
    <s v="Corporate"/>
    <x v="5"/>
    <x v="2"/>
    <s v="Accessories"/>
    <s v="ACC-2867"/>
    <n v="509.31"/>
    <n v="1145.9000000000001"/>
    <n v="5.7000000000000002E-2"/>
    <n v="9"/>
    <n v="3"/>
    <n v="9725.2533000000003"/>
    <n v="4583.79"/>
    <x v="51"/>
    <n v="0.52867140231709953"/>
    <x v="5"/>
    <s v="Q4-2023"/>
    <s v="Medium"/>
    <s v="Americas &gt; Brazil &gt; Brasília"/>
    <s v="Jan-2023"/>
    <n v="9"/>
    <n v="9"/>
    <n v="1510846.7817000009"/>
    <n v="1331511.2359199999"/>
    <n v="0.88130130205644475"/>
    <s v="B"/>
  </r>
  <r>
    <s v="ORD-2023-521818"/>
    <d v="2023-01-29T00:00:00"/>
    <d v="2023-02-28T00:00:00"/>
    <x v="2"/>
    <x v="3"/>
    <s v="Bengaluru"/>
    <s v="Non-Profit"/>
    <x v="0"/>
    <x v="7"/>
    <s v="Accessories"/>
    <s v="ACC-4631"/>
    <n v="1262.0999999999999"/>
    <n v="1395.53"/>
    <n v="0.23300000000000001"/>
    <n v="9"/>
    <n v="30"/>
    <n v="9633.3435900000004"/>
    <n v="11358.9"/>
    <x v="52"/>
    <n v="-0.179123312054522"/>
    <x v="18"/>
    <s v="Q1-2023"/>
    <s v="Medium"/>
    <s v="Asia &gt; India &gt; Bengaluru"/>
    <s v="Jan-2023"/>
    <n v="0"/>
    <n v="0"/>
    <n v="1510846.7817000009"/>
    <n v="1341144.5795099998"/>
    <n v="0.887677424179934"/>
    <s v="B"/>
  </r>
  <r>
    <s v="ORD-2025-922513"/>
    <d v="2025-08-28T00:00:00"/>
    <d v="2025-09-04T00:00:00"/>
    <x v="3"/>
    <x v="6"/>
    <s v="Port Harcourt"/>
    <s v="Small Business"/>
    <x v="0"/>
    <x v="5"/>
    <s v="Accessories"/>
    <s v="ACC-4483"/>
    <n v="521.05999999999995"/>
    <n v="1240.31"/>
    <n v="0.14599999999999999"/>
    <n v="9"/>
    <n v="7"/>
    <n v="9533.0226599999987"/>
    <n v="4689.5399999999991"/>
    <x v="53"/>
    <n v="0.50807417885650974"/>
    <x v="26"/>
    <s v="Q3-2025"/>
    <s v="Medium"/>
    <s v="Africa &gt; Nigeria &gt; Port Harcourt"/>
    <s v="Jan-2023"/>
    <n v="31"/>
    <n v="31"/>
    <n v="1510846.7817000009"/>
    <n v="1350677.6021699999"/>
    <n v="0.89398714583766126"/>
    <s v="B"/>
  </r>
  <r>
    <s v="ORD-2023-261081"/>
    <d v="2023-07-24T00:00:00"/>
    <d v="2023-08-19T00:00:00"/>
    <x v="3"/>
    <x v="5"/>
    <s v="Nairobi"/>
    <s v="Enterprise"/>
    <x v="5"/>
    <x v="9"/>
    <s v="Accessories"/>
    <s v="ACC-1238"/>
    <n v="661.45"/>
    <n v="1634.86"/>
    <n v="0.3"/>
    <n v="8"/>
    <n v="26"/>
    <n v="9155.2159999999985"/>
    <n v="5291.6"/>
    <x v="54"/>
    <n v="0.42201254454291398"/>
    <x v="14"/>
    <s v="Q3-2023"/>
    <s v="High"/>
    <s v="Africa &gt; Kenya &gt; Nairobi"/>
    <s v="Jan-2023"/>
    <n v="6"/>
    <n v="6"/>
    <n v="1510846.7817000009"/>
    <n v="1359832.8181699999"/>
    <n v="0.9000468046401896"/>
    <s v="B"/>
  </r>
  <r>
    <s v="ORD-2023-727290"/>
    <d v="2023-04-03T00:00:00"/>
    <d v="2023-04-16T00:00:00"/>
    <x v="0"/>
    <x v="7"/>
    <s v="Marseille"/>
    <s v="Non-Profit"/>
    <x v="1"/>
    <x v="9"/>
    <s v="Accessories"/>
    <s v="ACC-4815"/>
    <n v="790.54"/>
    <n v="601.49"/>
    <n v="0"/>
    <n v="15"/>
    <n v="13"/>
    <n v="9022.35"/>
    <n v="11858.099999999999"/>
    <x v="55"/>
    <n v="-0.31430281467688553"/>
    <x v="24"/>
    <s v="Q2-2023"/>
    <s v="Low"/>
    <s v="Europe &gt; France &gt; Marseille"/>
    <s v="Jan-2023"/>
    <n v="3"/>
    <n v="3"/>
    <n v="1510846.7817000009"/>
    <n v="1368855.16817"/>
    <n v="0.90601852203025357"/>
    <s v="B"/>
  </r>
  <r>
    <s v="ORD-2025-856556"/>
    <d v="2025-06-15T00:00:00"/>
    <d v="2025-07-12T00:00:00"/>
    <x v="0"/>
    <x v="7"/>
    <s v="Marseille"/>
    <s v="Consumer"/>
    <x v="3"/>
    <x v="1"/>
    <s v="Accessories"/>
    <s v="ACC-7906"/>
    <n v="318.83"/>
    <n v="699.5"/>
    <n v="0.08"/>
    <n v="13"/>
    <n v="27"/>
    <n v="8366.02"/>
    <n v="4144.79"/>
    <x v="56"/>
    <n v="0.50456848059172699"/>
    <x v="15"/>
    <s v="Q2-2025"/>
    <s v="Low"/>
    <s v="Europe &gt; France &gt; Marseille"/>
    <s v="Jan-2023"/>
    <n v="29"/>
    <n v="29"/>
    <n v="1510846.7817000009"/>
    <n v="1377221.18817"/>
    <n v="0.91155582740187213"/>
    <s v="B"/>
  </r>
  <r>
    <s v="ORD-2025-486350"/>
    <d v="2025-05-27T00:00:00"/>
    <d v="2025-06-08T00:00:00"/>
    <x v="2"/>
    <x v="10"/>
    <s v="Osaka"/>
    <s v="Corporate"/>
    <x v="0"/>
    <x v="11"/>
    <s v="Accessories"/>
    <s v="ACC-1249"/>
    <n v="653.6"/>
    <n v="842.09"/>
    <n v="9.8000000000000004E-2"/>
    <n v="11"/>
    <n v="12"/>
    <n v="8355.2169799999992"/>
    <n v="7189.6"/>
    <x v="57"/>
    <n v="0.13950768517324597"/>
    <x v="27"/>
    <s v="Q2-2025"/>
    <s v="Medium"/>
    <s v="Asia &gt; Japan &gt; Osaka"/>
    <s v="Mar-2023"/>
    <n v="26"/>
    <n v="26"/>
    <n v="1510846.7817000009"/>
    <n v="1385576.40515"/>
    <n v="0.9170859824653782"/>
    <s v="B"/>
  </r>
  <r>
    <s v="ORD-2025-939953"/>
    <d v="2025-01-22T00:00:00"/>
    <d v="2025-01-22T00:00:00"/>
    <x v="0"/>
    <x v="7"/>
    <s v="Lyon"/>
    <s v="Small Business"/>
    <x v="2"/>
    <x v="7"/>
    <s v="Accessories"/>
    <s v="ACC-5422"/>
    <n v="591.72"/>
    <n v="577.24"/>
    <n v="0"/>
    <n v="14"/>
    <n v="0"/>
    <n v="8081.3600000000006"/>
    <n v="8284.08"/>
    <x v="58"/>
    <n v="-2.5084886702238154E-2"/>
    <x v="9"/>
    <s v="Q1-2025"/>
    <s v="Low"/>
    <s v="Europe &gt; France &gt; Lyon"/>
    <s v="Jan-2023"/>
    <n v="24"/>
    <n v="24"/>
    <n v="1510846.7817000009"/>
    <n v="1393657.7651500001"/>
    <n v="0.92243487693825577"/>
    <s v="B"/>
  </r>
  <r>
    <s v="ORD-2023-253245"/>
    <d v="2023-08-03T00:00:00"/>
    <d v="2023-08-14T00:00:00"/>
    <x v="1"/>
    <x v="4"/>
    <s v="Brasília"/>
    <s v="Corporate"/>
    <x v="3"/>
    <x v="8"/>
    <s v="Accessories"/>
    <s v="ACC-3951"/>
    <n v="232.73"/>
    <n v="334.19"/>
    <n v="0.13400000000000001"/>
    <n v="27"/>
    <n v="11"/>
    <n v="7814.0305799999996"/>
    <n v="6283.71"/>
    <x v="59"/>
    <n v="0.19584266587295587"/>
    <x v="3"/>
    <s v="Q3-2023"/>
    <s v="Low"/>
    <s v="Americas &gt; Brazil &gt; Brasília"/>
    <s v="Jan-2023"/>
    <n v="7"/>
    <n v="7"/>
    <n v="1510846.7817000009"/>
    <n v="1401471.7957300001"/>
    <n v="0.92760683128508092"/>
    <s v="B"/>
  </r>
  <r>
    <s v="ORD-2024-166150"/>
    <d v="2024-06-02T00:00:00"/>
    <d v="2024-06-08T00:00:00"/>
    <x v="3"/>
    <x v="5"/>
    <s v="Kisumu"/>
    <s v="Consumer"/>
    <x v="1"/>
    <x v="5"/>
    <s v="Accessories"/>
    <s v="ACC-9820"/>
    <n v="292.94"/>
    <n v="356.55"/>
    <n v="0.22900000000000001"/>
    <n v="28"/>
    <n v="6"/>
    <n v="7697.2013999999999"/>
    <n v="8202.32"/>
    <x v="60"/>
    <n v="-6.5623669402751994E-2"/>
    <x v="2"/>
    <s v="Q2-2024"/>
    <s v="Low"/>
    <s v="Africa &gt; Kenya &gt; Kisumu"/>
    <s v="Jan-2023"/>
    <n v="17"/>
    <n v="17"/>
    <n v="1510846.7817000009"/>
    <n v="1409168.99713"/>
    <n v="0.93270145867763421"/>
    <s v="B"/>
  </r>
  <r>
    <s v="ORD-2024-211453"/>
    <d v="2024-04-04T00:00:00"/>
    <d v="2024-04-24T00:00:00"/>
    <x v="0"/>
    <x v="0"/>
    <s v="Frankfurt"/>
    <s v="Non-Profit"/>
    <x v="3"/>
    <x v="0"/>
    <s v="Accessories"/>
    <s v="ACC-6543"/>
    <n v="683.42"/>
    <n v="951.51"/>
    <n v="0"/>
    <n v="8"/>
    <n v="20"/>
    <n v="7612.08"/>
    <n v="5467.36"/>
    <x v="61"/>
    <n v="0.28175216235247136"/>
    <x v="28"/>
    <s v="Q2-2024"/>
    <s v="Medium"/>
    <s v="Europe &gt; Germany &gt; Frankfurt"/>
    <s v="Jan-2023"/>
    <n v="15"/>
    <n v="15"/>
    <n v="1510846.7817000009"/>
    <n v="1416781.0771300001"/>
    <n v="0.9377397458767075"/>
    <s v="B"/>
  </r>
  <r>
    <s v="ORD-2023-660608"/>
    <d v="2023-07-25T00:00:00"/>
    <d v="2023-08-10T00:00:00"/>
    <x v="3"/>
    <x v="6"/>
    <s v="Port Harcourt"/>
    <s v="Corporate"/>
    <x v="5"/>
    <x v="14"/>
    <s v="Accessories"/>
    <s v="ACC-8178"/>
    <n v="506.83"/>
    <n v="441.74"/>
    <n v="0.24"/>
    <n v="22"/>
    <n v="16"/>
    <n v="7385.8928000000005"/>
    <n v="11150.26"/>
    <x v="62"/>
    <n v="-0.50966989393618056"/>
    <x v="14"/>
    <s v="Q3-2023"/>
    <s v="Low"/>
    <s v="Africa &gt; Nigeria &gt; Port Harcourt"/>
    <s v="Jan-2023"/>
    <n v="6"/>
    <n v="6"/>
    <n v="1510846.7817000009"/>
    <n v="1424166.9699300001"/>
    <n v="0.94262832418223852"/>
    <s v="B"/>
  </r>
  <r>
    <s v="ORD-2025-501927"/>
    <d v="2025-03-03T00:00:00"/>
    <d v="2025-03-24T00:00:00"/>
    <x v="3"/>
    <x v="6"/>
    <s v="Abuja"/>
    <s v="Enterprise"/>
    <x v="3"/>
    <x v="11"/>
    <s v="Accessories"/>
    <s v="ACC-4056"/>
    <n v="555.95000000000005"/>
    <n v="468.09"/>
    <n v="0.14199999999999999"/>
    <n v="18"/>
    <n v="21"/>
    <n v="7229.181959999999"/>
    <n v="10007.1"/>
    <x v="63"/>
    <n v="-0.3842645067409538"/>
    <x v="20"/>
    <s v="Q1-2025"/>
    <s v="Low"/>
    <s v="Africa &gt; Nigeria &gt; Abuja"/>
    <s v="Jan-2023"/>
    <n v="26"/>
    <n v="26"/>
    <n v="1510846.7817000009"/>
    <n v="1431396.1518900001"/>
    <n v="0.94741317864105112"/>
    <s v="B"/>
  </r>
  <r>
    <s v="ORD-2025-762301"/>
    <d v="2025-05-02T00:00:00"/>
    <d v="2025-05-13T00:00:00"/>
    <x v="3"/>
    <x v="5"/>
    <s v="Nakuru"/>
    <s v="Small Business"/>
    <x v="2"/>
    <x v="5"/>
    <s v="Accessories"/>
    <s v="ACC-2252"/>
    <n v="1057.5999999999999"/>
    <n v="1437.06"/>
    <n v="0.20499999999999999"/>
    <n v="6"/>
    <n v="11"/>
    <n v="6854.7762000000012"/>
    <n v="6345.5999999999995"/>
    <x v="64"/>
    <n v="7.4280499485891549E-2"/>
    <x v="27"/>
    <s v="Q2-2025"/>
    <s v="Medium"/>
    <s v="Africa &gt; Kenya &gt; Nakuru"/>
    <s v="Jan-2023"/>
    <n v="28"/>
    <n v="28"/>
    <n v="1510846.7817000009"/>
    <n v="1438250.9280900001"/>
    <n v="0.95195022123400486"/>
    <s v="C"/>
  </r>
  <r>
    <s v="ORD-2024-210687"/>
    <d v="2024-01-28T00:00:00"/>
    <d v="2024-02-09T00:00:00"/>
    <x v="0"/>
    <x v="0"/>
    <s v="Berlin"/>
    <s v="Corporate"/>
    <x v="2"/>
    <x v="12"/>
    <s v="Accessories"/>
    <s v="ACC-7938"/>
    <n v="644.16999999999996"/>
    <n v="700.12"/>
    <n v="6.0000000000000001E-3"/>
    <n v="9"/>
    <n v="12"/>
    <n v="6263.2735199999997"/>
    <n v="5797.53"/>
    <x v="65"/>
    <n v="7.436103796405813E-2"/>
    <x v="22"/>
    <s v="Q1-2024"/>
    <s v="Low"/>
    <s v="Europe &gt; Germany &gt; Berlin"/>
    <s v="Jan-2023"/>
    <n v="12"/>
    <n v="12"/>
    <n v="1510846.7817000009"/>
    <n v="1444514.2016100001"/>
    <n v="0.95609575974648897"/>
    <s v="C"/>
  </r>
  <r>
    <s v="ORD-2025-678328"/>
    <d v="2025-06-24T00:00:00"/>
    <d v="2025-07-14T00:00:00"/>
    <x v="0"/>
    <x v="0"/>
    <s v="Berlin"/>
    <s v="Corporate"/>
    <x v="3"/>
    <x v="0"/>
    <s v="Accessories"/>
    <s v="ACC-8094"/>
    <n v="385.08"/>
    <n v="893.19"/>
    <n v="0.151"/>
    <n v="8"/>
    <n v="20"/>
    <n v="6066.54648"/>
    <n v="3080.64"/>
    <x v="66"/>
    <n v="0.49219213762621666"/>
    <x v="15"/>
    <s v="Q2-2025"/>
    <s v="Medium"/>
    <s v="Europe &gt; Germany &gt; Berlin"/>
    <s v="Jan-2023"/>
    <n v="29"/>
    <n v="29"/>
    <n v="1510846.7817000009"/>
    <n v="1450580.7480900001"/>
    <n v="0.9601110884704076"/>
    <s v="C"/>
  </r>
  <r>
    <s v="ORD-2024-787018"/>
    <d v="2024-06-23T00:00:00"/>
    <d v="2024-06-28T00:00:00"/>
    <x v="3"/>
    <x v="6"/>
    <s v="Port Harcourt"/>
    <s v="Non-Profit"/>
    <x v="3"/>
    <x v="9"/>
    <s v="Accessories"/>
    <s v="ACC-7671"/>
    <n v="242.31"/>
    <n v="587.95000000000005"/>
    <n v="0.22900000000000001"/>
    <n v="13"/>
    <n v="5"/>
    <n v="5893.0228500000003"/>
    <n v="3150.03"/>
    <x v="67"/>
    <n v="0.46546448568411708"/>
    <x v="2"/>
    <s v="Q2-2024"/>
    <s v="Low"/>
    <s v="Africa &gt; Nigeria &gt; Port Harcourt"/>
    <s v="Jan-2023"/>
    <n v="17"/>
    <n v="17"/>
    <n v="1510846.7817000009"/>
    <n v="1456473.7709400002"/>
    <n v="0.96401156529001553"/>
    <s v="C"/>
  </r>
  <r>
    <s v="ORD-2023-399631"/>
    <d v="2023-06-22T00:00:00"/>
    <d v="2023-07-21T00:00:00"/>
    <x v="0"/>
    <x v="7"/>
    <s v="Lyon"/>
    <s v="Corporate"/>
    <x v="0"/>
    <x v="8"/>
    <s v="Accessories"/>
    <s v="ACC-3385"/>
    <n v="734.34"/>
    <n v="887.9"/>
    <n v="2.5000000000000001E-2"/>
    <n v="6"/>
    <n v="29"/>
    <n v="5194.2149999999992"/>
    <n v="4406.04"/>
    <x v="68"/>
    <n v="0.15174092716608753"/>
    <x v="16"/>
    <s v="Q2-2023"/>
    <s v="Medium"/>
    <s v="Europe &gt; France &gt; Lyon"/>
    <s v="Jan-2023"/>
    <n v="5"/>
    <n v="5"/>
    <n v="1510846.7817000009"/>
    <n v="1461667.9859400003"/>
    <n v="0.96744951483123609"/>
    <s v="C"/>
  </r>
  <r>
    <s v="ORD-2024-961756"/>
    <d v="2024-11-25T00:00:00"/>
    <d v="2024-12-07T00:00:00"/>
    <x v="2"/>
    <x v="9"/>
    <s v="Shanghai"/>
    <s v="Corporate"/>
    <x v="5"/>
    <x v="5"/>
    <s v="Accessories"/>
    <s v="ACC-7047"/>
    <n v="769.9"/>
    <n v="814.36"/>
    <n v="0"/>
    <n v="6"/>
    <n v="12"/>
    <n v="4886.16"/>
    <n v="4619.3999999999996"/>
    <x v="69"/>
    <n v="5.4595019401738838E-2"/>
    <x v="6"/>
    <s v="Q4-2024"/>
    <s v="Low"/>
    <s v="Asia &gt; China &gt; Shanghai"/>
    <s v="Jan-2023"/>
    <n v="22"/>
    <n v="22"/>
    <n v="1510846.7817000009"/>
    <n v="1466554.1459400002"/>
    <n v="0.97068356877977879"/>
    <s v="C"/>
  </r>
  <r>
    <s v="ORD-2024-555229"/>
    <d v="2024-05-18T00:00:00"/>
    <d v="2024-05-22T00:00:00"/>
    <x v="3"/>
    <x v="5"/>
    <s v="Nairobi"/>
    <s v="Corporate"/>
    <x v="3"/>
    <x v="11"/>
    <s v="Accessories"/>
    <s v="ACC-7354"/>
    <n v="857.42"/>
    <n v="1658.92"/>
    <n v="0.122"/>
    <n v="3"/>
    <n v="4"/>
    <n v="4369.5952800000005"/>
    <n v="2572.2599999999998"/>
    <x v="70"/>
    <n v="0.4113276321554431"/>
    <x v="17"/>
    <s v="Q2-2024"/>
    <s v="High"/>
    <s v="Africa &gt; Kenya &gt; Nairobi"/>
    <s v="Jan-2023"/>
    <n v="16"/>
    <n v="16"/>
    <n v="1510846.7817000009"/>
    <n v="1470923.7412200002"/>
    <n v="0.97357571862113024"/>
    <s v="C"/>
  </r>
  <r>
    <s v="ORD-2023-888140"/>
    <d v="2023-10-11T00:00:00"/>
    <d v="2023-10-13T00:00:00"/>
    <x v="1"/>
    <x v="4"/>
    <s v="Brasília"/>
    <s v="Consumer"/>
    <x v="5"/>
    <x v="3"/>
    <s v="Accessories"/>
    <s v="ACC-3567"/>
    <n v="715.94"/>
    <n v="550.07000000000005"/>
    <n v="0.14000000000000001"/>
    <n v="9"/>
    <n v="2"/>
    <n v="4257.5418"/>
    <n v="6443.4600000000009"/>
    <x v="71"/>
    <n v="-0.51342260456491606"/>
    <x v="5"/>
    <s v="Q4-2023"/>
    <s v="Low"/>
    <s v="Americas &gt; Brazil &gt; Brasília"/>
    <s v="Jan-2023"/>
    <n v="9"/>
    <n v="9"/>
    <n v="1510846.7817000009"/>
    <n v="1475181.2830200002"/>
    <n v="0.97639370245084023"/>
    <s v="C"/>
  </r>
  <r>
    <s v="ORD-2024-247032"/>
    <d v="2024-04-21T00:00:00"/>
    <d v="2024-05-19T00:00:00"/>
    <x v="3"/>
    <x v="6"/>
    <s v="Lagos"/>
    <s v="Corporate"/>
    <x v="5"/>
    <x v="5"/>
    <s v="Accessories"/>
    <s v="ACC-2990"/>
    <n v="187.22"/>
    <n v="309.47000000000003"/>
    <n v="0"/>
    <n v="13"/>
    <n v="28"/>
    <n v="4023.1100000000006"/>
    <n v="2433.86"/>
    <x v="72"/>
    <n v="0.39503021294471197"/>
    <x v="28"/>
    <s v="Q2-2024"/>
    <s v="Low"/>
    <s v="Africa &gt; Nigeria &gt; Lagos"/>
    <s v="Jan-2023"/>
    <n v="15"/>
    <n v="15"/>
    <n v="1510846.7817000009"/>
    <n v="1479204.3930200003"/>
    <n v="0.97905652044716496"/>
    <s v="C"/>
  </r>
  <r>
    <s v="ORD-2023-960380"/>
    <d v="2023-02-11T00:00:00"/>
    <d v="2023-02-12T00:00:00"/>
    <x v="3"/>
    <x v="6"/>
    <s v="Port Harcourt"/>
    <s v="Non-Profit"/>
    <x v="3"/>
    <x v="4"/>
    <s v="Accessories"/>
    <s v="ACC-8242"/>
    <n v="944.61"/>
    <n v="839.04"/>
    <n v="5.8999999999999997E-2"/>
    <n v="5"/>
    <n v="1"/>
    <n v="3947.6831999999999"/>
    <n v="4723.05"/>
    <x v="73"/>
    <n v="-0.19641059343363729"/>
    <x v="29"/>
    <s v="Q1-2023"/>
    <s v="Medium"/>
    <s v="Africa &gt; Nigeria &gt; Port Harcourt"/>
    <s v="Jan-2023"/>
    <n v="1"/>
    <n v="1"/>
    <n v="1510846.7817000009"/>
    <n v="1483152.0762200004"/>
    <n v="0.98166941491655535"/>
    <s v="C"/>
  </r>
  <r>
    <s v="ORD-2023-755337"/>
    <d v="2023-09-08T00:00:00"/>
    <d v="2023-09-14T00:00:00"/>
    <x v="3"/>
    <x v="5"/>
    <s v="Nakuru"/>
    <s v="Education"/>
    <x v="3"/>
    <x v="14"/>
    <s v="Accessories"/>
    <s v="ACC-4766"/>
    <n v="251.03"/>
    <n v="411.48"/>
    <n v="0.16500000000000001"/>
    <n v="10"/>
    <n v="6"/>
    <n v="3435.8580000000002"/>
    <n v="2510.3000000000002"/>
    <x v="74"/>
    <n v="0.26938191275658074"/>
    <x v="7"/>
    <s v="Q3-2023"/>
    <s v="Low"/>
    <s v="Africa &gt; Kenya &gt; Nakuru"/>
    <s v="Jan-2023"/>
    <n v="8"/>
    <n v="8"/>
    <n v="1510846.7817000009"/>
    <n v="1486587.9342200004"/>
    <n v="0.9839435422745485"/>
    <s v="C"/>
  </r>
  <r>
    <s v="ORD-2024-578646"/>
    <d v="2024-05-27T00:00:00"/>
    <d v="2024-06-17T00:00:00"/>
    <x v="2"/>
    <x v="3"/>
    <s v="Delhi"/>
    <s v="Small Business"/>
    <x v="2"/>
    <x v="11"/>
    <s v="Accessories"/>
    <s v="ACC-7240"/>
    <n v="465.02"/>
    <n v="651.55999999999995"/>
    <n v="4.2000000000000003E-2"/>
    <n v="5"/>
    <n v="21"/>
    <n v="3120.9723999999997"/>
    <n v="2325.1"/>
    <x v="75"/>
    <n v="0.25500783025187912"/>
    <x v="17"/>
    <s v="Q2-2024"/>
    <s v="Low"/>
    <s v="Asia &gt; India &gt; Delhi"/>
    <s v="Jan-2023"/>
    <n v="16"/>
    <n v="16"/>
    <n v="1510846.7817000009"/>
    <n v="1489708.9066200005"/>
    <n v="0.98600925299902609"/>
    <s v="C"/>
  </r>
  <r>
    <s v="ORD-2025-649239"/>
    <d v="2025-01-17T00:00:00"/>
    <d v="2025-01-24T00:00:00"/>
    <x v="1"/>
    <x v="11"/>
    <s v="Austin"/>
    <s v="Enterprise"/>
    <x v="2"/>
    <x v="12"/>
    <s v="Accessories"/>
    <s v="ACC-4511"/>
    <n v="142.09"/>
    <n v="218.5"/>
    <n v="0.11899999999999999"/>
    <n v="16"/>
    <n v="7"/>
    <n v="3079.9760000000001"/>
    <n v="2273.44"/>
    <x v="76"/>
    <n v="0.26186437816398572"/>
    <x v="9"/>
    <s v="Q1-2025"/>
    <s v="Low"/>
    <s v="Americas &gt; USA &gt; Austin"/>
    <s v="Jan-2023"/>
    <n v="24"/>
    <n v="24"/>
    <n v="1510846.7817000009"/>
    <n v="1492788.8826200005"/>
    <n v="0.98804782900640553"/>
    <s v="C"/>
  </r>
  <r>
    <s v="ORD-2023-375011"/>
    <d v="2023-08-23T00:00:00"/>
    <d v="2023-09-22T00:00:00"/>
    <x v="0"/>
    <x v="2"/>
    <s v="London"/>
    <s v="Consumer"/>
    <x v="5"/>
    <x v="0"/>
    <s v="Accessories"/>
    <s v="ACC-1492"/>
    <n v="209.81"/>
    <n v="523"/>
    <n v="5.8999999999999997E-2"/>
    <n v="6"/>
    <n v="30"/>
    <n v="2952.8580000000002"/>
    <n v="1258.8600000000001"/>
    <x v="77"/>
    <n v="0.57368082041195345"/>
    <x v="3"/>
    <s v="Q3-2023"/>
    <s v="Low"/>
    <s v="Europe &gt; United Kingdom &gt; London"/>
    <s v="Jan-2023"/>
    <n v="7"/>
    <n v="7"/>
    <n v="1510846.7817000009"/>
    <n v="1495741.7406200005"/>
    <n v="0.99000226809034586"/>
    <s v="C"/>
  </r>
  <r>
    <s v="ORD-2025-411385"/>
    <d v="2025-06-05T00:00:00"/>
    <d v="2025-06-14T00:00:00"/>
    <x v="2"/>
    <x v="3"/>
    <s v="Delhi"/>
    <s v="Non-Profit"/>
    <x v="0"/>
    <x v="5"/>
    <s v="Accessories"/>
    <s v="ACC-2902"/>
    <n v="618.69000000000005"/>
    <n v="796.15"/>
    <n v="0.09"/>
    <n v="4"/>
    <n v="9"/>
    <n v="2897.9859999999999"/>
    <n v="2474.7600000000002"/>
    <x v="78"/>
    <n v="0.14604142325049177"/>
    <x v="15"/>
    <s v="Q2-2025"/>
    <s v="Low"/>
    <s v="Asia &gt; India &gt; Delhi"/>
    <s v="Jan-2023"/>
    <n v="29"/>
    <n v="29"/>
    <n v="1510846.7817000009"/>
    <n v="1498639.7266200006"/>
    <n v="0.9919203884683363"/>
    <s v="C"/>
  </r>
  <r>
    <s v="ORD-2024-289089"/>
    <d v="2024-12-17T00:00:00"/>
    <d v="2024-12-18T00:00:00"/>
    <x v="0"/>
    <x v="0"/>
    <s v="Munich"/>
    <s v="Education"/>
    <x v="0"/>
    <x v="2"/>
    <s v="Accessories"/>
    <s v="ACC-5780"/>
    <n v="346.82"/>
    <n v="701.95"/>
    <n v="0.14699999999999999"/>
    <n v="4"/>
    <n v="1"/>
    <n v="2395.0534000000002"/>
    <n v="1387.28"/>
    <x v="79"/>
    <n v="0.42077283120284509"/>
    <x v="1"/>
    <s v="Q4-2024"/>
    <s v="Low"/>
    <s v="Europe &gt; Germany &gt; Munich"/>
    <s v="Jan-2023"/>
    <n v="23"/>
    <n v="23"/>
    <n v="1510846.7817000009"/>
    <n v="1501034.7800200006"/>
    <n v="0.99350562757332694"/>
    <s v="C"/>
  </r>
  <r>
    <s v="ORD-2025-649633"/>
    <d v="2025-07-19T00:00:00"/>
    <d v="2025-07-31T00:00:00"/>
    <x v="3"/>
    <x v="5"/>
    <s v="Nairobi"/>
    <s v="Small Business"/>
    <x v="1"/>
    <x v="0"/>
    <s v="Accessories"/>
    <s v="ACC-1028"/>
    <n v="619.64"/>
    <n v="861.16"/>
    <n v="0.113"/>
    <n v="3"/>
    <n v="12"/>
    <n v="2291.5467600000002"/>
    <n v="1858.92"/>
    <x v="80"/>
    <n v="0.18879246435276759"/>
    <x v="10"/>
    <s v="Q3-2025"/>
    <s v="Medium"/>
    <s v="Africa &gt; Kenya &gt; Nairobi"/>
    <s v="Jan-2023"/>
    <n v="30"/>
    <n v="30"/>
    <n v="1510846.7817000009"/>
    <n v="1503326.3267800007"/>
    <n v="0.99502235765327696"/>
    <s v="C"/>
  </r>
  <r>
    <s v="ORD-2023-704111"/>
    <d v="2023-05-17T00:00:00"/>
    <d v="2023-06-15T00:00:00"/>
    <x v="3"/>
    <x v="8"/>
    <s v="Durban"/>
    <s v="Enterprise"/>
    <x v="0"/>
    <x v="10"/>
    <s v="Accessories"/>
    <s v="ACC-5206"/>
    <n v="40.89"/>
    <n v="62.82"/>
    <n v="0.129"/>
    <n v="40"/>
    <n v="29"/>
    <n v="2188.6487999999999"/>
    <n v="1635.6"/>
    <x v="81"/>
    <n v="0.25268960465470752"/>
    <x v="0"/>
    <s v="Q2-2023"/>
    <s v="Low"/>
    <s v="Africa &gt; South Africa &gt; Durban"/>
    <s v="Jan-2023"/>
    <n v="4"/>
    <n v="4"/>
    <n v="1510846.7817000009"/>
    <n v="1505514.9755800008"/>
    <n v="0.99647098158159975"/>
    <s v="C"/>
  </r>
  <r>
    <s v="ORD-2024-478165"/>
    <d v="2024-12-05T00:00:00"/>
    <d v="2024-12-28T00:00:00"/>
    <x v="1"/>
    <x v="1"/>
    <s v="Vancouver"/>
    <s v="Corporate"/>
    <x v="3"/>
    <x v="6"/>
    <s v="Accessories"/>
    <s v="ACC-2386"/>
    <n v="107.03"/>
    <n v="242.29"/>
    <n v="0.18"/>
    <n v="9"/>
    <n v="23"/>
    <n v="1788.1002000000003"/>
    <n v="963.27"/>
    <x v="82"/>
    <n v="0.46128857879440993"/>
    <x v="1"/>
    <s v="Q4-2024"/>
    <s v="Low"/>
    <s v="Americas &gt; Canada &gt; Vancouver"/>
    <s v="Jan-2023"/>
    <n v="23"/>
    <n v="23"/>
    <n v="1510846.7817000009"/>
    <n v="1507303.0757800008"/>
    <n v="0.99765449020845598"/>
    <s v="C"/>
  </r>
  <r>
    <s v="ORD-2025-828263"/>
    <d v="2025-05-17T00:00:00"/>
    <d v="2025-05-30T00:00:00"/>
    <x v="3"/>
    <x v="6"/>
    <s v="Lagos"/>
    <s v="Consumer"/>
    <x v="5"/>
    <x v="6"/>
    <s v="Accessories"/>
    <s v="ACC-3349"/>
    <n v="66.400000000000006"/>
    <n v="141.43"/>
    <n v="0.107"/>
    <n v="12"/>
    <n v="13"/>
    <n v="1515.5638800000002"/>
    <n v="796.80000000000007"/>
    <x v="83"/>
    <n v="0.47425508715607556"/>
    <x v="27"/>
    <s v="Q2-2025"/>
    <s v="Low"/>
    <s v="Africa &gt; Nigeria &gt; Lagos"/>
    <s v="Jan-2023"/>
    <n v="28"/>
    <n v="28"/>
    <n v="1510846.7817000009"/>
    <n v="1508818.6396600008"/>
    <n v="0.9986576123637646"/>
    <s v="C"/>
  </r>
  <r>
    <s v="ORD-2024-232632"/>
    <d v="2024-02-14T00:00:00"/>
    <d v="2024-02-14T00:00:00"/>
    <x v="2"/>
    <x v="9"/>
    <s v="Beijing"/>
    <s v="Corporate"/>
    <x v="5"/>
    <x v="2"/>
    <s v="Accessories"/>
    <s v="ACC-1021"/>
    <n v="65.930000000000007"/>
    <n v="84.9"/>
    <n v="0.25900000000000001"/>
    <n v="19"/>
    <n v="0"/>
    <n v="1195.3071"/>
    <n v="1252.67"/>
    <x v="84"/>
    <n v="-4.7990093926489757E-2"/>
    <x v="30"/>
    <s v="Q1-2024"/>
    <s v="Low"/>
    <s v="Asia &gt; China &gt; Beijing"/>
    <s v="Jan-2023"/>
    <n v="13"/>
    <n v="13"/>
    <n v="1510846.7817000009"/>
    <n v="1510013.9467600009"/>
    <n v="0.99944876280633643"/>
    <s v="C"/>
  </r>
  <r>
    <s v="ORD-2023-271918"/>
    <d v="2023-09-25T00:00:00"/>
    <d v="2023-10-02T00:00:00"/>
    <x v="1"/>
    <x v="11"/>
    <s v="New York"/>
    <s v="Education"/>
    <x v="1"/>
    <x v="14"/>
    <s v="Accessories"/>
    <s v="ACC-3551"/>
    <n v="145.58000000000001"/>
    <n v="228.15"/>
    <n v="0.20399999999999999"/>
    <n v="4"/>
    <n v="7"/>
    <n v="726.42960000000005"/>
    <n v="582.32000000000005"/>
    <x v="85"/>
    <n v="0.19838068272548365"/>
    <x v="7"/>
    <s v="Q3-2023"/>
    <s v="Low"/>
    <s v="Americas &gt; USA &gt; New York"/>
    <s v="Jan-2023"/>
    <n v="8"/>
    <n v="8"/>
    <n v="1510846.7817000009"/>
    <n v="1510740.3763600008"/>
    <n v="0.99992957238199875"/>
    <s v="C"/>
  </r>
  <r>
    <s v="ORD-2025-639542"/>
    <d v="2025-06-09T00:00:00"/>
    <d v="2025-06-18T00:00:00"/>
    <x v="0"/>
    <x v="7"/>
    <s v="Marseille"/>
    <s v="Small Business"/>
    <x v="1"/>
    <x v="11"/>
    <s v="Accessories"/>
    <s v="ACC-1770"/>
    <n v="1225.5"/>
    <n v="5.27"/>
    <n v="7.4999999999999997E-2"/>
    <n v="18"/>
    <n v="9"/>
    <n v="87.745499999999993"/>
    <n v="22059"/>
    <x v="86"/>
    <n v="-250.3975075644905"/>
    <x v="15"/>
    <s v="Q2-2025"/>
    <s v="Low"/>
    <s v="Europe &gt; France &gt; Marseille"/>
    <s v="Jan-2023"/>
    <n v="29"/>
    <n v="29"/>
    <n v="1510846.7817000009"/>
    <n v="1510828.1218600008"/>
    <n v="0.99998764941605855"/>
    <s v="C"/>
  </r>
  <r>
    <s v="ORD-2025-667201"/>
    <d v="2025-09-15T00:00:00"/>
    <d v="2025-09-18T00:00:00"/>
    <x v="1"/>
    <x v="4"/>
    <s v="Rio de Janeiro"/>
    <s v="Non-Profit"/>
    <x v="3"/>
    <x v="2"/>
    <s v="Accessories"/>
    <s v="ACC-6777"/>
    <n v="5.5"/>
    <n v="5.92"/>
    <n v="0.21199999999999999"/>
    <n v="4"/>
    <n v="3"/>
    <n v="18.659839999999999"/>
    <n v="22"/>
    <x v="87"/>
    <n v="-0.17900260666758133"/>
    <x v="21"/>
    <s v="Q3-2025"/>
    <s v="Low"/>
    <s v="Americas &gt; Brazil &gt; Rio de Janeiro"/>
    <s v="Jan-2023"/>
    <n v="32"/>
    <n v="32"/>
    <n v="1510846.7817000009"/>
    <n v="1510846.7817000009"/>
    <n v="1"/>
    <s v="C"/>
  </r>
  <r>
    <s v="ORD-2025-137394"/>
    <d v="2025-01-04T00:00:00"/>
    <d v="2025-01-05T00:00:00"/>
    <x v="2"/>
    <x v="3"/>
    <s v="Delhi"/>
    <s v="Education"/>
    <x v="0"/>
    <x v="14"/>
    <s v="Components"/>
    <s v="CMP-1156"/>
    <n v="1428.33"/>
    <n v="3028.05"/>
    <n v="0"/>
    <n v="47"/>
    <n v="1"/>
    <n v="142318.35"/>
    <n v="67131.509999999995"/>
    <x v="88"/>
    <n v="0.52830039134096207"/>
    <x v="9"/>
    <s v="Q1-2025"/>
    <s v="High"/>
    <s v="Asia &gt; India &gt; Delhi"/>
    <s v="Jan-2023"/>
    <n v="24"/>
    <n v="24"/>
    <n v="1757891.57342"/>
    <n v="142318.35"/>
    <n v="8.0959686110286019E-2"/>
    <s v="A"/>
  </r>
  <r>
    <s v="ORD-2024-206311"/>
    <d v="2024-01-13T00:00:00"/>
    <d v="2024-01-15T00:00:00"/>
    <x v="1"/>
    <x v="11"/>
    <s v="San Francisco"/>
    <s v="Non-Profit"/>
    <x v="3"/>
    <x v="13"/>
    <s v="Components"/>
    <s v="CMP-2410"/>
    <n v="1061.3699999999999"/>
    <n v="1938.33"/>
    <n v="0.17"/>
    <n v="46"/>
    <n v="2"/>
    <n v="74005.439399999988"/>
    <n v="48823.02"/>
    <x v="89"/>
    <n v="0.34027795259600874"/>
    <x v="22"/>
    <s v="Q1-2024"/>
    <s v="High"/>
    <s v="Americas &gt; USA &gt; San Francisco"/>
    <s v="Jan-2023"/>
    <n v="12"/>
    <n v="12"/>
    <n v="1757891.57342"/>
    <n v="216323.78940000001"/>
    <n v="0.12305866452226025"/>
    <s v="A"/>
  </r>
  <r>
    <s v="ORD-2024-167215"/>
    <d v="2024-08-23T00:00:00"/>
    <d v="2024-08-30T00:00:00"/>
    <x v="3"/>
    <x v="8"/>
    <s v="Johannesburg"/>
    <s v="Education"/>
    <x v="0"/>
    <x v="13"/>
    <s v="Components"/>
    <s v="CMP-1559"/>
    <n v="1432.52"/>
    <n v="3036.87"/>
    <n v="0"/>
    <n v="23"/>
    <n v="7"/>
    <n v="69848.009999999995"/>
    <n v="32947.96"/>
    <x v="90"/>
    <n v="0.52829064135112791"/>
    <x v="4"/>
    <s v="Q3-2024"/>
    <s v="High"/>
    <s v="Africa &gt; South Africa &gt; Johannesburg"/>
    <s v="Jan-2023"/>
    <n v="19"/>
    <n v="19"/>
    <n v="1757891.57342"/>
    <n v="286171.79940000002"/>
    <n v="0.162792633929776"/>
    <s v="A"/>
  </r>
  <r>
    <s v="ORD-2023-927385"/>
    <d v="2023-05-29T00:00:00"/>
    <d v="2023-06-20T00:00:00"/>
    <x v="0"/>
    <x v="2"/>
    <s v="London"/>
    <s v="Small Business"/>
    <x v="3"/>
    <x v="10"/>
    <s v="Components"/>
    <s v="CMP-8545"/>
    <n v="1295.3900000000001"/>
    <n v="2905.06"/>
    <n v="0.14799999999999999"/>
    <n v="23"/>
    <n v="22"/>
    <n v="56927.555760000003"/>
    <n v="29793.97"/>
    <x v="91"/>
    <n v="0.4766335985755662"/>
    <x v="0"/>
    <s v="Q2-2023"/>
    <s v="High"/>
    <s v="Europe &gt; United Kingdom &gt; London"/>
    <s v="Jan-2023"/>
    <n v="4"/>
    <n v="4"/>
    <n v="1757891.57342"/>
    <n v="343099.35516000004"/>
    <n v="0.19517663111183584"/>
    <s v="A"/>
  </r>
  <r>
    <s v="ORD-2024-892879"/>
    <d v="2024-07-09T00:00:00"/>
    <d v="2024-08-08T00:00:00"/>
    <x v="0"/>
    <x v="7"/>
    <s v="Marseille"/>
    <s v="Corporate"/>
    <x v="3"/>
    <x v="8"/>
    <s v="Components"/>
    <s v="CMP-5825"/>
    <n v="1062.3800000000001"/>
    <n v="1503.96"/>
    <n v="0.18"/>
    <n v="44"/>
    <n v="30"/>
    <n v="54262.876800000005"/>
    <n v="46744.72"/>
    <x v="92"/>
    <n v="0.13855064905073378"/>
    <x v="23"/>
    <s v="Q3-2024"/>
    <s v="Medium"/>
    <s v="Europe &gt; France &gt; Marseille"/>
    <s v="Jan-2023"/>
    <n v="18"/>
    <n v="18"/>
    <n v="1757891.57342"/>
    <n v="397362.23196000006"/>
    <n v="0.22604479022954008"/>
    <s v="A"/>
  </r>
  <r>
    <s v="ORD-2023-946143"/>
    <d v="2023-03-14T00:00:00"/>
    <d v="2023-03-30T00:00:00"/>
    <x v="3"/>
    <x v="8"/>
    <s v="Cape Town"/>
    <s v="Consumer"/>
    <x v="5"/>
    <x v="10"/>
    <s v="Components"/>
    <s v="CMP-8230"/>
    <n v="1309.77"/>
    <n v="1589.07"/>
    <n v="0.10199999999999999"/>
    <n v="38"/>
    <n v="16"/>
    <n v="54225.424679999996"/>
    <n v="49771.26"/>
    <x v="93"/>
    <n v="8.2141628328137872E-2"/>
    <x v="8"/>
    <s v="Q1-2023"/>
    <s v="Medium"/>
    <s v="Africa &gt; South Africa &gt; Cape Town"/>
    <s v="Jan-2023"/>
    <n v="2"/>
    <n v="2"/>
    <n v="1757891.57342"/>
    <n v="451587.65664000006"/>
    <n v="0.25689164421070104"/>
    <s v="A"/>
  </r>
  <r>
    <s v="ORD-2025-125517"/>
    <d v="2025-03-21T00:00:00"/>
    <d v="2025-04-09T00:00:00"/>
    <x v="2"/>
    <x v="10"/>
    <s v="Tokyo"/>
    <s v="Small Business"/>
    <x v="5"/>
    <x v="13"/>
    <s v="Components"/>
    <s v="CMP-7055"/>
    <n v="1055.45"/>
    <n v="1210.04"/>
    <n v="8.9999999999999993E-3"/>
    <n v="44"/>
    <n v="19"/>
    <n v="52762.584159999991"/>
    <n v="46439.8"/>
    <x v="94"/>
    <n v="0.11983461880537258"/>
    <x v="20"/>
    <s v="Q1-2025"/>
    <s v="Medium"/>
    <s v="Asia &gt; Japan &gt; Tokyo"/>
    <s v="Mar-2023"/>
    <n v="24"/>
    <n v="24"/>
    <n v="1757891.57342"/>
    <n v="504350.24080000003"/>
    <n v="0.28690634190752751"/>
    <s v="A"/>
  </r>
  <r>
    <s v="ORD-2025-132174"/>
    <d v="2025-07-17T00:00:00"/>
    <d v="2025-07-23T00:00:00"/>
    <x v="1"/>
    <x v="1"/>
    <s v="Vancouver"/>
    <s v="Consumer"/>
    <x v="2"/>
    <x v="11"/>
    <s v="Components"/>
    <s v="CMP-8851"/>
    <n v="1364.89"/>
    <n v="2757.54"/>
    <n v="0.17199999999999999"/>
    <n v="23"/>
    <n v="6"/>
    <n v="52514.591760000003"/>
    <n v="31392.47"/>
    <x v="95"/>
    <n v="0.4022143379983118"/>
    <x v="10"/>
    <s v="Q3-2025"/>
    <s v="High"/>
    <s v="Americas &gt; Canada &gt; Vancouver"/>
    <s v="Jan-2023"/>
    <n v="30"/>
    <n v="30"/>
    <n v="1757891.57342"/>
    <n v="556864.83256000001"/>
    <n v="0.31677996582952639"/>
    <s v="A"/>
  </r>
  <r>
    <s v="ORD-2023-271836"/>
    <d v="2023-02-07T00:00:00"/>
    <d v="2023-02-12T00:00:00"/>
    <x v="1"/>
    <x v="4"/>
    <s v="São Paulo"/>
    <s v="Education"/>
    <x v="2"/>
    <x v="15"/>
    <s v="Components"/>
    <s v="CMP-2693"/>
    <n v="948.55"/>
    <n v="2089.16"/>
    <n v="7.0000000000000001E-3"/>
    <n v="25"/>
    <n v="5"/>
    <n v="51863.396999999997"/>
    <n v="23713.75"/>
    <x v="96"/>
    <n v="0.54276519912492427"/>
    <x v="29"/>
    <s v="Q1-2023"/>
    <s v="High"/>
    <s v="Americas &gt; Brazil &gt; São Paulo"/>
    <s v="Jan-2023"/>
    <n v="1"/>
    <n v="1"/>
    <n v="1757891.57342"/>
    <n v="608728.22956000001"/>
    <n v="0.34628314895196388"/>
    <s v="A"/>
  </r>
  <r>
    <s v="ORD-2024-310809"/>
    <d v="2024-04-05T00:00:00"/>
    <d v="2024-04-09T00:00:00"/>
    <x v="3"/>
    <x v="6"/>
    <s v="Lagos"/>
    <s v="Non-Profit"/>
    <x v="3"/>
    <x v="10"/>
    <s v="Components"/>
    <s v="CMP-6529"/>
    <n v="395.07"/>
    <n v="970.27"/>
    <n v="0.123"/>
    <n v="50"/>
    <n v="4"/>
    <n v="42546.339500000002"/>
    <n v="19753.5"/>
    <x v="97"/>
    <n v="0.53571799049833657"/>
    <x v="28"/>
    <s v="Q2-2024"/>
    <s v="Medium"/>
    <s v="Africa &gt; Nigeria &gt; Lagos"/>
    <s v="Jan-2023"/>
    <n v="15"/>
    <n v="15"/>
    <n v="1757891.57342"/>
    <n v="651274.56906000001"/>
    <n v="0.37048620000660065"/>
    <s v="A"/>
  </r>
  <r>
    <s v="ORD-2023-368449"/>
    <d v="2023-10-09T00:00:00"/>
    <d v="2023-10-26T00:00:00"/>
    <x v="2"/>
    <x v="9"/>
    <s v="Shanghai"/>
    <s v="Consumer"/>
    <x v="1"/>
    <x v="1"/>
    <s v="Components"/>
    <s v="CMP-2096"/>
    <n v="1132.03"/>
    <n v="2137.21"/>
    <n v="0.3"/>
    <n v="28"/>
    <n v="17"/>
    <n v="41889.315999999999"/>
    <n v="31696.84"/>
    <x v="98"/>
    <n v="0.24331922727026623"/>
    <x v="5"/>
    <s v="Q4-2023"/>
    <s v="High"/>
    <s v="Asia &gt; China &gt; Shanghai"/>
    <s v="Jan-2023"/>
    <n v="9"/>
    <n v="9"/>
    <n v="1757891.57342"/>
    <n v="693163.88506"/>
    <n v="0.3943154945054097"/>
    <s v="A"/>
  </r>
  <r>
    <s v="ORD-2023-208944"/>
    <d v="2023-12-21T00:00:00"/>
    <d v="2024-01-06T00:00:00"/>
    <x v="3"/>
    <x v="6"/>
    <s v="Unknown - Nigeria"/>
    <s v="Corporate"/>
    <x v="1"/>
    <x v="10"/>
    <s v="Components"/>
    <s v="CMP-4792"/>
    <n v="932.61"/>
    <n v="1982.98"/>
    <n v="0.14399999999999999"/>
    <n v="23"/>
    <n v="16"/>
    <n v="39040.910239999997"/>
    <n v="21450.03"/>
    <x v="99"/>
    <n v="0.45057556629345635"/>
    <x v="19"/>
    <s v="Q4-2023"/>
    <s v="High"/>
    <s v="Africa &gt; Nigeria &gt; Unknown - Nigeria"/>
    <s v="Jan-2023"/>
    <n v="11"/>
    <n v="11"/>
    <n v="1757891.57342"/>
    <n v="732204.7953"/>
    <n v="0.41652443550627322"/>
    <s v="A"/>
  </r>
  <r>
    <s v="ORD-2023-474313"/>
    <d v="2023-10-05T00:00:00"/>
    <d v="2023-10-06T00:00:00"/>
    <x v="2"/>
    <x v="3"/>
    <s v="Bengaluru"/>
    <s v="Non-Profit"/>
    <x v="2"/>
    <x v="14"/>
    <s v="Components"/>
    <s v="CMP-4807"/>
    <n v="1470.26"/>
    <n v="2562.5500000000002"/>
    <n v="0.17299999999999999"/>
    <n v="18"/>
    <n v="1"/>
    <n v="38146.119299999998"/>
    <n v="26464.68"/>
    <x v="100"/>
    <n v="0.30622877279157462"/>
    <x v="5"/>
    <s v="Q4-2023"/>
    <s v="High"/>
    <s v="Asia &gt; India &gt; Bengaluru"/>
    <s v="Jan-2023"/>
    <n v="9"/>
    <n v="9"/>
    <n v="1757891.57342"/>
    <n v="770350.91460000002"/>
    <n v="0.43822436278096077"/>
    <s v="A"/>
  </r>
  <r>
    <s v="ORD-2024-500890"/>
    <d v="2024-09-09T00:00:00"/>
    <d v="2024-10-08T00:00:00"/>
    <x v="1"/>
    <x v="4"/>
    <s v="São Paulo"/>
    <s v="Education"/>
    <x v="3"/>
    <x v="8"/>
    <s v="Components"/>
    <s v="CMP-3093"/>
    <n v="1010.33"/>
    <n v="2492.14"/>
    <n v="5.0999999999999997E-2"/>
    <n v="15"/>
    <n v="29"/>
    <n v="35475.6129"/>
    <n v="15154.95"/>
    <x v="101"/>
    <n v="0.57280653493656764"/>
    <x v="31"/>
    <s v="Q3-2024"/>
    <s v="High"/>
    <s v="Americas &gt; Brazil &gt; São Paulo"/>
    <s v="Jan-2023"/>
    <n v="20"/>
    <n v="20"/>
    <n v="1757891.57342"/>
    <n v="805826.52749999997"/>
    <n v="0.45840513697454865"/>
    <s v="A"/>
  </r>
  <r>
    <s v="ORD-2025-191328"/>
    <d v="2025-05-10T00:00:00"/>
    <d v="2025-05-27T00:00:00"/>
    <x v="1"/>
    <x v="1"/>
    <s v="Vancouver"/>
    <s v="Education"/>
    <x v="3"/>
    <x v="1"/>
    <s v="Components"/>
    <s v="CMP-9307"/>
    <n v="862.89"/>
    <n v="1426.03"/>
    <n v="5.6000000000000001E-2"/>
    <n v="26"/>
    <n v="17"/>
    <n v="35000.480319999995"/>
    <n v="22435.14"/>
    <x v="102"/>
    <n v="0.35900479665188773"/>
    <x v="27"/>
    <s v="Q2-2025"/>
    <s v="Medium"/>
    <s v="Americas &gt; Canada &gt; Vancouver"/>
    <s v="Jan-2023"/>
    <n v="28"/>
    <n v="28"/>
    <n v="1757891.57342"/>
    <n v="840827.00781999994"/>
    <n v="0.47831562568114511"/>
    <s v="A"/>
  </r>
  <r>
    <s v="ORD-2023-961864"/>
    <d v="2023-12-07T00:00:00"/>
    <d v="2024-01-02T00:00:00"/>
    <x v="0"/>
    <x v="0"/>
    <s v="Frankfurt"/>
    <s v="Enterprise"/>
    <x v="5"/>
    <x v="13"/>
    <s v="Components"/>
    <s v="CMP-1940"/>
    <n v="1071.99"/>
    <n v="2397.3000000000002"/>
    <n v="6.2E-2"/>
    <n v="15"/>
    <n v="26"/>
    <n v="33730.010999999999"/>
    <n v="16079.85"/>
    <x v="103"/>
    <n v="0.52327765324476183"/>
    <x v="19"/>
    <s v="Q4-2023"/>
    <s v="High"/>
    <s v="Europe &gt; Germany &gt; Frankfurt"/>
    <s v="Jan-2023"/>
    <n v="11"/>
    <n v="11"/>
    <n v="1757891.57342"/>
    <n v="874557.01881999988"/>
    <n v="0.49750339101890012"/>
    <s v="A"/>
  </r>
  <r>
    <s v="ORD-2024-202166"/>
    <d v="2024-05-05T00:00:00"/>
    <d v="2024-05-18T00:00:00"/>
    <x v="0"/>
    <x v="7"/>
    <s v="Marseille"/>
    <s v="Corporate"/>
    <x v="1"/>
    <x v="5"/>
    <s v="Components"/>
    <s v="CMP-3313"/>
    <n v="1264.04"/>
    <n v="1870.89"/>
    <n v="0"/>
    <n v="18"/>
    <n v="13"/>
    <n v="33676.020000000004"/>
    <n v="22752.720000000001"/>
    <x v="104"/>
    <n v="0.32436433996654002"/>
    <x v="17"/>
    <s v="Q2-2024"/>
    <s v="High"/>
    <s v="Europe &gt; France &gt; Marseille"/>
    <s v="Jan-2023"/>
    <n v="16"/>
    <n v="16"/>
    <n v="1757891.57342"/>
    <n v="908233.0388199999"/>
    <n v="0.51666044285827095"/>
    <s v="A"/>
  </r>
  <r>
    <s v="ORD-2025-779574"/>
    <d v="2025-09-10T00:00:00"/>
    <d v="2025-09-12T00:00:00"/>
    <x v="2"/>
    <x v="10"/>
    <s v="Tokyo"/>
    <s v="Consumer"/>
    <x v="2"/>
    <x v="0"/>
    <s v="Components"/>
    <s v="CMP-6971"/>
    <n v="1470.15"/>
    <n v="2593.7800000000002"/>
    <n v="0.11"/>
    <n v="14"/>
    <n v="2"/>
    <n v="32318.498800000005"/>
    <n v="20582.100000000002"/>
    <x v="105"/>
    <n v="0.36314801849645323"/>
    <x v="21"/>
    <s v="Q3-2025"/>
    <s v="High"/>
    <s v="Asia &gt; Japan &gt; Tokyo"/>
    <s v="Mar-2023"/>
    <n v="30"/>
    <n v="30"/>
    <n v="1757891.57342"/>
    <n v="940551.53761999996"/>
    <n v="0.53504525070914655"/>
    <s v="A"/>
  </r>
  <r>
    <s v="ORD-2023-809913"/>
    <d v="2023-04-21T00:00:00"/>
    <d v="2023-05-10T00:00:00"/>
    <x v="2"/>
    <x v="9"/>
    <s v="Shanghai"/>
    <s v="Corporate"/>
    <x v="0"/>
    <x v="5"/>
    <s v="Components"/>
    <s v="CMP-7371"/>
    <n v="882.33"/>
    <n v="1880.15"/>
    <n v="0.05"/>
    <n v="18"/>
    <n v="19"/>
    <n v="32150.565000000002"/>
    <n v="15881.94"/>
    <x v="106"/>
    <n v="0.50601365792482966"/>
    <x v="24"/>
    <s v="Q2-2023"/>
    <s v="High"/>
    <s v="Asia &gt; China &gt; Shanghai"/>
    <s v="Jan-2023"/>
    <n v="3"/>
    <n v="3"/>
    <n v="1757891.57342"/>
    <n v="972702.10262000002"/>
    <n v="0.5533345271845157"/>
    <s v="A"/>
  </r>
  <r>
    <s v="ORD-2023-281890"/>
    <d v="2023-03-13T00:00:00"/>
    <d v="2023-04-04T00:00:00"/>
    <x v="3"/>
    <x v="8"/>
    <s v="Durban"/>
    <s v="Small Business"/>
    <x v="0"/>
    <x v="5"/>
    <s v="Components"/>
    <s v="CMP-2574"/>
    <n v="1113.7"/>
    <n v="1620.6"/>
    <n v="0.13900000000000001"/>
    <n v="23"/>
    <n v="22"/>
    <n v="32092.741799999996"/>
    <n v="25615.100000000002"/>
    <x v="107"/>
    <n v="0.20184133348182781"/>
    <x v="8"/>
    <s v="Q1-2023"/>
    <s v="High"/>
    <s v="Africa &gt; South Africa &gt; Durban"/>
    <s v="Jan-2023"/>
    <n v="2"/>
    <n v="2"/>
    <n v="1757891.57342"/>
    <n v="1004794.84442"/>
    <n v="0.57159091016356545"/>
    <s v="A"/>
  </r>
  <r>
    <s v="ORD-2025-795385"/>
    <d v="2025-06-01T00:00:00"/>
    <d v="2025-06-05T00:00:00"/>
    <x v="0"/>
    <x v="0"/>
    <s v="Munich"/>
    <s v="Enterprise"/>
    <x v="3"/>
    <x v="9"/>
    <s v="Components"/>
    <s v="CMP-4159"/>
    <n v="1171.42"/>
    <n v="2187.8000000000002"/>
    <n v="0.23"/>
    <n v="19"/>
    <n v="4"/>
    <n v="32007.514000000003"/>
    <n v="22256.980000000003"/>
    <x v="108"/>
    <n v="0.30463265594447603"/>
    <x v="15"/>
    <s v="Q2-2025"/>
    <s v="High"/>
    <s v="Europe &gt; Germany &gt; Munich"/>
    <s v="Jan-2023"/>
    <n v="29"/>
    <n v="29"/>
    <n v="1757891.57342"/>
    <n v="1036802.3584199999"/>
    <n v="0.58979881017512814"/>
    <s v="A"/>
  </r>
  <r>
    <s v="ORD-2024-851993"/>
    <d v="2024-05-01T00:00:00"/>
    <d v="2024-05-16T00:00:00"/>
    <x v="2"/>
    <x v="3"/>
    <s v="Bengaluru"/>
    <s v="Small Business"/>
    <x v="0"/>
    <x v="2"/>
    <s v="Components"/>
    <s v="CMP-6811"/>
    <n v="901.19"/>
    <n v="2125.44"/>
    <n v="7.0999999999999994E-2"/>
    <n v="16"/>
    <n v="15"/>
    <n v="31592.540160000004"/>
    <n v="14419.04"/>
    <x v="109"/>
    <n v="0.54359352154100427"/>
    <x v="17"/>
    <s v="Q2-2024"/>
    <s v="High"/>
    <s v="Asia &gt; India &gt; Bengaluru"/>
    <s v="Jan-2023"/>
    <n v="16"/>
    <n v="16"/>
    <n v="1757891.57342"/>
    <n v="1068394.89858"/>
    <n v="0.60777064679900838"/>
    <s v="A"/>
  </r>
  <r>
    <s v="ORD-2024-906395"/>
    <d v="2024-03-10T00:00:00"/>
    <d v="2024-04-09T00:00:00"/>
    <x v="0"/>
    <x v="7"/>
    <s v="Lyon"/>
    <s v="Corporate"/>
    <x v="3"/>
    <x v="14"/>
    <s v="Components"/>
    <s v="CMP-8002"/>
    <n v="1176.56"/>
    <n v="1911.89"/>
    <n v="0.11899999999999999"/>
    <n v="18"/>
    <n v="30"/>
    <n v="30318.751620000003"/>
    <n v="21178.079999999998"/>
    <x v="110"/>
    <n v="0.30148575160892471"/>
    <x v="12"/>
    <s v="Q1-2024"/>
    <s v="High"/>
    <s v="Europe &gt; France &gt; Lyon"/>
    <s v="Jan-2023"/>
    <n v="14"/>
    <n v="14"/>
    <n v="1757891.57342"/>
    <n v="1098713.6502"/>
    <n v="0.62501787187160751"/>
    <s v="A"/>
  </r>
  <r>
    <s v="ORD-2025-718992"/>
    <d v="2025-06-24T00:00:00"/>
    <d v="2025-07-10T00:00:00"/>
    <x v="2"/>
    <x v="9"/>
    <s v="Shanghai"/>
    <s v="Enterprise"/>
    <x v="3"/>
    <x v="15"/>
    <s v="Components"/>
    <s v="CMP-8390"/>
    <n v="757.19"/>
    <n v="1735.41"/>
    <n v="0.13600000000000001"/>
    <n v="18"/>
    <n v="16"/>
    <n v="26989.096320000001"/>
    <n v="13629.420000000002"/>
    <x v="111"/>
    <n v="0.49500272856857175"/>
    <x v="15"/>
    <s v="Q2-2025"/>
    <s v="High"/>
    <s v="Asia &gt; China &gt; Shanghai"/>
    <s v="Jan-2023"/>
    <n v="29"/>
    <n v="29"/>
    <n v="1757891.57342"/>
    <n v="1125702.74652"/>
    <n v="0.64037097824522327"/>
    <s v="A"/>
  </r>
  <r>
    <s v="ORD-2023-632893"/>
    <d v="2023-05-07T00:00:00"/>
    <d v="2023-05-14T00:00:00"/>
    <x v="3"/>
    <x v="6"/>
    <s v="Port Harcourt"/>
    <s v="Non-Profit"/>
    <x v="1"/>
    <x v="5"/>
    <s v="Components"/>
    <s v="CMP-9392"/>
    <n v="1269.6500000000001"/>
    <n v="2462.77"/>
    <n v="0.107"/>
    <n v="11"/>
    <n v="7"/>
    <n v="24191.789710000001"/>
    <n v="13966.150000000001"/>
    <x v="112"/>
    <n v="0.42269050089225496"/>
    <x v="0"/>
    <s v="Q2-2023"/>
    <s v="High"/>
    <s v="Africa &gt; Nigeria &gt; Port Harcourt"/>
    <s v="Jan-2023"/>
    <n v="4"/>
    <n v="4"/>
    <n v="1757891.57342"/>
    <n v="1149894.53623"/>
    <n v="0.65413279955194603"/>
    <s v="A"/>
  </r>
  <r>
    <s v="ORD-2024-686712"/>
    <d v="2024-10-02T00:00:00"/>
    <d v="2024-10-23T00:00:00"/>
    <x v="3"/>
    <x v="8"/>
    <s v="Durban"/>
    <s v="Corporate"/>
    <x v="1"/>
    <x v="5"/>
    <s v="Components"/>
    <s v="CMP-3978"/>
    <n v="1095.6099999999999"/>
    <n v="2366.5100000000002"/>
    <n v="0.152"/>
    <n v="12"/>
    <n v="21"/>
    <n v="24081.605760000002"/>
    <n v="13147.32"/>
    <x v="113"/>
    <n v="0.45405135641586059"/>
    <x v="25"/>
    <s v="Q4-2024"/>
    <s v="High"/>
    <s v="Africa &gt; South Africa &gt; Durban"/>
    <s v="Jan-2023"/>
    <n v="21"/>
    <n v="21"/>
    <n v="1757891.57342"/>
    <n v="1173976.1419899999"/>
    <n v="0.66783194125335876"/>
    <s v="A"/>
  </r>
  <r>
    <s v="ORD-2023-722117"/>
    <d v="2023-09-18T00:00:00"/>
    <d v="2023-10-08T00:00:00"/>
    <x v="2"/>
    <x v="3"/>
    <s v="Delhi"/>
    <s v="Small Business"/>
    <x v="3"/>
    <x v="7"/>
    <s v="Components"/>
    <s v="CMP-1009"/>
    <n v="825.64"/>
    <n v="1108.43"/>
    <n v="0.114"/>
    <n v="22"/>
    <n v="20"/>
    <n v="21605.517560000004"/>
    <n v="18164.079999999998"/>
    <x v="114"/>
    <n v="0.15928512475773365"/>
    <x v="7"/>
    <s v="Q3-2023"/>
    <s v="Medium"/>
    <s v="Asia &gt; India &gt; Delhi"/>
    <s v="Jan-2023"/>
    <n v="8"/>
    <n v="8"/>
    <n v="1757891.57342"/>
    <n v="1195581.65955"/>
    <n v="0.68012252725233835"/>
    <s v="A"/>
  </r>
  <r>
    <s v="ORD-2025-863978"/>
    <d v="2025-08-07T00:00:00"/>
    <d v="2025-08-19T00:00:00"/>
    <x v="3"/>
    <x v="5"/>
    <s v="Nakuru"/>
    <s v="Corporate"/>
    <x v="4"/>
    <x v="9"/>
    <s v="Components"/>
    <s v="CMP-2854"/>
    <n v="601.51"/>
    <n v="679.35"/>
    <n v="0.188"/>
    <n v="39"/>
    <n v="12"/>
    <n v="21513.655800000004"/>
    <n v="23458.89"/>
    <x v="115"/>
    <n v="-9.0418579626062201E-2"/>
    <x v="26"/>
    <s v="Q3-2025"/>
    <s v="Low"/>
    <s v="Africa &gt; Kenya &gt; Nakuru"/>
    <s v="Jan-2023"/>
    <n v="31"/>
    <n v="31"/>
    <n v="1757891.57342"/>
    <n v="1217095.31535"/>
    <n v="0.69236085646745882"/>
    <s v="A"/>
  </r>
  <r>
    <s v="ORD-2024-508213"/>
    <d v="2024-11-22T00:00:00"/>
    <d v="2024-12-15T00:00:00"/>
    <x v="3"/>
    <x v="5"/>
    <s v="Mombasa"/>
    <s v="Non-Profit"/>
    <x v="5"/>
    <x v="1"/>
    <s v="Components"/>
    <s v="CMP-3938"/>
    <n v="1335.76"/>
    <n v="2665.91"/>
    <n v="0.21099999999999999"/>
    <n v="10"/>
    <n v="23"/>
    <n v="21034.029900000001"/>
    <n v="13357.6"/>
    <x v="116"/>
    <n v="0.36495288522909253"/>
    <x v="6"/>
    <s v="Q4-2024"/>
    <s v="High"/>
    <s v="Africa &gt; Kenya &gt; Mombasa"/>
    <s v="Jan-2023"/>
    <n v="22"/>
    <n v="22"/>
    <n v="1757891.57342"/>
    <n v="1238129.34525"/>
    <n v="0.70432634411074846"/>
    <s v="A"/>
  </r>
  <r>
    <s v="ORD-2025-909340"/>
    <d v="2025-01-20T00:00:00"/>
    <d v="2025-02-03T00:00:00"/>
    <x v="1"/>
    <x v="4"/>
    <s v="Brasília"/>
    <s v="Enterprise"/>
    <x v="1"/>
    <x v="6"/>
    <s v="Components"/>
    <s v="CMP-8658"/>
    <n v="974.11"/>
    <n v="880.99"/>
    <n v="0.111"/>
    <n v="25"/>
    <n v="14"/>
    <n v="19580.00275"/>
    <n v="24352.75"/>
    <x v="117"/>
    <n v="-0.24375620938051198"/>
    <x v="9"/>
    <s v="Q1-2025"/>
    <s v="Medium"/>
    <s v="Americas &gt; Brazil &gt; Brasília"/>
    <s v="Jan-2023"/>
    <n v="24"/>
    <n v="24"/>
    <n v="1757891.57342"/>
    <n v="1257709.348"/>
    <n v="0.71546468907243854"/>
    <s v="A"/>
  </r>
  <r>
    <s v="ORD-2024-357368"/>
    <d v="2024-10-30T00:00:00"/>
    <d v="2024-11-24T00:00:00"/>
    <x v="2"/>
    <x v="9"/>
    <s v="Shenzhen"/>
    <s v="Small Business"/>
    <x v="2"/>
    <x v="13"/>
    <s v="Components"/>
    <s v="CMP-4610"/>
    <n v="811.05"/>
    <n v="1217.71"/>
    <n v="7.1999999999999995E-2"/>
    <n v="17"/>
    <n v="25"/>
    <n v="19210.592960000002"/>
    <n v="13787.849999999999"/>
    <x v="118"/>
    <n v="0.28227879125288607"/>
    <x v="25"/>
    <s v="Q4-2024"/>
    <s v="Medium"/>
    <s v="Asia &gt; China &gt; Shenzhen"/>
    <s v="Jan-2023"/>
    <n v="21"/>
    <n v="21"/>
    <n v="1757891.57342"/>
    <n v="1276919.94096"/>
    <n v="0.72639289036225163"/>
    <s v="A"/>
  </r>
  <r>
    <s v="ORD-2023-752962"/>
    <d v="2023-04-21T00:00:00"/>
    <d v="2023-04-28T00:00:00"/>
    <x v="2"/>
    <x v="10"/>
    <s v="Nagoya"/>
    <s v="Small Business"/>
    <x v="3"/>
    <x v="9"/>
    <s v="Components"/>
    <s v="CMP-8604"/>
    <n v="607.04"/>
    <n v="1229.3399999999999"/>
    <n v="0.14699999999999999"/>
    <n v="18"/>
    <n v="7"/>
    <n v="18875.286359999998"/>
    <n v="10926.72"/>
    <x v="119"/>
    <n v="0.42110970972310058"/>
    <x v="24"/>
    <s v="Q2-2023"/>
    <s v="Medium"/>
    <s v="Asia &gt; Japan &gt; Nagoya"/>
    <s v="Mar-2023"/>
    <n v="1"/>
    <n v="1"/>
    <n v="1757891.57342"/>
    <n v="1295795.2273200001"/>
    <n v="0.73713034803336264"/>
    <s v="A"/>
  </r>
  <r>
    <s v="ORD-2025-624006"/>
    <d v="2025-03-15T00:00:00"/>
    <d v="2025-03-29T00:00:00"/>
    <x v="2"/>
    <x v="3"/>
    <s v="Mumbai"/>
    <s v="Enterprise"/>
    <x v="3"/>
    <x v="1"/>
    <s v="Components"/>
    <s v="CMP-3259"/>
    <n v="935.83"/>
    <n v="2303.46"/>
    <n v="0.105"/>
    <n v="9"/>
    <n v="14"/>
    <n v="18554.370299999999"/>
    <n v="8422.4700000000012"/>
    <x v="120"/>
    <n v="0.54606543559174292"/>
    <x v="20"/>
    <s v="Q1-2025"/>
    <s v="High"/>
    <s v="Asia &gt; India &gt; Mumbai"/>
    <s v="Jan-2023"/>
    <n v="26"/>
    <n v="26"/>
    <n v="1757891.57342"/>
    <n v="1314349.5976200001"/>
    <n v="0.7476852483358325"/>
    <s v="A"/>
  </r>
  <r>
    <s v="ORD-2023-450877"/>
    <d v="2023-09-21T00:00:00"/>
    <d v="2023-10-10T00:00:00"/>
    <x v="2"/>
    <x v="10"/>
    <s v="Tokyo"/>
    <s v="Education"/>
    <x v="2"/>
    <x v="4"/>
    <s v="Components"/>
    <s v="CMP-5211"/>
    <n v="845.63"/>
    <n v="2062.12"/>
    <n v="0.13400000000000001"/>
    <n v="10"/>
    <n v="19"/>
    <n v="17857.959199999998"/>
    <n v="8456.2999999999993"/>
    <x v="121"/>
    <n v="0.52646884757133949"/>
    <x v="7"/>
    <s v="Q3-2023"/>
    <s v="High"/>
    <s v="Asia &gt; Japan &gt; Tokyo"/>
    <s v="Mar-2023"/>
    <n v="6"/>
    <n v="6"/>
    <n v="1757891.57342"/>
    <n v="1332207.5568200001"/>
    <n v="0.7578439859223931"/>
    <s v="A"/>
  </r>
  <r>
    <s v="ORD-2024-594592"/>
    <d v="2024-04-06T00:00:00"/>
    <d v="2024-04-25T00:00:00"/>
    <x v="2"/>
    <x v="9"/>
    <s v="Shanghai"/>
    <s v="Corporate"/>
    <x v="0"/>
    <x v="10"/>
    <s v="Components"/>
    <s v="CMP-8196"/>
    <n v="1366.48"/>
    <n v="1678.14"/>
    <n v="0.154"/>
    <n v="12"/>
    <n v="19"/>
    <n v="17036.477279999999"/>
    <n v="16397.760000000002"/>
    <x v="122"/>
    <n v="3.7491159087789841E-2"/>
    <x v="28"/>
    <s v="Q2-2024"/>
    <s v="High"/>
    <s v="Asia &gt; China &gt; Shanghai"/>
    <s v="Jan-2023"/>
    <n v="15"/>
    <n v="15"/>
    <n v="1757891.57342"/>
    <n v="1349244.0341"/>
    <n v="0.76753541259375224"/>
    <s v="A"/>
  </r>
  <r>
    <s v="ORD-2023-382272"/>
    <d v="2023-05-20T00:00:00"/>
    <d v="2023-05-27T00:00:00"/>
    <x v="3"/>
    <x v="8"/>
    <s v="Durban"/>
    <s v="Corporate"/>
    <x v="5"/>
    <x v="5"/>
    <s v="Components"/>
    <s v="CMP-5208"/>
    <n v="917.88"/>
    <n v="1347.92"/>
    <n v="0.3"/>
    <n v="17"/>
    <n v="7"/>
    <n v="16040.247999999998"/>
    <n v="15603.96"/>
    <x v="123"/>
    <n v="2.7199579457873636E-2"/>
    <x v="0"/>
    <s v="Q2-2023"/>
    <s v="Medium"/>
    <s v="Africa &gt; South Africa &gt; Durban"/>
    <s v="Jan-2023"/>
    <n v="4"/>
    <n v="4"/>
    <n v="1757891.57342"/>
    <n v="1365284.2821"/>
    <n v="0.77666012099018278"/>
    <s v="A"/>
  </r>
  <r>
    <s v="ORD-2025-588029"/>
    <d v="2025-09-14T00:00:00"/>
    <d v="2025-09-23T00:00:00"/>
    <x v="3"/>
    <x v="8"/>
    <s v="Durban"/>
    <s v="Non-Profit"/>
    <x v="2"/>
    <x v="4"/>
    <s v="Components"/>
    <s v="CMP-6898"/>
    <n v="1310.3"/>
    <n v="2875.8"/>
    <n v="8.3000000000000004E-2"/>
    <n v="6"/>
    <n v="9"/>
    <n v="15822.651600000003"/>
    <n v="7861.7999999999993"/>
    <x v="124"/>
    <n v="0.50313005691157364"/>
    <x v="21"/>
    <s v="Q3-2025"/>
    <s v="High"/>
    <s v="Africa &gt; South Africa &gt; Durban"/>
    <s v="Jan-2023"/>
    <n v="32"/>
    <n v="32"/>
    <n v="1757891.57342"/>
    <n v="1381106.9336999999"/>
    <n v="0.78566104678062665"/>
    <s v="A"/>
  </r>
  <r>
    <s v="ORD-2025-997421"/>
    <d v="2025-05-21T00:00:00"/>
    <d v="2025-06-09T00:00:00"/>
    <x v="1"/>
    <x v="4"/>
    <s v="São Paulo"/>
    <s v="Non-Profit"/>
    <x v="2"/>
    <x v="5"/>
    <s v="Components"/>
    <s v="CMP-3731"/>
    <n v="1331.38"/>
    <n v="2309.56"/>
    <n v="0.14899999999999999"/>
    <n v="8"/>
    <n v="19"/>
    <n v="15723.484479999999"/>
    <n v="10651.04"/>
    <x v="125"/>
    <n v="0.32260307735553528"/>
    <x v="27"/>
    <s v="Q2-2025"/>
    <s v="High"/>
    <s v="Americas &gt; Brazil &gt; São Paulo"/>
    <s v="Jan-2023"/>
    <n v="28"/>
    <n v="28"/>
    <n v="1757891.57342"/>
    <n v="1396830.41818"/>
    <n v="0.79460556003602034"/>
    <s v="A"/>
  </r>
  <r>
    <s v="ORD-2024-243988"/>
    <d v="2024-03-13T00:00:00"/>
    <d v="2024-04-06T00:00:00"/>
    <x v="3"/>
    <x v="6"/>
    <s v="Abuja"/>
    <s v="Consumer"/>
    <x v="5"/>
    <x v="2"/>
    <s v="Components"/>
    <s v="CMP-9001"/>
    <n v="1232.78"/>
    <n v="1731.75"/>
    <n v="9.2999999999999999E-2"/>
    <n v="10"/>
    <n v="24"/>
    <n v="15706.9725"/>
    <n v="12327.8"/>
    <x v="126"/>
    <n v="0.21513837246484011"/>
    <x v="12"/>
    <s v="Q1-2024"/>
    <s v="High"/>
    <s v="Africa &gt; Nigeria &gt; Abuja"/>
    <s v="Jan-2023"/>
    <n v="14"/>
    <n v="14"/>
    <n v="1757891.57342"/>
    <n v="1412537.39068"/>
    <n v="0.80354068023199565"/>
    <s v="B"/>
  </r>
  <r>
    <s v="ORD-2024-584090"/>
    <d v="2024-06-07T00:00:00"/>
    <d v="2024-06-26T00:00:00"/>
    <x v="0"/>
    <x v="0"/>
    <s v="Berlin"/>
    <s v="Non-Profit"/>
    <x v="1"/>
    <x v="9"/>
    <s v="Components"/>
    <s v="CMP-2040"/>
    <n v="1064.32"/>
    <n v="1848.39"/>
    <n v="7.2999999999999995E-2"/>
    <n v="9"/>
    <n v="19"/>
    <n v="15421.117770000003"/>
    <n v="9578.8799999999992"/>
    <x v="127"/>
    <n v="0.3788465827921631"/>
    <x v="2"/>
    <s v="Q2-2024"/>
    <s v="High"/>
    <s v="Europe &gt; Germany &gt; Berlin"/>
    <s v="Jan-2023"/>
    <n v="17"/>
    <n v="17"/>
    <n v="1757891.57342"/>
    <n v="1427958.5084499998"/>
    <n v="0.81231318816318621"/>
    <s v="B"/>
  </r>
  <r>
    <s v="ORD-2023-638181"/>
    <d v="2023-05-20T00:00:00"/>
    <d v="2023-06-07T00:00:00"/>
    <x v="3"/>
    <x v="6"/>
    <s v="Port Harcourt"/>
    <s v="Enterprise"/>
    <x v="5"/>
    <x v="13"/>
    <s v="Components"/>
    <s v="CMP-4630"/>
    <n v="1120.06"/>
    <n v="2068.21"/>
    <n v="7.8E-2"/>
    <n v="8"/>
    <n v="18"/>
    <n v="15255.116960000001"/>
    <n v="8960.48"/>
    <x v="128"/>
    <n v="0.41262462795303284"/>
    <x v="0"/>
    <s v="Q2-2023"/>
    <s v="High"/>
    <s v="Africa &gt; Nigeria &gt; Port Harcourt"/>
    <s v="Jan-2023"/>
    <n v="4"/>
    <n v="4"/>
    <n v="1757891.57342"/>
    <n v="1443213.6254099999"/>
    <n v="0.82099126432593894"/>
    <s v="B"/>
  </r>
  <r>
    <s v="ORD-2024-170021"/>
    <d v="2024-11-05T00:00:00"/>
    <d v="2024-11-08T00:00:00"/>
    <x v="1"/>
    <x v="1"/>
    <s v="Toronto"/>
    <s v="Education"/>
    <x v="1"/>
    <x v="0"/>
    <s v="Components"/>
    <s v="CMP-2015"/>
    <n v="1020.4"/>
    <n v="1184.71"/>
    <n v="0.106"/>
    <n v="14"/>
    <n v="3"/>
    <n v="14827.830360000002"/>
    <n v="14285.6"/>
    <x v="129"/>
    <n v="3.6568422138328359E-2"/>
    <x v="6"/>
    <s v="Q4-2024"/>
    <s v="Medium"/>
    <s v="Americas &gt; Canada &gt; Toronto"/>
    <s v="Jan-2023"/>
    <n v="22"/>
    <n v="22"/>
    <n v="1757891.57342"/>
    <n v="1458041.4557699999"/>
    <n v="0.82942627282373393"/>
    <s v="B"/>
  </r>
  <r>
    <s v="ORD-2024-153053"/>
    <d v="2024-01-12T00:00:00"/>
    <d v="2024-01-29T00:00:00"/>
    <x v="2"/>
    <x v="3"/>
    <s v="Hyderabad"/>
    <s v="Small Business"/>
    <x v="3"/>
    <x v="7"/>
    <s v="Components"/>
    <s v="CMP-5138"/>
    <n v="310.02"/>
    <n v="619.51"/>
    <n v="4.2000000000000003E-2"/>
    <n v="22"/>
    <n v="17"/>
    <n v="13056.792759999998"/>
    <n v="6820.44"/>
    <x v="130"/>
    <n v="0.47763282106347837"/>
    <x v="22"/>
    <s v="Q1-2024"/>
    <s v="Low"/>
    <s v="Asia &gt; India &gt; Hyderabad"/>
    <s v="Jan-2023"/>
    <n v="12"/>
    <n v="12"/>
    <n v="1757891.57342"/>
    <n v="1471098.24853"/>
    <n v="0.83685380302947809"/>
    <s v="B"/>
  </r>
  <r>
    <s v="ORD-2025-705398"/>
    <d v="2025-02-17T00:00:00"/>
    <d v="2025-02-24T00:00:00"/>
    <x v="1"/>
    <x v="1"/>
    <s v="Toronto"/>
    <s v="Small Business"/>
    <x v="0"/>
    <x v="4"/>
    <s v="Components"/>
    <s v="CMP-5065"/>
    <n v="1133.47"/>
    <n v="1698.75"/>
    <n v="4.2999999999999997E-2"/>
    <n v="8"/>
    <n v="7"/>
    <n v="13005.63"/>
    <n v="9067.76"/>
    <x v="131"/>
    <n v="0.30278194904821981"/>
    <x v="11"/>
    <s v="Q1-2025"/>
    <s v="High"/>
    <s v="Americas &gt; Canada &gt; Toronto"/>
    <s v="Jan-2023"/>
    <n v="25"/>
    <n v="25"/>
    <n v="1757891.57342"/>
    <n v="1484103.8785299999"/>
    <n v="0.84425222861877491"/>
    <s v="B"/>
  </r>
  <r>
    <s v="ORD-2024-553449"/>
    <d v="2024-08-27T00:00:00"/>
    <d v="2024-09-18T00:00:00"/>
    <x v="2"/>
    <x v="3"/>
    <s v="Delhi"/>
    <s v="Consumer"/>
    <x v="3"/>
    <x v="7"/>
    <s v="Components"/>
    <s v="CMP-3875"/>
    <n v="896.75"/>
    <n v="1651.14"/>
    <n v="2.5000000000000001E-2"/>
    <n v="8"/>
    <n v="22"/>
    <n v="12878.892"/>
    <n v="7174"/>
    <x v="132"/>
    <n v="0.44296450346815547"/>
    <x v="4"/>
    <s v="Q3-2024"/>
    <s v="High"/>
    <s v="Asia &gt; India &gt; Delhi"/>
    <s v="Jan-2023"/>
    <n v="19"/>
    <n v="19"/>
    <n v="1757891.57342"/>
    <n v="1496982.7705299999"/>
    <n v="0.85157855761126444"/>
    <s v="B"/>
  </r>
  <r>
    <s v="ORD-2023-369150"/>
    <d v="2023-07-18T00:00:00"/>
    <d v="2023-08-10T00:00:00"/>
    <x v="3"/>
    <x v="8"/>
    <s v="Johannesburg"/>
    <s v="Small Business"/>
    <x v="0"/>
    <x v="2"/>
    <s v="Components"/>
    <s v="CMP-8659"/>
    <n v="1271.56"/>
    <n v="995.47"/>
    <n v="0.192"/>
    <n v="16"/>
    <n v="23"/>
    <n v="12869.436160000001"/>
    <n v="20344.96"/>
    <x v="133"/>
    <n v="-0.58087423155607754"/>
    <x v="14"/>
    <s v="Q3-2023"/>
    <s v="Medium"/>
    <s v="Africa &gt; South Africa &gt; Johannesburg"/>
    <s v="Jan-2023"/>
    <n v="6"/>
    <n v="6"/>
    <n v="1757891.57342"/>
    <n v="1509852.2066899999"/>
    <n v="0.85889950752341548"/>
    <s v="B"/>
  </r>
  <r>
    <s v="ORD-2025-993993"/>
    <d v="2025-08-30T00:00:00"/>
    <d v="2025-09-22T00:00:00"/>
    <x v="0"/>
    <x v="7"/>
    <s v="Marseille"/>
    <s v="Corporate"/>
    <x v="3"/>
    <x v="13"/>
    <s v="Components"/>
    <s v="CMP-5311"/>
    <n v="663.9"/>
    <n v="947.77"/>
    <n v="0.17399999999999999"/>
    <n v="15"/>
    <n v="23"/>
    <n v="11742.8703"/>
    <n v="9958.5"/>
    <x v="134"/>
    <n v="0.1519535049280073"/>
    <x v="26"/>
    <s v="Q3-2025"/>
    <s v="Medium"/>
    <s v="Europe &gt; France &gt; Marseille"/>
    <s v="Jan-2023"/>
    <n v="31"/>
    <n v="31"/>
    <n v="1757891.57342"/>
    <n v="1521595.07699"/>
    <n v="0.86557959546373942"/>
    <s v="B"/>
  </r>
  <r>
    <s v="ORD-2023-883066"/>
    <d v="2023-08-12T00:00:00"/>
    <d v="2023-09-06T00:00:00"/>
    <x v="2"/>
    <x v="9"/>
    <s v="Shanghai"/>
    <s v="Small Business"/>
    <x v="0"/>
    <x v="7"/>
    <s v="Components"/>
    <s v="CMP-6352"/>
    <n v="950.77"/>
    <n v="694.78"/>
    <n v="8.4000000000000005E-2"/>
    <n v="17"/>
    <n v="25"/>
    <n v="10819.114160000001"/>
    <n v="16163.09"/>
    <x v="135"/>
    <n v="-0.49393839097821285"/>
    <x v="3"/>
    <s v="Q3-2023"/>
    <s v="Low"/>
    <s v="Asia &gt; China &gt; Shanghai"/>
    <s v="Jan-2023"/>
    <n v="7"/>
    <n v="7"/>
    <n v="1757891.57342"/>
    <n v="1532414.1911500001"/>
    <n v="0.87173419243865491"/>
    <s v="B"/>
  </r>
  <r>
    <s v="ORD-2023-249805"/>
    <d v="2023-12-22T00:00:00"/>
    <d v="2024-01-16T00:00:00"/>
    <x v="2"/>
    <x v="3"/>
    <s v="Hyderabad"/>
    <s v="Small Business"/>
    <x v="0"/>
    <x v="5"/>
    <s v="Components"/>
    <s v="CMP-1555"/>
    <n v="1346.81"/>
    <n v="978.09"/>
    <n v="0.159"/>
    <n v="13"/>
    <n v="25"/>
    <n v="10693.457969999999"/>
    <n v="17508.53"/>
    <x v="136"/>
    <n v="-0.63731227532939938"/>
    <x v="19"/>
    <s v="Q4-2023"/>
    <s v="Medium"/>
    <s v="Asia &gt; India &gt; Hyderabad"/>
    <s v="Jan-2023"/>
    <n v="11"/>
    <n v="11"/>
    <n v="1757891.57342"/>
    <n v="1543107.6491200002"/>
    <n v="0.87781730821876858"/>
    <s v="B"/>
  </r>
  <r>
    <s v="ORD-2024-964950"/>
    <d v="2024-10-10T00:00:00"/>
    <d v="2024-10-11T00:00:00"/>
    <x v="0"/>
    <x v="2"/>
    <s v="Manchester"/>
    <s v="Non-Profit"/>
    <x v="5"/>
    <x v="2"/>
    <s v="Components"/>
    <s v="CMP-8127"/>
    <n v="1389.46"/>
    <n v="1784.7"/>
    <n v="0.14599999999999999"/>
    <n v="7"/>
    <n v="1"/>
    <n v="10668.936599999999"/>
    <n v="9726.2200000000012"/>
    <x v="137"/>
    <n v="8.8360877503011692E-2"/>
    <x v="25"/>
    <s v="Q4-2024"/>
    <s v="High"/>
    <s v="Europe &gt; United Kingdom &gt; Manchester"/>
    <s v="Jan-2023"/>
    <n v="21"/>
    <n v="21"/>
    <n v="1757891.57342"/>
    <n v="1553776.5857200001"/>
    <n v="0.88388647469144432"/>
    <s v="B"/>
  </r>
  <r>
    <s v="ORD-2025-114382"/>
    <d v="2025-05-14T00:00:00"/>
    <d v="2025-05-24T00:00:00"/>
    <x v="0"/>
    <x v="7"/>
    <s v="Paris"/>
    <s v="Small Business"/>
    <x v="1"/>
    <x v="10"/>
    <s v="Components"/>
    <s v="CMP-2865"/>
    <n v="170.39"/>
    <n v="388.04"/>
    <n v="8.4000000000000005E-2"/>
    <n v="30"/>
    <n v="10"/>
    <n v="10663.3392"/>
    <n v="5111.7"/>
    <x v="138"/>
    <n v="0.52062858508711796"/>
    <x v="27"/>
    <s v="Q2-2025"/>
    <s v="Low"/>
    <s v="Europe &gt; France &gt; Paris"/>
    <s v="Jan-2023"/>
    <n v="28"/>
    <n v="28"/>
    <n v="1757891.57342"/>
    <n v="1564439.9249200001"/>
    <n v="0.88995245700868952"/>
    <s v="B"/>
  </r>
  <r>
    <s v="ORD-2024-942981"/>
    <d v="2024-10-09T00:00:00"/>
    <d v="2024-11-08T00:00:00"/>
    <x v="0"/>
    <x v="2"/>
    <s v="Manchester"/>
    <s v="Small Business"/>
    <x v="5"/>
    <x v="8"/>
    <s v="Components"/>
    <s v="CMP-1072"/>
    <n v="343.85"/>
    <n v="538.04"/>
    <n v="0.13900000000000001"/>
    <n v="23"/>
    <n v="30"/>
    <n v="10654.806119999997"/>
    <n v="7908.55"/>
    <x v="139"/>
    <n v="0.25774810813732552"/>
    <x v="25"/>
    <s v="Q4-2024"/>
    <s v="Low"/>
    <s v="Europe &gt; United Kingdom &gt; Manchester"/>
    <s v="Jan-2023"/>
    <n v="21"/>
    <n v="21"/>
    <n v="1757891.57342"/>
    <n v="1575094.7310400002"/>
    <n v="0.89601358516989404"/>
    <s v="B"/>
  </r>
  <r>
    <s v="ORD-2023-244375"/>
    <d v="2023-06-03T00:00:00"/>
    <d v="2023-07-01T00:00:00"/>
    <x v="1"/>
    <x v="4"/>
    <s v="Brasília"/>
    <s v="Small Business"/>
    <x v="1"/>
    <x v="5"/>
    <s v="Components"/>
    <s v="CMP-1223"/>
    <n v="860.4"/>
    <n v="2066.6"/>
    <n v="0.01"/>
    <n v="5"/>
    <n v="28"/>
    <n v="10229.67"/>
    <n v="4302"/>
    <x v="140"/>
    <n v="0.57945857491004105"/>
    <x v="16"/>
    <s v="Q2-2023"/>
    <s v="High"/>
    <s v="Americas &gt; Brazil &gt; Brasília"/>
    <s v="Jan-2023"/>
    <n v="5"/>
    <n v="5"/>
    <n v="1757891.57342"/>
    <n v="1585324.4010400001"/>
    <n v="0.90183286899528836"/>
    <s v="B"/>
  </r>
  <r>
    <s v="ORD-2024-155337"/>
    <d v="2024-05-21T00:00:00"/>
    <d v="2024-05-27T00:00:00"/>
    <x v="3"/>
    <x v="8"/>
    <s v="Johannesburg"/>
    <s v="Non-Profit"/>
    <x v="2"/>
    <x v="9"/>
    <s v="Components"/>
    <s v="CMP-8101"/>
    <n v="1157.51"/>
    <n v="1394.3"/>
    <n v="0.27800000000000002"/>
    <n v="10"/>
    <n v="6"/>
    <n v="10066.846"/>
    <n v="11575.1"/>
    <x v="141"/>
    <n v="-0.14982388724333331"/>
    <x v="17"/>
    <s v="Q2-2024"/>
    <s v="Medium"/>
    <s v="Africa &gt; South Africa &gt; Johannesburg"/>
    <s v="Jan-2023"/>
    <n v="16"/>
    <n v="16"/>
    <n v="1757891.57342"/>
    <n v="1595391.24704"/>
    <n v="0.90755952822286212"/>
    <s v="B"/>
  </r>
  <r>
    <s v="ORD-2025-762212"/>
    <d v="2025-08-25T00:00:00"/>
    <d v="2025-09-24T00:00:00"/>
    <x v="3"/>
    <x v="5"/>
    <s v="Nairobi"/>
    <s v="Consumer"/>
    <x v="3"/>
    <x v="7"/>
    <s v="Components"/>
    <s v="CMP-4970"/>
    <n v="589.14"/>
    <n v="1300.58"/>
    <n v="5.5E-2"/>
    <n v="8"/>
    <n v="30"/>
    <n v="9832.3847999999998"/>
    <n v="4713.12"/>
    <x v="142"/>
    <n v="0.52065342275863735"/>
    <x v="26"/>
    <s v="Q3-2025"/>
    <s v="Medium"/>
    <s v="Africa &gt; Kenya &gt; Nairobi"/>
    <s v="Jan-2023"/>
    <n v="31"/>
    <n v="31"/>
    <n v="1757891.57342"/>
    <n v="1605223.6318399999"/>
    <n v="0.91315281107868174"/>
    <s v="B"/>
  </r>
  <r>
    <s v="ORD-2024-836421"/>
    <d v="2024-12-14T00:00:00"/>
    <d v="2025-01-12T00:00:00"/>
    <x v="2"/>
    <x v="9"/>
    <s v="Shenzhen"/>
    <s v="Education"/>
    <x v="2"/>
    <x v="8"/>
    <s v="Components"/>
    <s v="CMP-3720"/>
    <n v="1412.15"/>
    <n v="1631.04"/>
    <n v="8.9999999999999993E-3"/>
    <n v="6"/>
    <n v="29"/>
    <n v="9698.1638399999993"/>
    <n v="8472.9000000000015"/>
    <x v="143"/>
    <n v="0.12633977526203535"/>
    <x v="1"/>
    <s v="Q4-2024"/>
    <s v="High"/>
    <s v="Asia &gt; China &gt; Shenzhen"/>
    <s v="Jan-2023"/>
    <n v="23"/>
    <n v="23"/>
    <n v="1757891.57342"/>
    <n v="1614921.79568"/>
    <n v="0.91866974055638106"/>
    <s v="B"/>
  </r>
  <r>
    <s v="ORD-2024-792353"/>
    <d v="2024-08-19T00:00:00"/>
    <d v="2024-09-07T00:00:00"/>
    <x v="0"/>
    <x v="7"/>
    <s v="Lyon"/>
    <s v="Corporate"/>
    <x v="3"/>
    <x v="8"/>
    <s v="Components"/>
    <s v="CMP-5435"/>
    <n v="297.58999999999997"/>
    <n v="666.41"/>
    <n v="0"/>
    <n v="14"/>
    <n v="19"/>
    <n v="9329.74"/>
    <n v="4166.2599999999993"/>
    <x v="144"/>
    <n v="0.5534430755841"/>
    <x v="4"/>
    <s v="Q3-2024"/>
    <s v="Low"/>
    <s v="Europe &gt; France &gt; Lyon"/>
    <s v="Jan-2023"/>
    <n v="19"/>
    <n v="19"/>
    <n v="1757891.57342"/>
    <n v="1624251.53568"/>
    <n v="0.92397708723297323"/>
    <s v="B"/>
  </r>
  <r>
    <s v="ORD-2025-231184"/>
    <d v="2025-06-01T00:00:00"/>
    <d v="2025-06-06T00:00:00"/>
    <x v="0"/>
    <x v="7"/>
    <s v="Paris"/>
    <s v="Consumer"/>
    <x v="5"/>
    <x v="12"/>
    <s v="Components"/>
    <s v="CMP-4093"/>
    <n v="379.45"/>
    <n v="742.23"/>
    <n v="0.09"/>
    <n v="13"/>
    <n v="5"/>
    <n v="8780.5809000000008"/>
    <n v="4932.8499999999995"/>
    <x v="145"/>
    <n v="0.43820915083192286"/>
    <x v="15"/>
    <s v="Q2-2025"/>
    <s v="Low"/>
    <s v="Europe &gt; France &gt; Paris"/>
    <s v="Jan-2023"/>
    <n v="29"/>
    <n v="29"/>
    <n v="1757891.57342"/>
    <n v="1633032.1165799999"/>
    <n v="0.92897203745218226"/>
    <s v="B"/>
  </r>
  <r>
    <s v="ORD-2024-756884"/>
    <d v="2024-10-13T00:00:00"/>
    <d v="2024-10-24T00:00:00"/>
    <x v="0"/>
    <x v="7"/>
    <s v="Paris"/>
    <s v="Education"/>
    <x v="5"/>
    <x v="6"/>
    <s v="Components"/>
    <s v="CMP-5006"/>
    <n v="816.7"/>
    <n v="1010.75"/>
    <n v="4.7E-2"/>
    <n v="9"/>
    <n v="11"/>
    <n v="8669.2027500000004"/>
    <n v="7350.3"/>
    <x v="146"/>
    <n v="0.1521365675753748"/>
    <x v="25"/>
    <s v="Q4-2024"/>
    <s v="Medium"/>
    <s v="Europe &gt; France &gt; Paris"/>
    <s v="Jan-2023"/>
    <n v="21"/>
    <n v="21"/>
    <n v="1757891.57342"/>
    <n v="1641701.3193299999"/>
    <n v="0.93390362872952937"/>
    <s v="B"/>
  </r>
  <r>
    <s v="ORD-2024-979401"/>
    <d v="2024-02-08T00:00:00"/>
    <d v="2024-02-09T00:00:00"/>
    <x v="3"/>
    <x v="5"/>
    <s v="Mombasa"/>
    <s v="Corporate"/>
    <x v="3"/>
    <x v="6"/>
    <s v="Components"/>
    <s v="CMP-5911"/>
    <n v="1233.52"/>
    <n v="1543.76"/>
    <n v="0.126"/>
    <n v="6"/>
    <n v="1"/>
    <n v="8095.4774399999997"/>
    <n v="7401.12"/>
    <x v="147"/>
    <n v="8.5771030201277396E-2"/>
    <x v="30"/>
    <s v="Q1-2024"/>
    <s v="Medium"/>
    <s v="Africa &gt; Kenya &gt; Mombasa"/>
    <s v="Jan-2023"/>
    <n v="13"/>
    <n v="13"/>
    <n v="1757891.57342"/>
    <n v="1649796.7967699999"/>
    <n v="0.93850884873422513"/>
    <s v="B"/>
  </r>
  <r>
    <s v="ORD-2025-487025"/>
    <d v="2025-04-11T00:00:00"/>
    <d v="2025-05-04T00:00:00"/>
    <x v="2"/>
    <x v="10"/>
    <s v="Osaka"/>
    <s v="Small Business"/>
    <x v="2"/>
    <x v="9"/>
    <s v="Components"/>
    <s v="CMP-3743"/>
    <n v="786.2"/>
    <n v="1075.3"/>
    <n v="0.08"/>
    <n v="8"/>
    <n v="23"/>
    <n v="7914.2079999999996"/>
    <n v="6289.6"/>
    <x v="148"/>
    <n v="0.2052773947816382"/>
    <x v="32"/>
    <s v="Q2-2025"/>
    <s v="Medium"/>
    <s v="Asia &gt; Japan &gt; Osaka"/>
    <s v="Mar-2023"/>
    <n v="25"/>
    <n v="25"/>
    <n v="1757891.57342"/>
    <n v="1657711.00477"/>
    <n v="0.94301095120724798"/>
    <s v="B"/>
  </r>
  <r>
    <s v="ORD-2024-664046"/>
    <d v="2024-09-02T00:00:00"/>
    <d v="2024-09-08T00:00:00"/>
    <x v="1"/>
    <x v="11"/>
    <s v="Austin"/>
    <s v="Consumer"/>
    <x v="3"/>
    <x v="11"/>
    <s v="Components"/>
    <s v="CMP-7563"/>
    <n v="462.94"/>
    <n v="1015.7"/>
    <n v="0.14299999999999999"/>
    <n v="9"/>
    <n v="6"/>
    <n v="7834.0941000000012"/>
    <n v="4166.46"/>
    <x v="149"/>
    <n v="0.46816314090483041"/>
    <x v="31"/>
    <s v="Q3-2024"/>
    <s v="Medium"/>
    <s v="Americas &gt; USA &gt; Austin"/>
    <s v="Jan-2023"/>
    <n v="20"/>
    <n v="20"/>
    <n v="1757891.57342"/>
    <n v="1665545.0988700001"/>
    <n v="0.9474674798228091"/>
    <s v="B"/>
  </r>
  <r>
    <s v="ORD-2025-496178"/>
    <d v="2025-07-27T00:00:00"/>
    <d v="2025-08-15T00:00:00"/>
    <x v="2"/>
    <x v="10"/>
    <s v="Tokyo"/>
    <s v="Small Business"/>
    <x v="1"/>
    <x v="8"/>
    <s v="Components"/>
    <s v="CMP-5658"/>
    <n v="275.43"/>
    <n v="608.36"/>
    <n v="0.25700000000000001"/>
    <n v="16"/>
    <n v="19"/>
    <n v="7232.1836800000001"/>
    <n v="4406.88"/>
    <x v="150"/>
    <n v="0.39065706915231446"/>
    <x v="10"/>
    <s v="Q3-2025"/>
    <s v="Low"/>
    <s v="Asia &gt; Japan &gt; Tokyo"/>
    <s v="Mar-2023"/>
    <n v="28"/>
    <n v="28"/>
    <n v="1757891.57342"/>
    <n v="1672777.2825500001"/>
    <n v="0.9515816036910576"/>
    <s v="C"/>
  </r>
  <r>
    <s v="ORD-2023-603238"/>
    <d v="2023-08-21T00:00:00"/>
    <d v="2023-09-04T00:00:00"/>
    <x v="1"/>
    <x v="1"/>
    <s v="Montreal"/>
    <s v="Education"/>
    <x v="5"/>
    <x v="6"/>
    <s v="Components"/>
    <s v="CMP-2136"/>
    <n v="178.19"/>
    <n v="284.43"/>
    <n v="8.8999999999999996E-2"/>
    <n v="27"/>
    <n v="14"/>
    <n v="6996.124710000001"/>
    <n v="4811.13"/>
    <x v="151"/>
    <n v="0.31231500302972737"/>
    <x v="3"/>
    <s v="Q3-2023"/>
    <s v="Low"/>
    <s v="Americas &gt; Canada &gt; Montreal"/>
    <s v="Jan-2023"/>
    <n v="7"/>
    <n v="7"/>
    <n v="1757891.57342"/>
    <n v="1679773.40726"/>
    <n v="0.9555614422748383"/>
    <s v="C"/>
  </r>
  <r>
    <s v="ORD-2025-779659"/>
    <d v="2025-07-03T00:00:00"/>
    <d v="2025-07-23T00:00:00"/>
    <x v="2"/>
    <x v="9"/>
    <s v="Beijing"/>
    <s v="Small Business"/>
    <x v="2"/>
    <x v="9"/>
    <s v="Components"/>
    <s v="CMP-1220"/>
    <n v="647.36"/>
    <n v="1383.6"/>
    <n v="7.3999999999999996E-2"/>
    <n v="5"/>
    <n v="20"/>
    <n v="6406.0680000000002"/>
    <n v="3236.8"/>
    <x v="152"/>
    <n v="0.49472906000997802"/>
    <x v="10"/>
    <s v="Q3-2025"/>
    <s v="Medium"/>
    <s v="Asia &gt; China &gt; Beijing"/>
    <s v="Jan-2023"/>
    <n v="30"/>
    <n v="30"/>
    <n v="1757891.57342"/>
    <n v="1686179.47526"/>
    <n v="0.95920561925188408"/>
    <s v="C"/>
  </r>
  <r>
    <s v="ORD-2023-841426"/>
    <d v="2023-12-22T00:00:00"/>
    <d v="2023-12-23T00:00:00"/>
    <x v="3"/>
    <x v="8"/>
    <s v="Cape Town"/>
    <s v="Non-Profit"/>
    <x v="1"/>
    <x v="4"/>
    <s v="Components"/>
    <s v="CMP-4531"/>
    <n v="1186.18"/>
    <n v="1285.0899999999999"/>
    <n v="7.0000000000000007E-2"/>
    <n v="5"/>
    <n v="1"/>
    <n v="5975.6684999999998"/>
    <n v="5930.9000000000005"/>
    <x v="153"/>
    <n v="7.4917977796123102E-3"/>
    <x v="19"/>
    <s v="Q4-2023"/>
    <s v="Medium"/>
    <s v="Africa &gt; South Africa &gt; Cape Town"/>
    <s v="Jan-2023"/>
    <n v="11"/>
    <n v="11"/>
    <n v="1757891.57342"/>
    <n v="1692155.1437599999"/>
    <n v="0.96260495774940824"/>
    <s v="C"/>
  </r>
  <r>
    <s v="ORD-2024-275203"/>
    <d v="2024-03-11T00:00:00"/>
    <d v="2024-04-06T00:00:00"/>
    <x v="3"/>
    <x v="5"/>
    <s v="Kisumu"/>
    <s v="Corporate"/>
    <x v="0"/>
    <x v="1"/>
    <s v="Components"/>
    <s v="CMP-8270"/>
    <n v="279.24"/>
    <n v="608.9"/>
    <n v="0.112"/>
    <n v="11"/>
    <n v="26"/>
    <n v="5947.7352000000001"/>
    <n v="3071.6400000000003"/>
    <x v="154"/>
    <n v="0.48356140670149533"/>
    <x v="12"/>
    <s v="Q1-2024"/>
    <s v="Low"/>
    <s v="Africa &gt; Kenya &gt; Kisumu"/>
    <s v="Jan-2023"/>
    <n v="14"/>
    <n v="14"/>
    <n v="1757891.57342"/>
    <n v="1698102.8789599999"/>
    <n v="0.96598840601773839"/>
    <s v="C"/>
  </r>
  <r>
    <s v="ORD-2024-389336"/>
    <d v="2024-05-20T00:00:00"/>
    <d v="2024-06-02T00:00:00"/>
    <x v="1"/>
    <x v="1"/>
    <s v="Vancouver"/>
    <s v="Enterprise"/>
    <x v="1"/>
    <x v="10"/>
    <s v="Components"/>
    <s v="CMP-5946"/>
    <n v="675.43"/>
    <n v="996.36"/>
    <n v="0.182"/>
    <n v="6"/>
    <n v="13"/>
    <n v="4890.1348800000005"/>
    <n v="4052.58"/>
    <x v="155"/>
    <n v="0.17127439233332567"/>
    <x v="17"/>
    <s v="Q2-2024"/>
    <s v="Medium"/>
    <s v="Americas &gt; Canada &gt; Vancouver"/>
    <s v="Jan-2023"/>
    <n v="16"/>
    <n v="16"/>
    <n v="1757891.57342"/>
    <n v="1702993.0138399999"/>
    <n v="0.9687702242788534"/>
    <s v="C"/>
  </r>
  <r>
    <s v="ORD-2024-170313"/>
    <d v="2024-12-27T00:00:00"/>
    <d v="2025-01-15T00:00:00"/>
    <x v="2"/>
    <x v="3"/>
    <s v="Delhi"/>
    <s v="Non-Profit"/>
    <x v="5"/>
    <x v="12"/>
    <s v="Components"/>
    <s v="CMP-6919"/>
    <n v="495.59"/>
    <n v="631.78"/>
    <n v="8.6999999999999994E-2"/>
    <n v="8"/>
    <n v="19"/>
    <n v="4614.5211200000003"/>
    <n v="3964.72"/>
    <x v="156"/>
    <n v="0.14081658813601886"/>
    <x v="1"/>
    <s v="Q4-2024"/>
    <s v="Low"/>
    <s v="Asia &gt; India &gt; Delhi"/>
    <s v="Jan-2023"/>
    <n v="23"/>
    <n v="23"/>
    <n v="1757891.57342"/>
    <n v="1707607.5349599998"/>
    <n v="0.97139525598716425"/>
    <s v="C"/>
  </r>
  <r>
    <s v="ORD-2023-799597"/>
    <d v="2023-03-14T00:00:00"/>
    <d v="2023-03-18T00:00:00"/>
    <x v="0"/>
    <x v="0"/>
    <s v="Frankfurt"/>
    <s v="Enterprise"/>
    <x v="3"/>
    <x v="5"/>
    <s v="Components"/>
    <s v="CMP-8675"/>
    <n v="472.33"/>
    <n v="360.34"/>
    <n v="0.16500000000000001"/>
    <n v="15"/>
    <n v="4"/>
    <n v="4513.258499999999"/>
    <n v="7084.95"/>
    <x v="157"/>
    <n v="-0.56980815523861561"/>
    <x v="8"/>
    <s v="Q1-2023"/>
    <s v="Low"/>
    <s v="Europe &gt; Germany &gt; Frankfurt"/>
    <s v="Jan-2023"/>
    <n v="2"/>
    <n v="2"/>
    <n v="1757891.57342"/>
    <n v="1712120.7934599998"/>
    <n v="0.97396268310738154"/>
    <s v="C"/>
  </r>
  <r>
    <s v="ORD-2024-692673"/>
    <d v="2024-03-07T00:00:00"/>
    <d v="2024-03-25T00:00:00"/>
    <x v="0"/>
    <x v="0"/>
    <s v="Munich"/>
    <s v="Corporate"/>
    <x v="2"/>
    <x v="7"/>
    <s v="Components"/>
    <s v="CMP-7617"/>
    <n v="712.84"/>
    <n v="927.51"/>
    <n v="0.24299999999999999"/>
    <n v="6"/>
    <n v="18"/>
    <n v="4212.7504199999994"/>
    <n v="4277.04"/>
    <x v="158"/>
    <n v="-1.5260714163076524E-2"/>
    <x v="12"/>
    <s v="Q1-2024"/>
    <s v="Medium"/>
    <s v="Europe &gt; Germany &gt; Munich"/>
    <s v="Jan-2023"/>
    <n v="14"/>
    <n v="14"/>
    <n v="1757891.57342"/>
    <n v="1716333.5438799998"/>
    <n v="0.97635916220978947"/>
    <s v="C"/>
  </r>
  <r>
    <s v="ORD-2024-838925"/>
    <d v="2024-01-28T00:00:00"/>
    <d v="2024-02-04T00:00:00"/>
    <x v="3"/>
    <x v="8"/>
    <s v="Cape Town"/>
    <s v="Enterprise"/>
    <x v="3"/>
    <x v="0"/>
    <s v="Components"/>
    <s v="CMP-1470"/>
    <n v="109.75"/>
    <n v="124.25"/>
    <n v="0.12"/>
    <n v="38"/>
    <n v="7"/>
    <n v="4154.92"/>
    <n v="4170.5"/>
    <x v="159"/>
    <n v="-3.7497713554051405E-3"/>
    <x v="22"/>
    <s v="Q1-2024"/>
    <s v="Low"/>
    <s v="Africa &gt; South Africa &gt; Cape Town"/>
    <s v="Jan-2023"/>
    <n v="12"/>
    <n v="12"/>
    <n v="1757891.57342"/>
    <n v="1720488.4638799997"/>
    <n v="0.97872274370868495"/>
    <s v="C"/>
  </r>
  <r>
    <s v="ORD-2025-192876"/>
    <d v="2025-01-31T00:00:00"/>
    <d v="2025-02-17T00:00:00"/>
    <x v="0"/>
    <x v="2"/>
    <s v="London"/>
    <s v="Enterprise"/>
    <x v="0"/>
    <x v="11"/>
    <s v="Components"/>
    <s v="CMP-5820"/>
    <n v="378.26"/>
    <n v="541.55999999999995"/>
    <n v="0.16300000000000001"/>
    <n v="9"/>
    <n v="17"/>
    <n v="4079.5714799999992"/>
    <n v="3404.34"/>
    <x v="160"/>
    <n v="0.16551529573885518"/>
    <x v="9"/>
    <s v="Q1-2025"/>
    <s v="Low"/>
    <s v="Europe &gt; United Kingdom &gt; London"/>
    <s v="Jan-2023"/>
    <n v="24"/>
    <n v="24"/>
    <n v="1757891.57342"/>
    <n v="1724568.0353599996"/>
    <n v="0.98104346219990746"/>
    <s v="C"/>
  </r>
  <r>
    <s v="ORD-2024-250862"/>
    <d v="2024-10-25T00:00:00"/>
    <d v="2024-11-05T00:00:00"/>
    <x v="1"/>
    <x v="11"/>
    <s v="New York"/>
    <s v="Corporate"/>
    <x v="5"/>
    <x v="15"/>
    <s v="Components"/>
    <s v="CMP-9498"/>
    <n v="446.66"/>
    <n v="527.64"/>
    <n v="0.14499999999999999"/>
    <n v="9"/>
    <n v="11"/>
    <n v="4060.1898000000001"/>
    <n v="4019.94"/>
    <x v="161"/>
    <n v="9.9132804087139099E-3"/>
    <x v="25"/>
    <s v="Q4-2024"/>
    <s v="Low"/>
    <s v="Americas &gt; USA &gt; New York"/>
    <s v="Jan-2023"/>
    <n v="21"/>
    <n v="21"/>
    <n v="1757891.57342"/>
    <n v="1728628.2251599997"/>
    <n v="0.98335315516470212"/>
    <s v="C"/>
  </r>
  <r>
    <s v="ORD-2023-290279"/>
    <d v="2023-06-14T00:00:00"/>
    <d v="2023-06-16T00:00:00"/>
    <x v="0"/>
    <x v="2"/>
    <s v="Manchester"/>
    <s v="Non-Profit"/>
    <x v="3"/>
    <x v="10"/>
    <s v="Components"/>
    <s v="CMP-5820"/>
    <n v="357.36"/>
    <n v="703.62"/>
    <n v="0.25700000000000001"/>
    <n v="7"/>
    <n v="2"/>
    <n v="3659.5276200000003"/>
    <n v="2501.52"/>
    <x v="162"/>
    <n v="0.31643636563125604"/>
    <x v="16"/>
    <s v="Q2-2023"/>
    <s v="Low"/>
    <s v="Europe &gt; United Kingdom &gt; Manchester"/>
    <s v="Jan-2023"/>
    <n v="5"/>
    <n v="5"/>
    <n v="1757891.57342"/>
    <n v="1732287.7527799997"/>
    <n v="0.98543492611993821"/>
    <s v="C"/>
  </r>
  <r>
    <s v="ORD-2023-713375"/>
    <d v="2023-08-26T00:00:00"/>
    <d v="2023-09-10T00:00:00"/>
    <x v="3"/>
    <x v="8"/>
    <s v="Cape Town"/>
    <s v="Non-Profit"/>
    <x v="3"/>
    <x v="15"/>
    <s v="Components"/>
    <s v="CMP-7063"/>
    <n v="241.14"/>
    <n v="496.52"/>
    <n v="9.2999999999999999E-2"/>
    <n v="8"/>
    <n v="15"/>
    <n v="3602.7491199999999"/>
    <n v="1929.12"/>
    <x v="163"/>
    <n v="0.46454223268257994"/>
    <x v="3"/>
    <s v="Q3-2023"/>
    <s v="Low"/>
    <s v="Africa &gt; South Africa &gt; Cape Town"/>
    <s v="Jan-2023"/>
    <n v="7"/>
    <n v="7"/>
    <n v="1757891.57342"/>
    <n v="1735890.5018999998"/>
    <n v="0.9874843978703437"/>
    <s v="C"/>
  </r>
  <r>
    <s v="ORD-2025-487261"/>
    <d v="2025-03-06T00:00:00"/>
    <d v="2025-03-31T00:00:00"/>
    <x v="1"/>
    <x v="4"/>
    <s v="Brasília"/>
    <s v="Non-Profit"/>
    <x v="2"/>
    <x v="8"/>
    <s v="Components"/>
    <s v="CMP-3693"/>
    <n v="331.57"/>
    <n v="548.4"/>
    <n v="9.4E-2"/>
    <n v="7"/>
    <n v="25"/>
    <n v="3477.9528"/>
    <n v="2320.9899999999998"/>
    <x v="164"/>
    <n v="0.33265626836568923"/>
    <x v="20"/>
    <s v="Q1-2025"/>
    <s v="Low"/>
    <s v="Americas &gt; Brazil &gt; Brasília"/>
    <s v="Jan-2023"/>
    <n v="26"/>
    <n v="26"/>
    <n v="1757891.57342"/>
    <n v="1739368.4546999999"/>
    <n v="0.98946287757443241"/>
    <s v="C"/>
  </r>
  <r>
    <s v="ORD-2024-851883"/>
    <d v="2024-01-13T00:00:00"/>
    <d v="2024-01-22T00:00:00"/>
    <x v="2"/>
    <x v="3"/>
    <s v="Mumbai"/>
    <s v="Enterprise"/>
    <x v="1"/>
    <x v="8"/>
    <s v="Components"/>
    <s v="CMP-8141"/>
    <n v="313.60000000000002"/>
    <n v="334.28"/>
    <n v="0.14000000000000001"/>
    <n v="12"/>
    <n v="9"/>
    <n v="3449.7695999999996"/>
    <n v="3763.2000000000003"/>
    <x v="165"/>
    <n v="-9.0855458868905531E-2"/>
    <x v="22"/>
    <s v="Q1-2024"/>
    <s v="Low"/>
    <s v="Asia &gt; India &gt; Mumbai"/>
    <s v="Jan-2023"/>
    <n v="12"/>
    <n v="12"/>
    <n v="1757891.57342"/>
    <n v="1742818.2242999999"/>
    <n v="0.99142532489038859"/>
    <s v="C"/>
  </r>
  <r>
    <s v="ORD-2023-125739"/>
    <d v="2023-05-01T00:00:00"/>
    <d v="2023-05-18T00:00:00"/>
    <x v="3"/>
    <x v="6"/>
    <s v="Port Harcourt"/>
    <s v="Corporate"/>
    <x v="3"/>
    <x v="6"/>
    <s v="Components"/>
    <s v="CMP-5633"/>
    <n v="327.97"/>
    <n v="299.94"/>
    <n v="4.9000000000000002E-2"/>
    <n v="8"/>
    <n v="17"/>
    <n v="2281.9435199999998"/>
    <n v="2623.76"/>
    <x v="166"/>
    <n v="-0.14979182306843442"/>
    <x v="0"/>
    <s v="Q2-2023"/>
    <s v="Low"/>
    <s v="Africa &gt; Nigeria &gt; Port Harcourt"/>
    <s v="Jan-2023"/>
    <n v="4"/>
    <n v="4"/>
    <n v="1757891.57342"/>
    <n v="1745100.1678199999"/>
    <n v="0.99272343880964498"/>
    <s v="C"/>
  </r>
  <r>
    <s v="ORD-2024-909942"/>
    <d v="2024-06-09T00:00:00"/>
    <d v="2024-07-07T00:00:00"/>
    <x v="2"/>
    <x v="9"/>
    <s v="Shenzhen"/>
    <s v="Corporate"/>
    <x v="2"/>
    <x v="8"/>
    <s v="Components"/>
    <s v="CMP-6392"/>
    <n v="550.22"/>
    <n v="1025.05"/>
    <n v="0"/>
    <n v="2"/>
    <n v="28"/>
    <n v="2050.1"/>
    <n v="1100.44"/>
    <x v="167"/>
    <n v="0.46322618408858102"/>
    <x v="2"/>
    <s v="Q2-2024"/>
    <s v="Medium"/>
    <s v="Asia &gt; China &gt; Shenzhen"/>
    <s v="Jan-2023"/>
    <n v="17"/>
    <n v="17"/>
    <n v="1757891.57342"/>
    <n v="1747150.26782"/>
    <n v="0.99388966545922808"/>
    <s v="C"/>
  </r>
  <r>
    <s v="ORD-2023-920483"/>
    <d v="2023-07-02T00:00:00"/>
    <d v="2023-08-01T00:00:00"/>
    <x v="0"/>
    <x v="2"/>
    <s v="Birmingham"/>
    <s v="Small Business"/>
    <x v="0"/>
    <x v="7"/>
    <s v="Components"/>
    <s v="CMP-7256"/>
    <n v="137.46"/>
    <n v="188.3"/>
    <n v="3.7999999999999999E-2"/>
    <n v="9"/>
    <n v="30"/>
    <n v="1630.3014000000001"/>
    <n v="1237.1400000000001"/>
    <x v="168"/>
    <n v="0.24115872071262404"/>
    <x v="14"/>
    <s v="Q3-2023"/>
    <s v="Low"/>
    <s v="Europe &gt; United Kingdom &gt; Birmingham"/>
    <s v="Jan-2023"/>
    <n v="6"/>
    <n v="6"/>
    <n v="1757891.57342"/>
    <n v="1748780.5692199999"/>
    <n v="0.99481708409223757"/>
    <s v="C"/>
  </r>
  <r>
    <s v="ORD-2023-340056"/>
    <d v="2023-04-26T00:00:00"/>
    <d v="2023-04-26T00:00:00"/>
    <x v="0"/>
    <x v="7"/>
    <s v="Marseille"/>
    <s v="Consumer"/>
    <x v="3"/>
    <x v="9"/>
    <s v="Components"/>
    <s v="CMP-4945"/>
    <n v="81.489999999999995"/>
    <n v="113.08"/>
    <n v="0.121"/>
    <n v="16"/>
    <n v="0"/>
    <n v="1590.3571199999999"/>
    <n v="1303.8399999999999"/>
    <x v="169"/>
    <n v="0.18015898215364357"/>
    <x v="24"/>
    <s v="Q2-2023"/>
    <s v="Low"/>
    <s v="Europe &gt; France &gt; Marseille"/>
    <s v="Jan-2023"/>
    <n v="3"/>
    <n v="3"/>
    <n v="1757891.57342"/>
    <n v="1750370.92634"/>
    <n v="0.99572177989034416"/>
    <s v="C"/>
  </r>
  <r>
    <s v="ORD-2024-382152"/>
    <d v="2024-12-08T00:00:00"/>
    <d v="2024-12-08T00:00:00"/>
    <x v="0"/>
    <x v="7"/>
    <s v="Lyon"/>
    <s v="Enterprise"/>
    <x v="0"/>
    <x v="11"/>
    <s v="Components"/>
    <s v="CMP-2335"/>
    <n v="257.44"/>
    <n v="290.33"/>
    <n v="9.1999999999999998E-2"/>
    <n v="6"/>
    <n v="0"/>
    <n v="1581.71784"/>
    <n v="1544.6399999999999"/>
    <x v="170"/>
    <n v="2.3441500792581407E-2"/>
    <x v="1"/>
    <s v="Q4-2024"/>
    <s v="Low"/>
    <s v="Europe &gt; France &gt; Lyon"/>
    <s v="Jan-2023"/>
    <n v="23"/>
    <n v="23"/>
    <n v="1757891.57342"/>
    <n v="1751952.6441800001"/>
    <n v="0.9966215611191277"/>
    <s v="C"/>
  </r>
  <r>
    <s v="ORD-2024-961501"/>
    <d v="2024-03-02T00:00:00"/>
    <d v="2024-03-23T00:00:00"/>
    <x v="1"/>
    <x v="11"/>
    <s v="Chicago"/>
    <s v="Small Business"/>
    <x v="2"/>
    <x v="6"/>
    <s v="Components"/>
    <s v="CMP-3223"/>
    <n v="225.01"/>
    <n v="333.48"/>
    <n v="0.11899999999999999"/>
    <n v="5"/>
    <n v="21"/>
    <n v="1468.9794000000002"/>
    <n v="1125.05"/>
    <x v="171"/>
    <n v="0.23412813004729691"/>
    <x v="12"/>
    <s v="Q1-2024"/>
    <s v="Low"/>
    <s v="Americas &gt; USA &gt; Chicago"/>
    <s v="Jan-2023"/>
    <n v="14"/>
    <n v="14"/>
    <n v="1757891.57342"/>
    <n v="1753421.6235800001"/>
    <n v="0.99745720958699202"/>
    <s v="C"/>
  </r>
  <r>
    <s v="ORD-2025-169093"/>
    <d v="2025-04-13T00:00:00"/>
    <d v="2025-04-14T00:00:00"/>
    <x v="2"/>
    <x v="10"/>
    <s v="Osaka"/>
    <s v="Enterprise"/>
    <x v="2"/>
    <x v="12"/>
    <s v="Components"/>
    <s v="CMP-6495"/>
    <n v="138.9"/>
    <n v="289.92"/>
    <n v="2.9000000000000001E-2"/>
    <n v="5"/>
    <n v="1"/>
    <n v="1407.5616"/>
    <n v="694.5"/>
    <x v="172"/>
    <n v="0.50659353025828502"/>
    <x v="32"/>
    <s v="Q2-2025"/>
    <s v="Low"/>
    <s v="Asia &gt; Japan &gt; Osaka"/>
    <s v="Mar-2023"/>
    <n v="25"/>
    <n v="25"/>
    <n v="1757891.57342"/>
    <n v="1754829.18518"/>
    <n v="0.99825791972252187"/>
    <s v="C"/>
  </r>
  <r>
    <s v="ORD-2023-539967"/>
    <d v="2023-07-09T00:00:00"/>
    <d v="2023-07-19T00:00:00"/>
    <x v="2"/>
    <x v="10"/>
    <s v="Tokyo"/>
    <s v="Enterprise"/>
    <x v="5"/>
    <x v="15"/>
    <s v="Components"/>
    <s v="CMP-6649"/>
    <n v="141.26"/>
    <n v="206.88"/>
    <n v="0.107"/>
    <n v="6"/>
    <n v="10"/>
    <n v="1108.4630400000001"/>
    <n v="847.56"/>
    <x v="173"/>
    <n v="0.23537369365062469"/>
    <x v="14"/>
    <s v="Q3-2023"/>
    <s v="Low"/>
    <s v="Asia &gt; Japan &gt; Tokyo"/>
    <s v="Mar-2023"/>
    <n v="4"/>
    <n v="4"/>
    <n v="1757891.57342"/>
    <n v="1755937.6482200001"/>
    <n v="0.99888848366443983"/>
    <s v="C"/>
  </r>
  <r>
    <s v="ORD-2023-603650"/>
    <d v="2023-05-23T00:00:00"/>
    <d v="2023-06-10T00:00:00"/>
    <x v="2"/>
    <x v="9"/>
    <s v="Shanghai"/>
    <s v="Corporate"/>
    <x v="5"/>
    <x v="13"/>
    <s v="Components"/>
    <s v="CMP-6925"/>
    <n v="54.62"/>
    <n v="48.94"/>
    <n v="0.14799999999999999"/>
    <n v="14"/>
    <n v="18"/>
    <n v="583.75631999999996"/>
    <n v="764.68"/>
    <x v="174"/>
    <n v="-0.30993014345437836"/>
    <x v="0"/>
    <s v="Q2-2023"/>
    <s v="Low"/>
    <s v="Asia &gt; China &gt; Shanghai"/>
    <s v="Jan-2023"/>
    <n v="4"/>
    <n v="4"/>
    <n v="1757891.57342"/>
    <n v="1756521.40454"/>
    <n v="0.99922056121053338"/>
    <s v="C"/>
  </r>
  <r>
    <s v="ORD-2024-960952"/>
    <d v="2024-02-03T00:00:00"/>
    <d v="2024-02-21T00:00:00"/>
    <x v="0"/>
    <x v="0"/>
    <s v="Frankfurt"/>
    <s v="Corporate"/>
    <x v="0"/>
    <x v="11"/>
    <s v="Components"/>
    <s v="CMP-9264"/>
    <n v="39.229999999999997"/>
    <n v="30.09"/>
    <n v="0.17699999999999999"/>
    <n v="23"/>
    <n v="18"/>
    <n v="569.57361000000003"/>
    <n v="902.29"/>
    <x v="175"/>
    <n v="-0.58414993981199359"/>
    <x v="30"/>
    <s v="Q1-2024"/>
    <s v="Low"/>
    <s v="Europe &gt; Germany &gt; Frankfurt"/>
    <s v="Jan-2023"/>
    <n v="13"/>
    <n v="13"/>
    <n v="1757891.57342"/>
    <n v="1757090.9781500001"/>
    <n v="0.99954457073342562"/>
    <s v="C"/>
  </r>
  <r>
    <s v="ORD-2025-537785"/>
    <d v="2025-08-05T00:00:00"/>
    <d v="2025-08-14T00:00:00"/>
    <x v="0"/>
    <x v="2"/>
    <s v="London"/>
    <s v="Non-Profit"/>
    <x v="3"/>
    <x v="13"/>
    <s v="Components"/>
    <s v="CMP-6346"/>
    <n v="41.76"/>
    <n v="45.19"/>
    <n v="0.17899999999999999"/>
    <n v="11"/>
    <n v="9"/>
    <n v="408.11088999999998"/>
    <n v="459.35999999999996"/>
    <x v="176"/>
    <n v="-0.12557643340514626"/>
    <x v="26"/>
    <s v="Q3-2025"/>
    <s v="Low"/>
    <s v="Europe &gt; United Kingdom &gt; London"/>
    <s v="Jan-2023"/>
    <n v="31"/>
    <n v="31"/>
    <n v="1757891.57342"/>
    <n v="1757499.08904"/>
    <n v="0.9997767300407292"/>
    <s v="C"/>
  </r>
  <r>
    <s v="ORD-2024-206121"/>
    <d v="2024-02-18T00:00:00"/>
    <d v="2024-03-11T00:00:00"/>
    <x v="1"/>
    <x v="4"/>
    <s v="São Paulo"/>
    <s v="Consumer"/>
    <x v="2"/>
    <x v="5"/>
    <s v="Components"/>
    <s v="CMP-9801"/>
    <n v="80.48"/>
    <n v="65.650000000000006"/>
    <n v="0.17599999999999999"/>
    <n v="6"/>
    <n v="22"/>
    <n v="324.57360000000006"/>
    <n v="482.88"/>
    <x v="177"/>
    <n v="-0.48773652570634185"/>
    <x v="30"/>
    <s v="Q1-2024"/>
    <s v="Low"/>
    <s v="Americas &gt; Brazil &gt; São Paulo"/>
    <s v="Jan-2023"/>
    <n v="13"/>
    <n v="13"/>
    <n v="1757891.57342"/>
    <n v="1757823.66264"/>
    <n v="0.99996136804964142"/>
    <s v="C"/>
  </r>
  <r>
    <s v="ORD-2023-286994"/>
    <d v="2023-02-24T00:00:00"/>
    <d v="2023-03-09T00:00:00"/>
    <x v="1"/>
    <x v="11"/>
    <s v="New York"/>
    <s v="Enterprise"/>
    <x v="2"/>
    <x v="9"/>
    <s v="Components"/>
    <s v="CMP-1632"/>
    <n v="6.85"/>
    <n v="10.18"/>
    <n v="4.7E-2"/>
    <n v="7"/>
    <n v="13"/>
    <n v="67.910779999999988"/>
    <n v="47.949999999999996"/>
    <x v="178"/>
    <n v="0.29392653125173934"/>
    <x v="29"/>
    <s v="Q1-2023"/>
    <s v="Low"/>
    <s v="Americas &gt; USA &gt; New York"/>
    <s v="Jan-2023"/>
    <n v="1"/>
    <n v="1"/>
    <n v="1757891.57342"/>
    <n v="1757891.57342"/>
    <n v="1"/>
    <s v="C"/>
  </r>
  <r>
    <s v="ORD-2023-163610"/>
    <d v="2023-10-22T00:00:00"/>
    <d v="2023-11-16T00:00:00"/>
    <x v="1"/>
    <x v="1"/>
    <s v="Toronto"/>
    <s v="Small Business"/>
    <x v="1"/>
    <x v="14"/>
    <s v="Laptops"/>
    <s v="LAP-9024"/>
    <n v="1373.31"/>
    <n v="3154.14"/>
    <n v="0.2"/>
    <n v="41"/>
    <n v="25"/>
    <n v="103455.792"/>
    <n v="56305.71"/>
    <x v="179"/>
    <n v="0.45575101295440279"/>
    <x v="5"/>
    <s v="Q4-2023"/>
    <s v="High"/>
    <s v="Americas &gt; Canada &gt; Toronto"/>
    <s v="Jan-2023"/>
    <n v="9"/>
    <n v="9"/>
    <n v="1745430.1753"/>
    <n v="103455.792"/>
    <n v="5.9272375064913889E-2"/>
    <s v="A"/>
  </r>
  <r>
    <s v="ORD-2024-366010"/>
    <d v="2024-01-13T00:00:00"/>
    <d v="2024-02-05T00:00:00"/>
    <x v="0"/>
    <x v="0"/>
    <s v="Frankfurt"/>
    <s v="Education"/>
    <x v="3"/>
    <x v="7"/>
    <s v="Laptops"/>
    <s v="LAP-9931"/>
    <n v="1017.93"/>
    <n v="1529.14"/>
    <n v="0.155"/>
    <n v="60"/>
    <n v="23"/>
    <n v="77527.398000000001"/>
    <n v="61075.799999999996"/>
    <x v="180"/>
    <n v="0.21220366508366506"/>
    <x v="22"/>
    <s v="Q1-2024"/>
    <s v="Medium"/>
    <s v="Europe &gt; Germany &gt; Frankfurt"/>
    <s v="Jan-2023"/>
    <n v="12"/>
    <n v="12"/>
    <n v="1745430.1753"/>
    <n v="180983.19"/>
    <n v="0.10368973366058203"/>
    <s v="A"/>
  </r>
  <r>
    <s v="ORD-2023-580751"/>
    <d v="2023-12-24T00:00:00"/>
    <d v="2024-01-13T00:00:00"/>
    <x v="2"/>
    <x v="10"/>
    <s v="Nagoya"/>
    <s v="Education"/>
    <x v="3"/>
    <x v="7"/>
    <s v="Laptops"/>
    <s v="LAP-1946"/>
    <n v="625.37"/>
    <n v="1319.04"/>
    <n v="7.3999999999999996E-2"/>
    <n v="61"/>
    <n v="20"/>
    <n v="74507.293440000009"/>
    <n v="38147.57"/>
    <x v="181"/>
    <n v="0.48800220436513558"/>
    <x v="19"/>
    <s v="Q4-2023"/>
    <s v="Medium"/>
    <s v="Asia &gt; Japan &gt; Nagoya"/>
    <s v="Mar-2023"/>
    <n v="9"/>
    <n v="9"/>
    <n v="1745430.1753"/>
    <n v="255490.48344000001"/>
    <n v="0.14637679986029059"/>
    <s v="A"/>
  </r>
  <r>
    <s v="ORD-2025-662997"/>
    <d v="2025-03-31T00:00:00"/>
    <d v="2025-04-04T00:00:00"/>
    <x v="3"/>
    <x v="5"/>
    <s v="Nakuru"/>
    <s v="Corporate"/>
    <x v="3"/>
    <x v="1"/>
    <s v="Laptops"/>
    <s v="LAP-7136"/>
    <n v="862.08"/>
    <n v="1952.83"/>
    <n v="0"/>
    <n v="36"/>
    <n v="4"/>
    <n v="70301.88"/>
    <n v="31034.880000000001"/>
    <x v="182"/>
    <n v="0.5585483631447693"/>
    <x v="20"/>
    <s v="Q1-2025"/>
    <s v="High"/>
    <s v="Africa &gt; Kenya &gt; Nakuru"/>
    <s v="Jan-2023"/>
    <n v="26"/>
    <n v="26"/>
    <n v="1745430.1753"/>
    <n v="325792.36343999999"/>
    <n v="0.18665448097000137"/>
    <s v="A"/>
  </r>
  <r>
    <s v="ORD-2025-931538"/>
    <d v="2025-02-09T00:00:00"/>
    <d v="2025-03-01T00:00:00"/>
    <x v="1"/>
    <x v="4"/>
    <s v="São Paulo"/>
    <s v="Corporate"/>
    <x v="5"/>
    <x v="7"/>
    <s v="Laptops"/>
    <s v="LAP-6989"/>
    <n v="1154.6400000000001"/>
    <n v="2794.13"/>
    <n v="3.5000000000000003E-2"/>
    <n v="25"/>
    <n v="20"/>
    <n v="67408.386249999996"/>
    <n v="28866.000000000004"/>
    <x v="183"/>
    <n v="0.57177435025749479"/>
    <x v="11"/>
    <s v="Q1-2025"/>
    <s v="High"/>
    <s v="Americas &gt; Brazil &gt; São Paulo"/>
    <s v="Jan-2023"/>
    <n v="25"/>
    <n v="25"/>
    <n v="1745430.1753"/>
    <n v="393200.74968999997"/>
    <n v="0.22527440813976854"/>
    <s v="A"/>
  </r>
  <r>
    <s v="ORD-2024-651852"/>
    <d v="2024-12-28T00:00:00"/>
    <d v="2025-01-08T00:00:00"/>
    <x v="2"/>
    <x v="9"/>
    <s v="Shenzhen"/>
    <s v="Enterprise"/>
    <x v="2"/>
    <x v="10"/>
    <s v="Laptops"/>
    <s v="LAP-8825"/>
    <n v="1201.31"/>
    <n v="2764.65"/>
    <n v="0"/>
    <n v="24"/>
    <n v="11"/>
    <n v="66351.600000000006"/>
    <n v="28831.439999999999"/>
    <x v="184"/>
    <n v="0.56547483406579491"/>
    <x v="1"/>
    <s v="Q4-2024"/>
    <s v="High"/>
    <s v="Asia &gt; China &gt; Shenzhen"/>
    <s v="Jan-2023"/>
    <n v="23"/>
    <n v="23"/>
    <n v="1745430.1753"/>
    <n v="459552.34968999994"/>
    <n v="0.26328887640034826"/>
    <s v="A"/>
  </r>
  <r>
    <s v="ORD-2023-132101"/>
    <d v="2023-09-25T00:00:00"/>
    <d v="2023-10-09T00:00:00"/>
    <x v="1"/>
    <x v="11"/>
    <s v="New York"/>
    <s v="Small Business"/>
    <x v="1"/>
    <x v="8"/>
    <s v="Laptops"/>
    <s v="LAP-6750"/>
    <n v="1279.56"/>
    <n v="3083.8"/>
    <n v="0.106"/>
    <n v="24"/>
    <n v="14"/>
    <n v="66166.012800000011"/>
    <n v="30709.439999999999"/>
    <x v="185"/>
    <n v="0.53587289455047837"/>
    <x v="7"/>
    <s v="Q3-2023"/>
    <s v="High"/>
    <s v="Americas &gt; USA &gt; New York"/>
    <s v="Jan-2023"/>
    <n v="8"/>
    <n v="8"/>
    <n v="1745430.1753"/>
    <n v="525718.36248999997"/>
    <n v="0.30119701717637654"/>
    <s v="A"/>
  </r>
  <r>
    <s v="ORD-2023-472050"/>
    <d v="2023-05-10T00:00:00"/>
    <d v="2023-05-27T00:00:00"/>
    <x v="2"/>
    <x v="3"/>
    <s v="Mumbai"/>
    <s v="Consumer"/>
    <x v="0"/>
    <x v="9"/>
    <s v="Laptops"/>
    <s v="LAP-6499"/>
    <n v="1286.1600000000001"/>
    <n v="3101.11"/>
    <n v="0.1"/>
    <n v="23"/>
    <n v="17"/>
    <n v="64192.976999999999"/>
    <n v="29581.68"/>
    <x v="186"/>
    <n v="0.53917575749758417"/>
    <x v="0"/>
    <s v="Q2-2023"/>
    <s v="High"/>
    <s v="Asia &gt; India &gt; Mumbai"/>
    <s v="Jan-2023"/>
    <n v="4"/>
    <n v="4"/>
    <n v="1745430.1753"/>
    <n v="589911.33948999993"/>
    <n v="0.33797475707592112"/>
    <s v="A"/>
  </r>
  <r>
    <s v="ORD-2025-700847"/>
    <d v="2025-05-21T00:00:00"/>
    <d v="2025-05-28T00:00:00"/>
    <x v="3"/>
    <x v="8"/>
    <s v="Johannesburg"/>
    <s v="Non-Profit"/>
    <x v="5"/>
    <x v="0"/>
    <s v="Laptops"/>
    <s v="LAP-7099"/>
    <n v="1263.8399999999999"/>
    <n v="2281.7199999999998"/>
    <n v="7.8E-2"/>
    <n v="26"/>
    <n v="7"/>
    <n v="54697.391839999997"/>
    <n v="32859.839999999997"/>
    <x v="187"/>
    <n v="0.39924301882398494"/>
    <x v="27"/>
    <s v="Q2-2025"/>
    <s v="High"/>
    <s v="Africa &gt; South Africa &gt; Johannesburg"/>
    <s v="Jan-2023"/>
    <n v="28"/>
    <n v="28"/>
    <n v="1745430.1753"/>
    <n v="644608.73132999986"/>
    <n v="0.36931224202034102"/>
    <s v="A"/>
  </r>
  <r>
    <s v="ORD-2024-474999"/>
    <d v="2024-12-27T00:00:00"/>
    <d v="2025-01-02T00:00:00"/>
    <x v="0"/>
    <x v="0"/>
    <s v="Frankfurt"/>
    <s v="Education"/>
    <x v="3"/>
    <x v="6"/>
    <s v="Laptops"/>
    <s v="LAP-8214"/>
    <n v="1391.99"/>
    <n v="3469.7"/>
    <n v="0.184"/>
    <n v="19"/>
    <n v="6"/>
    <n v="53794.228800000004"/>
    <n v="26447.81"/>
    <x v="188"/>
    <n v="0.50835227886006984"/>
    <x v="1"/>
    <s v="Q4-2024"/>
    <s v="High"/>
    <s v="Europe &gt; Germany &gt; Frankfurt"/>
    <s v="Jan-2023"/>
    <n v="23"/>
    <n v="23"/>
    <n v="1745430.1753"/>
    <n v="698402.9601299999"/>
    <n v="0.40013228258183414"/>
    <s v="A"/>
  </r>
  <r>
    <s v="ORD-2024-760799"/>
    <d v="2024-02-03T00:00:00"/>
    <d v="2024-02-19T00:00:00"/>
    <x v="2"/>
    <x v="9"/>
    <s v="Shenzhen"/>
    <s v="Small Business"/>
    <x v="2"/>
    <x v="11"/>
    <s v="Laptops"/>
    <s v="LAP-5531"/>
    <n v="993.75"/>
    <n v="1310.29"/>
    <n v="0.215"/>
    <n v="41"/>
    <n v="16"/>
    <n v="42171.683649999999"/>
    <n v="40743.75"/>
    <x v="189"/>
    <n v="3.3860010471742197E-2"/>
    <x v="30"/>
    <s v="Q1-2024"/>
    <s v="Medium"/>
    <s v="Asia &gt; China &gt; Shenzhen"/>
    <s v="Jan-2023"/>
    <n v="13"/>
    <n v="13"/>
    <n v="1745430.1753"/>
    <n v="740574.64377999993"/>
    <n v="0.42429348034659242"/>
    <s v="A"/>
  </r>
  <r>
    <s v="ORD-2025-745263"/>
    <d v="2025-05-21T00:00:00"/>
    <d v="2025-05-28T00:00:00"/>
    <x v="0"/>
    <x v="2"/>
    <s v="Birmingham"/>
    <s v="Enterprise"/>
    <x v="2"/>
    <x v="9"/>
    <s v="Laptops"/>
    <s v="LAP-3385"/>
    <n v="1015.16"/>
    <n v="2148.14"/>
    <n v="3.7999999999999999E-2"/>
    <n v="20"/>
    <n v="7"/>
    <n v="41330.213599999995"/>
    <n v="20303.2"/>
    <x v="190"/>
    <n v="0.50875647059322227"/>
    <x v="27"/>
    <s v="Q2-2025"/>
    <s v="High"/>
    <s v="Europe &gt; United Kingdom &gt; Birmingham"/>
    <s v="Jan-2023"/>
    <n v="28"/>
    <n v="28"/>
    <n v="1745430.1753"/>
    <n v="781904.85737999994"/>
    <n v="0.44797257916410671"/>
    <s v="A"/>
  </r>
  <r>
    <s v="ORD-2023-286720"/>
    <d v="2023-07-08T00:00:00"/>
    <d v="2023-07-09T00:00:00"/>
    <x v="3"/>
    <x v="5"/>
    <s v="Nairobi"/>
    <s v="Consumer"/>
    <x v="2"/>
    <x v="4"/>
    <s v="Laptops"/>
    <s v="LAP-1989"/>
    <n v="1258.72"/>
    <n v="2797.41"/>
    <n v="0"/>
    <n v="14"/>
    <n v="1"/>
    <n v="39163.74"/>
    <n v="17622.080000000002"/>
    <x v="191"/>
    <n v="0.55004093071805704"/>
    <x v="14"/>
    <s v="Q3-2023"/>
    <s v="High"/>
    <s v="Africa &gt; Kenya &gt; Nairobi"/>
    <s v="Jan-2023"/>
    <n v="6"/>
    <n v="6"/>
    <n v="1745430.1753"/>
    <n v="821068.59737999993"/>
    <n v="0.47041045181820396"/>
    <s v="A"/>
  </r>
  <r>
    <s v="ORD-2025-650841"/>
    <d v="2025-07-03T00:00:00"/>
    <d v="2025-07-06T00:00:00"/>
    <x v="3"/>
    <x v="6"/>
    <s v="Lagos"/>
    <s v="Consumer"/>
    <x v="2"/>
    <x v="3"/>
    <s v="Laptops"/>
    <s v="LAP-8910"/>
    <n v="1313.3"/>
    <n v="2884.34"/>
    <n v="0.157"/>
    <n v="16"/>
    <n v="3"/>
    <n v="38903.977919999998"/>
    <n v="21012.799999999999"/>
    <x v="192"/>
    <n v="0.45988042551305253"/>
    <x v="10"/>
    <s v="Q3-2025"/>
    <s v="High"/>
    <s v="Africa &gt; Nigeria &gt; Lagos"/>
    <s v="Jan-2023"/>
    <n v="30"/>
    <n v="30"/>
    <n v="1745430.1753"/>
    <n v="859972.57529999991"/>
    <n v="0.49269950036940896"/>
    <s v="A"/>
  </r>
  <r>
    <s v="ORD-2025-312803"/>
    <d v="2025-06-24T00:00:00"/>
    <d v="2025-07-14T00:00:00"/>
    <x v="3"/>
    <x v="8"/>
    <s v="Johannesburg"/>
    <s v="Enterprise"/>
    <x v="1"/>
    <x v="8"/>
    <s v="Laptops"/>
    <s v="LAP-1308"/>
    <n v="1151.06"/>
    <n v="2821.36"/>
    <n v="0.248"/>
    <n v="18"/>
    <n v="20"/>
    <n v="38189.928960000005"/>
    <n v="20719.079999999998"/>
    <x v="193"/>
    <n v="0.45747267501594235"/>
    <x v="15"/>
    <s v="Q2-2025"/>
    <s v="High"/>
    <s v="Africa &gt; South Africa &gt; Johannesburg"/>
    <s v="Jan-2023"/>
    <n v="29"/>
    <n v="29"/>
    <n v="1745430.1753"/>
    <n v="898162.50425999996"/>
    <n v="0.51457945265878435"/>
    <s v="A"/>
  </r>
  <r>
    <s v="ORD-2025-929414"/>
    <d v="2025-06-26T00:00:00"/>
    <d v="2025-07-11T00:00:00"/>
    <x v="3"/>
    <x v="6"/>
    <s v="Port Harcourt"/>
    <s v="Small Business"/>
    <x v="2"/>
    <x v="5"/>
    <s v="Laptops"/>
    <s v="LAP-7523"/>
    <n v="1170.1500000000001"/>
    <n v="2115.19"/>
    <n v="9.1999999999999998E-2"/>
    <n v="16"/>
    <n v="15"/>
    <n v="30729.480320000002"/>
    <n v="18722.400000000001"/>
    <x v="194"/>
    <n v="0.39073489674946771"/>
    <x v="15"/>
    <s v="Q2-2025"/>
    <s v="High"/>
    <s v="Africa &gt; Nigeria &gt; Port Harcourt"/>
    <s v="Jan-2023"/>
    <n v="29"/>
    <n v="29"/>
    <n v="1745430.1753"/>
    <n v="928891.98457999993"/>
    <n v="0.53218512990377542"/>
    <s v="A"/>
  </r>
  <r>
    <s v="ORD-2024-629525"/>
    <d v="2024-04-18T00:00:00"/>
    <d v="2024-05-08T00:00:00"/>
    <x v="0"/>
    <x v="2"/>
    <s v="London"/>
    <s v="Non-Profit"/>
    <x v="4"/>
    <x v="4"/>
    <s v="Laptops"/>
    <s v="LAP-9932"/>
    <n v="645.33000000000004"/>
    <n v="1321.85"/>
    <n v="0"/>
    <n v="23"/>
    <n v="20"/>
    <n v="30402.55"/>
    <n v="14842.59"/>
    <x v="195"/>
    <n v="0.51179785906116426"/>
    <x v="28"/>
    <s v="Q2-2024"/>
    <s v="Medium"/>
    <s v="Europe &gt; United Kingdom &gt; London"/>
    <s v="Jan-2023"/>
    <n v="15"/>
    <n v="15"/>
    <n v="1745430.1753"/>
    <n v="959294.53457999998"/>
    <n v="0.54960350070441455"/>
    <s v="A"/>
  </r>
  <r>
    <s v="ORD-2023-573146"/>
    <d v="2023-12-01T00:00:00"/>
    <d v="2023-12-18T00:00:00"/>
    <x v="2"/>
    <x v="10"/>
    <s v="Nagoya"/>
    <s v="Small Business"/>
    <x v="3"/>
    <x v="15"/>
    <s v="Laptops"/>
    <s v="LAP-3604"/>
    <n v="1495.79"/>
    <n v="2783.12"/>
    <n v="0.02"/>
    <n v="11"/>
    <n v="17"/>
    <n v="30002.033599999999"/>
    <n v="16453.689999999999"/>
    <x v="196"/>
    <n v="0.4515808421733119"/>
    <x v="19"/>
    <s v="Q4-2023"/>
    <s v="High"/>
    <s v="Asia &gt; Japan &gt; Nagoya"/>
    <s v="Mar-2023"/>
    <n v="9"/>
    <n v="9"/>
    <n v="1745430.1753"/>
    <n v="989296.56817999994"/>
    <n v="0.56679240578040435"/>
    <s v="A"/>
  </r>
  <r>
    <s v="ORD-2024-207669"/>
    <d v="2024-01-24T00:00:00"/>
    <d v="2024-02-04T00:00:00"/>
    <x v="0"/>
    <x v="2"/>
    <s v="Manchester"/>
    <s v="Consumer"/>
    <x v="0"/>
    <x v="7"/>
    <s v="Laptops"/>
    <s v="LAP-5689"/>
    <n v="525.34"/>
    <n v="1233.79"/>
    <n v="0.14299999999999999"/>
    <n v="28"/>
    <n v="11"/>
    <n v="29606.024839999995"/>
    <n v="14709.52"/>
    <x v="197"/>
    <n v="0.50315788494082736"/>
    <x v="22"/>
    <s v="Q1-2024"/>
    <s v="Medium"/>
    <s v="Europe &gt; United Kingdom &gt; Manchester"/>
    <s v="Jan-2023"/>
    <n v="12"/>
    <n v="12"/>
    <n v="1745430.1753"/>
    <n v="1018902.5930199999"/>
    <n v="0.58375442766988583"/>
    <s v="A"/>
  </r>
  <r>
    <s v="ORD-2024-594527"/>
    <d v="2024-09-06T00:00:00"/>
    <d v="2024-09-13T00:00:00"/>
    <x v="2"/>
    <x v="10"/>
    <s v="Osaka"/>
    <s v="Corporate"/>
    <x v="3"/>
    <x v="5"/>
    <s v="Laptops"/>
    <s v="LAP-4483"/>
    <n v="1368.17"/>
    <n v="2307.75"/>
    <n v="0.16300000000000001"/>
    <n v="15"/>
    <n v="7"/>
    <n v="28973.80125"/>
    <n v="20522.550000000003"/>
    <x v="198"/>
    <n v="0.29168596750831915"/>
    <x v="31"/>
    <s v="Q3-2024"/>
    <s v="High"/>
    <s v="Asia &gt; Japan &gt; Osaka"/>
    <s v="Mar-2023"/>
    <n v="18"/>
    <n v="18"/>
    <n v="1745430.1753"/>
    <n v="1047876.3942699999"/>
    <n v="0.60035423307030522"/>
    <s v="A"/>
  </r>
  <r>
    <s v="ORD-2025-440093"/>
    <d v="2025-04-16T00:00:00"/>
    <d v="2025-04-26T00:00:00"/>
    <x v="3"/>
    <x v="6"/>
    <s v="Port Harcourt"/>
    <s v="Enterprise"/>
    <x v="1"/>
    <x v="6"/>
    <s v="Laptops"/>
    <s v="LAP-3490"/>
    <n v="1457.44"/>
    <n v="1996.81"/>
    <n v="0.126"/>
    <n v="15"/>
    <n v="10"/>
    <n v="26178.179099999998"/>
    <n v="21861.600000000002"/>
    <x v="199"/>
    <n v="0.16489225944672353"/>
    <x v="32"/>
    <s v="Q2-2025"/>
    <s v="High"/>
    <s v="Africa &gt; Nigeria &gt; Port Harcourt"/>
    <s v="Jan-2023"/>
    <n v="27"/>
    <n v="27"/>
    <n v="1745430.1753"/>
    <n v="1074054.5733699999"/>
    <n v="0.61535235758451012"/>
    <s v="A"/>
  </r>
  <r>
    <s v="ORD-2023-453699"/>
    <d v="2023-07-01T00:00:00"/>
    <d v="2023-07-08T00:00:00"/>
    <x v="0"/>
    <x v="0"/>
    <s v="Frankfurt"/>
    <s v="Small Business"/>
    <x v="5"/>
    <x v="15"/>
    <s v="Laptops"/>
    <s v="LAP-4666"/>
    <n v="460.21"/>
    <n v="1139.1500000000001"/>
    <n v="0.115"/>
    <n v="24"/>
    <n v="7"/>
    <n v="24195.546000000002"/>
    <n v="11045.039999999999"/>
    <x v="200"/>
    <n v="0.54350937151821255"/>
    <x v="14"/>
    <s v="Q3-2023"/>
    <s v="Medium"/>
    <s v="Europe &gt; Germany &gt; Frankfurt"/>
    <s v="Jan-2023"/>
    <n v="6"/>
    <n v="6"/>
    <n v="1745430.1753"/>
    <n v="1098250.11937"/>
    <n v="0.62921458269233577"/>
    <s v="A"/>
  </r>
  <r>
    <s v="ORD-2024-939873"/>
    <d v="2024-04-12T00:00:00"/>
    <d v="2024-05-07T00:00:00"/>
    <x v="3"/>
    <x v="8"/>
    <s v="Johannesburg"/>
    <s v="Education"/>
    <x v="5"/>
    <x v="5"/>
    <s v="Laptops"/>
    <s v="LAP-8489"/>
    <n v="1376.51"/>
    <n v="1455.91"/>
    <n v="0.185"/>
    <n v="19"/>
    <n v="25"/>
    <n v="22544.766349999998"/>
    <n v="26153.69"/>
    <x v="201"/>
    <n v="-0.16007811276340866"/>
    <x v="28"/>
    <s v="Q2-2024"/>
    <s v="Medium"/>
    <s v="Africa &gt; South Africa &gt; Johannesburg"/>
    <s v="Jan-2023"/>
    <n v="15"/>
    <n v="15"/>
    <n v="1745430.1753"/>
    <n v="1120794.8857199999"/>
    <n v="0.64213103542074412"/>
    <s v="A"/>
  </r>
  <r>
    <s v="ORD-2023-497686"/>
    <d v="2023-07-03T00:00:00"/>
    <d v="2023-07-23T00:00:00"/>
    <x v="3"/>
    <x v="8"/>
    <s v="Johannesburg"/>
    <s v="Small Business"/>
    <x v="5"/>
    <x v="6"/>
    <s v="Laptops"/>
    <s v="LAP-6342"/>
    <n v="1001.96"/>
    <n v="1254.95"/>
    <n v="4.4999999999999998E-2"/>
    <n v="18"/>
    <n v="20"/>
    <n v="21572.590500000002"/>
    <n v="18035.28"/>
    <x v="202"/>
    <n v="0.16397244920585699"/>
    <x v="14"/>
    <s v="Q3-2023"/>
    <s v="Medium"/>
    <s v="Africa &gt; South Africa &gt; Johannesburg"/>
    <s v="Jan-2023"/>
    <n v="6"/>
    <n v="6"/>
    <n v="1745430.1753"/>
    <n v="1142367.4762199998"/>
    <n v="0.65449050462511493"/>
    <s v="A"/>
  </r>
  <r>
    <s v="ORD-2024-223618"/>
    <d v="2024-06-10T00:00:00"/>
    <d v="2024-06-11T00:00:00"/>
    <x v="0"/>
    <x v="2"/>
    <s v="Birmingham"/>
    <s v="Small Business"/>
    <x v="1"/>
    <x v="9"/>
    <s v="Laptops"/>
    <s v="LAP-9230"/>
    <n v="1187.1300000000001"/>
    <n v="1795.17"/>
    <n v="1.2E-2"/>
    <n v="12"/>
    <n v="1"/>
    <n v="21283.535520000001"/>
    <n v="14245.560000000001"/>
    <x v="203"/>
    <n v="0.33067699271046674"/>
    <x v="2"/>
    <s v="Q2-2024"/>
    <s v="High"/>
    <s v="Europe &gt; United Kingdom &gt; Birmingham"/>
    <s v="Jan-2023"/>
    <n v="17"/>
    <n v="17"/>
    <n v="1745430.1753"/>
    <n v="1163651.0117399998"/>
    <n v="0.66668436710164847"/>
    <s v="A"/>
  </r>
  <r>
    <s v="ORD-2025-398335"/>
    <d v="2025-06-01T00:00:00"/>
    <d v="2025-06-27T00:00:00"/>
    <x v="0"/>
    <x v="0"/>
    <s v="Munich"/>
    <s v="Consumer"/>
    <x v="5"/>
    <x v="13"/>
    <s v="Laptops"/>
    <s v="LAP-1619"/>
    <n v="1362.31"/>
    <n v="3294.57"/>
    <n v="0.113"/>
    <n v="7"/>
    <n v="26"/>
    <n v="20455.985130000001"/>
    <n v="9536.17"/>
    <x v="204"/>
    <n v="0.5338200561157721"/>
    <x v="15"/>
    <s v="Q2-2025"/>
    <s v="High"/>
    <s v="Europe &gt; Germany &gt; Munich"/>
    <s v="Jan-2023"/>
    <n v="29"/>
    <n v="29"/>
    <n v="1745430.1753"/>
    <n v="1184106.9968699997"/>
    <n v="0.67840410554749253"/>
    <s v="A"/>
  </r>
  <r>
    <s v="ORD-2025-646342"/>
    <d v="2025-08-02T00:00:00"/>
    <d v="2025-08-08T00:00:00"/>
    <x v="2"/>
    <x v="10"/>
    <s v="Osaka"/>
    <s v="Consumer"/>
    <x v="3"/>
    <x v="15"/>
    <s v="Laptops"/>
    <s v="LAP-4828"/>
    <n v="1225.94"/>
    <n v="1793.08"/>
    <n v="0.13600000000000001"/>
    <n v="13"/>
    <n v="6"/>
    <n v="20139.87456"/>
    <n v="15937.220000000001"/>
    <x v="205"/>
    <n v="0.20867332353434476"/>
    <x v="26"/>
    <s v="Q3-2025"/>
    <s v="High"/>
    <s v="Asia &gt; Japan &gt; Osaka"/>
    <s v="Mar-2023"/>
    <n v="29"/>
    <n v="29"/>
    <n v="1745430.1753"/>
    <n v="1204246.8714299996"/>
    <n v="0.68994273645063842"/>
    <s v="A"/>
  </r>
  <r>
    <s v="ORD-2024-353078"/>
    <d v="2024-08-16T00:00:00"/>
    <d v="2024-08-26T00:00:00"/>
    <x v="1"/>
    <x v="11"/>
    <s v="Chicago"/>
    <s v="Corporate"/>
    <x v="5"/>
    <x v="2"/>
    <s v="Laptops"/>
    <s v="LAP-5763"/>
    <n v="1291.7"/>
    <n v="2657.84"/>
    <n v="8.6999999999999994E-2"/>
    <n v="8"/>
    <n v="10"/>
    <n v="19412.863360000003"/>
    <n v="10333.6"/>
    <x v="206"/>
    <n v="0.46769315745083373"/>
    <x v="4"/>
    <s v="Q3-2024"/>
    <s v="High"/>
    <s v="Americas &gt; USA &gt; Chicago"/>
    <s v="Jan-2023"/>
    <n v="19"/>
    <n v="19"/>
    <n v="1745430.1753"/>
    <n v="1223659.7347899997"/>
    <n v="0.70106484470493369"/>
    <s v="A"/>
  </r>
  <r>
    <s v="ORD-2025-417336"/>
    <d v="2025-08-30T00:00:00"/>
    <d v="2025-09-03T00:00:00"/>
    <x v="0"/>
    <x v="7"/>
    <s v="Marseille"/>
    <s v="Small Business"/>
    <x v="1"/>
    <x v="8"/>
    <s v="Laptops"/>
    <s v="LAP-3220"/>
    <n v="1286.56"/>
    <n v="2777.35"/>
    <n v="0.13200000000000001"/>
    <n v="8"/>
    <n v="4"/>
    <n v="19285.918399999999"/>
    <n v="10292.48"/>
    <x v="207"/>
    <n v="0.46632150014696733"/>
    <x v="26"/>
    <s v="Q3-2025"/>
    <s v="High"/>
    <s v="Europe &gt; France &gt; Marseille"/>
    <s v="Jan-2023"/>
    <n v="31"/>
    <n v="31"/>
    <n v="1745430.1753"/>
    <n v="1242945.6531899997"/>
    <n v="0.71211422306043581"/>
    <s v="A"/>
  </r>
  <r>
    <s v="ORD-2024-515105"/>
    <d v="2024-02-27T00:00:00"/>
    <d v="2024-03-26T00:00:00"/>
    <x v="2"/>
    <x v="3"/>
    <s v="Mumbai"/>
    <s v="Education"/>
    <x v="1"/>
    <x v="12"/>
    <s v="Laptops"/>
    <s v="LAP-8469"/>
    <n v="1035.19"/>
    <n v="2322.6999999999998"/>
    <n v="0.17299999999999999"/>
    <n v="10"/>
    <n v="28"/>
    <n v="19208.728999999999"/>
    <n v="10351.900000000001"/>
    <x v="208"/>
    <n v="0.46108355217047409"/>
    <x v="30"/>
    <s v="Q1-2024"/>
    <s v="High"/>
    <s v="Asia &gt; India &gt; Mumbai"/>
    <s v="Jan-2023"/>
    <n v="13"/>
    <n v="13"/>
    <n v="1745430.1753"/>
    <n v="1262154.3821899998"/>
    <n v="0.72311937770473345"/>
    <s v="A"/>
  </r>
  <r>
    <s v="ORD-2025-803803"/>
    <d v="2025-08-28T00:00:00"/>
    <d v="2025-09-05T00:00:00"/>
    <x v="3"/>
    <x v="6"/>
    <s v="Port Harcourt"/>
    <s v="Small Business"/>
    <x v="1"/>
    <x v="13"/>
    <s v="Laptops"/>
    <s v="LAP-7553"/>
    <n v="1271.0999999999999"/>
    <n v="1932.42"/>
    <n v="0.25"/>
    <n v="13"/>
    <n v="8"/>
    <n v="18841.095000000001"/>
    <n v="16524.3"/>
    <x v="209"/>
    <n v="0.12296498690760817"/>
    <x v="26"/>
    <s v="Q3-2025"/>
    <s v="High"/>
    <s v="Africa &gt; Nigeria &gt; Port Harcourt"/>
    <s v="Jan-2023"/>
    <n v="31"/>
    <n v="31"/>
    <n v="1745430.1753"/>
    <n v="1280995.4771899998"/>
    <n v="0.733913905762415"/>
    <s v="A"/>
  </r>
  <r>
    <s v="ORD-2024-527858"/>
    <d v="2024-05-07T00:00:00"/>
    <d v="2024-05-12T00:00:00"/>
    <x v="3"/>
    <x v="6"/>
    <s v="Abuja"/>
    <s v="Non-Profit"/>
    <x v="5"/>
    <x v="2"/>
    <s v="Laptops"/>
    <s v="LAP-9100"/>
    <n v="1163.99"/>
    <n v="1617.85"/>
    <n v="0.127"/>
    <n v="13"/>
    <n v="5"/>
    <n v="18360.979650000001"/>
    <n v="15131.87"/>
    <x v="210"/>
    <n v="0.1758680479774945"/>
    <x v="17"/>
    <s v="Q2-2024"/>
    <s v="Medium"/>
    <s v="Africa &gt; Nigeria &gt; Abuja"/>
    <s v="Jan-2023"/>
    <n v="16"/>
    <n v="16"/>
    <n v="1745430.1753"/>
    <n v="1299356.4568399999"/>
    <n v="0.74443336389361425"/>
    <s v="A"/>
  </r>
  <r>
    <s v="ORD-2024-544865"/>
    <d v="2024-02-16T00:00:00"/>
    <d v="2024-03-04T00:00:00"/>
    <x v="1"/>
    <x v="1"/>
    <s v="Montreal"/>
    <s v="Non-Profit"/>
    <x v="0"/>
    <x v="4"/>
    <s v="Laptops"/>
    <s v="LAP-2774"/>
    <n v="1350.98"/>
    <n v="2210.4"/>
    <n v="0.26300000000000001"/>
    <n v="11"/>
    <n v="17"/>
    <n v="17919.712800000001"/>
    <n v="14860.78"/>
    <x v="211"/>
    <n v="0.17070211080615089"/>
    <x v="30"/>
    <s v="Q1-2024"/>
    <s v="High"/>
    <s v="Americas &gt; Canada &gt; Montreal"/>
    <s v="Jan-2023"/>
    <n v="13"/>
    <n v="13"/>
    <n v="1745430.1753"/>
    <n v="1317276.16964"/>
    <n v="0.75470000936221349"/>
    <s v="A"/>
  </r>
  <r>
    <s v="ORD-2024-500109"/>
    <d v="2024-05-18T00:00:00"/>
    <d v="2024-05-23T00:00:00"/>
    <x v="1"/>
    <x v="11"/>
    <s v="Chicago"/>
    <s v="Enterprise"/>
    <x v="0"/>
    <x v="11"/>
    <s v="Laptops"/>
    <s v="LAP-4987"/>
    <n v="1274.5899999999999"/>
    <n v="2553.69"/>
    <n v="0.01"/>
    <n v="7"/>
    <n v="5"/>
    <n v="17697.0717"/>
    <n v="8922.1299999999992"/>
    <x v="212"/>
    <n v="0.49584145042481809"/>
    <x v="17"/>
    <s v="Q2-2024"/>
    <s v="High"/>
    <s v="Americas &gt; USA &gt; Chicago"/>
    <s v="Jan-2023"/>
    <n v="16"/>
    <n v="16"/>
    <n v="1745430.1753"/>
    <n v="1334973.2413399999"/>
    <n v="0.76483909825298413"/>
    <s v="A"/>
  </r>
  <r>
    <s v="ORD-2023-159821"/>
    <d v="2023-07-01T00:00:00"/>
    <d v="2023-07-08T00:00:00"/>
    <x v="3"/>
    <x v="6"/>
    <s v="Port Harcourt"/>
    <s v="Corporate"/>
    <x v="0"/>
    <x v="5"/>
    <s v="Laptops"/>
    <s v="LAP-3904"/>
    <n v="834.26"/>
    <n v="1780.56"/>
    <n v="1.4E-2"/>
    <n v="10"/>
    <n v="7"/>
    <n v="17556.321599999999"/>
    <n v="8342.6"/>
    <x v="213"/>
    <n v="0.5248093427497933"/>
    <x v="14"/>
    <s v="Q3-2023"/>
    <s v="High"/>
    <s v="Africa &gt; Nigeria &gt; Port Harcourt"/>
    <s v="Jan-2023"/>
    <n v="6"/>
    <n v="6"/>
    <n v="1745430.1753"/>
    <n v="1352529.5629399999"/>
    <n v="0.77489754793973964"/>
    <s v="A"/>
  </r>
  <r>
    <s v="ORD-2024-798002"/>
    <d v="2024-07-25T00:00:00"/>
    <d v="2024-08-01T00:00:00"/>
    <x v="3"/>
    <x v="5"/>
    <s v="Mombasa"/>
    <s v="Non-Profit"/>
    <x v="3"/>
    <x v="8"/>
    <s v="Laptops"/>
    <s v="LAP-9815"/>
    <n v="1494.4"/>
    <n v="3661.07"/>
    <n v="7.1999999999999995E-2"/>
    <n v="5"/>
    <n v="7"/>
    <n v="16987.364800000003"/>
    <n v="7472"/>
    <x v="214"/>
    <n v="0.56014366630897339"/>
    <x v="23"/>
    <s v="Q3-2024"/>
    <s v="High"/>
    <s v="Africa &gt; Kenya &gt; Mombasa"/>
    <s v="Jan-2023"/>
    <n v="18"/>
    <n v="18"/>
    <n v="1745430.1753"/>
    <n v="1369516.92774"/>
    <n v="0.78463002824195527"/>
    <s v="A"/>
  </r>
  <r>
    <s v="ORD-2024-678110"/>
    <d v="2024-07-24T00:00:00"/>
    <d v="2024-08-08T00:00:00"/>
    <x v="0"/>
    <x v="7"/>
    <s v="Marseille"/>
    <s v="Enterprise"/>
    <x v="1"/>
    <x v="11"/>
    <s v="Laptops"/>
    <s v="LAP-9901"/>
    <n v="501.5"/>
    <n v="1201.47"/>
    <n v="0.126"/>
    <n v="16"/>
    <n v="15"/>
    <n v="16801.356479999999"/>
    <n v="8024"/>
    <x v="215"/>
    <n v="0.52241951359394045"/>
    <x v="23"/>
    <s v="Q3-2024"/>
    <s v="Medium"/>
    <s v="Europe &gt; France &gt; Marseille"/>
    <s v="Jan-2023"/>
    <n v="18"/>
    <n v="18"/>
    <n v="1745430.1753"/>
    <n v="1386318.28422"/>
    <n v="0.79425593978958409"/>
    <s v="A"/>
  </r>
  <r>
    <s v="ORD-2023-211715"/>
    <d v="2023-10-30T00:00:00"/>
    <d v="2023-11-14T00:00:00"/>
    <x v="2"/>
    <x v="3"/>
    <s v="Bengaluru"/>
    <s v="Corporate"/>
    <x v="2"/>
    <x v="6"/>
    <s v="Laptops"/>
    <s v="LAP-2378"/>
    <n v="953.46"/>
    <n v="2066.75"/>
    <n v="0.13800000000000001"/>
    <n v="9"/>
    <n v="15"/>
    <n v="16033.8465"/>
    <n v="8581.14"/>
    <x v="216"/>
    <n v="0.46481089238318457"/>
    <x v="5"/>
    <s v="Q4-2023"/>
    <s v="High"/>
    <s v="Asia &gt; India &gt; Bengaluru"/>
    <s v="Jan-2023"/>
    <n v="9"/>
    <n v="9"/>
    <n v="1745430.1753"/>
    <n v="1402352.13072"/>
    <n v="0.80344212593836206"/>
    <s v="B"/>
  </r>
  <r>
    <s v="ORD-2023-569862"/>
    <d v="2023-07-16T00:00:00"/>
    <d v="2023-08-13T00:00:00"/>
    <x v="0"/>
    <x v="2"/>
    <s v="Manchester"/>
    <s v="Non-Profit"/>
    <x v="2"/>
    <x v="8"/>
    <s v="Laptops"/>
    <s v="LAP-1178"/>
    <n v="1039.03"/>
    <n v="2545.81"/>
    <n v="0.216"/>
    <n v="8"/>
    <n v="28"/>
    <n v="15967.320320000001"/>
    <n v="8312.24"/>
    <x v="217"/>
    <n v="0.47942172929364774"/>
    <x v="14"/>
    <s v="Q3-2023"/>
    <s v="High"/>
    <s v="Europe &gt; United Kingdom &gt; Manchester"/>
    <s v="Jan-2023"/>
    <n v="6"/>
    <n v="6"/>
    <n v="1745430.1753"/>
    <n v="1418319.45104"/>
    <n v="0.81259019759769124"/>
    <s v="B"/>
  </r>
  <r>
    <s v="ORD-2025-635337"/>
    <d v="2025-08-05T00:00:00"/>
    <d v="2025-08-28T00:00:00"/>
    <x v="2"/>
    <x v="3"/>
    <s v="Mumbai"/>
    <s v="Non-Profit"/>
    <x v="5"/>
    <x v="15"/>
    <s v="Laptops"/>
    <s v="LAP-3905"/>
    <n v="638.54"/>
    <n v="987.24"/>
    <n v="0"/>
    <n v="16"/>
    <n v="23"/>
    <n v="15795.84"/>
    <n v="10216.64"/>
    <x v="218"/>
    <n v="0.35320692030306716"/>
    <x v="26"/>
    <s v="Q3-2025"/>
    <s v="Medium"/>
    <s v="Asia &gt; India &gt; Mumbai"/>
    <s v="Jan-2023"/>
    <n v="31"/>
    <n v="31"/>
    <n v="1745430.1753"/>
    <n v="1434115.29104"/>
    <n v="0.82164002395197966"/>
    <s v="B"/>
  </r>
  <r>
    <s v="ORD-2025-244832"/>
    <d v="2025-09-11T00:00:00"/>
    <d v="2025-09-28T00:00:00"/>
    <x v="3"/>
    <x v="5"/>
    <s v="Nairobi"/>
    <s v="Non-Profit"/>
    <x v="5"/>
    <x v="8"/>
    <s v="Laptops"/>
    <s v="LAP-3278"/>
    <n v="891.46"/>
    <n v="728.61"/>
    <n v="0.185"/>
    <n v="25"/>
    <n v="17"/>
    <n v="14845.428749999999"/>
    <n v="22286.5"/>
    <x v="219"/>
    <n v="-0.50123653383874156"/>
    <x v="21"/>
    <s v="Q3-2025"/>
    <s v="Low"/>
    <s v="Africa &gt; Kenya &gt; Nairobi"/>
    <s v="Jan-2023"/>
    <n v="32"/>
    <n v="32"/>
    <n v="1745430.1753"/>
    <n v="1448960.71979"/>
    <n v="0.83014533625841347"/>
    <s v="B"/>
  </r>
  <r>
    <s v="ORD-2024-771210"/>
    <d v="2024-09-14T00:00:00"/>
    <d v="2024-10-05T00:00:00"/>
    <x v="2"/>
    <x v="9"/>
    <s v="Shanghai"/>
    <s v="Small Business"/>
    <x v="2"/>
    <x v="11"/>
    <s v="Laptops"/>
    <s v="LAP-5150"/>
    <n v="1405.56"/>
    <n v="2968.87"/>
    <n v="0.16900000000000001"/>
    <n v="6"/>
    <n v="21"/>
    <n v="14802.785820000001"/>
    <n v="8433.36"/>
    <x v="220"/>
    <n v="0.4302856163327235"/>
    <x v="31"/>
    <s v="Q3-2024"/>
    <s v="High"/>
    <s v="Asia &gt; China &gt; Shanghai"/>
    <s v="Jan-2023"/>
    <n v="20"/>
    <n v="20"/>
    <n v="1745430.1753"/>
    <n v="1463763.5056100001"/>
    <n v="0.83862621737842491"/>
    <s v="B"/>
  </r>
  <r>
    <s v="ORD-2024-855600"/>
    <d v="2024-04-29T00:00:00"/>
    <d v="2024-05-19T00:00:00"/>
    <x v="0"/>
    <x v="0"/>
    <s v="Frankfurt"/>
    <s v="Enterprise"/>
    <x v="1"/>
    <x v="1"/>
    <s v="Laptops"/>
    <s v="LAP-5009"/>
    <n v="668.97"/>
    <n v="1667.44"/>
    <n v="3.4000000000000002E-2"/>
    <n v="9"/>
    <n v="20"/>
    <n v="14496.72336"/>
    <n v="6020.7300000000005"/>
    <x v="221"/>
    <n v="0.58468339013679027"/>
    <x v="28"/>
    <s v="Q2-2024"/>
    <s v="High"/>
    <s v="Europe &gt; Germany &gt; Frankfurt"/>
    <s v="Jan-2023"/>
    <n v="15"/>
    <n v="15"/>
    <n v="1745430.1753"/>
    <n v="1478260.2289700001"/>
    <n v="0.84693174776580249"/>
    <s v="B"/>
  </r>
  <r>
    <s v="ORD-2024-907733"/>
    <d v="2024-03-09T00:00:00"/>
    <d v="2024-03-22T00:00:00"/>
    <x v="0"/>
    <x v="2"/>
    <s v="Manchester"/>
    <s v="Consumer"/>
    <x v="2"/>
    <x v="13"/>
    <s v="Laptops"/>
    <s v="LAP-8633"/>
    <n v="985.45"/>
    <n v="1802.44"/>
    <n v="8.9999999999999993E-3"/>
    <n v="8"/>
    <n v="13"/>
    <n v="14289.74432"/>
    <n v="7883.6"/>
    <x v="222"/>
    <n v="0.44830363486867481"/>
    <x v="12"/>
    <s v="Q1-2024"/>
    <s v="High"/>
    <s v="Europe &gt; United Kingdom &gt; Manchester"/>
    <s v="Jan-2023"/>
    <n v="14"/>
    <n v="14"/>
    <n v="1745430.1753"/>
    <n v="1492549.9732900001"/>
    <n v="0.85511869475584412"/>
    <s v="B"/>
  </r>
  <r>
    <s v="ORD-2023-422918"/>
    <d v="2023-02-28T00:00:00"/>
    <d v="2023-03-20T00:00:00"/>
    <x v="0"/>
    <x v="0"/>
    <s v="Berlin"/>
    <s v="Small Business"/>
    <x v="3"/>
    <x v="11"/>
    <s v="Laptops"/>
    <s v="LAP-3679"/>
    <n v="1200.78"/>
    <n v="2001.17"/>
    <n v="0.29199999999999998"/>
    <n v="10"/>
    <n v="20"/>
    <n v="14168.283600000001"/>
    <n v="12007.8"/>
    <x v="223"/>
    <n v="0.15248732034132922"/>
    <x v="29"/>
    <s v="Q1-2023"/>
    <s v="High"/>
    <s v="Europe &gt; Germany &gt; Berlin"/>
    <s v="Jan-2023"/>
    <n v="1"/>
    <n v="1"/>
    <n v="1745430.1753"/>
    <n v="1506718.2568900001"/>
    <n v="0.86323605390346203"/>
    <s v="B"/>
  </r>
  <r>
    <s v="ORD-2024-776337"/>
    <d v="2024-11-12T00:00:00"/>
    <d v="2024-11-21T00:00:00"/>
    <x v="2"/>
    <x v="3"/>
    <s v="Mumbai"/>
    <s v="Corporate"/>
    <x v="3"/>
    <x v="11"/>
    <s v="Laptops"/>
    <s v="LAP-5078"/>
    <n v="903.41"/>
    <n v="1860.41"/>
    <n v="0.108"/>
    <n v="8"/>
    <n v="9"/>
    <n v="13275.885760000001"/>
    <n v="7227.28"/>
    <x v="224"/>
    <n v="0.455608451996803"/>
    <x v="6"/>
    <s v="Q4-2024"/>
    <s v="High"/>
    <s v="Asia &gt; India &gt; Mumbai"/>
    <s v="Jan-2023"/>
    <n v="22"/>
    <n v="22"/>
    <n v="1745430.1753"/>
    <n v="1519994.1426500001"/>
    <n v="0.87084213631676644"/>
    <s v="B"/>
  </r>
  <r>
    <s v="ORD-2025-983096"/>
    <d v="2025-05-17T00:00:00"/>
    <d v="2025-05-28T00:00:00"/>
    <x v="2"/>
    <x v="3"/>
    <s v="Bengaluru"/>
    <s v="Corporate"/>
    <x v="5"/>
    <x v="7"/>
    <s v="Laptops"/>
    <s v="LAP-9016"/>
    <n v="623.4"/>
    <n v="1100.0899999999999"/>
    <n v="0.114"/>
    <n v="12"/>
    <n v="11"/>
    <n v="11696.156879999999"/>
    <n v="7480.7999999999993"/>
    <x v="225"/>
    <n v="0.36040529579490388"/>
    <x v="27"/>
    <s v="Q2-2025"/>
    <s v="Medium"/>
    <s v="Asia &gt; India &gt; Bengaluru"/>
    <s v="Jan-2023"/>
    <n v="28"/>
    <n v="28"/>
    <n v="1745430.1753"/>
    <n v="1531690.29953"/>
    <n v="0.87754315308931619"/>
    <s v="B"/>
  </r>
  <r>
    <s v="ORD-2023-501220"/>
    <d v="2023-04-19T00:00:00"/>
    <d v="2023-05-07T00:00:00"/>
    <x v="0"/>
    <x v="2"/>
    <s v="Birmingham"/>
    <s v="Enterprise"/>
    <x v="0"/>
    <x v="15"/>
    <s v="Laptops"/>
    <s v="LAP-9766"/>
    <n v="1089.1500000000001"/>
    <n v="1088.2"/>
    <n v="5.0999999999999997E-2"/>
    <n v="11"/>
    <n v="18"/>
    <n v="11359.719800000001"/>
    <n v="11980.650000000001"/>
    <x v="226"/>
    <n v="-5.4660696824581946E-2"/>
    <x v="24"/>
    <s v="Q2-2023"/>
    <s v="Medium"/>
    <s v="Europe &gt; United Kingdom &gt; Birmingham"/>
    <s v="Jan-2023"/>
    <n v="3"/>
    <n v="3"/>
    <n v="1745430.1753"/>
    <n v="1543050.01933"/>
    <n v="0.88405141676021759"/>
    <s v="B"/>
  </r>
  <r>
    <s v="ORD-2024-102866"/>
    <d v="2024-12-12T00:00:00"/>
    <d v="2024-12-20T00:00:00"/>
    <x v="2"/>
    <x v="10"/>
    <s v="Tokyo"/>
    <s v="Corporate"/>
    <x v="0"/>
    <x v="7"/>
    <s v="Laptops"/>
    <s v="LAP-8347"/>
    <n v="1202.47"/>
    <n v="1444.72"/>
    <n v="0.24099999999999999"/>
    <n v="10"/>
    <n v="8"/>
    <n v="10965.424800000001"/>
    <n v="12024.7"/>
    <x v="227"/>
    <n v="-9.660138292134382E-2"/>
    <x v="1"/>
    <s v="Q4-2024"/>
    <s v="Medium"/>
    <s v="Asia &gt; Japan &gt; Tokyo"/>
    <s v="Mar-2023"/>
    <n v="21"/>
    <n v="21"/>
    <n v="1745430.1753"/>
    <n v="1554015.44413"/>
    <n v="0.8903337790999859"/>
    <s v="B"/>
  </r>
  <r>
    <s v="ORD-2023-813340"/>
    <d v="2023-12-26T00:00:00"/>
    <d v="2024-01-03T00:00:00"/>
    <x v="0"/>
    <x v="7"/>
    <s v="Lyon"/>
    <s v="Small Business"/>
    <x v="0"/>
    <x v="9"/>
    <s v="Laptops"/>
    <s v="LAP-2942"/>
    <n v="492.75"/>
    <n v="731.29"/>
    <n v="5.8000000000000003E-2"/>
    <n v="15"/>
    <n v="8"/>
    <n v="10333.127699999997"/>
    <n v="7391.25"/>
    <x v="228"/>
    <n v="0.28470350753528362"/>
    <x v="19"/>
    <s v="Q4-2023"/>
    <s v="Low"/>
    <s v="Europe &gt; France &gt; Lyon"/>
    <s v="Jan-2023"/>
    <n v="11"/>
    <n v="11"/>
    <n v="1745430.1753"/>
    <n v="1564348.57183"/>
    <n v="0.89625388283500018"/>
    <s v="B"/>
  </r>
  <r>
    <s v="ORD-2025-480172"/>
    <d v="2025-06-17T00:00:00"/>
    <d v="2025-07-05T00:00:00"/>
    <x v="2"/>
    <x v="3"/>
    <s v="Delhi"/>
    <s v="Consumer"/>
    <x v="1"/>
    <x v="2"/>
    <s v="Laptops"/>
    <s v="LAP-1990"/>
    <n v="982.93"/>
    <n v="2299.3000000000002"/>
    <n v="0.113"/>
    <n v="5"/>
    <n v="18"/>
    <n v="10197.395500000001"/>
    <n v="4914.6499999999996"/>
    <x v="229"/>
    <n v="0.51804850562087157"/>
    <x v="15"/>
    <s v="Q2-2025"/>
    <s v="High"/>
    <s v="Asia &gt; India &gt; Delhi"/>
    <s v="Jan-2023"/>
    <n v="29"/>
    <n v="29"/>
    <n v="1745430.1753"/>
    <n v="1574545.9673300001"/>
    <n v="0.90209622224468033"/>
    <s v="B"/>
  </r>
  <r>
    <s v="ORD-2023-480975"/>
    <d v="2023-02-15T00:00:00"/>
    <d v="2023-02-26T00:00:00"/>
    <x v="3"/>
    <x v="8"/>
    <s v="Johannesburg"/>
    <s v="Non-Profit"/>
    <x v="0"/>
    <x v="10"/>
    <s v="Laptops"/>
    <s v="LAP-3393"/>
    <n v="498.5"/>
    <n v="755.87"/>
    <n v="0.13"/>
    <n v="14"/>
    <n v="11"/>
    <n v="9206.4966000000004"/>
    <n v="6979"/>
    <x v="230"/>
    <n v="0.24194834330357548"/>
    <x v="29"/>
    <s v="Q1-2023"/>
    <s v="Low"/>
    <s v="Africa &gt; South Africa &gt; Johannesburg"/>
    <s v="Jan-2023"/>
    <n v="1"/>
    <n v="1"/>
    <n v="1745430.1753"/>
    <n v="1583752.4639300001"/>
    <n v="0.90737085123315742"/>
    <s v="B"/>
  </r>
  <r>
    <s v="ORD-2023-884192"/>
    <d v="2023-01-10T00:00:00"/>
    <d v="2023-01-29T00:00:00"/>
    <x v="0"/>
    <x v="7"/>
    <s v="Lyon"/>
    <s v="Non-Profit"/>
    <x v="3"/>
    <x v="4"/>
    <s v="Laptops"/>
    <s v="LAP-4551"/>
    <n v="401.66"/>
    <n v="772.09"/>
    <n v="8.8999999999999996E-2"/>
    <n v="13"/>
    <n v="19"/>
    <n v="9143.8618700000006"/>
    <n v="5221.58"/>
    <x v="231"/>
    <n v="0.42895244107619052"/>
    <x v="18"/>
    <s v="Q1-2023"/>
    <s v="Low"/>
    <s v="Europe &gt; France &gt; Lyon"/>
    <s v="Jan-2023"/>
    <n v="0"/>
    <n v="0"/>
    <n v="1745430.1753"/>
    <n v="1592896.3258"/>
    <n v="0.91260959523987673"/>
    <s v="B"/>
  </r>
  <r>
    <s v="ORD-2024-713332"/>
    <d v="2024-06-05T00:00:00"/>
    <d v="2024-06-23T00:00:00"/>
    <x v="3"/>
    <x v="5"/>
    <s v="Nairobi"/>
    <s v="Consumer"/>
    <x v="5"/>
    <x v="4"/>
    <s v="Laptops"/>
    <s v="LAP-1739"/>
    <n v="1208.74"/>
    <n v="1594.78"/>
    <n v="5.8999999999999997E-2"/>
    <n v="6"/>
    <n v="18"/>
    <n v="9004.12788"/>
    <n v="7252.4400000000005"/>
    <x v="232"/>
    <n v="0.19454275898178375"/>
    <x v="2"/>
    <s v="Q2-2024"/>
    <s v="Medium"/>
    <s v="Africa &gt; Kenya &gt; Nairobi"/>
    <s v="Jan-2023"/>
    <n v="17"/>
    <n v="17"/>
    <n v="1745430.1753"/>
    <n v="1601900.45368"/>
    <n v="0.9177682821970633"/>
    <s v="B"/>
  </r>
  <r>
    <s v="ORD-2023-552115"/>
    <d v="2023-09-17T00:00:00"/>
    <d v="2023-10-02T00:00:00"/>
    <x v="1"/>
    <x v="4"/>
    <s v="Rio de Janeiro"/>
    <s v="Small Business"/>
    <x v="0"/>
    <x v="7"/>
    <s v="Laptops"/>
    <s v="LAP-4932"/>
    <n v="689.33"/>
    <n v="668.27"/>
    <n v="0.186"/>
    <n v="16"/>
    <n v="15"/>
    <n v="8703.5484799999995"/>
    <n v="11029.28"/>
    <x v="233"/>
    <n v="-0.2672164721486105"/>
    <x v="7"/>
    <s v="Q3-2023"/>
    <s v="Low"/>
    <s v="Americas &gt; Brazil &gt; Rio de Janeiro"/>
    <s v="Jan-2023"/>
    <n v="8"/>
    <n v="8"/>
    <n v="1745430.1753"/>
    <n v="1610604.0021600001"/>
    <n v="0.92275475980193467"/>
    <s v="B"/>
  </r>
  <r>
    <s v="ORD-2023-867166"/>
    <d v="2023-04-13T00:00:00"/>
    <d v="2023-04-20T00:00:00"/>
    <x v="0"/>
    <x v="7"/>
    <s v="Lyon"/>
    <s v="Small Business"/>
    <x v="2"/>
    <x v="5"/>
    <s v="Laptops"/>
    <s v="LAP-3565"/>
    <n v="227.02"/>
    <n v="434.72"/>
    <n v="9.8000000000000004E-2"/>
    <n v="22"/>
    <n v="7"/>
    <n v="8626.5836799999997"/>
    <n v="4994.4400000000005"/>
    <x v="234"/>
    <n v="0.42104079838938041"/>
    <x v="24"/>
    <s v="Q2-2023"/>
    <s v="Low"/>
    <s v="Europe &gt; France &gt; Lyon"/>
    <s v="Jan-2023"/>
    <n v="3"/>
    <n v="3"/>
    <n v="1745430.1753"/>
    <n v="1619230.5858400001"/>
    <n v="0.92769714237448142"/>
    <s v="B"/>
  </r>
  <r>
    <s v="ORD-2024-689872"/>
    <d v="2024-08-03T00:00:00"/>
    <d v="2024-08-09T00:00:00"/>
    <x v="3"/>
    <x v="5"/>
    <s v="Mombasa"/>
    <s v="Consumer"/>
    <x v="1"/>
    <x v="11"/>
    <s v="Laptops"/>
    <s v="LAP-1969"/>
    <n v="643.21"/>
    <n v="1112.81"/>
    <n v="0.14099999999999999"/>
    <n v="9"/>
    <n v="6"/>
    <n v="8603.1341099999991"/>
    <n v="5788.89"/>
    <x v="235"/>
    <n v="0.32711847496702562"/>
    <x v="4"/>
    <s v="Q3-2024"/>
    <s v="Medium"/>
    <s v="Africa &gt; Kenya &gt; Mombasa"/>
    <s v="Jan-2023"/>
    <n v="19"/>
    <n v="19"/>
    <n v="1745430.1753"/>
    <n v="1627833.7199500001"/>
    <n v="0.93262609010997088"/>
    <s v="B"/>
  </r>
  <r>
    <s v="ORD-2024-499009"/>
    <d v="2024-01-25T00:00:00"/>
    <d v="2024-01-27T00:00:00"/>
    <x v="1"/>
    <x v="4"/>
    <s v="São Paulo"/>
    <s v="Non-Profit"/>
    <x v="1"/>
    <x v="15"/>
    <s v="Laptops"/>
    <s v="LAP-7056"/>
    <n v="1410.97"/>
    <n v="1650.75"/>
    <n v="0.13500000000000001"/>
    <n v="6"/>
    <n v="2"/>
    <n v="8567.3924999999999"/>
    <n v="8465.82"/>
    <x v="236"/>
    <n v="1.1855707556295596E-2"/>
    <x v="22"/>
    <s v="Q1-2024"/>
    <s v="High"/>
    <s v="Americas &gt; Brazil &gt; São Paulo"/>
    <s v="Jan-2023"/>
    <n v="12"/>
    <n v="12"/>
    <n v="1745430.1753"/>
    <n v="1636401.1124500001"/>
    <n v="0.93753456059549323"/>
    <s v="B"/>
  </r>
  <r>
    <s v="ORD-2024-897622"/>
    <d v="2024-03-30T00:00:00"/>
    <d v="2024-04-24T00:00:00"/>
    <x v="1"/>
    <x v="11"/>
    <s v="Austin"/>
    <s v="Non-Profit"/>
    <x v="2"/>
    <x v="12"/>
    <s v="Laptops"/>
    <s v="LAP-2846"/>
    <n v="160.82"/>
    <n v="258.52"/>
    <n v="0.13"/>
    <n v="37"/>
    <n v="25"/>
    <n v="8321.7587999999996"/>
    <n v="5950.34"/>
    <x v="237"/>
    <n v="0.28496605789631868"/>
    <x v="12"/>
    <s v="Q1-2024"/>
    <s v="Low"/>
    <s v="Americas &gt; USA &gt; Austin"/>
    <s v="Jan-2023"/>
    <n v="14"/>
    <n v="14"/>
    <n v="1745430.1753"/>
    <n v="1644722.8712500001"/>
    <n v="0.94230230147551408"/>
    <s v="B"/>
  </r>
  <r>
    <s v="ORD-2024-212990"/>
    <d v="2024-08-12T00:00:00"/>
    <d v="2024-09-03T00:00:00"/>
    <x v="1"/>
    <x v="11"/>
    <s v="Austin"/>
    <s v="Consumer"/>
    <x v="5"/>
    <x v="14"/>
    <s v="Laptops"/>
    <s v="LAP-7979"/>
    <n v="797.8"/>
    <n v="886.22"/>
    <n v="0.23599999999999999"/>
    <n v="12"/>
    <n v="22"/>
    <n v="8124.8649599999999"/>
    <n v="9573.5999999999985"/>
    <x v="238"/>
    <n v="-0.17830881462428622"/>
    <x v="4"/>
    <s v="Q3-2024"/>
    <s v="Medium"/>
    <s v="Americas &gt; USA &gt; Austin"/>
    <s v="Jan-2023"/>
    <n v="19"/>
    <n v="19"/>
    <n v="1745430.1753"/>
    <n v="1652847.73621"/>
    <n v="0.94695723701803936"/>
    <s v="B"/>
  </r>
  <r>
    <s v="ORD-2023-723587"/>
    <d v="2023-01-02T00:00:00"/>
    <d v="2023-01-05T00:00:00"/>
    <x v="1"/>
    <x v="1"/>
    <s v="Toronto"/>
    <s v="Corporate"/>
    <x v="5"/>
    <x v="7"/>
    <s v="Laptops"/>
    <s v="LAP-8555"/>
    <n v="315.87"/>
    <n v="591.67999999999995"/>
    <n v="0"/>
    <n v="13"/>
    <n v="3"/>
    <n v="7691.8399999999992"/>
    <n v="4106.3100000000004"/>
    <x v="239"/>
    <n v="0.46614724175229844"/>
    <x v="18"/>
    <s v="Q1-2023"/>
    <s v="Low"/>
    <s v="Americas &gt; Canada &gt; Toronto"/>
    <s v="Jan-2023"/>
    <n v="0"/>
    <n v="0"/>
    <n v="1745430.1753"/>
    <n v="1660539.5762100001"/>
    <n v="0.95136408188003907"/>
    <s v="C"/>
  </r>
  <r>
    <s v="ORD-2023-430904"/>
    <d v="2023-01-27T00:00:00"/>
    <d v="2023-01-31T00:00:00"/>
    <x v="0"/>
    <x v="2"/>
    <s v="Manchester"/>
    <s v="Enterprise"/>
    <x v="2"/>
    <x v="15"/>
    <s v="Laptops"/>
    <s v="LAP-9782"/>
    <n v="941.2"/>
    <n v="668.02"/>
    <n v="0.22"/>
    <n v="14"/>
    <n v="4"/>
    <n v="7294.7783999999992"/>
    <n v="13176.800000000001"/>
    <x v="240"/>
    <n v="-0.80633314371825227"/>
    <x v="18"/>
    <s v="Q1-2023"/>
    <s v="Low"/>
    <s v="Europe &gt; United Kingdom &gt; Manchester"/>
    <s v="Jan-2023"/>
    <n v="0"/>
    <n v="0"/>
    <n v="1745430.1753"/>
    <n v="1667834.35461"/>
    <n v="0.95554344035752503"/>
    <s v="C"/>
  </r>
  <r>
    <s v="ORD-2023-276806"/>
    <d v="2023-03-04T00:00:00"/>
    <d v="2023-03-24T00:00:00"/>
    <x v="1"/>
    <x v="1"/>
    <s v="Montreal"/>
    <s v="Consumer"/>
    <x v="5"/>
    <x v="14"/>
    <s v="Laptops"/>
    <s v="LAP-6160"/>
    <n v="481.71"/>
    <n v="912.45"/>
    <n v="0.20300000000000001"/>
    <n v="10"/>
    <n v="20"/>
    <n v="7272.2264999999998"/>
    <n v="4817.0999999999995"/>
    <x v="241"/>
    <n v="0.33760313983619739"/>
    <x v="8"/>
    <s v="Q1-2023"/>
    <s v="Medium"/>
    <s v="Americas &gt; Canada &gt; Montreal"/>
    <s v="Jan-2023"/>
    <n v="2"/>
    <n v="2"/>
    <n v="1745430.1753"/>
    <n v="1675106.5811100001"/>
    <n v="0.95970987829523868"/>
    <s v="C"/>
  </r>
  <r>
    <s v="ORD-2023-676553"/>
    <d v="2023-05-20T00:00:00"/>
    <d v="2023-06-19T00:00:00"/>
    <x v="2"/>
    <x v="3"/>
    <s v="Delhi"/>
    <s v="Non-Profit"/>
    <x v="1"/>
    <x v="11"/>
    <s v="Laptops"/>
    <s v="LAP-2806"/>
    <n v="1161.2"/>
    <n v="878.73"/>
    <n v="0.19"/>
    <n v="10"/>
    <n v="30"/>
    <n v="7117.7129999999997"/>
    <n v="11612"/>
    <x v="242"/>
    <n v="-0.63142290227212028"/>
    <x v="0"/>
    <s v="Q2-2023"/>
    <s v="Medium"/>
    <s v="Asia &gt; India &gt; Delhi"/>
    <s v="Jan-2023"/>
    <n v="4"/>
    <n v="4"/>
    <n v="1745430.1753"/>
    <n v="1682224.2941100001"/>
    <n v="0.96378779163759087"/>
    <s v="C"/>
  </r>
  <r>
    <s v="ORD-2024-542244"/>
    <d v="2024-08-30T00:00:00"/>
    <d v="2024-09-05T00:00:00"/>
    <x v="2"/>
    <x v="10"/>
    <s v="Nagoya"/>
    <s v="Education"/>
    <x v="2"/>
    <x v="15"/>
    <s v="Laptops"/>
    <s v="LAP-7009"/>
    <n v="466.16"/>
    <n v="876.81"/>
    <n v="0.24099999999999999"/>
    <n v="10"/>
    <n v="6"/>
    <n v="6654.9878999999992"/>
    <n v="4661.6000000000004"/>
    <x v="243"/>
    <n v="0.29953291124691589"/>
    <x v="4"/>
    <s v="Q3-2024"/>
    <s v="Medium"/>
    <s v="Asia &gt; Japan &gt; Nagoya"/>
    <s v="Mar-2023"/>
    <n v="17"/>
    <n v="17"/>
    <n v="1745430.1753"/>
    <n v="1688879.2820100002"/>
    <n v="0.96760059835663148"/>
    <s v="C"/>
  </r>
  <r>
    <s v="ORD-2024-442776"/>
    <d v="2024-06-30T00:00:00"/>
    <d v="2024-07-21T00:00:00"/>
    <x v="3"/>
    <x v="5"/>
    <s v="Kisumu"/>
    <s v="Small Business"/>
    <x v="0"/>
    <x v="10"/>
    <s v="Laptops"/>
    <s v="LAP-6577"/>
    <n v="753.43"/>
    <n v="1787.2"/>
    <n v="7.2999999999999995E-2"/>
    <n v="4"/>
    <n v="21"/>
    <n v="6626.9376000000002"/>
    <n v="3013.72"/>
    <x v="244"/>
    <n v="0.54523187301476939"/>
    <x v="2"/>
    <s v="Q2-2024"/>
    <s v="High"/>
    <s v="Africa &gt; Kenya &gt; Kisumu"/>
    <s v="Jan-2023"/>
    <n v="17"/>
    <n v="17"/>
    <n v="1745430.1753"/>
    <n v="1695506.2196100003"/>
    <n v="0.97139733436691678"/>
    <s v="C"/>
  </r>
  <r>
    <s v="ORD-2024-355095"/>
    <d v="2024-01-02T00:00:00"/>
    <d v="2024-01-02T00:00:00"/>
    <x v="1"/>
    <x v="1"/>
    <s v="Vancouver"/>
    <s v="Education"/>
    <x v="3"/>
    <x v="5"/>
    <s v="Laptops"/>
    <s v="LAP-3581"/>
    <n v="444.41"/>
    <n v="754.24"/>
    <n v="0.20699999999999999"/>
    <n v="9"/>
    <n v="0"/>
    <n v="5383.0108799999998"/>
    <n v="3999.69"/>
    <x v="245"/>
    <n v="0.25697902360546593"/>
    <x v="22"/>
    <s v="Q1-2024"/>
    <s v="Low"/>
    <s v="Americas &gt; Canada &gt; Vancouver"/>
    <s v="Jan-2023"/>
    <n v="12"/>
    <n v="12"/>
    <n v="1745430.1753"/>
    <n v="1700889.2304900002"/>
    <n v="0.97448139407676726"/>
    <s v="C"/>
  </r>
  <r>
    <s v="ORD-2025-149156"/>
    <d v="2025-01-10T00:00:00"/>
    <d v="2025-02-06T00:00:00"/>
    <x v="1"/>
    <x v="4"/>
    <s v="Brasília"/>
    <s v="Non-Profit"/>
    <x v="0"/>
    <x v="7"/>
    <s v="Laptops"/>
    <s v="LAP-7353"/>
    <n v="725.62"/>
    <n v="1559.19"/>
    <n v="0.19"/>
    <n v="4"/>
    <n v="27"/>
    <n v="5051.7756000000008"/>
    <n v="2902.48"/>
    <x v="246"/>
    <n v="0.42545349797405896"/>
    <x v="9"/>
    <s v="Q1-2025"/>
    <s v="Medium"/>
    <s v="Americas &gt; Brazil &gt; Brasília"/>
    <s v="Jan-2023"/>
    <n v="24"/>
    <n v="24"/>
    <n v="1745430.1753"/>
    <n v="1705941.0060900003"/>
    <n v="0.97737568092449623"/>
    <s v="C"/>
  </r>
  <r>
    <s v="ORD-2023-419187"/>
    <d v="2023-03-31T00:00:00"/>
    <d v="2023-04-05T00:00:00"/>
    <x v="3"/>
    <x v="5"/>
    <s v="Nakuru"/>
    <s v="Education"/>
    <x v="1"/>
    <x v="7"/>
    <s v="Laptops"/>
    <s v="LAP-7819"/>
    <n v="533.26"/>
    <n v="385.72"/>
    <n v="0"/>
    <n v="12"/>
    <n v="5"/>
    <n v="4628.6400000000003"/>
    <n v="6399.12"/>
    <x v="247"/>
    <n v="-0.38250544436378708"/>
    <x v="8"/>
    <s v="Q1-2023"/>
    <s v="Low"/>
    <s v="Africa &gt; Kenya &gt; Nakuru"/>
    <s v="Jan-2023"/>
    <n v="2"/>
    <n v="2"/>
    <n v="1745430.1753"/>
    <n v="1710569.6460900002"/>
    <n v="0.9800275429499733"/>
    <s v="C"/>
  </r>
  <r>
    <s v="ORD-2024-878493"/>
    <d v="2024-06-19T00:00:00"/>
    <d v="2024-06-20T00:00:00"/>
    <x v="3"/>
    <x v="5"/>
    <s v="Kisumu"/>
    <s v="Small Business"/>
    <x v="3"/>
    <x v="8"/>
    <s v="Laptops"/>
    <s v="LAP-4607"/>
    <n v="231.63"/>
    <n v="537.39"/>
    <n v="0.08"/>
    <n v="8"/>
    <n v="1"/>
    <n v="3955.1904"/>
    <n v="1853.04"/>
    <x v="248"/>
    <n v="0.53149158129024587"/>
    <x v="2"/>
    <s v="Q2-2024"/>
    <s v="Low"/>
    <s v="Africa &gt; Kenya &gt; Kisumu"/>
    <s v="Jan-2023"/>
    <n v="17"/>
    <n v="17"/>
    <n v="1745430.1753"/>
    <n v="1714524.8364900001"/>
    <n v="0.98229356908838361"/>
    <s v="C"/>
  </r>
  <r>
    <s v="ORD-2023-825495"/>
    <d v="2023-11-30T00:00:00"/>
    <d v="2023-12-07T00:00:00"/>
    <x v="3"/>
    <x v="8"/>
    <s v="Durban"/>
    <s v="Small Business"/>
    <x v="1"/>
    <x v="13"/>
    <s v="Laptops"/>
    <s v="LAP-1525"/>
    <n v="275.56"/>
    <n v="630.72"/>
    <n v="0.107"/>
    <n v="7"/>
    <n v="7"/>
    <n v="3942.6307200000001"/>
    <n v="1928.92"/>
    <x v="249"/>
    <n v="0.51075306388319319"/>
    <x v="13"/>
    <s v="Q4-2023"/>
    <s v="Low"/>
    <s v="Africa &gt; South Africa &gt; Durban"/>
    <s v="Jan-2023"/>
    <n v="10"/>
    <n v="10"/>
    <n v="1745430.1753"/>
    <n v="1718467.4672100001"/>
    <n v="0.98455239947632645"/>
    <s v="C"/>
  </r>
  <r>
    <s v="ORD-2025-640677"/>
    <d v="2025-04-09T00:00:00"/>
    <d v="2025-05-06T00:00:00"/>
    <x v="1"/>
    <x v="4"/>
    <s v="Brasília"/>
    <s v="Enterprise"/>
    <x v="1"/>
    <x v="6"/>
    <s v="Laptops"/>
    <s v="LAP-4517"/>
    <n v="264.19"/>
    <n v="620.92999999999995"/>
    <n v="0.14199999999999999"/>
    <n v="7"/>
    <n v="27"/>
    <n v="3729.3055799999993"/>
    <n v="1849.33"/>
    <x v="250"/>
    <n v="0.50410875152794521"/>
    <x v="32"/>
    <s v="Q2-2025"/>
    <s v="Low"/>
    <s v="Americas &gt; Brazil &gt; Brasília"/>
    <s v="Jan-2023"/>
    <n v="27"/>
    <n v="27"/>
    <n v="1745430.1753"/>
    <n v="1722196.7727900001"/>
    <n v="0.98668901062971104"/>
    <s v="C"/>
  </r>
  <r>
    <s v="ORD-2023-191563"/>
    <d v="2023-11-30T00:00:00"/>
    <d v="2023-12-10T00:00:00"/>
    <x v="0"/>
    <x v="0"/>
    <s v="Munich"/>
    <s v="Small Business"/>
    <x v="3"/>
    <x v="6"/>
    <s v="Laptops"/>
    <s v="LAP-4899"/>
    <n v="174.74"/>
    <n v="415.96"/>
    <n v="0.125"/>
    <n v="10"/>
    <n v="10"/>
    <n v="3639.6499999999996"/>
    <n v="1747.4"/>
    <x v="251"/>
    <n v="0.51989889137691803"/>
    <x v="13"/>
    <s v="Q4-2023"/>
    <s v="Low"/>
    <s v="Europe &gt; Germany &gt; Munich"/>
    <s v="Jan-2023"/>
    <n v="10"/>
    <n v="10"/>
    <n v="1745430.1753"/>
    <n v="1725836.42279"/>
    <n v="0.98877425588987977"/>
    <s v="C"/>
  </r>
  <r>
    <s v="ORD-2024-641220"/>
    <d v="2024-05-10T00:00:00"/>
    <d v="2024-05-16T00:00:00"/>
    <x v="0"/>
    <x v="2"/>
    <s v="Birmingham"/>
    <s v="Non-Profit"/>
    <x v="3"/>
    <x v="12"/>
    <s v="Laptops"/>
    <s v="LAP-1066"/>
    <n v="210.76"/>
    <n v="221.58"/>
    <n v="8.8999999999999996E-2"/>
    <n v="17"/>
    <n v="6"/>
    <n v="3431.6094600000001"/>
    <n v="3582.92"/>
    <x v="252"/>
    <n v="-4.4093170205912635E-2"/>
    <x v="17"/>
    <s v="Q2-2024"/>
    <s v="Low"/>
    <s v="Europe &gt; United Kingdom &gt; Birmingham"/>
    <s v="Jan-2023"/>
    <n v="16"/>
    <n v="16"/>
    <n v="1745430.1753"/>
    <n v="1729268.0322499999"/>
    <n v="0.99074030959317971"/>
    <s v="C"/>
  </r>
  <r>
    <s v="ORD-2023-619385"/>
    <d v="2023-09-30T00:00:00"/>
    <d v="2023-10-03T00:00:00"/>
    <x v="2"/>
    <x v="9"/>
    <s v="Beijing"/>
    <s v="Non-Profit"/>
    <x v="0"/>
    <x v="8"/>
    <s v="Laptops"/>
    <s v="LAP-5763"/>
    <n v="1019.36"/>
    <n v="972.91"/>
    <n v="0.14699999999999999"/>
    <n v="4"/>
    <n v="3"/>
    <n v="3319.5689199999997"/>
    <n v="4077.44"/>
    <x v="253"/>
    <n v="-0.22830406545678841"/>
    <x v="7"/>
    <s v="Q3-2023"/>
    <s v="Medium"/>
    <s v="Asia &gt; China &gt; Beijing"/>
    <s v="Jan-2023"/>
    <n v="8"/>
    <n v="8"/>
    <n v="1745430.1753"/>
    <n v="1732587.6011699999"/>
    <n v="0.99264217250753517"/>
    <s v="C"/>
  </r>
  <r>
    <s v="ORD-2023-937291"/>
    <d v="2023-04-23T00:00:00"/>
    <d v="2023-04-30T00:00:00"/>
    <x v="3"/>
    <x v="5"/>
    <s v="Nairobi"/>
    <s v="Small Business"/>
    <x v="3"/>
    <x v="13"/>
    <s v="Laptops"/>
    <s v="LAP-1698"/>
    <n v="756.51"/>
    <n v="850.8"/>
    <n v="7.3999999999999996E-2"/>
    <n v="4"/>
    <n v="7"/>
    <n v="3151.3631999999998"/>
    <n v="3026.04"/>
    <x v="254"/>
    <n v="3.9767932810791162E-2"/>
    <x v="24"/>
    <s v="Q2-2023"/>
    <s v="Medium"/>
    <s v="Africa &gt; Kenya &gt; Nairobi"/>
    <s v="Jan-2023"/>
    <n v="3"/>
    <n v="3"/>
    <n v="1745430.1753"/>
    <n v="1735738.9643699999"/>
    <n v="0.99444766621596059"/>
    <s v="C"/>
  </r>
  <r>
    <s v="ORD-2023-157993"/>
    <d v="2023-04-18T00:00:00"/>
    <d v="2023-05-18T00:00:00"/>
    <x v="2"/>
    <x v="9"/>
    <s v="Shenzhen"/>
    <s v="Non-Profit"/>
    <x v="0"/>
    <x v="11"/>
    <s v="Laptops"/>
    <s v="LAP-1482"/>
    <n v="329.03"/>
    <n v="391.15"/>
    <n v="0.19700000000000001"/>
    <n v="10"/>
    <n v="30"/>
    <n v="3140.9344999999998"/>
    <n v="3290.2999999999997"/>
    <x v="255"/>
    <n v="-4.7554477815439922E-2"/>
    <x v="24"/>
    <s v="Q2-2023"/>
    <s v="Low"/>
    <s v="Asia &gt; China &gt; Shenzhen"/>
    <s v="Jan-2023"/>
    <n v="3"/>
    <n v="3"/>
    <n v="1745430.1753"/>
    <n v="1738879.8988699999"/>
    <n v="0.99624718506492294"/>
    <s v="C"/>
  </r>
  <r>
    <s v="ORD-2025-512310"/>
    <d v="2025-03-08T00:00:00"/>
    <d v="2025-03-15T00:00:00"/>
    <x v="2"/>
    <x v="3"/>
    <s v="Bengaluru"/>
    <s v="Corporate"/>
    <x v="5"/>
    <x v="10"/>
    <s v="Laptops"/>
    <s v="LAP-8119"/>
    <n v="475.66"/>
    <n v="529.14"/>
    <n v="0.19600000000000001"/>
    <n v="7"/>
    <n v="7"/>
    <n v="2977.9999200000002"/>
    <n v="3329.6200000000003"/>
    <x v="256"/>
    <n v="-0.11807256193613333"/>
    <x v="20"/>
    <s v="Q1-2025"/>
    <s v="Low"/>
    <s v="Asia &gt; India &gt; Bengaluru"/>
    <s v="Jan-2023"/>
    <n v="26"/>
    <n v="26"/>
    <n v="1745430.1753"/>
    <n v="1741857.89879"/>
    <n v="0.99795335467407853"/>
    <s v="C"/>
  </r>
  <r>
    <s v="ORD-2025-956101"/>
    <d v="2025-07-09T00:00:00"/>
    <d v="2025-07-18T00:00:00"/>
    <x v="1"/>
    <x v="1"/>
    <s v="Vancouver"/>
    <s v="Education"/>
    <x v="5"/>
    <x v="14"/>
    <s v="Laptops"/>
    <s v="LAP-2218"/>
    <n v="57.96"/>
    <n v="88.51"/>
    <n v="4.2999999999999997E-2"/>
    <n v="17"/>
    <n v="9"/>
    <n v="1439.96919"/>
    <n v="985.32"/>
    <x v="257"/>
    <n v="0.3157353595877978"/>
    <x v="10"/>
    <s v="Q3-2025"/>
    <s v="Low"/>
    <s v="Americas &gt; Canada &gt; Vancouver"/>
    <s v="Jan-2023"/>
    <n v="30"/>
    <n v="30"/>
    <n v="1745430.1753"/>
    <n v="1743297.8679800001"/>
    <n v="0.99877834854113634"/>
    <s v="C"/>
  </r>
  <r>
    <s v="ORD-2025-578007"/>
    <d v="2025-01-21T00:00:00"/>
    <d v="2025-02-16T00:00:00"/>
    <x v="0"/>
    <x v="7"/>
    <s v="Lyon"/>
    <s v="Corporate"/>
    <x v="5"/>
    <x v="0"/>
    <s v="Laptops"/>
    <s v="LAP-3779"/>
    <n v="204.11"/>
    <n v="236.87"/>
    <n v="0.182"/>
    <n v="6"/>
    <n v="26"/>
    <n v="1162.5579600000001"/>
    <n v="1224.6600000000001"/>
    <x v="258"/>
    <n v="-5.3418446337075515E-2"/>
    <x v="9"/>
    <s v="Q1-2025"/>
    <s v="Low"/>
    <s v="Europe &gt; France &gt; Lyon"/>
    <s v="Jan-2023"/>
    <n v="24"/>
    <n v="24"/>
    <n v="1745430.1753"/>
    <n v="1744460.42594"/>
    <n v="0.99944440667193502"/>
    <s v="C"/>
  </r>
  <r>
    <s v="ORD-2023-835226"/>
    <d v="2023-10-26T00:00:00"/>
    <d v="2023-11-05T00:00:00"/>
    <x v="3"/>
    <x v="8"/>
    <s v="Cape Town"/>
    <s v="Non-Profit"/>
    <x v="2"/>
    <x v="14"/>
    <s v="Laptops"/>
    <s v="LAP-7320"/>
    <n v="20.38"/>
    <n v="42.56"/>
    <n v="7.1999999999999995E-2"/>
    <n v="13"/>
    <n v="10"/>
    <n v="513.44384000000002"/>
    <n v="264.94"/>
    <x v="259"/>
    <n v="0.48399419885921702"/>
    <x v="5"/>
    <s v="Q4-2023"/>
    <s v="Low"/>
    <s v="Africa &gt; South Africa &gt; Cape Town"/>
    <s v="Jan-2023"/>
    <n v="9"/>
    <n v="9"/>
    <n v="1745430.1753"/>
    <n v="1744973.8697800001"/>
    <n v="0.99973857131241495"/>
    <s v="C"/>
  </r>
  <r>
    <s v="ORD-2025-728935"/>
    <d v="2025-02-28T00:00:00"/>
    <d v="2025-03-10T00:00:00"/>
    <x v="2"/>
    <x v="10"/>
    <s v="Osaka"/>
    <s v="Education"/>
    <x v="5"/>
    <x v="15"/>
    <s v="Laptops"/>
    <s v="LAP-3017"/>
    <n v="51.86"/>
    <n v="45.98"/>
    <n v="0.17299999999999999"/>
    <n v="12"/>
    <n v="10"/>
    <n v="456.30551999999994"/>
    <n v="622.31999999999994"/>
    <x v="260"/>
    <n v="-0.36382308064123353"/>
    <x v="11"/>
    <s v="Q1-2025"/>
    <s v="Low"/>
    <s v="Asia &gt; Japan &gt; Osaka"/>
    <s v="Mar-2023"/>
    <n v="23"/>
    <n v="23"/>
    <n v="1745430.1753"/>
    <n v="1745430.1753"/>
    <n v="1"/>
    <s v="C"/>
  </r>
  <r>
    <s v="ORD-2023-576840"/>
    <d v="2023-11-19T00:00:00"/>
    <d v="2023-12-13T00:00:00"/>
    <x v="0"/>
    <x v="7"/>
    <s v="Lyon"/>
    <s v="Non-Profit"/>
    <x v="3"/>
    <x v="11"/>
    <s v="Monitors"/>
    <s v="MON-3745"/>
    <n v="1297.42"/>
    <n v="2742.97"/>
    <n v="6.9000000000000006E-2"/>
    <n v="40"/>
    <n v="24"/>
    <n v="102148.2028"/>
    <n v="51896.800000000003"/>
    <x v="261"/>
    <n v="0.49194602961727291"/>
    <x v="13"/>
    <s v="Q4-2023"/>
    <s v="High"/>
    <s v="Europe &gt; France &gt; Lyon"/>
    <s v="Jan-2023"/>
    <n v="10"/>
    <n v="10"/>
    <n v="1429853.4554100002"/>
    <n v="102148.2028"/>
    <n v="7.1439630693279493E-2"/>
    <s v="A"/>
  </r>
  <r>
    <s v="ORD-2024-165942"/>
    <d v="2024-12-29T00:00:00"/>
    <d v="2025-01-12T00:00:00"/>
    <x v="0"/>
    <x v="2"/>
    <s v="Manchester"/>
    <s v="Corporate"/>
    <x v="3"/>
    <x v="7"/>
    <s v="Monitors"/>
    <s v="MON-6310"/>
    <n v="1399.72"/>
    <n v="3149.21"/>
    <n v="0.185"/>
    <n v="27"/>
    <n v="14"/>
    <n v="69298.366049999997"/>
    <n v="37792.44"/>
    <x v="262"/>
    <n v="0.45464168703873786"/>
    <x v="1"/>
    <s v="Q4-2024"/>
    <s v="High"/>
    <s v="Europe &gt; United Kingdom &gt; Manchester"/>
    <s v="Jan-2023"/>
    <n v="23"/>
    <n v="23"/>
    <n v="1429853.4554100002"/>
    <n v="171446.56884999998"/>
    <n v="0.11990499320144589"/>
    <s v="A"/>
  </r>
  <r>
    <s v="ORD-2023-869884"/>
    <d v="2023-03-02T00:00:00"/>
    <d v="2023-03-05T00:00:00"/>
    <x v="1"/>
    <x v="4"/>
    <s v="Brasília"/>
    <s v="Enterprise"/>
    <x v="3"/>
    <x v="12"/>
    <s v="Monitors"/>
    <s v="MON-2828"/>
    <n v="1473.58"/>
    <n v="3436.52"/>
    <n v="0.108"/>
    <n v="21"/>
    <n v="3"/>
    <n v="64372.892639999998"/>
    <n v="30945.18"/>
    <x v="263"/>
    <n v="0.51928243813652553"/>
    <x v="8"/>
    <s v="Q1-2023"/>
    <s v="High"/>
    <s v="Americas &gt; Brazil &gt; Brasília"/>
    <s v="Jan-2023"/>
    <n v="2"/>
    <n v="2"/>
    <n v="1429853.4554100002"/>
    <n v="235819.46148999999"/>
    <n v="0.16492561569701591"/>
    <s v="A"/>
  </r>
  <r>
    <s v="ORD-2023-356427"/>
    <d v="2023-04-13T00:00:00"/>
    <d v="2023-05-02T00:00:00"/>
    <x v="1"/>
    <x v="1"/>
    <s v="Montreal"/>
    <s v="Consumer"/>
    <x v="5"/>
    <x v="13"/>
    <s v="Monitors"/>
    <s v="MON-6053"/>
    <n v="671.05"/>
    <n v="1645.48"/>
    <n v="0.13700000000000001"/>
    <n v="43"/>
    <n v="19"/>
    <n v="61062.117319999998"/>
    <n v="28855.149999999998"/>
    <x v="264"/>
    <n v="0.52744596377517161"/>
    <x v="24"/>
    <s v="Q2-2023"/>
    <s v="High"/>
    <s v="Americas &gt; Canada &gt; Montreal"/>
    <s v="Jan-2023"/>
    <n v="3"/>
    <n v="3"/>
    <n v="1429853.4554100002"/>
    <n v="296881.57880999998"/>
    <n v="0.20763077341018232"/>
    <s v="A"/>
  </r>
  <r>
    <s v="ORD-2024-343877"/>
    <d v="2024-03-09T00:00:00"/>
    <d v="2024-03-26T00:00:00"/>
    <x v="2"/>
    <x v="9"/>
    <s v="Shenzhen"/>
    <s v="Enterprise"/>
    <x v="2"/>
    <x v="10"/>
    <s v="Monitors"/>
    <s v="MON-5749"/>
    <n v="1029.67"/>
    <n v="1118.43"/>
    <n v="0.27200000000000002"/>
    <n v="53"/>
    <n v="17"/>
    <n v="43153.503120000001"/>
    <n v="54572.51"/>
    <x v="265"/>
    <n v="-0.26461367106736061"/>
    <x v="12"/>
    <s v="Q1-2024"/>
    <s v="Medium"/>
    <s v="Asia &gt; China &gt; Shenzhen"/>
    <s v="Jan-2023"/>
    <n v="14"/>
    <n v="14"/>
    <n v="1429853.4554100002"/>
    <n v="340035.08192999999"/>
    <n v="0.23781114116516044"/>
    <s v="A"/>
  </r>
  <r>
    <s v="ORD-2024-626925"/>
    <d v="2024-06-07T00:00:00"/>
    <d v="2024-06-09T00:00:00"/>
    <x v="2"/>
    <x v="9"/>
    <s v="Shanghai"/>
    <s v="Corporate"/>
    <x v="0"/>
    <x v="0"/>
    <s v="Monitors"/>
    <s v="MON-8688"/>
    <n v="1370.28"/>
    <n v="2209.66"/>
    <n v="0.13300000000000001"/>
    <n v="22"/>
    <n v="2"/>
    <n v="42147.054839999997"/>
    <n v="30146.16"/>
    <x v="266"/>
    <n v="0.28473863442079594"/>
    <x v="2"/>
    <s v="Q2-2024"/>
    <s v="High"/>
    <s v="Asia &gt; China &gt; Shanghai"/>
    <s v="Jan-2023"/>
    <n v="17"/>
    <n v="17"/>
    <n v="1429853.4554100002"/>
    <n v="382182.13676999998"/>
    <n v="0.26728762680117596"/>
    <s v="A"/>
  </r>
  <r>
    <s v="ORD-2023-369160"/>
    <d v="2023-07-24T00:00:00"/>
    <d v="2023-08-13T00:00:00"/>
    <x v="1"/>
    <x v="1"/>
    <s v="Montreal"/>
    <s v="Education"/>
    <x v="3"/>
    <x v="1"/>
    <s v="Monitors"/>
    <s v="MON-3307"/>
    <n v="1082.3800000000001"/>
    <n v="1766.55"/>
    <n v="0.16400000000000001"/>
    <n v="28"/>
    <n v="20"/>
    <n v="41351.402399999999"/>
    <n v="30306.640000000003"/>
    <x v="267"/>
    <n v="0.26709523157550746"/>
    <x v="14"/>
    <s v="Q3-2023"/>
    <s v="High"/>
    <s v="Americas &gt; Canada &gt; Montreal"/>
    <s v="Jan-2023"/>
    <n v="6"/>
    <n v="6"/>
    <n v="1429853.4554100002"/>
    <n v="423533.53917"/>
    <n v="0.29620765510445601"/>
    <s v="A"/>
  </r>
  <r>
    <s v="ORD-2025-677880"/>
    <d v="2025-08-21T00:00:00"/>
    <d v="2025-09-14T00:00:00"/>
    <x v="0"/>
    <x v="0"/>
    <s v="Berlin"/>
    <s v="Non-Profit"/>
    <x v="2"/>
    <x v="5"/>
    <s v="Monitors"/>
    <s v="MON-9662"/>
    <n v="1397.67"/>
    <n v="3131.37"/>
    <n v="0.10299999999999999"/>
    <n v="13"/>
    <n v="24"/>
    <n v="36514.905569999995"/>
    <n v="18169.71"/>
    <x v="268"/>
    <n v="0.50240293062874808"/>
    <x v="26"/>
    <s v="Q3-2025"/>
    <s v="High"/>
    <s v="Europe &gt; Germany &gt; Berlin"/>
    <s v="Jan-2023"/>
    <n v="31"/>
    <n v="31"/>
    <n v="1429853.4554100002"/>
    <n v="460048.44474000001"/>
    <n v="0.32174517115677737"/>
    <s v="A"/>
  </r>
  <r>
    <s v="ORD-2023-825836"/>
    <d v="2023-07-19T00:00:00"/>
    <d v="2023-07-31T00:00:00"/>
    <x v="1"/>
    <x v="4"/>
    <s v="Rio de Janeiro"/>
    <s v="Corporate"/>
    <x v="0"/>
    <x v="1"/>
    <s v="Monitors"/>
    <s v="MON-7869"/>
    <n v="1334.64"/>
    <n v="2273.42"/>
    <n v="0.11799999999999999"/>
    <n v="18"/>
    <n v="12"/>
    <n v="36092.815920000001"/>
    <n v="24023.52"/>
    <x v="269"/>
    <n v="0.33439607335575272"/>
    <x v="14"/>
    <s v="Q3-2023"/>
    <s v="High"/>
    <s v="Americas &gt; Brazil &gt; Rio de Janeiro"/>
    <s v="Jan-2023"/>
    <n v="6"/>
    <n v="6"/>
    <n v="1429853.4554100002"/>
    <n v="496141.26066000003"/>
    <n v="0.3469874893701852"/>
    <s v="A"/>
  </r>
  <r>
    <s v="ORD-2023-867285"/>
    <d v="2023-04-12T00:00:00"/>
    <d v="2023-04-17T00:00:00"/>
    <x v="0"/>
    <x v="7"/>
    <s v="Lyon"/>
    <s v="Enterprise"/>
    <x v="3"/>
    <x v="13"/>
    <s v="Monitors"/>
    <s v="MON-3043"/>
    <n v="1087.81"/>
    <n v="2323.87"/>
    <n v="9.4E-2"/>
    <n v="17"/>
    <n v="5"/>
    <n v="35792.245739999998"/>
    <n v="18492.77"/>
    <x v="270"/>
    <n v="0.48333026839572651"/>
    <x v="24"/>
    <s v="Q2-2023"/>
    <s v="High"/>
    <s v="Europe &gt; France &gt; Lyon"/>
    <s v="Jan-2023"/>
    <n v="3"/>
    <n v="3"/>
    <n v="1429853.4554100002"/>
    <n v="531933.50640000007"/>
    <n v="0.37201959710442634"/>
    <s v="A"/>
  </r>
  <r>
    <s v="ORD-2023-573656"/>
    <d v="2023-05-02T00:00:00"/>
    <d v="2023-05-16T00:00:00"/>
    <x v="2"/>
    <x v="3"/>
    <s v="Bengaluru"/>
    <s v="Non-Profit"/>
    <x v="0"/>
    <x v="2"/>
    <s v="Monitors"/>
    <s v="MON-4830"/>
    <n v="475.37"/>
    <n v="963.73"/>
    <n v="4.1000000000000002E-2"/>
    <n v="37"/>
    <n v="14"/>
    <n v="34196.031589999999"/>
    <n v="17588.689999999999"/>
    <x v="271"/>
    <n v="0.48565113604750887"/>
    <x v="0"/>
    <s v="Q2-2023"/>
    <s v="Medium"/>
    <s v="Asia &gt; India &gt; Bengaluru"/>
    <s v="Jan-2023"/>
    <n v="4"/>
    <n v="4"/>
    <n v="1429853.4554100002"/>
    <n v="566129.5379900001"/>
    <n v="0.3959353567654012"/>
    <s v="A"/>
  </r>
  <r>
    <s v="ORD-2024-833375"/>
    <d v="2024-04-24T00:00:00"/>
    <d v="2024-05-10T00:00:00"/>
    <x v="3"/>
    <x v="5"/>
    <s v="Kisumu"/>
    <s v="Non-Profit"/>
    <x v="2"/>
    <x v="15"/>
    <s v="Monitors"/>
    <s v="MON-6190"/>
    <n v="513.30999999999995"/>
    <n v="1186.26"/>
    <n v="9.4E-2"/>
    <n v="28"/>
    <n v="16"/>
    <n v="30093.043679999999"/>
    <n v="14372.679999999998"/>
    <x v="272"/>
    <n v="0.52239194702820435"/>
    <x v="28"/>
    <s v="Q2-2024"/>
    <s v="Medium"/>
    <s v="Africa &gt; Kenya &gt; Kisumu"/>
    <s v="Jan-2023"/>
    <n v="15"/>
    <n v="15"/>
    <n v="1429853.4554100002"/>
    <n v="596222.5816700001"/>
    <n v="0.4169816000472843"/>
    <s v="A"/>
  </r>
  <r>
    <s v="ORD-2025-823055"/>
    <d v="2025-09-08T00:00:00"/>
    <d v="2025-10-05T00:00:00"/>
    <x v="1"/>
    <x v="4"/>
    <s v="Rio de Janeiro"/>
    <s v="Education"/>
    <x v="2"/>
    <x v="1"/>
    <s v="Monitors"/>
    <s v="MON-9274"/>
    <n v="660.78"/>
    <n v="1630.39"/>
    <n v="0.218"/>
    <n v="22"/>
    <n v="27"/>
    <n v="28049.229560000003"/>
    <n v="14537.16"/>
    <x v="273"/>
    <n v="0.48172694123724097"/>
    <x v="21"/>
    <s v="Q3-2025"/>
    <s v="High"/>
    <s v="Americas &gt; Brazil &gt; Rio de Janeiro"/>
    <s v="Jan-2023"/>
    <n v="32"/>
    <n v="32"/>
    <n v="1429853.4554100002"/>
    <n v="624271.81123000011"/>
    <n v="0.43659845620402732"/>
    <s v="A"/>
  </r>
  <r>
    <s v="ORD-2023-715175"/>
    <d v="2023-06-15T00:00:00"/>
    <d v="2023-06-23T00:00:00"/>
    <x v="1"/>
    <x v="11"/>
    <s v="San Francisco"/>
    <s v="Consumer"/>
    <x v="5"/>
    <x v="0"/>
    <s v="Monitors"/>
    <s v="MON-5424"/>
    <n v="1097.0899999999999"/>
    <n v="2182.31"/>
    <n v="0.112"/>
    <n v="14"/>
    <n v="8"/>
    <n v="27130.477920000001"/>
    <n v="15359.259999999998"/>
    <x v="274"/>
    <n v="0.43387432962699546"/>
    <x v="16"/>
    <s v="Q2-2023"/>
    <s v="High"/>
    <s v="Americas &gt; USA &gt; San Francisco"/>
    <s v="Jan-2023"/>
    <n v="5"/>
    <n v="5"/>
    <n v="1429853.4554100002"/>
    <n v="651402.28915000008"/>
    <n v="0.45557276284877402"/>
    <s v="A"/>
  </r>
  <r>
    <s v="ORD-2024-247979"/>
    <d v="2024-11-02T00:00:00"/>
    <d v="2024-11-18T00:00:00"/>
    <x v="2"/>
    <x v="3"/>
    <s v="Mumbai"/>
    <s v="Small Business"/>
    <x v="5"/>
    <x v="0"/>
    <s v="Monitors"/>
    <s v="MON-5188"/>
    <n v="1233.58"/>
    <n v="1912.51"/>
    <n v="0.255"/>
    <n v="19"/>
    <n v="16"/>
    <n v="27071.57905"/>
    <n v="23438.019999999997"/>
    <x v="275"/>
    <n v="0.13422043255360103"/>
    <x v="6"/>
    <s v="Q4-2024"/>
    <s v="High"/>
    <s v="Asia &gt; India &gt; Mumbai"/>
    <s v="Jan-2023"/>
    <n v="22"/>
    <n v="22"/>
    <n v="1429853.4554100002"/>
    <n v="678473.86820000014"/>
    <n v="0.4745058772512129"/>
    <s v="A"/>
  </r>
  <r>
    <s v="ORD-2024-886939"/>
    <d v="2024-06-03T00:00:00"/>
    <d v="2024-06-24T00:00:00"/>
    <x v="1"/>
    <x v="1"/>
    <s v="Toronto"/>
    <s v="Small Business"/>
    <x v="3"/>
    <x v="12"/>
    <s v="Monitors"/>
    <s v="MON-5386"/>
    <n v="1205.5"/>
    <n v="2210.17"/>
    <n v="0.104"/>
    <n v="13"/>
    <n v="21"/>
    <n v="25744.060160000001"/>
    <n v="15671.5"/>
    <x v="276"/>
    <n v="0.39125763758314652"/>
    <x v="2"/>
    <s v="Q2-2024"/>
    <s v="High"/>
    <s v="Americas &gt; Canada &gt; Toronto"/>
    <s v="Jan-2023"/>
    <n v="17"/>
    <n v="17"/>
    <n v="1429853.4554100002"/>
    <n v="704217.92836000014"/>
    <n v="0.49251056162120527"/>
    <s v="A"/>
  </r>
  <r>
    <s v="ORD-2024-444710"/>
    <d v="2024-09-22T00:00:00"/>
    <d v="2024-10-01T00:00:00"/>
    <x v="1"/>
    <x v="4"/>
    <s v="São Paulo"/>
    <s v="Non-Profit"/>
    <x v="2"/>
    <x v="10"/>
    <s v="Monitors"/>
    <s v="MON-6341"/>
    <n v="1378.8"/>
    <n v="1952.04"/>
    <n v="0.159"/>
    <n v="15"/>
    <n v="9"/>
    <n v="24624.984599999996"/>
    <n v="20682"/>
    <x v="277"/>
    <n v="0.16012130216723047"/>
    <x v="31"/>
    <s v="Q3-2024"/>
    <s v="High"/>
    <s v="Americas &gt; Brazil &gt; São Paulo"/>
    <s v="Jan-2023"/>
    <n v="20"/>
    <n v="20"/>
    <n v="1429853.4554100002"/>
    <n v="728842.9129600001"/>
    <n v="0.50973259546448391"/>
    <s v="A"/>
  </r>
  <r>
    <s v="ORD-2024-589570"/>
    <d v="2024-05-04T00:00:00"/>
    <d v="2024-05-29T00:00:00"/>
    <x v="3"/>
    <x v="6"/>
    <s v="Abuja"/>
    <s v="Non-Profit"/>
    <x v="1"/>
    <x v="0"/>
    <s v="Monitors"/>
    <s v="MON-6892"/>
    <n v="1295.3399999999999"/>
    <n v="2530.81"/>
    <n v="3.1E-2"/>
    <n v="10"/>
    <n v="25"/>
    <n v="24523.548899999998"/>
    <n v="12953.4"/>
    <x v="278"/>
    <n v="0.47179749338807969"/>
    <x v="17"/>
    <s v="Q2-2024"/>
    <s v="High"/>
    <s v="Africa &gt; Nigeria &gt; Abuja"/>
    <s v="Jan-2023"/>
    <n v="16"/>
    <n v="16"/>
    <n v="1429853.4554100002"/>
    <n v="753366.46186000016"/>
    <n v="0.52688368798184126"/>
    <s v="A"/>
  </r>
  <r>
    <s v="ORD-2023-854471"/>
    <d v="2023-03-06T00:00:00"/>
    <d v="2023-04-04T00:00:00"/>
    <x v="2"/>
    <x v="9"/>
    <s v="Beijing"/>
    <s v="Small Business"/>
    <x v="3"/>
    <x v="1"/>
    <s v="Monitors"/>
    <s v="MON-2073"/>
    <n v="1126.29"/>
    <n v="2050.87"/>
    <n v="6.4000000000000001E-2"/>
    <n v="12"/>
    <n v="29"/>
    <n v="23035.371839999996"/>
    <n v="13515.48"/>
    <x v="279"/>
    <n v="0.41327276616690367"/>
    <x v="8"/>
    <s v="Q1-2023"/>
    <s v="High"/>
    <s v="Asia &gt; China &gt; Beijing"/>
    <s v="Jan-2023"/>
    <n v="2"/>
    <n v="2"/>
    <n v="1429853.4554100002"/>
    <n v="776401.83370000019"/>
    <n v="0.54299399058162401"/>
    <s v="A"/>
  </r>
  <r>
    <s v="ORD-2024-766980"/>
    <d v="2024-11-04T00:00:00"/>
    <d v="2024-11-07T00:00:00"/>
    <x v="0"/>
    <x v="7"/>
    <s v="Lyon"/>
    <s v="Corporate"/>
    <x v="2"/>
    <x v="0"/>
    <s v="Monitors"/>
    <s v="MON-1118"/>
    <n v="740.68"/>
    <n v="1837.19"/>
    <n v="0.19700000000000001"/>
    <n v="15"/>
    <n v="3"/>
    <n v="22128.953549999998"/>
    <n v="11110.199999999999"/>
    <x v="280"/>
    <n v="0.49793378277482986"/>
    <x v="6"/>
    <s v="Q4-2024"/>
    <s v="High"/>
    <s v="Europe &gt; France &gt; Lyon"/>
    <s v="Jan-2023"/>
    <n v="22"/>
    <n v="22"/>
    <n v="1429853.4554100002"/>
    <n v="798530.78725000017"/>
    <n v="0.55847036927363103"/>
    <s v="A"/>
  </r>
  <r>
    <s v="ORD-2024-640340"/>
    <d v="2024-10-22T00:00:00"/>
    <d v="2024-10-29T00:00:00"/>
    <x v="3"/>
    <x v="6"/>
    <s v="Port Harcourt"/>
    <s v="Enterprise"/>
    <x v="5"/>
    <x v="9"/>
    <s v="Monitors"/>
    <s v="MON-8758"/>
    <n v="1023.06"/>
    <n v="1355.61"/>
    <n v="0.153"/>
    <n v="18"/>
    <n v="7"/>
    <n v="20667.63006"/>
    <n v="18415.079999999998"/>
    <x v="281"/>
    <n v="0.10898927711888808"/>
    <x v="25"/>
    <s v="Q4-2024"/>
    <s v="Medium"/>
    <s v="Africa &gt; Nigeria &gt; Port Harcourt"/>
    <s v="Jan-2023"/>
    <n v="21"/>
    <n v="21"/>
    <n v="1429853.4554100002"/>
    <n v="819198.41731000016"/>
    <n v="0.5729247386929599"/>
    <s v="A"/>
  </r>
  <r>
    <s v="ORD-2025-485946"/>
    <d v="2025-06-15T00:00:00"/>
    <d v="2025-06-30T00:00:00"/>
    <x v="3"/>
    <x v="8"/>
    <s v="Johannesburg"/>
    <s v="Small Business"/>
    <x v="3"/>
    <x v="1"/>
    <s v="Monitors"/>
    <s v="MON-5891"/>
    <n v="1487.59"/>
    <n v="1480.83"/>
    <n v="8.9999999999999993E-3"/>
    <n v="14"/>
    <n v="15"/>
    <n v="20545.03542"/>
    <n v="20826.259999999998"/>
    <x v="282"/>
    <n v="-1.3688201273492778E-2"/>
    <x v="15"/>
    <s v="Q2-2025"/>
    <s v="Medium"/>
    <s v="Africa &gt; South Africa &gt; Johannesburg"/>
    <s v="Jan-2023"/>
    <n v="29"/>
    <n v="29"/>
    <n v="1429853.4554100002"/>
    <n v="839743.45273000014"/>
    <n v="0.58729336880835092"/>
    <s v="A"/>
  </r>
  <r>
    <s v="ORD-2024-741404"/>
    <d v="2024-10-19T00:00:00"/>
    <d v="2024-11-06T00:00:00"/>
    <x v="1"/>
    <x v="11"/>
    <s v="Chicago"/>
    <s v="Education"/>
    <x v="4"/>
    <x v="1"/>
    <s v="Monitors"/>
    <s v="MON-8129"/>
    <n v="942.02"/>
    <n v="1028.46"/>
    <n v="0"/>
    <n v="19"/>
    <n v="18"/>
    <n v="19540.740000000002"/>
    <n v="17898.38"/>
    <x v="283"/>
    <n v="8.4047994088248479E-2"/>
    <x v="25"/>
    <s v="Q4-2024"/>
    <s v="Medium"/>
    <s v="Americas &gt; USA &gt; Chicago"/>
    <s v="Jan-2023"/>
    <n v="21"/>
    <n v="21"/>
    <n v="1429853.4554100002"/>
    <n v="859284.19273000013"/>
    <n v="0.60095962245557999"/>
    <s v="A"/>
  </r>
  <r>
    <s v="ORD-2025-964661"/>
    <d v="2025-02-04T00:00:00"/>
    <d v="2025-02-25T00:00:00"/>
    <x v="0"/>
    <x v="2"/>
    <s v="Birmingham"/>
    <s v="Corporate"/>
    <x v="1"/>
    <x v="4"/>
    <s v="Monitors"/>
    <s v="MON-4959"/>
    <n v="1016.32"/>
    <n v="2253.42"/>
    <n v="5.5E-2"/>
    <n v="9"/>
    <n v="21"/>
    <n v="19165.337099999997"/>
    <n v="9146.880000000001"/>
    <x v="284"/>
    <n v="0.52273837124419786"/>
    <x v="11"/>
    <s v="Q1-2025"/>
    <s v="High"/>
    <s v="Europe &gt; United Kingdom &gt; Birmingham"/>
    <s v="Jan-2023"/>
    <n v="25"/>
    <n v="25"/>
    <n v="1429853.4554100002"/>
    <n v="878449.52983000013"/>
    <n v="0.61436332968689511"/>
    <s v="A"/>
  </r>
  <r>
    <s v="ORD-2024-398783"/>
    <d v="2024-07-18T00:00:00"/>
    <d v="2024-08-07T00:00:00"/>
    <x v="0"/>
    <x v="7"/>
    <s v="Marseille"/>
    <s v="Corporate"/>
    <x v="0"/>
    <x v="6"/>
    <s v="Monitors"/>
    <s v="MON-7622"/>
    <n v="941.35"/>
    <n v="899.83"/>
    <n v="5.8000000000000003E-2"/>
    <n v="22"/>
    <n v="20"/>
    <n v="18648.07692"/>
    <n v="20709.7"/>
    <x v="285"/>
    <n v="-0.11055419220139089"/>
    <x v="23"/>
    <s v="Q3-2024"/>
    <s v="Medium"/>
    <s v="Europe &gt; France &gt; Marseille"/>
    <s v="Jan-2023"/>
    <n v="18"/>
    <n v="18"/>
    <n v="1429853.4554100002"/>
    <n v="897097.60675000015"/>
    <n v="0.62740527944016744"/>
    <s v="A"/>
  </r>
  <r>
    <s v="ORD-2024-604471"/>
    <d v="2024-01-21T00:00:00"/>
    <d v="2024-01-25T00:00:00"/>
    <x v="2"/>
    <x v="3"/>
    <s v="Delhi"/>
    <s v="Consumer"/>
    <x v="3"/>
    <x v="1"/>
    <s v="Monitors"/>
    <s v="MON-8973"/>
    <n v="523.70000000000005"/>
    <n v="1109.92"/>
    <n v="0.03"/>
    <n v="16"/>
    <n v="4"/>
    <n v="17225.9584"/>
    <n v="8379.2000000000007"/>
    <x v="286"/>
    <n v="0.51357133197302962"/>
    <x v="22"/>
    <s v="Q1-2024"/>
    <s v="Medium"/>
    <s v="Asia &gt; India &gt; Delhi"/>
    <s v="Jan-2023"/>
    <n v="12"/>
    <n v="12"/>
    <n v="1429853.4554100002"/>
    <n v="914323.56515000015"/>
    <n v="0.63945263879354997"/>
    <s v="A"/>
  </r>
  <r>
    <s v="ORD-2025-845715"/>
    <d v="2025-04-14T00:00:00"/>
    <d v="2025-05-04T00:00:00"/>
    <x v="0"/>
    <x v="2"/>
    <s v="Birmingham"/>
    <s v="Enterprise"/>
    <x v="1"/>
    <x v="10"/>
    <s v="Monitors"/>
    <s v="MON-6962"/>
    <n v="1413.87"/>
    <n v="3275"/>
    <n v="0.255"/>
    <n v="7"/>
    <n v="20"/>
    <n v="17079.125"/>
    <n v="9897.09"/>
    <x v="287"/>
    <n v="0.42051539525590448"/>
    <x v="32"/>
    <s v="Q2-2025"/>
    <s v="High"/>
    <s v="Europe &gt; United Kingdom &gt; Birmingham"/>
    <s v="Jan-2023"/>
    <n v="27"/>
    <n v="27"/>
    <n v="1429853.4554100002"/>
    <n v="931402.69015000015"/>
    <n v="0.65139730692396525"/>
    <s v="A"/>
  </r>
  <r>
    <s v="ORD-2023-390998"/>
    <d v="2023-04-19T00:00:00"/>
    <d v="2023-04-28T00:00:00"/>
    <x v="0"/>
    <x v="0"/>
    <s v="Berlin"/>
    <s v="Education"/>
    <x v="2"/>
    <x v="13"/>
    <s v="Monitors"/>
    <s v="MON-1663"/>
    <n v="1178.42"/>
    <n v="2446.56"/>
    <n v="2.9000000000000001E-2"/>
    <n v="7"/>
    <n v="9"/>
    <n v="16629.268319999999"/>
    <n v="8248.94"/>
    <x v="288"/>
    <n v="0.50395051416188819"/>
    <x v="24"/>
    <s v="Q2-2023"/>
    <s v="High"/>
    <s v="Europe &gt; Germany &gt; Berlin"/>
    <s v="Jan-2023"/>
    <n v="3"/>
    <n v="3"/>
    <n v="1429853.4554100002"/>
    <n v="948031.95847000019"/>
    <n v="0.66302735772188548"/>
    <s v="A"/>
  </r>
  <r>
    <s v="ORD-2024-329104"/>
    <d v="2024-05-23T00:00:00"/>
    <d v="2024-06-14T00:00:00"/>
    <x v="0"/>
    <x v="7"/>
    <s v="Marseille"/>
    <s v="Small Business"/>
    <x v="2"/>
    <x v="15"/>
    <s v="Monitors"/>
    <s v="MON-2100"/>
    <n v="1481.74"/>
    <n v="1848.97"/>
    <n v="0.254"/>
    <n v="12"/>
    <n v="22"/>
    <n v="16551.979439999999"/>
    <n v="17780.88"/>
    <x v="289"/>
    <n v="-7.424493030907256E-2"/>
    <x v="17"/>
    <s v="Q2-2024"/>
    <s v="High"/>
    <s v="Europe &gt; France &gt; Marseille"/>
    <s v="Jan-2023"/>
    <n v="16"/>
    <n v="16"/>
    <n v="1429853.4554100002"/>
    <n v="964583.93791000021"/>
    <n v="0.67460335481261802"/>
    <s v="A"/>
  </r>
  <r>
    <s v="ORD-2024-500511"/>
    <d v="2024-10-08T00:00:00"/>
    <d v="2024-10-08T00:00:00"/>
    <x v="0"/>
    <x v="2"/>
    <s v="London"/>
    <s v="Corporate"/>
    <x v="2"/>
    <x v="13"/>
    <s v="Monitors"/>
    <s v="MON-9733"/>
    <n v="1108.1099999999999"/>
    <n v="2503.79"/>
    <n v="0.184"/>
    <n v="8"/>
    <n v="0"/>
    <n v="16344.741120000001"/>
    <n v="8864.8799999999992"/>
    <x v="290"/>
    <n v="0.45763105485025884"/>
    <x v="25"/>
    <s v="Q4-2024"/>
    <s v="High"/>
    <s v="Europe &gt; United Kingdom &gt; London"/>
    <s v="Jan-2023"/>
    <n v="21"/>
    <n v="21"/>
    <n v="1429853.4554100002"/>
    <n v="980928.67903000023"/>
    <n v="0.68603441514831742"/>
    <s v="A"/>
  </r>
  <r>
    <s v="ORD-2024-192263"/>
    <d v="2024-11-21T00:00:00"/>
    <d v="2024-12-21T00:00:00"/>
    <x v="0"/>
    <x v="7"/>
    <s v="Marseille"/>
    <s v="Small Business"/>
    <x v="3"/>
    <x v="14"/>
    <s v="Monitors"/>
    <s v="MON-7943"/>
    <n v="1122.68"/>
    <n v="1997.19"/>
    <n v="0.186"/>
    <n v="10"/>
    <n v="30"/>
    <n v="16257.126600000001"/>
    <n v="11226.800000000001"/>
    <x v="291"/>
    <n v="0.30942285951073295"/>
    <x v="6"/>
    <s v="Q4-2024"/>
    <s v="High"/>
    <s v="Europe &gt; France &gt; Marseille"/>
    <s v="Jan-2023"/>
    <n v="22"/>
    <n v="22"/>
    <n v="1429853.4554100002"/>
    <n v="997185.80563000019"/>
    <n v="0.69740420030950956"/>
    <s v="A"/>
  </r>
  <r>
    <s v="ORD-2024-972999"/>
    <d v="2024-09-06T00:00:00"/>
    <d v="2024-10-04T00:00:00"/>
    <x v="3"/>
    <x v="8"/>
    <s v="Cape Town"/>
    <s v="Corporate"/>
    <x v="1"/>
    <x v="4"/>
    <s v="Monitors"/>
    <s v="MON-3504"/>
    <n v="1174.17"/>
    <n v="1641.61"/>
    <n v="0.122"/>
    <n v="11"/>
    <n v="28"/>
    <n v="15854.669379999999"/>
    <n v="12915.87"/>
    <x v="292"/>
    <n v="0.18535860380079391"/>
    <x v="31"/>
    <s v="Q3-2024"/>
    <s v="High"/>
    <s v="Africa &gt; South Africa &gt; Cape Town"/>
    <s v="Jan-2023"/>
    <n v="20"/>
    <n v="20"/>
    <n v="1429853.4554100002"/>
    <n v="1013040.4750100002"/>
    <n v="0.70849251801088808"/>
    <s v="A"/>
  </r>
  <r>
    <s v="ORD-2025-779530"/>
    <d v="2025-05-19T00:00:00"/>
    <d v="2025-05-26T00:00:00"/>
    <x v="1"/>
    <x v="4"/>
    <s v="São Paulo"/>
    <s v="Small Business"/>
    <x v="5"/>
    <x v="2"/>
    <s v="Monitors"/>
    <s v="MON-2993"/>
    <n v="383.77"/>
    <n v="952.56"/>
    <n v="0.3"/>
    <n v="22"/>
    <n v="7"/>
    <n v="14669.423999999999"/>
    <n v="8442.9399999999987"/>
    <x v="293"/>
    <n v="0.42445320279787407"/>
    <x v="27"/>
    <s v="Q2-2025"/>
    <s v="Medium"/>
    <s v="Americas &gt; Brazil &gt; São Paulo"/>
    <s v="Jan-2023"/>
    <n v="28"/>
    <n v="28"/>
    <n v="1429853.4554100002"/>
    <n v="1027709.8990100002"/>
    <n v="0.71875190784171084"/>
    <s v="A"/>
  </r>
  <r>
    <s v="ORD-2025-765220"/>
    <d v="2025-04-06T00:00:00"/>
    <d v="2025-04-30T00:00:00"/>
    <x v="1"/>
    <x v="4"/>
    <s v="Brasília"/>
    <s v="Education"/>
    <x v="2"/>
    <x v="10"/>
    <s v="Monitors"/>
    <s v="MON-4925"/>
    <n v="855.78"/>
    <n v="977.38"/>
    <n v="0.14699999999999999"/>
    <n v="17"/>
    <n v="24"/>
    <n v="14172.987379999999"/>
    <n v="14548.26"/>
    <x v="294"/>
    <n v="-2.6478018355506474E-2"/>
    <x v="32"/>
    <s v="Q2-2025"/>
    <s v="Medium"/>
    <s v="Americas &gt; Brazil &gt; Brasília"/>
    <s v="Jan-2023"/>
    <n v="27"/>
    <n v="27"/>
    <n v="1429853.4554100002"/>
    <n v="1041882.8863900001"/>
    <n v="0.72866410361700162"/>
    <s v="A"/>
  </r>
  <r>
    <s v="ORD-2023-545150"/>
    <d v="2023-04-06T00:00:00"/>
    <d v="2023-04-08T00:00:00"/>
    <x v="3"/>
    <x v="6"/>
    <s v="Abuja"/>
    <s v="Small Business"/>
    <x v="1"/>
    <x v="10"/>
    <s v="Monitors"/>
    <s v="MON-4373"/>
    <n v="720.35"/>
    <n v="1571.66"/>
    <n v="0.107"/>
    <n v="10"/>
    <n v="2"/>
    <n v="14034.9238"/>
    <n v="7203.5"/>
    <x v="295"/>
    <n v="0.4867446305622265"/>
    <x v="24"/>
    <s v="Q2-2023"/>
    <s v="Medium"/>
    <s v="Africa &gt; Nigeria &gt; Abuja"/>
    <s v="Jan-2023"/>
    <n v="3"/>
    <n v="3"/>
    <n v="1429853.4554100002"/>
    <n v="1055917.8101900001"/>
    <n v="0.73847974153912388"/>
    <s v="A"/>
  </r>
  <r>
    <s v="ORD-2023-825084"/>
    <d v="2023-07-14T00:00:00"/>
    <d v="2023-07-21T00:00:00"/>
    <x v="3"/>
    <x v="8"/>
    <s v="Durban"/>
    <s v="Enterprise"/>
    <x v="1"/>
    <x v="3"/>
    <s v="Monitors"/>
    <s v="MON-1018"/>
    <n v="620.74"/>
    <n v="1330.07"/>
    <n v="0.29899999999999999"/>
    <n v="15"/>
    <n v="7"/>
    <n v="13985.68605"/>
    <n v="9311.1"/>
    <x v="296"/>
    <n v="0.3342407396596751"/>
    <x v="14"/>
    <s v="Q3-2023"/>
    <s v="Medium"/>
    <s v="Africa &gt; South Africa &gt; Durban"/>
    <s v="Jan-2023"/>
    <n v="6"/>
    <n v="6"/>
    <n v="1429853.4554100002"/>
    <n v="1069903.49624"/>
    <n v="0.7482609439393304"/>
    <s v="A"/>
  </r>
  <r>
    <s v="ORD-2024-220234"/>
    <d v="2024-03-15T00:00:00"/>
    <d v="2024-04-09T00:00:00"/>
    <x v="1"/>
    <x v="1"/>
    <s v="Vancouver"/>
    <s v="Consumer"/>
    <x v="2"/>
    <x v="6"/>
    <s v="Monitors"/>
    <s v="MON-4361"/>
    <n v="648.64"/>
    <n v="815.19"/>
    <n v="0.22500000000000001"/>
    <n v="22"/>
    <n v="25"/>
    <n v="13898.989500000001"/>
    <n v="14270.08"/>
    <x v="297"/>
    <n v="-2.669909924027199E-2"/>
    <x v="12"/>
    <s v="Q1-2024"/>
    <s v="Low"/>
    <s v="Americas &gt; Canada &gt; Vancouver"/>
    <s v="Jan-2023"/>
    <n v="14"/>
    <n v="14"/>
    <n v="1429853.4554100002"/>
    <n v="1083802.4857399999"/>
    <n v="0.75798151316788431"/>
    <s v="A"/>
  </r>
  <r>
    <s v="ORD-2023-304451"/>
    <d v="2023-10-07T00:00:00"/>
    <d v="2023-10-23T00:00:00"/>
    <x v="2"/>
    <x v="3"/>
    <s v="Hyderabad"/>
    <s v="Consumer"/>
    <x v="0"/>
    <x v="12"/>
    <s v="Monitors"/>
    <s v="MON-7602"/>
    <n v="906.81"/>
    <n v="1395.56"/>
    <n v="0.185"/>
    <n v="12"/>
    <n v="16"/>
    <n v="13648.576800000001"/>
    <n v="10881.72"/>
    <x v="298"/>
    <n v="0.20272126834498974"/>
    <x v="5"/>
    <s v="Q4-2023"/>
    <s v="Medium"/>
    <s v="Asia &gt; India &gt; Hyderabad"/>
    <s v="Jan-2023"/>
    <n v="9"/>
    <n v="9"/>
    <n v="1429853.4554100002"/>
    <n v="1097451.0625399998"/>
    <n v="0.76752695067293708"/>
    <s v="A"/>
  </r>
  <r>
    <s v="ORD-2023-126505"/>
    <d v="2023-12-19T00:00:00"/>
    <d v="2024-01-01T00:00:00"/>
    <x v="1"/>
    <x v="1"/>
    <s v="Toronto"/>
    <s v="Enterprise"/>
    <x v="0"/>
    <x v="10"/>
    <s v="Monitors"/>
    <s v="MON-6065"/>
    <n v="856.1"/>
    <n v="901.48"/>
    <n v="5.6000000000000001E-2"/>
    <n v="16"/>
    <n v="13"/>
    <n v="13615.95392"/>
    <n v="13697.6"/>
    <x v="299"/>
    <n v="-5.9963540182133958E-3"/>
    <x v="19"/>
    <s v="Q4-2023"/>
    <s v="Medium"/>
    <s v="Americas &gt; Canada &gt; Toronto"/>
    <s v="Jan-2023"/>
    <n v="11"/>
    <n v="11"/>
    <n v="1429853.4554100002"/>
    <n v="1111067.0164599998"/>
    <n v="0.77704957263708496"/>
    <s v="A"/>
  </r>
  <r>
    <s v="ORD-2024-503082"/>
    <d v="2024-05-19T00:00:00"/>
    <d v="2024-06-08T00:00:00"/>
    <x v="1"/>
    <x v="4"/>
    <s v="Brasília"/>
    <s v="Small Business"/>
    <x v="0"/>
    <x v="13"/>
    <s v="Monitors"/>
    <s v="MON-4271"/>
    <n v="1075.9000000000001"/>
    <n v="1242.1500000000001"/>
    <n v="1.2E-2"/>
    <n v="11"/>
    <n v="20"/>
    <n v="13499.686200000002"/>
    <n v="11834.900000000001"/>
    <x v="300"/>
    <n v="0.12332036280961851"/>
    <x v="17"/>
    <s v="Q2-2024"/>
    <s v="Medium"/>
    <s v="Americas &gt; Brazil &gt; Brasília"/>
    <s v="Jan-2023"/>
    <n v="16"/>
    <n v="16"/>
    <n v="1429853.4554100002"/>
    <n v="1124566.70266"/>
    <n v="0.78649088017033086"/>
    <s v="A"/>
  </r>
  <r>
    <s v="ORD-2025-248586"/>
    <d v="2025-09-12T00:00:00"/>
    <d v="2025-09-30T00:00:00"/>
    <x v="2"/>
    <x v="10"/>
    <s v="Nagoya"/>
    <s v="Non-Profit"/>
    <x v="1"/>
    <x v="6"/>
    <s v="Monitors"/>
    <s v="MON-2998"/>
    <n v="1212.99"/>
    <n v="1653.64"/>
    <n v="0.107"/>
    <n v="9"/>
    <n v="18"/>
    <n v="13290.304680000001"/>
    <n v="10916.91"/>
    <x v="301"/>
    <n v="0.17858090819931458"/>
    <x v="21"/>
    <s v="Q3-2025"/>
    <s v="High"/>
    <s v="Asia &gt; Japan &gt; Nagoya"/>
    <s v="Mar-2023"/>
    <n v="30"/>
    <n v="30"/>
    <n v="1429853.4554100002"/>
    <n v="1137857.00734"/>
    <n v="0.79578575205367996"/>
    <s v="A"/>
  </r>
  <r>
    <s v="ORD-2023-212701"/>
    <d v="2023-12-02T00:00:00"/>
    <d v="2023-12-16T00:00:00"/>
    <x v="0"/>
    <x v="0"/>
    <s v="Frankfurt"/>
    <s v="Education"/>
    <x v="3"/>
    <x v="15"/>
    <s v="Monitors"/>
    <s v="MON-4278"/>
    <n v="879.08"/>
    <n v="1093.3900000000001"/>
    <n v="0.113"/>
    <n v="13"/>
    <n v="14"/>
    <n v="12607.880090000002"/>
    <n v="11428.04"/>
    <x v="302"/>
    <n v="9.3579577341935311E-2"/>
    <x v="19"/>
    <s v="Q4-2023"/>
    <s v="Medium"/>
    <s v="Europe &gt; Germany &gt; Frankfurt"/>
    <s v="Jan-2023"/>
    <n v="11"/>
    <n v="11"/>
    <n v="1429853.4554100002"/>
    <n v="1150464.8874300001"/>
    <n v="0.80460335503410918"/>
    <s v="B"/>
  </r>
  <r>
    <s v="ORD-2024-947056"/>
    <d v="2024-07-31T00:00:00"/>
    <d v="2024-08-15T00:00:00"/>
    <x v="2"/>
    <x v="10"/>
    <s v="Tokyo"/>
    <s v="Corporate"/>
    <x v="1"/>
    <x v="6"/>
    <s v="Monitors"/>
    <s v="MON-1564"/>
    <n v="1252.52"/>
    <n v="1417.24"/>
    <n v="0.192"/>
    <n v="11"/>
    <n v="15"/>
    <n v="12596.429120000001"/>
    <n v="13777.72"/>
    <x v="303"/>
    <n v="-9.3779821943696898E-2"/>
    <x v="23"/>
    <s v="Q3-2024"/>
    <s v="Medium"/>
    <s v="Asia &gt; Japan &gt; Tokyo"/>
    <s v="Mar-2023"/>
    <n v="16"/>
    <n v="16"/>
    <n v="1429853.4554100002"/>
    <n v="1163061.3165500001"/>
    <n v="0.81341294952250942"/>
    <s v="B"/>
  </r>
  <r>
    <s v="ORD-2023-197661"/>
    <d v="2023-08-08T00:00:00"/>
    <d v="2023-08-22T00:00:00"/>
    <x v="0"/>
    <x v="2"/>
    <s v="Birmingham"/>
    <s v="Non-Profit"/>
    <x v="3"/>
    <x v="15"/>
    <s v="Monitors"/>
    <s v="MON-7511"/>
    <n v="446.69"/>
    <n v="967.25"/>
    <n v="9.4E-2"/>
    <n v="14"/>
    <n v="14"/>
    <n v="12268.599"/>
    <n v="6253.66"/>
    <x v="304"/>
    <n v="0.49027105702941309"/>
    <x v="3"/>
    <s v="Q3-2023"/>
    <s v="Medium"/>
    <s v="Europe &gt; United Kingdom &gt; Birmingham"/>
    <s v="Jan-2023"/>
    <n v="7"/>
    <n v="7"/>
    <n v="1429853.4554100002"/>
    <n v="1175329.91555"/>
    <n v="0.82199326868289635"/>
    <s v="B"/>
  </r>
  <r>
    <s v="ORD-2023-884625"/>
    <d v="2023-02-19T00:00:00"/>
    <d v="2023-03-12T00:00:00"/>
    <x v="0"/>
    <x v="0"/>
    <s v="Berlin"/>
    <s v="Small Business"/>
    <x v="3"/>
    <x v="2"/>
    <s v="Monitors"/>
    <s v="MON-6699"/>
    <n v="1234.81"/>
    <n v="2055.2399999999998"/>
    <n v="5.2999999999999999E-2"/>
    <n v="6"/>
    <n v="21"/>
    <n v="11677.873679999999"/>
    <n v="7408.86"/>
    <x v="305"/>
    <n v="0.36556429680441616"/>
    <x v="29"/>
    <s v="Q1-2023"/>
    <s v="High"/>
    <s v="Europe &gt; Germany &gt; Berlin"/>
    <s v="Jan-2023"/>
    <n v="1"/>
    <n v="1"/>
    <n v="1429853.4554100002"/>
    <n v="1187007.78923"/>
    <n v="0.83016045087615919"/>
    <s v="B"/>
  </r>
  <r>
    <s v="ORD-2023-334213"/>
    <d v="2023-08-19T00:00:00"/>
    <d v="2023-08-23T00:00:00"/>
    <x v="3"/>
    <x v="6"/>
    <s v="Abuja"/>
    <s v="Small Business"/>
    <x v="2"/>
    <x v="8"/>
    <s v="Monitors"/>
    <s v="MON-5517"/>
    <n v="790.63"/>
    <n v="1382.31"/>
    <n v="0.10100000000000001"/>
    <n v="9"/>
    <n v="4"/>
    <n v="11184.270209999999"/>
    <n v="7115.67"/>
    <x v="306"/>
    <n v="0.36377878338116432"/>
    <x v="3"/>
    <s v="Q3-2023"/>
    <s v="Medium"/>
    <s v="Africa &gt; Nigeria &gt; Abuja"/>
    <s v="Jan-2023"/>
    <n v="7"/>
    <n v="7"/>
    <n v="1429853.4554100002"/>
    <n v="1198192.05944"/>
    <n v="0.83798242044072069"/>
    <s v="B"/>
  </r>
  <r>
    <s v="ORD-2025-484073"/>
    <d v="2025-02-19T00:00:00"/>
    <d v="2025-03-09T00:00:00"/>
    <x v="2"/>
    <x v="3"/>
    <s v="Delhi"/>
    <s v="Small Business"/>
    <x v="3"/>
    <x v="0"/>
    <s v="Monitors"/>
    <s v="MON-1436"/>
    <n v="325.87"/>
    <n v="538.79"/>
    <n v="0.17399999999999999"/>
    <n v="24"/>
    <n v="18"/>
    <n v="10680.972960000001"/>
    <n v="7820.88"/>
    <x v="307"/>
    <n v="0.26777457172778019"/>
    <x v="11"/>
    <s v="Q1-2025"/>
    <s v="Low"/>
    <s v="Asia &gt; India &gt; Delhi"/>
    <s v="Jan-2023"/>
    <n v="25"/>
    <n v="25"/>
    <n v="1429853.4554100002"/>
    <n v="1208873.0323999999"/>
    <n v="0.84545239781468673"/>
    <s v="B"/>
  </r>
  <r>
    <s v="ORD-2025-542939"/>
    <d v="2025-01-13T00:00:00"/>
    <d v="2025-02-08T00:00:00"/>
    <x v="0"/>
    <x v="7"/>
    <s v="Paris"/>
    <s v="Non-Profit"/>
    <x v="4"/>
    <x v="13"/>
    <s v="Monitors"/>
    <s v="MON-1593"/>
    <n v="594.74"/>
    <n v="1020.69"/>
    <n v="0.21099999999999999"/>
    <n v="13"/>
    <n v="26"/>
    <n v="10469.217330000001"/>
    <n v="7731.62"/>
    <x v="308"/>
    <n v="0.26149016146176429"/>
    <x v="9"/>
    <s v="Q1-2025"/>
    <s v="Medium"/>
    <s v="Europe &gt; France &gt; Paris"/>
    <s v="Jan-2023"/>
    <n v="24"/>
    <n v="24"/>
    <n v="1429853.4554100002"/>
    <n v="1219342.2497299998"/>
    <n v="0.85277427915181858"/>
    <s v="B"/>
  </r>
  <r>
    <s v="ORD-2024-837651"/>
    <d v="2024-12-10T00:00:00"/>
    <d v="2024-12-19T00:00:00"/>
    <x v="3"/>
    <x v="6"/>
    <s v="Lagos"/>
    <s v="Corporate"/>
    <x v="0"/>
    <x v="0"/>
    <s v="Monitors"/>
    <s v="MON-4789"/>
    <n v="488.68"/>
    <n v="984.36"/>
    <n v="5.8999999999999997E-2"/>
    <n v="11"/>
    <n v="9"/>
    <n v="10189.110360000002"/>
    <n v="5375.4800000000005"/>
    <x v="309"/>
    <n v="0.47242891576649887"/>
    <x v="1"/>
    <s v="Q4-2024"/>
    <s v="Medium"/>
    <s v="Africa &gt; Nigeria &gt; Lagos"/>
    <s v="Jan-2023"/>
    <n v="23"/>
    <n v="23"/>
    <n v="1429853.4554100002"/>
    <n v="1229531.3600899999"/>
    <n v="0.8599002614134611"/>
    <s v="B"/>
  </r>
  <r>
    <s v="ORD-2023-906481"/>
    <d v="2023-05-02T00:00:00"/>
    <d v="2023-05-18T00:00:00"/>
    <x v="2"/>
    <x v="3"/>
    <s v="Delhi"/>
    <s v="Small Business"/>
    <x v="1"/>
    <x v="10"/>
    <s v="Monitors"/>
    <s v="MON-2266"/>
    <n v="1463.92"/>
    <n v="2252.2399999999998"/>
    <n v="0.11799999999999999"/>
    <n v="5"/>
    <n v="16"/>
    <n v="9932.3783999999996"/>
    <n v="7319.6"/>
    <x v="310"/>
    <n v="0.26305667130040067"/>
    <x v="0"/>
    <s v="Q2-2023"/>
    <s v="High"/>
    <s v="Asia &gt; India &gt; Delhi"/>
    <s v="Jan-2023"/>
    <n v="4"/>
    <n v="4"/>
    <n v="1429853.4554100002"/>
    <n v="1239463.7384899999"/>
    <n v="0.86684669243575918"/>
    <s v="B"/>
  </r>
  <r>
    <s v="ORD-2024-745822"/>
    <d v="2024-03-31T00:00:00"/>
    <d v="2024-04-17T00:00:00"/>
    <x v="0"/>
    <x v="0"/>
    <s v="Frankfurt"/>
    <s v="Education"/>
    <x v="3"/>
    <x v="11"/>
    <s v="Monitors"/>
    <s v="MON-8651"/>
    <n v="1025.51"/>
    <n v="1436.54"/>
    <n v="0.13900000000000001"/>
    <n v="8"/>
    <n v="17"/>
    <n v="9894.8875200000002"/>
    <n v="8204.08"/>
    <x v="311"/>
    <n v="0.17087688127656456"/>
    <x v="12"/>
    <s v="Q1-2024"/>
    <s v="Medium"/>
    <s v="Europe &gt; Germany &gt; Frankfurt"/>
    <s v="Jan-2023"/>
    <n v="14"/>
    <n v="14"/>
    <n v="1429853.4554100002"/>
    <n v="1249358.62601"/>
    <n v="0.87376690337245466"/>
    <s v="B"/>
  </r>
  <r>
    <s v="ORD-2024-635626"/>
    <d v="2024-08-27T00:00:00"/>
    <d v="2024-09-19T00:00:00"/>
    <x v="0"/>
    <x v="0"/>
    <s v="Berlin"/>
    <s v="Small Business"/>
    <x v="3"/>
    <x v="4"/>
    <s v="Monitors"/>
    <s v="MON-9967"/>
    <n v="1024.01"/>
    <n v="1580.97"/>
    <n v="3.6999999999999998E-2"/>
    <n v="6"/>
    <n v="23"/>
    <n v="9134.8446599999988"/>
    <n v="6144.0599999999995"/>
    <x v="312"/>
    <n v="0.32740399769425305"/>
    <x v="4"/>
    <s v="Q3-2024"/>
    <s v="Medium"/>
    <s v="Europe &gt; Germany &gt; Berlin"/>
    <s v="Jan-2023"/>
    <n v="19"/>
    <n v="19"/>
    <n v="1429853.4554100002"/>
    <n v="1258493.47067"/>
    <n v="0.88015556133277728"/>
    <s v="B"/>
  </r>
  <r>
    <s v="ORD-2024-419248"/>
    <d v="2024-03-04T00:00:00"/>
    <d v="2024-03-16T00:00:00"/>
    <x v="3"/>
    <x v="8"/>
    <s v="Johannesburg"/>
    <s v="Enterprise"/>
    <x v="5"/>
    <x v="9"/>
    <s v="Monitors"/>
    <s v="MON-8422"/>
    <n v="441.08"/>
    <n v="1054.29"/>
    <n v="0.23699999999999999"/>
    <n v="11"/>
    <n v="12"/>
    <n v="8848.6559699999998"/>
    <n v="4851.88"/>
    <x v="313"/>
    <n v="0.45168169985932899"/>
    <x v="12"/>
    <s v="Q1-2024"/>
    <s v="Medium"/>
    <s v="Africa &gt; South Africa &gt; Johannesburg"/>
    <s v="Jan-2023"/>
    <n v="14"/>
    <n v="14"/>
    <n v="1429853.4554100002"/>
    <n v="1267342.1266399999"/>
    <n v="0.88634406683068001"/>
    <s v="B"/>
  </r>
  <r>
    <s v="ORD-2024-347736"/>
    <d v="2024-05-22T00:00:00"/>
    <d v="2024-06-06T00:00:00"/>
    <x v="2"/>
    <x v="10"/>
    <s v="Nagoya"/>
    <s v="Corporate"/>
    <x v="5"/>
    <x v="1"/>
    <s v="Monitors"/>
    <s v="MON-6870"/>
    <n v="673.88"/>
    <n v="1228.01"/>
    <n v="0.105"/>
    <n v="8"/>
    <n v="15"/>
    <n v="8792.5516000000007"/>
    <n v="5391.04"/>
    <x v="314"/>
    <n v="0.38686285332690007"/>
    <x v="17"/>
    <s v="Q2-2024"/>
    <s v="Medium"/>
    <s v="Asia &gt; Japan &gt; Nagoya"/>
    <s v="Mar-2023"/>
    <n v="14"/>
    <n v="14"/>
    <n v="1429853.4554100002"/>
    <n v="1276134.6782399998"/>
    <n v="0.89249333448236301"/>
    <s v="B"/>
  </r>
  <r>
    <s v="ORD-2023-431328"/>
    <d v="2023-12-20T00:00:00"/>
    <d v="2024-01-14T00:00:00"/>
    <x v="2"/>
    <x v="3"/>
    <s v="Mumbai"/>
    <s v="Non-Profit"/>
    <x v="1"/>
    <x v="2"/>
    <s v="Monitors"/>
    <s v="MON-1572"/>
    <n v="1085.6099999999999"/>
    <n v="1246.4100000000001"/>
    <n v="0.113"/>
    <n v="7"/>
    <n v="25"/>
    <n v="7738.9596900000006"/>
    <n v="7599.2699999999995"/>
    <x v="315"/>
    <n v="1.8050189637310417E-2"/>
    <x v="19"/>
    <s v="Q4-2023"/>
    <s v="Medium"/>
    <s v="Asia &gt; India &gt; Mumbai"/>
    <s v="Jan-2023"/>
    <n v="11"/>
    <n v="11"/>
    <n v="1429853.4554100002"/>
    <n v="1283873.6379299997"/>
    <n v="0.89790574906283538"/>
    <s v="B"/>
  </r>
  <r>
    <s v="ORD-2025-650719"/>
    <d v="2025-02-12T00:00:00"/>
    <d v="2025-02-28T00:00:00"/>
    <x v="1"/>
    <x v="4"/>
    <s v="São Paulo"/>
    <s v="Non-Profit"/>
    <x v="3"/>
    <x v="7"/>
    <s v="Monitors"/>
    <s v="MON-5179"/>
    <n v="414.95"/>
    <n v="1027.73"/>
    <n v="6.3E-2"/>
    <n v="8"/>
    <n v="16"/>
    <n v="7703.8640800000003"/>
    <n v="3319.6"/>
    <x v="316"/>
    <n v="0.56909935513815568"/>
    <x v="11"/>
    <s v="Q1-2025"/>
    <s v="Medium"/>
    <s v="Americas &gt; Brazil &gt; São Paulo"/>
    <s v="Jan-2023"/>
    <n v="25"/>
    <n v="25"/>
    <n v="1429853.4554100002"/>
    <n v="1291577.5020099997"/>
    <n v="0.90329361874336223"/>
    <s v="B"/>
  </r>
  <r>
    <s v="ORD-2024-569164"/>
    <d v="2024-09-05T00:00:00"/>
    <d v="2024-09-25T00:00:00"/>
    <x v="2"/>
    <x v="10"/>
    <s v="Osaka"/>
    <s v="Enterprise"/>
    <x v="5"/>
    <x v="4"/>
    <s v="Monitors"/>
    <s v="MON-5249"/>
    <n v="195.54"/>
    <n v="405.97"/>
    <n v="0.187"/>
    <n v="22"/>
    <n v="20"/>
    <n v="7261.1794199999995"/>
    <n v="4301.88"/>
    <x v="317"/>
    <n v="0.40755079152141371"/>
    <x v="31"/>
    <s v="Q3-2024"/>
    <s v="Low"/>
    <s v="Asia &gt; Japan &gt; Osaka"/>
    <s v="Mar-2023"/>
    <n v="18"/>
    <n v="18"/>
    <n v="1429853.4554100002"/>
    <n v="1298838.6814299996"/>
    <n v="0.90837188700401961"/>
    <s v="B"/>
  </r>
  <r>
    <s v="ORD-2024-350100"/>
    <d v="2024-10-27T00:00:00"/>
    <d v="2024-11-20T00:00:00"/>
    <x v="2"/>
    <x v="10"/>
    <s v="Nagoya"/>
    <s v="Non-Profit"/>
    <x v="2"/>
    <x v="11"/>
    <s v="Monitors"/>
    <s v="MON-8939"/>
    <n v="317.25"/>
    <n v="758.92"/>
    <n v="5.2999999999999999E-2"/>
    <n v="10"/>
    <n v="24"/>
    <n v="7186.9723999999997"/>
    <n v="3172.5"/>
    <x v="318"/>
    <n v="0.5585762928489888"/>
    <x v="25"/>
    <s v="Q4-2024"/>
    <s v="Low"/>
    <s v="Asia &gt; Japan &gt; Nagoya"/>
    <s v="Mar-2023"/>
    <n v="19"/>
    <n v="19"/>
    <n v="1429853.4554100002"/>
    <n v="1306025.6538299997"/>
    <n v="0.91339825692522192"/>
    <s v="B"/>
  </r>
  <r>
    <s v="ORD-2024-647571"/>
    <d v="2024-02-06T00:00:00"/>
    <d v="2024-02-28T00:00:00"/>
    <x v="3"/>
    <x v="5"/>
    <s v="Kisumu"/>
    <s v="Non-Profit"/>
    <x v="2"/>
    <x v="10"/>
    <s v="Monitors"/>
    <s v="MON-2462"/>
    <n v="834.93"/>
    <n v="1588.53"/>
    <n v="0.126"/>
    <n v="5"/>
    <n v="22"/>
    <n v="6941.8760999999995"/>
    <n v="4174.6499999999996"/>
    <x v="319"/>
    <n v="0.39862798761274348"/>
    <x v="30"/>
    <s v="Q1-2024"/>
    <s v="Medium"/>
    <s v="Africa &gt; Kenya &gt; Kisumu"/>
    <s v="Jan-2023"/>
    <n v="13"/>
    <n v="13"/>
    <n v="1429853.4554100002"/>
    <n v="1312967.5299299997"/>
    <n v="0.91825321326619147"/>
    <s v="B"/>
  </r>
  <r>
    <s v="ORD-2023-749324"/>
    <d v="2023-08-19T00:00:00"/>
    <d v="2023-09-07T00:00:00"/>
    <x v="3"/>
    <x v="8"/>
    <s v="Johannesburg"/>
    <s v="Enterprise"/>
    <x v="0"/>
    <x v="4"/>
    <s v="Monitors"/>
    <s v="MON-2296"/>
    <n v="494.61"/>
    <n v="605.23"/>
    <n v="0.20399999999999999"/>
    <n v="14"/>
    <n v="19"/>
    <n v="6744.6831200000015"/>
    <n v="6924.54"/>
    <x v="320"/>
    <n v="-2.6666468505639508E-2"/>
    <x v="3"/>
    <s v="Q3-2023"/>
    <s v="Low"/>
    <s v="Africa &gt; South Africa &gt; Johannesburg"/>
    <s v="Jan-2023"/>
    <n v="7"/>
    <n v="7"/>
    <n v="1429853.4554100002"/>
    <n v="1319712.2130499997"/>
    <n v="0.92297025828537216"/>
    <s v="B"/>
  </r>
  <r>
    <s v="ORD-2023-987700"/>
    <d v="2023-04-05T00:00:00"/>
    <d v="2023-04-16T00:00:00"/>
    <x v="1"/>
    <x v="1"/>
    <s v="Vancouver"/>
    <s v="Non-Profit"/>
    <x v="2"/>
    <x v="0"/>
    <s v="Monitors"/>
    <s v="MON-5259"/>
    <n v="213.1"/>
    <n v="501.31"/>
    <n v="5.6000000000000001E-2"/>
    <n v="14"/>
    <n v="11"/>
    <n v="6625.3129600000002"/>
    <n v="2983.4"/>
    <x v="321"/>
    <n v="0.54969674368409005"/>
    <x v="24"/>
    <s v="Q2-2023"/>
    <s v="Low"/>
    <s v="Americas &gt; Canada &gt; Vancouver"/>
    <s v="Jan-2023"/>
    <n v="3"/>
    <n v="3"/>
    <n v="1429853.4554100002"/>
    <n v="1326337.5260099997"/>
    <n v="0.92760381911283485"/>
    <s v="B"/>
  </r>
  <r>
    <s v="ORD-2025-184754"/>
    <d v="2025-06-27T00:00:00"/>
    <d v="2025-07-05T00:00:00"/>
    <x v="0"/>
    <x v="0"/>
    <s v="Munich"/>
    <s v="Small Business"/>
    <x v="3"/>
    <x v="12"/>
    <s v="Monitors"/>
    <s v="MON-7626"/>
    <n v="314.93"/>
    <n v="687.95"/>
    <n v="0.20499999999999999"/>
    <n v="12"/>
    <n v="8"/>
    <n v="6563.0430000000015"/>
    <n v="3779.16"/>
    <x v="322"/>
    <n v="0.42417564535231617"/>
    <x v="15"/>
    <s v="Q2-2025"/>
    <s v="Low"/>
    <s v="Europe &gt; Germany &gt; Munich"/>
    <s v="Jan-2023"/>
    <n v="29"/>
    <n v="29"/>
    <n v="1429853.4554100002"/>
    <n v="1332900.5690099997"/>
    <n v="0.9321938300507866"/>
    <s v="B"/>
  </r>
  <r>
    <s v="ORD-2023-172095"/>
    <d v="2023-05-24T00:00:00"/>
    <d v="2023-06-21T00:00:00"/>
    <x v="1"/>
    <x v="11"/>
    <s v="Austin"/>
    <s v="Small Business"/>
    <x v="1"/>
    <x v="12"/>
    <s v="Monitors"/>
    <s v="MON-6882"/>
    <n v="813.97"/>
    <n v="1568.83"/>
    <n v="1.7000000000000001E-2"/>
    <n v="4"/>
    <n v="28"/>
    <n v="6168.6395599999996"/>
    <n v="3255.88"/>
    <x v="323"/>
    <n v="0.47218832153649121"/>
    <x v="0"/>
    <s v="Q2-2023"/>
    <s v="Medium"/>
    <s v="Americas &gt; USA &gt; Austin"/>
    <s v="Jan-2023"/>
    <n v="4"/>
    <n v="4"/>
    <n v="1429853.4554100002"/>
    <n v="1339069.2085699998"/>
    <n v="0.93650800612013163"/>
    <s v="B"/>
  </r>
  <r>
    <s v="ORD-2023-913592"/>
    <d v="2023-05-10T00:00:00"/>
    <d v="2023-05-14T00:00:00"/>
    <x v="2"/>
    <x v="3"/>
    <s v="Delhi"/>
    <s v="Non-Profit"/>
    <x v="5"/>
    <x v="1"/>
    <s v="Monitors"/>
    <s v="MON-2465"/>
    <n v="622.6"/>
    <n v="833.69"/>
    <n v="0.20899999999999999"/>
    <n v="9"/>
    <n v="4"/>
    <n v="5935.0391100000006"/>
    <n v="5603.4000000000005"/>
    <x v="324"/>
    <n v="5.5878167582959708E-2"/>
    <x v="0"/>
    <s v="Q2-2023"/>
    <s v="Medium"/>
    <s v="Asia &gt; India &gt; Delhi"/>
    <s v="Jan-2023"/>
    <n v="4"/>
    <n v="4"/>
    <n v="1429853.4554100002"/>
    <n v="1345004.2476799998"/>
    <n v="0.94065880848910455"/>
    <s v="B"/>
  </r>
  <r>
    <s v="ORD-2024-687073"/>
    <d v="2024-03-11T00:00:00"/>
    <d v="2024-03-29T00:00:00"/>
    <x v="1"/>
    <x v="11"/>
    <s v="New York"/>
    <s v="Corporate"/>
    <x v="0"/>
    <x v="9"/>
    <s v="Monitors"/>
    <s v="MON-7099"/>
    <n v="710.98"/>
    <n v="1481.45"/>
    <n v="0.21099999999999999"/>
    <n v="5"/>
    <n v="18"/>
    <n v="5844.3202500000007"/>
    <n v="3554.9"/>
    <x v="325"/>
    <n v="0.39173422264120455"/>
    <x v="12"/>
    <s v="Q1-2024"/>
    <s v="Medium"/>
    <s v="Americas &gt; USA &gt; New York"/>
    <s v="Jan-2023"/>
    <n v="14"/>
    <n v="14"/>
    <n v="1429853.4554100002"/>
    <n v="1350848.5679299999"/>
    <n v="0.944746164593947"/>
    <s v="B"/>
  </r>
  <r>
    <s v="ORD-2023-602648"/>
    <d v="2023-06-20T00:00:00"/>
    <d v="2023-07-08T00:00:00"/>
    <x v="1"/>
    <x v="11"/>
    <s v="Austin"/>
    <s v="Non-Profit"/>
    <x v="3"/>
    <x v="6"/>
    <s v="Monitors"/>
    <s v="MON-4326"/>
    <n v="337"/>
    <n v="511.03"/>
    <n v="0.108"/>
    <n v="12"/>
    <n v="18"/>
    <n v="5470.0651200000002"/>
    <n v="4044"/>
    <x v="326"/>
    <n v="0.26070349963219452"/>
    <x v="16"/>
    <s v="Q2-2023"/>
    <s v="Low"/>
    <s v="Americas &gt; USA &gt; Austin"/>
    <s v="Jan-2023"/>
    <n v="5"/>
    <n v="5"/>
    <n v="1429853.4554100002"/>
    <n v="1356318.6330499998"/>
    <n v="0.94857177700150064"/>
    <s v="B"/>
  </r>
  <r>
    <s v="ORD-2024-202877"/>
    <d v="2024-07-13T00:00:00"/>
    <d v="2024-08-03T00:00:00"/>
    <x v="1"/>
    <x v="4"/>
    <s v="Rio de Janeiro"/>
    <s v="Corporate"/>
    <x v="1"/>
    <x v="9"/>
    <s v="Monitors"/>
    <s v="MON-6287"/>
    <n v="702.98"/>
    <n v="1104.8"/>
    <n v="0.17499999999999999"/>
    <n v="6"/>
    <n v="21"/>
    <n v="5468.7599999999993"/>
    <n v="4217.88"/>
    <x v="327"/>
    <n v="0.22873192460448061"/>
    <x v="23"/>
    <s v="Q3-2024"/>
    <s v="Medium"/>
    <s v="Americas &gt; Brazil &gt; Rio de Janeiro"/>
    <s v="Jan-2023"/>
    <n v="18"/>
    <n v="18"/>
    <n v="1429853.4554100002"/>
    <n v="1361787.3930499998"/>
    <n v="0.9523964766441867"/>
    <s v="C"/>
  </r>
  <r>
    <s v="ORD-2024-336584"/>
    <d v="2024-12-27T00:00:00"/>
    <d v="2025-01-14T00:00:00"/>
    <x v="2"/>
    <x v="3"/>
    <s v="Bengaluru"/>
    <s v="Small Business"/>
    <x v="1"/>
    <x v="13"/>
    <s v="Monitors"/>
    <s v="MON-8629"/>
    <n v="586.07000000000005"/>
    <n v="845.97"/>
    <n v="0.14699999999999999"/>
    <n v="7"/>
    <n v="18"/>
    <n v="5051.2868699999999"/>
    <n v="4102.4900000000007"/>
    <x v="328"/>
    <n v="0.18783270370862926"/>
    <x v="1"/>
    <s v="Q4-2024"/>
    <s v="Medium"/>
    <s v="Asia &gt; India &gt; Bengaluru"/>
    <s v="Jan-2023"/>
    <n v="23"/>
    <n v="23"/>
    <n v="1429853.4554100002"/>
    <n v="1366838.6799199998"/>
    <n v="0.95592920711449314"/>
    <s v="C"/>
  </r>
  <r>
    <s v="ORD-2024-427031"/>
    <d v="2024-06-08T00:00:00"/>
    <d v="2024-06-24T00:00:00"/>
    <x v="3"/>
    <x v="8"/>
    <s v="Durban"/>
    <s v="Education"/>
    <x v="5"/>
    <x v="11"/>
    <s v="Monitors"/>
    <s v="MON-1389"/>
    <n v="597.85"/>
    <n v="741.92"/>
    <n v="3.1E-2"/>
    <n v="7"/>
    <n v="16"/>
    <n v="5032.4433599999993"/>
    <n v="4184.95"/>
    <x v="329"/>
    <n v="0.16840594108544515"/>
    <x v="2"/>
    <s v="Q2-2024"/>
    <s v="Low"/>
    <s v="Africa &gt; South Africa &gt; Durban"/>
    <s v="Jan-2023"/>
    <n v="17"/>
    <n v="17"/>
    <n v="1429853.4554100002"/>
    <n v="1371871.1232799997"/>
    <n v="0.95944875895455006"/>
    <s v="C"/>
  </r>
  <r>
    <s v="ORD-2023-613317"/>
    <d v="2023-01-22T00:00:00"/>
    <d v="2023-01-29T00:00:00"/>
    <x v="0"/>
    <x v="0"/>
    <s v="Munich"/>
    <s v="Corporate"/>
    <x v="3"/>
    <x v="6"/>
    <s v="Monitors"/>
    <s v="MON-2537"/>
    <n v="150.86000000000001"/>
    <n v="346.96"/>
    <n v="0.19600000000000001"/>
    <n v="18"/>
    <n v="7"/>
    <n v="5021.2051200000005"/>
    <n v="2715.4800000000005"/>
    <x v="330"/>
    <n v="0.45919755614365337"/>
    <x v="18"/>
    <s v="Q1-2023"/>
    <s v="Low"/>
    <s v="Europe &gt; Germany &gt; Munich"/>
    <s v="Jan-2023"/>
    <n v="0"/>
    <n v="0"/>
    <n v="1429853.4554100002"/>
    <n v="1376892.3283999998"/>
    <n v="0.96296045108006245"/>
    <s v="C"/>
  </r>
  <r>
    <s v="ORD-2024-433936"/>
    <d v="2024-08-04T00:00:00"/>
    <d v="2024-08-17T00:00:00"/>
    <x v="1"/>
    <x v="11"/>
    <s v="Austin"/>
    <s v="Consumer"/>
    <x v="0"/>
    <x v="4"/>
    <s v="Monitors"/>
    <s v="MON-8867"/>
    <n v="352.79"/>
    <n v="754.22"/>
    <n v="0.113"/>
    <n v="7"/>
    <n v="13"/>
    <n v="4682.9519799999998"/>
    <n v="2469.5300000000002"/>
    <x v="331"/>
    <n v="0.47265528014233443"/>
    <x v="4"/>
    <s v="Q3-2024"/>
    <s v="Low"/>
    <s v="Americas &gt; USA &gt; Austin"/>
    <s v="Jan-2023"/>
    <n v="19"/>
    <n v="19"/>
    <n v="1429853.4554100002"/>
    <n v="1381575.2803799997"/>
    <n v="0.96623557830536055"/>
    <s v="C"/>
  </r>
  <r>
    <s v="ORD-2023-548934"/>
    <d v="2023-08-03T00:00:00"/>
    <d v="2023-08-30T00:00:00"/>
    <x v="2"/>
    <x v="9"/>
    <s v="Shanghai"/>
    <s v="Consumer"/>
    <x v="5"/>
    <x v="15"/>
    <s v="Monitors"/>
    <s v="MON-3773"/>
    <n v="226.04"/>
    <n v="545.72"/>
    <n v="0.151"/>
    <n v="10"/>
    <n v="27"/>
    <n v="4633.1628000000001"/>
    <n v="2260.4"/>
    <x v="332"/>
    <n v="0.51212592831834014"/>
    <x v="3"/>
    <s v="Q3-2023"/>
    <s v="Low"/>
    <s v="Asia &gt; China &gt; Shanghai"/>
    <s v="Jan-2023"/>
    <n v="7"/>
    <n v="7"/>
    <n v="1429853.4554100002"/>
    <n v="1386208.4431799997"/>
    <n v="0.96947588435383714"/>
    <s v="C"/>
  </r>
  <r>
    <s v="ORD-2024-585443"/>
    <d v="2024-08-17T00:00:00"/>
    <d v="2024-08-24T00:00:00"/>
    <x v="1"/>
    <x v="4"/>
    <s v="Rio de Janeiro"/>
    <s v="Consumer"/>
    <x v="3"/>
    <x v="9"/>
    <s v="Monitors"/>
    <s v="MON-2849"/>
    <n v="165.3"/>
    <n v="275.07"/>
    <n v="0.13300000000000001"/>
    <n v="17"/>
    <n v="7"/>
    <n v="4054.2567299999996"/>
    <n v="2810.1000000000004"/>
    <x v="333"/>
    <n v="0.30687665159280608"/>
    <x v="4"/>
    <s v="Q3-2024"/>
    <s v="Low"/>
    <s v="Americas &gt; Brazil &gt; Rio de Janeiro"/>
    <s v="Jan-2023"/>
    <n v="19"/>
    <n v="19"/>
    <n v="1429853.4554100002"/>
    <n v="1390262.6999099997"/>
    <n v="0.97231131949207472"/>
    <s v="C"/>
  </r>
  <r>
    <s v="ORD-2023-848013"/>
    <d v="2023-02-20T00:00:00"/>
    <d v="2023-03-04T00:00:00"/>
    <x v="2"/>
    <x v="3"/>
    <s v="Delhi"/>
    <s v="Consumer"/>
    <x v="5"/>
    <x v="9"/>
    <s v="Monitors"/>
    <s v="MON-9906"/>
    <n v="299.75"/>
    <n v="523.01"/>
    <n v="0.157"/>
    <n v="9"/>
    <n v="12"/>
    <n v="3968.0768699999999"/>
    <n v="2697.75"/>
    <x v="334"/>
    <n v="0.32013665854210127"/>
    <x v="29"/>
    <s v="Q1-2023"/>
    <s v="Low"/>
    <s v="Asia &gt; India &gt; Delhi"/>
    <s v="Jan-2023"/>
    <n v="1"/>
    <n v="1"/>
    <n v="1429853.4554100002"/>
    <n v="1394230.7767799997"/>
    <n v="0.97508648281736965"/>
    <s v="C"/>
  </r>
  <r>
    <s v="ORD-2023-427304"/>
    <d v="2023-06-09T00:00:00"/>
    <d v="2023-06-19T00:00:00"/>
    <x v="2"/>
    <x v="9"/>
    <s v="Beijing"/>
    <s v="Enterprise"/>
    <x v="0"/>
    <x v="6"/>
    <s v="Monitors"/>
    <s v="MON-9194"/>
    <n v="339.61"/>
    <n v="621.02"/>
    <n v="7.0999999999999994E-2"/>
    <n v="6"/>
    <n v="10"/>
    <n v="3461.5654800000002"/>
    <n v="2037.66"/>
    <x v="335"/>
    <n v="0.41134726129750981"/>
    <x v="16"/>
    <s v="Q2-2023"/>
    <s v="Low"/>
    <s v="Asia &gt; China &gt; Beijing"/>
    <s v="Jan-2023"/>
    <n v="5"/>
    <n v="5"/>
    <n v="1429853.4554100002"/>
    <n v="1397692.3422599998"/>
    <n v="0.97750740607135966"/>
    <s v="C"/>
  </r>
  <r>
    <s v="ORD-2023-880296"/>
    <d v="2023-05-02T00:00:00"/>
    <d v="2023-05-19T00:00:00"/>
    <x v="2"/>
    <x v="9"/>
    <s v="Shanghai"/>
    <s v="Non-Profit"/>
    <x v="3"/>
    <x v="8"/>
    <s v="Monitors"/>
    <s v="MON-5086"/>
    <n v="714.28"/>
    <n v="757.59"/>
    <n v="0.13600000000000001"/>
    <n v="5"/>
    <n v="17"/>
    <n v="3272.7888000000003"/>
    <n v="3571.3999999999996"/>
    <x v="336"/>
    <n v="-9.1240595787910092E-2"/>
    <x v="0"/>
    <s v="Q2-2023"/>
    <s v="Low"/>
    <s v="Asia &gt; China &gt; Shanghai"/>
    <s v="Jan-2023"/>
    <n v="4"/>
    <n v="4"/>
    <n v="1429853.4554100002"/>
    <n v="1400965.1310599998"/>
    <n v="0.97979630413123919"/>
    <s v="C"/>
  </r>
  <r>
    <s v="ORD-2025-138578"/>
    <d v="2025-04-09T00:00:00"/>
    <d v="2025-04-12T00:00:00"/>
    <x v="0"/>
    <x v="7"/>
    <s v="Lyon"/>
    <s v="Small Business"/>
    <x v="5"/>
    <x v="11"/>
    <s v="Monitors"/>
    <s v="MON-5276"/>
    <n v="86.68"/>
    <n v="213.32"/>
    <n v="3.7999999999999999E-2"/>
    <n v="15"/>
    <n v="3"/>
    <n v="3078.2075999999997"/>
    <n v="1300.2"/>
    <x v="337"/>
    <n v="0.57761133459614611"/>
    <x v="32"/>
    <s v="Q2-2025"/>
    <s v="Low"/>
    <s v="Europe &gt; France &gt; Lyon"/>
    <s v="Jan-2023"/>
    <n v="27"/>
    <n v="27"/>
    <n v="1429853.4554100002"/>
    <n v="1404043.3386599999"/>
    <n v="0.9819491174760987"/>
    <s v="C"/>
  </r>
  <r>
    <s v="ORD-2025-861401"/>
    <d v="2025-04-01T00:00:00"/>
    <d v="2025-04-27T00:00:00"/>
    <x v="1"/>
    <x v="11"/>
    <s v="San Francisco"/>
    <s v="Corporate"/>
    <x v="3"/>
    <x v="14"/>
    <s v="Monitors"/>
    <s v="MON-9319"/>
    <n v="156.55000000000001"/>
    <n v="227.45"/>
    <n v="1.4E-2"/>
    <n v="13"/>
    <n v="26"/>
    <n v="2915.4540999999999"/>
    <n v="2035.15"/>
    <x v="338"/>
    <n v="0.3019440779396938"/>
    <x v="32"/>
    <s v="Q2-2025"/>
    <s v="Low"/>
    <s v="Americas &gt; USA &gt; San Francisco"/>
    <s v="Jan-2023"/>
    <n v="27"/>
    <n v="27"/>
    <n v="1429853.4554100002"/>
    <n v="1406958.7927599999"/>
    <n v="0.98398810551992166"/>
    <s v="C"/>
  </r>
  <r>
    <s v="ORD-2025-473192"/>
    <d v="2025-03-30T00:00:00"/>
    <d v="2025-04-29T00:00:00"/>
    <x v="3"/>
    <x v="8"/>
    <s v="Durban"/>
    <s v="Consumer"/>
    <x v="1"/>
    <x v="8"/>
    <s v="Monitors"/>
    <s v="MON-7106"/>
    <n v="194.6"/>
    <n v="314.87"/>
    <n v="0.29299999999999998"/>
    <n v="12"/>
    <n v="30"/>
    <n v="2671.3570800000002"/>
    <n v="2335.1999999999998"/>
    <x v="339"/>
    <n v="0.12583756867127638"/>
    <x v="20"/>
    <s v="Q1-2025"/>
    <s v="Low"/>
    <s v="Africa &gt; South Africa &gt; Durban"/>
    <s v="Jan-2023"/>
    <n v="26"/>
    <n v="26"/>
    <n v="1429853.4554100002"/>
    <n v="1409630.1498399999"/>
    <n v="0.9858563788523339"/>
    <s v="C"/>
  </r>
  <r>
    <s v="ORD-2023-659070"/>
    <d v="2023-10-21T00:00:00"/>
    <d v="2023-10-21T00:00:00"/>
    <x v="0"/>
    <x v="2"/>
    <s v="Manchester"/>
    <s v="Enterprise"/>
    <x v="5"/>
    <x v="8"/>
    <s v="Monitors"/>
    <s v="MON-8697"/>
    <n v="384.19"/>
    <n v="278.35000000000002"/>
    <n v="5.6000000000000001E-2"/>
    <n v="10"/>
    <n v="0"/>
    <n v="2627.6239999999998"/>
    <n v="3841.9"/>
    <x v="340"/>
    <n v="-0.46211938998882657"/>
    <x v="5"/>
    <s v="Q4-2023"/>
    <s v="Low"/>
    <s v="Europe &gt; United Kingdom &gt; Manchester"/>
    <s v="Jan-2023"/>
    <n v="9"/>
    <n v="9"/>
    <n v="1429853.4554100002"/>
    <n v="1412257.7738399999"/>
    <n v="0.98769406647693503"/>
    <s v="C"/>
  </r>
  <r>
    <s v="ORD-2024-749242"/>
    <d v="2024-01-16T00:00:00"/>
    <d v="2024-02-11T00:00:00"/>
    <x v="0"/>
    <x v="0"/>
    <s v="Frankfurt"/>
    <s v="Non-Profit"/>
    <x v="5"/>
    <x v="13"/>
    <s v="Monitors"/>
    <s v="MON-4195"/>
    <n v="504.93"/>
    <n v="819.06"/>
    <n v="0.22600000000000001"/>
    <n v="4"/>
    <n v="26"/>
    <n v="2535.8097600000001"/>
    <n v="2019.72"/>
    <x v="341"/>
    <n v="0.2035206931295982"/>
    <x v="22"/>
    <s v="Q1-2024"/>
    <s v="Medium"/>
    <s v="Europe &gt; Germany &gt; Frankfurt"/>
    <s v="Jan-2023"/>
    <n v="12"/>
    <n v="12"/>
    <n v="1429853.4554100002"/>
    <n v="1414793.5836"/>
    <n v="0.98946754175889873"/>
    <s v="C"/>
  </r>
  <r>
    <s v="ORD-2025-419532"/>
    <d v="2025-08-06T00:00:00"/>
    <d v="2025-08-23T00:00:00"/>
    <x v="1"/>
    <x v="4"/>
    <s v="Brasília"/>
    <s v="Consumer"/>
    <x v="5"/>
    <x v="5"/>
    <s v="Monitors"/>
    <s v="MON-4317"/>
    <n v="86.64"/>
    <n v="213.06"/>
    <n v="0.21199999999999999"/>
    <n v="14"/>
    <n v="17"/>
    <n v="2350.4779200000003"/>
    <n v="1212.96"/>
    <x v="342"/>
    <n v="0.48395175735154328"/>
    <x v="26"/>
    <s v="Q3-2025"/>
    <s v="Low"/>
    <s v="Americas &gt; Brazil &gt; Brasília"/>
    <s v="Jan-2023"/>
    <n v="31"/>
    <n v="31"/>
    <n v="1429853.4554100002"/>
    <n v="1417144.06152"/>
    <n v="0.99111140107266738"/>
    <s v="C"/>
  </r>
  <r>
    <s v="ORD-2023-258768"/>
    <d v="2023-06-29T00:00:00"/>
    <d v="2023-07-02T00:00:00"/>
    <x v="2"/>
    <x v="10"/>
    <s v="Nagoya"/>
    <s v="Education"/>
    <x v="1"/>
    <x v="6"/>
    <s v="Monitors"/>
    <s v="MON-2990"/>
    <n v="55.65"/>
    <n v="83.57"/>
    <n v="6.6000000000000003E-2"/>
    <n v="28"/>
    <n v="3"/>
    <n v="2185.5226399999997"/>
    <n v="1558.2"/>
    <x v="343"/>
    <n v="0.28703552574499969"/>
    <x v="16"/>
    <s v="Q2-2023"/>
    <s v="Low"/>
    <s v="Asia &gt; Japan &gt; Nagoya"/>
    <s v="Mar-2023"/>
    <n v="3"/>
    <n v="3"/>
    <n v="1429853.4554100002"/>
    <n v="1419329.5841600001"/>
    <n v="0.99263989522130258"/>
    <s v="C"/>
  </r>
  <r>
    <s v="ORD-2023-240507"/>
    <d v="2023-03-25T00:00:00"/>
    <d v="2023-03-26T00:00:00"/>
    <x v="2"/>
    <x v="10"/>
    <s v="Osaka"/>
    <s v="Small Business"/>
    <x v="5"/>
    <x v="14"/>
    <s v="Monitors"/>
    <s v="MON-9227"/>
    <n v="135.12"/>
    <n v="301.7"/>
    <n v="0.14000000000000001"/>
    <n v="7"/>
    <n v="1"/>
    <n v="1816.2340000000002"/>
    <n v="945.84"/>
    <x v="344"/>
    <n v="0.47923009920527865"/>
    <x v="8"/>
    <s v="Q1-2023"/>
    <s v="Low"/>
    <s v="Asia &gt; Japan &gt; Osaka"/>
    <s v="Mar-2023"/>
    <n v="0"/>
    <n v="0"/>
    <n v="1429853.4554100002"/>
    <n v="1421145.81816"/>
    <n v="0.99391011909853144"/>
    <s v="C"/>
  </r>
  <r>
    <s v="ORD-2024-260775"/>
    <d v="2024-10-17T00:00:00"/>
    <d v="2024-11-06T00:00:00"/>
    <x v="2"/>
    <x v="3"/>
    <s v="Bengaluru"/>
    <s v="Enterprise"/>
    <x v="5"/>
    <x v="0"/>
    <s v="Monitors"/>
    <s v="MON-4330"/>
    <n v="72.94"/>
    <n v="106.3"/>
    <n v="0.29499999999999998"/>
    <n v="23"/>
    <n v="20"/>
    <n v="1723.6545000000003"/>
    <n v="1677.62"/>
    <x v="345"/>
    <n v="2.670749851550901E-2"/>
    <x v="25"/>
    <s v="Q4-2024"/>
    <s v="Low"/>
    <s v="Asia &gt; India &gt; Bengaluru"/>
    <s v="Jan-2023"/>
    <n v="21"/>
    <n v="21"/>
    <n v="1429853.4554100002"/>
    <n v="1422869.47266"/>
    <n v="0.99511559543142303"/>
    <s v="C"/>
  </r>
  <r>
    <s v="ORD-2025-778145"/>
    <d v="2025-04-22T00:00:00"/>
    <d v="2025-05-12T00:00:00"/>
    <x v="0"/>
    <x v="7"/>
    <s v="Lyon"/>
    <s v="Enterprise"/>
    <x v="1"/>
    <x v="10"/>
    <s v="Monitors"/>
    <s v="MON-9216"/>
    <n v="59.51"/>
    <n v="67.040000000000006"/>
    <n v="0.114"/>
    <n v="24"/>
    <n v="20"/>
    <n v="1425.53856"/>
    <n v="1428.24"/>
    <x v="346"/>
    <n v="-1.8950311663263938E-3"/>
    <x v="32"/>
    <s v="Q2-2025"/>
    <s v="Low"/>
    <s v="Europe &gt; France &gt; Lyon"/>
    <s v="Jan-2023"/>
    <n v="27"/>
    <n v="27"/>
    <n v="1429853.4554100002"/>
    <n v="1424295.01122"/>
    <n v="0.99611257771279338"/>
    <s v="C"/>
  </r>
  <r>
    <s v="ORD-2025-586799"/>
    <d v="2025-07-14T00:00:00"/>
    <d v="2025-08-04T00:00:00"/>
    <x v="1"/>
    <x v="1"/>
    <s v="Montreal"/>
    <s v="Consumer"/>
    <x v="2"/>
    <x v="11"/>
    <s v="Monitors"/>
    <s v="MON-7868"/>
    <n v="90.3"/>
    <n v="131.76"/>
    <n v="0.10199999999999999"/>
    <n v="11"/>
    <n v="21"/>
    <n v="1301.5252799999998"/>
    <n v="993.3"/>
    <x v="347"/>
    <n v="0.23681851189244663"/>
    <x v="10"/>
    <s v="Q3-2025"/>
    <s v="Low"/>
    <s v="Americas &gt; Canada &gt; Montreal"/>
    <s v="Jan-2023"/>
    <n v="30"/>
    <n v="30"/>
    <n v="1429853.4554100002"/>
    <n v="1425596.5364999999"/>
    <n v="0.99702282853260682"/>
    <s v="C"/>
  </r>
  <r>
    <s v="ORD-2024-811752"/>
    <d v="2024-02-25T00:00:00"/>
    <d v="2024-03-09T00:00:00"/>
    <x v="0"/>
    <x v="7"/>
    <s v="Marseille"/>
    <s v="Small Business"/>
    <x v="5"/>
    <x v="13"/>
    <s v="Monitors"/>
    <s v="MON-3350"/>
    <n v="322.44"/>
    <n v="395.61"/>
    <n v="0"/>
    <n v="3"/>
    <n v="13"/>
    <n v="1186.83"/>
    <n v="967.31999999999994"/>
    <x v="348"/>
    <n v="0.18495487980586942"/>
    <x v="30"/>
    <s v="Q1-2024"/>
    <s v="Low"/>
    <s v="Europe &gt; France &gt; Marseille"/>
    <s v="Jan-2023"/>
    <n v="13"/>
    <n v="13"/>
    <n v="1429853.4554100002"/>
    <n v="1426783.3665"/>
    <n v="0.99785286464260781"/>
    <s v="C"/>
  </r>
  <r>
    <s v="ORD-2025-488349"/>
    <d v="2025-04-23T00:00:00"/>
    <d v="2025-04-30T00:00:00"/>
    <x v="1"/>
    <x v="11"/>
    <s v="San Francisco"/>
    <s v="Non-Profit"/>
    <x v="5"/>
    <x v="4"/>
    <s v="Monitors"/>
    <s v="MON-3371"/>
    <n v="23.24"/>
    <n v="44.57"/>
    <n v="0.215"/>
    <n v="25"/>
    <n v="7"/>
    <n v="874.68625000000009"/>
    <n v="581"/>
    <x v="349"/>
    <n v="0.33576182316802172"/>
    <x v="32"/>
    <s v="Q2-2025"/>
    <s v="Low"/>
    <s v="Americas &gt; USA &gt; San Francisco"/>
    <s v="Jan-2023"/>
    <n v="27"/>
    <n v="27"/>
    <n v="1429853.4554100002"/>
    <n v="1427658.05275"/>
    <n v="0.99846459603836069"/>
    <s v="C"/>
  </r>
  <r>
    <s v="ORD-2025-946490"/>
    <d v="2025-04-22T00:00:00"/>
    <d v="2025-05-02T00:00:00"/>
    <x v="0"/>
    <x v="0"/>
    <s v="Berlin"/>
    <s v="Corporate"/>
    <x v="1"/>
    <x v="1"/>
    <s v="Monitors"/>
    <s v="MON-2842"/>
    <n v="20.149999999999999"/>
    <n v="39.74"/>
    <n v="0.151"/>
    <n v="19"/>
    <n v="10"/>
    <n v="641.04594000000009"/>
    <n v="382.84999999999997"/>
    <x v="350"/>
    <n v="0.40277291203185855"/>
    <x v="32"/>
    <s v="Q2-2025"/>
    <s v="Low"/>
    <s v="Europe &gt; Germany &gt; Berlin"/>
    <s v="Jan-2023"/>
    <n v="27"/>
    <n v="27"/>
    <n v="1429853.4554100002"/>
    <n v="1428299.0986900001"/>
    <n v="0.99891292585675895"/>
    <s v="C"/>
  </r>
  <r>
    <s v="ORD-2024-930679"/>
    <d v="2024-12-17T00:00:00"/>
    <d v="2025-01-16T00:00:00"/>
    <x v="0"/>
    <x v="2"/>
    <s v="Manchester"/>
    <s v="Corporate"/>
    <x v="0"/>
    <x v="4"/>
    <s v="Monitors"/>
    <s v="MON-4215"/>
    <n v="722.87"/>
    <n v="33.659999999999997"/>
    <n v="0.10199999999999999"/>
    <n v="20"/>
    <n v="30"/>
    <n v="604.53359999999998"/>
    <n v="14457.4"/>
    <x v="351"/>
    <n v="-22.914965189693344"/>
    <x v="1"/>
    <s v="Q4-2024"/>
    <s v="Low"/>
    <s v="Europe &gt; United Kingdom &gt; Manchester"/>
    <s v="Jan-2023"/>
    <n v="23"/>
    <n v="23"/>
    <n v="1429853.4554100002"/>
    <n v="1428903.6322900001"/>
    <n v="0.99933571995339365"/>
    <s v="C"/>
  </r>
  <r>
    <s v="ORD-2025-262491"/>
    <d v="2025-08-01T00:00:00"/>
    <d v="2025-08-16T00:00:00"/>
    <x v="2"/>
    <x v="3"/>
    <s v="Unknown - India"/>
    <s v="Enterprise"/>
    <x v="3"/>
    <x v="0"/>
    <s v="Monitors"/>
    <s v="MON-1822"/>
    <n v="24.44"/>
    <n v="28.69"/>
    <n v="0.14599999999999999"/>
    <n v="20"/>
    <n v="15"/>
    <n v="490.02520000000004"/>
    <n v="488.8"/>
    <x v="352"/>
    <n v="2.5002795774585252E-3"/>
    <x v="26"/>
    <s v="Q3-2025"/>
    <s v="Low"/>
    <s v="Asia &gt; India &gt; Unknown - India"/>
    <s v="Jan-2023"/>
    <n v="31"/>
    <n v="31"/>
    <n v="1429853.4554100002"/>
    <n v="1429393.6574900001"/>
    <n v="0.99967843003892443"/>
    <s v="C"/>
  </r>
  <r>
    <s v="ORD-2023-856322"/>
    <d v="2023-01-29T00:00:00"/>
    <d v="2023-02-06T00:00:00"/>
    <x v="1"/>
    <x v="4"/>
    <s v="Brasília"/>
    <s v="Corporate"/>
    <x v="1"/>
    <x v="4"/>
    <s v="Monitors"/>
    <s v="MON-7207"/>
    <n v="41.84"/>
    <n v="86.2"/>
    <n v="0.22600000000000001"/>
    <n v="6"/>
    <n v="8"/>
    <n v="400.31280000000004"/>
    <n v="251.04000000000002"/>
    <x v="353"/>
    <n v="0.37289039970742882"/>
    <x v="18"/>
    <s v="Q1-2023"/>
    <s v="Low"/>
    <s v="Americas &gt; Brazil &gt; Brasília"/>
    <s v="Jan-2023"/>
    <n v="0"/>
    <n v="0"/>
    <n v="1429853.4554100002"/>
    <n v="1429793.9702900001"/>
    <n v="0.9999583977506401"/>
    <s v="C"/>
  </r>
  <r>
    <s v="ORD-2024-207096"/>
    <d v="2024-03-26T00:00:00"/>
    <d v="2024-04-05T00:00:00"/>
    <x v="1"/>
    <x v="11"/>
    <s v="Austin"/>
    <s v="Consumer"/>
    <x v="3"/>
    <x v="8"/>
    <s v="Monitors"/>
    <s v="MON-5444"/>
    <n v="5.66"/>
    <n v="4.22"/>
    <n v="0.11899999999999999"/>
    <n v="16"/>
    <n v="10"/>
    <n v="59.485119999999995"/>
    <n v="90.56"/>
    <x v="354"/>
    <n v="-0.52239753403876488"/>
    <x v="12"/>
    <s v="Q1-2024"/>
    <s v="Low"/>
    <s v="Americas &gt; USA &gt; Austin"/>
    <s v="Jan-2023"/>
    <n v="14"/>
    <n v="14"/>
    <n v="1429853.4554100002"/>
    <n v="1429853.4554100002"/>
    <n v="1"/>
    <s v="C"/>
  </r>
  <r>
    <s v="ORD-2024-437164"/>
    <d v="2024-02-20T00:00:00"/>
    <d v="2024-02-20T00:00:00"/>
    <x v="1"/>
    <x v="11"/>
    <s v="New York"/>
    <s v="Enterprise"/>
    <x v="2"/>
    <x v="1"/>
    <s v="Networking"/>
    <s v="NET-9177"/>
    <n v="1407.05"/>
    <n v="2858.93"/>
    <n v="0"/>
    <n v="34"/>
    <n v="0"/>
    <n v="97203.62"/>
    <n v="47839.7"/>
    <x v="355"/>
    <n v="0.50784034586366233"/>
    <x v="30"/>
    <s v="Q1-2024"/>
    <s v="High"/>
    <s v="Americas &gt; USA &gt; New York"/>
    <s v="Jan-2023"/>
    <n v="13"/>
    <n v="13"/>
    <n v="1785746.8479899997"/>
    <n v="97203.62"/>
    <n v="5.4433034620450495E-2"/>
    <s v="A"/>
  </r>
  <r>
    <s v="ORD-2023-290237"/>
    <d v="2023-07-30T00:00:00"/>
    <d v="2023-08-07T00:00:00"/>
    <x v="2"/>
    <x v="10"/>
    <s v="Nagoya"/>
    <s v="Education"/>
    <x v="1"/>
    <x v="5"/>
    <s v="Networking"/>
    <s v="NET-1645"/>
    <n v="1352.44"/>
    <n v="2698.01"/>
    <n v="0.13100000000000001"/>
    <n v="41"/>
    <n v="8"/>
    <n v="96127.398289999997"/>
    <n v="55450.04"/>
    <x v="356"/>
    <n v="0.42316091992090882"/>
    <x v="14"/>
    <s v="Q3-2023"/>
    <s v="High"/>
    <s v="Asia &gt; Japan &gt; Nagoya"/>
    <s v="Mar-2023"/>
    <n v="4"/>
    <n v="4"/>
    <n v="1785746.8479899997"/>
    <n v="193331.01828999998"/>
    <n v="0.1082633960729705"/>
    <s v="A"/>
  </r>
  <r>
    <s v="ORD-2025-678688"/>
    <d v="2025-07-16T00:00:00"/>
    <d v="2025-07-17T00:00:00"/>
    <x v="3"/>
    <x v="8"/>
    <s v="Durban"/>
    <s v="Small Business"/>
    <x v="5"/>
    <x v="7"/>
    <s v="Networking"/>
    <s v="NET-1612"/>
    <n v="1198.9000000000001"/>
    <n v="2941.2"/>
    <n v="5.0999999999999997E-2"/>
    <n v="28"/>
    <n v="1"/>
    <n v="78153.566399999982"/>
    <n v="33569.200000000004"/>
    <x v="357"/>
    <n v="0.57047129713583977"/>
    <x v="10"/>
    <s v="Q3-2025"/>
    <s v="High"/>
    <s v="Africa &gt; South Africa &gt; Durban"/>
    <s v="Jan-2023"/>
    <n v="30"/>
    <n v="30"/>
    <n v="1785746.8479899997"/>
    <n v="271484.58468999993"/>
    <n v="0.15202859520406123"/>
    <s v="A"/>
  </r>
  <r>
    <s v="ORD-2024-966651"/>
    <d v="2024-10-14T00:00:00"/>
    <d v="2024-11-08T00:00:00"/>
    <x v="3"/>
    <x v="6"/>
    <s v="Lagos"/>
    <s v="Enterprise"/>
    <x v="2"/>
    <x v="0"/>
    <s v="Networking"/>
    <s v="NET-5268"/>
    <n v="859.35"/>
    <n v="1825.61"/>
    <n v="0.187"/>
    <n v="47"/>
    <n v="25"/>
    <n v="69758.383709999995"/>
    <n v="40389.450000000004"/>
    <x v="358"/>
    <n v="0.42100937762681989"/>
    <x v="25"/>
    <s v="Q4-2024"/>
    <s v="High"/>
    <s v="Africa &gt; Nigeria &gt; Lagos"/>
    <s v="Jan-2023"/>
    <n v="21"/>
    <n v="21"/>
    <n v="1785746.8479899997"/>
    <n v="341242.9683999999"/>
    <n v="0.19109257775484584"/>
    <s v="A"/>
  </r>
  <r>
    <s v="ORD-2023-451931"/>
    <d v="2023-07-30T00:00:00"/>
    <d v="2023-08-19T00:00:00"/>
    <x v="0"/>
    <x v="7"/>
    <s v="Paris"/>
    <s v="Enterprise"/>
    <x v="1"/>
    <x v="12"/>
    <s v="Networking"/>
    <s v="NET-5423"/>
    <n v="1418.51"/>
    <n v="2789.61"/>
    <n v="0.17100000000000001"/>
    <n v="30"/>
    <n v="20"/>
    <n v="69377.600699999995"/>
    <n v="42555.3"/>
    <x v="359"/>
    <n v="0.38661326464695678"/>
    <x v="14"/>
    <s v="Q3-2023"/>
    <s v="High"/>
    <s v="Europe &gt; France &gt; Paris"/>
    <s v="Jan-2023"/>
    <n v="6"/>
    <n v="6"/>
    <n v="1785746.8479899997"/>
    <n v="410620.56909999991"/>
    <n v="0.22994332570833659"/>
    <s v="A"/>
  </r>
  <r>
    <s v="ORD-2023-888245"/>
    <d v="2023-02-28T00:00:00"/>
    <d v="2023-03-07T00:00:00"/>
    <x v="0"/>
    <x v="7"/>
    <s v="Marseille"/>
    <s v="Corporate"/>
    <x v="0"/>
    <x v="10"/>
    <s v="Networking"/>
    <s v="NET-5195"/>
    <n v="1299.81"/>
    <n v="3149.13"/>
    <n v="0.10299999999999999"/>
    <n v="19"/>
    <n v="7"/>
    <n v="53670.622589999999"/>
    <n v="24696.39"/>
    <x v="360"/>
    <n v="0.53985273864511729"/>
    <x v="29"/>
    <s v="Q1-2023"/>
    <s v="High"/>
    <s v="Europe &gt; France &gt; Marseille"/>
    <s v="Jan-2023"/>
    <n v="1"/>
    <n v="1"/>
    <n v="1785746.8479899997"/>
    <n v="464291.19168999989"/>
    <n v="0.25999832630957553"/>
    <s v="A"/>
  </r>
  <r>
    <s v="ORD-2024-465898"/>
    <d v="2024-06-06T00:00:00"/>
    <d v="2024-06-24T00:00:00"/>
    <x v="2"/>
    <x v="3"/>
    <s v="Bengaluru"/>
    <s v="Small Business"/>
    <x v="3"/>
    <x v="11"/>
    <s v="Networking"/>
    <s v="NET-6578"/>
    <n v="1253.25"/>
    <n v="3087.13"/>
    <n v="7.1999999999999995E-2"/>
    <n v="18"/>
    <n v="18"/>
    <n v="51567.419520000003"/>
    <n v="22558.5"/>
    <x v="361"/>
    <n v="0.562543555408064"/>
    <x v="2"/>
    <s v="Q2-2024"/>
    <s v="High"/>
    <s v="Asia &gt; India &gt; Bengaluru"/>
    <s v="Jan-2023"/>
    <n v="17"/>
    <n v="17"/>
    <n v="1785746.8479899997"/>
    <n v="515858.61120999989"/>
    <n v="0.28887555466814341"/>
    <s v="A"/>
  </r>
  <r>
    <s v="ORD-2024-548345"/>
    <d v="2024-05-14T00:00:00"/>
    <d v="2024-05-28T00:00:00"/>
    <x v="0"/>
    <x v="2"/>
    <s v="Birmingham"/>
    <s v="Consumer"/>
    <x v="0"/>
    <x v="7"/>
    <s v="Networking"/>
    <s v="NET-2365"/>
    <n v="1421.14"/>
    <n v="3524"/>
    <n v="0"/>
    <n v="13"/>
    <n v="14"/>
    <n v="45812"/>
    <n v="18474.82"/>
    <x v="362"/>
    <n v="0.59672531214528945"/>
    <x v="17"/>
    <s v="Q2-2024"/>
    <s v="High"/>
    <s v="Europe &gt; United Kingdom &gt; Birmingham"/>
    <s v="Jan-2023"/>
    <n v="16"/>
    <n v="16"/>
    <n v="1785746.8479899997"/>
    <n v="561670.61120999989"/>
    <n v="0.31452980686607673"/>
    <s v="A"/>
  </r>
  <r>
    <s v="ORD-2023-867836"/>
    <d v="2023-05-11T00:00:00"/>
    <d v="2023-05-28T00:00:00"/>
    <x v="2"/>
    <x v="9"/>
    <s v="Shenzhen"/>
    <s v="Enterprise"/>
    <x v="1"/>
    <x v="13"/>
    <s v="Networking"/>
    <s v="NET-3255"/>
    <n v="1331.19"/>
    <n v="2903.09"/>
    <n v="0.14299999999999999"/>
    <n v="18"/>
    <n v="17"/>
    <n v="44783.066340000005"/>
    <n v="23961.420000000002"/>
    <x v="363"/>
    <n v="0.46494463290920779"/>
    <x v="0"/>
    <s v="Q2-2023"/>
    <s v="High"/>
    <s v="Asia &gt; China &gt; Shenzhen"/>
    <s v="Jan-2023"/>
    <n v="4"/>
    <n v="4"/>
    <n v="1785746.8479899997"/>
    <n v="606453.67754999991"/>
    <n v="0.33960786672120508"/>
    <s v="A"/>
  </r>
  <r>
    <s v="ORD-2023-159379"/>
    <d v="2023-02-08T00:00:00"/>
    <d v="2023-02-11T00:00:00"/>
    <x v="3"/>
    <x v="8"/>
    <s v="Cape Town"/>
    <s v="Corporate"/>
    <x v="3"/>
    <x v="9"/>
    <s v="Networking"/>
    <s v="NET-5018"/>
    <n v="1410.05"/>
    <n v="2763.95"/>
    <n v="0.161"/>
    <n v="18"/>
    <n v="3"/>
    <n v="41741.172899999998"/>
    <n v="25380.899999999998"/>
    <x v="364"/>
    <n v="0.39194569206750779"/>
    <x v="29"/>
    <s v="Q1-2023"/>
    <s v="High"/>
    <s v="Africa &gt; South Africa &gt; Cape Town"/>
    <s v="Jan-2023"/>
    <n v="1"/>
    <n v="1"/>
    <n v="1785746.8479899997"/>
    <n v="648194.85044999991"/>
    <n v="0.36298249731175214"/>
    <s v="A"/>
  </r>
  <r>
    <s v="ORD-2024-341535"/>
    <d v="2024-06-25T00:00:00"/>
    <d v="2024-06-30T00:00:00"/>
    <x v="3"/>
    <x v="5"/>
    <s v="Kisumu"/>
    <s v="Education"/>
    <x v="3"/>
    <x v="9"/>
    <s v="Networking"/>
    <s v="NET-5987"/>
    <n v="1323.55"/>
    <n v="3230.35"/>
    <n v="2.1999999999999999E-2"/>
    <n v="13"/>
    <n v="5"/>
    <n v="41070.669899999994"/>
    <n v="17206.149999999998"/>
    <x v="365"/>
    <n v="0.58105991351263542"/>
    <x v="2"/>
    <s v="Q2-2024"/>
    <s v="High"/>
    <s v="Africa &gt; Kenya &gt; Kisumu"/>
    <s v="Jan-2023"/>
    <n v="17"/>
    <n v="17"/>
    <n v="1785746.8479899997"/>
    <n v="689265.52034999989"/>
    <n v="0.38598165306903559"/>
    <s v="A"/>
  </r>
  <r>
    <s v="ORD-2025-184082"/>
    <d v="2025-06-19T00:00:00"/>
    <d v="2025-07-12T00:00:00"/>
    <x v="0"/>
    <x v="2"/>
    <s v="Unknown - United Kingdom"/>
    <s v="Non-Profit"/>
    <x v="3"/>
    <x v="3"/>
    <s v="Networking"/>
    <s v="NET-6370"/>
    <n v="801.24"/>
    <n v="1959.09"/>
    <n v="0.123"/>
    <n v="23"/>
    <n v="23"/>
    <n v="39516.804389999998"/>
    <n v="18428.52"/>
    <x v="366"/>
    <n v="0.53365358650651762"/>
    <x v="15"/>
    <s v="Q2-2025"/>
    <s v="High"/>
    <s v="Europe &gt; United Kingdom &gt; Unknown - United Kingdom"/>
    <s v="Jan-2023"/>
    <n v="29"/>
    <n v="29"/>
    <n v="1785746.8479899997"/>
    <n v="728782.32473999984"/>
    <n v="0.40811066000777346"/>
    <s v="A"/>
  </r>
  <r>
    <s v="ORD-2025-548982"/>
    <d v="2025-04-07T00:00:00"/>
    <d v="2025-04-11T00:00:00"/>
    <x v="0"/>
    <x v="7"/>
    <s v="Lyon"/>
    <s v="Education"/>
    <x v="0"/>
    <x v="13"/>
    <s v="Networking"/>
    <s v="NET-9716"/>
    <n v="754.77"/>
    <n v="1666.18"/>
    <n v="0.13900000000000001"/>
    <n v="27"/>
    <n v="4"/>
    <n v="38733.686459999997"/>
    <n v="20378.79"/>
    <x v="367"/>
    <n v="0.47387424584424637"/>
    <x v="32"/>
    <s v="Q2-2025"/>
    <s v="High"/>
    <s v="Europe &gt; France &gt; Lyon"/>
    <s v="Jan-2023"/>
    <n v="27"/>
    <n v="27"/>
    <n v="1785746.8479899997"/>
    <n v="767516.01119999983"/>
    <n v="0.42980112890239747"/>
    <s v="A"/>
  </r>
  <r>
    <s v="ORD-2024-732543"/>
    <d v="2024-10-24T00:00:00"/>
    <d v="2024-10-28T00:00:00"/>
    <x v="2"/>
    <x v="9"/>
    <s v="Shanghai"/>
    <s v="Small Business"/>
    <x v="5"/>
    <x v="14"/>
    <s v="Networking"/>
    <s v="NET-3728"/>
    <n v="1331.77"/>
    <n v="2606.11"/>
    <n v="0.02"/>
    <n v="15"/>
    <n v="4"/>
    <n v="38309.817000000003"/>
    <n v="19976.55"/>
    <x v="368"/>
    <n v="0.4785527166574563"/>
    <x v="25"/>
    <s v="Q4-2024"/>
    <s v="High"/>
    <s v="Asia &gt; China &gt; Shanghai"/>
    <s v="Jan-2023"/>
    <n v="21"/>
    <n v="21"/>
    <n v="1785746.8479899997"/>
    <n v="805825.82819999987"/>
    <n v="0.45125423522769814"/>
    <s v="A"/>
  </r>
  <r>
    <s v="ORD-2025-188059"/>
    <d v="2025-06-27T00:00:00"/>
    <d v="2025-07-11T00:00:00"/>
    <x v="2"/>
    <x v="9"/>
    <s v="Shanghai"/>
    <s v="Small Business"/>
    <x v="1"/>
    <x v="2"/>
    <s v="Networking"/>
    <s v="NET-3535"/>
    <n v="1227.7"/>
    <n v="2197.23"/>
    <n v="9.9000000000000005E-2"/>
    <n v="19"/>
    <n v="14"/>
    <n v="37614.380370000006"/>
    <n v="23326.3"/>
    <x v="369"/>
    <n v="0.37985685871873914"/>
    <x v="15"/>
    <s v="Q2-2025"/>
    <s v="High"/>
    <s v="Asia &gt; China &gt; Shanghai"/>
    <s v="Jan-2023"/>
    <n v="29"/>
    <n v="29"/>
    <n v="1785746.8479899997"/>
    <n v="843440.2085699999"/>
    <n v="0.47231790414154112"/>
    <s v="A"/>
  </r>
  <r>
    <s v="ORD-2023-139236"/>
    <d v="2023-03-03T00:00:00"/>
    <d v="2023-03-20T00:00:00"/>
    <x v="2"/>
    <x v="10"/>
    <s v="Nagoya"/>
    <s v="Small Business"/>
    <x v="2"/>
    <x v="4"/>
    <s v="Networking"/>
    <s v="NET-7349"/>
    <n v="1171.17"/>
    <n v="2030.64"/>
    <n v="0.157"/>
    <n v="21"/>
    <n v="17"/>
    <n v="35948.41992"/>
    <n v="24594.57"/>
    <x v="370"/>
    <n v="0.3158372452883042"/>
    <x v="8"/>
    <s v="Q1-2023"/>
    <s v="High"/>
    <s v="Asia &gt; Japan &gt; Nagoya"/>
    <s v="Mar-2023"/>
    <n v="0"/>
    <n v="0"/>
    <n v="1785746.8479899997"/>
    <n v="879388.62848999992"/>
    <n v="0.49244865221507844"/>
    <s v="A"/>
  </r>
  <r>
    <s v="ORD-2025-685236"/>
    <d v="2025-03-14T00:00:00"/>
    <d v="2025-03-29T00:00:00"/>
    <x v="2"/>
    <x v="10"/>
    <s v="Tokyo"/>
    <s v="Non-Profit"/>
    <x v="3"/>
    <x v="11"/>
    <s v="Networking"/>
    <s v="NET-8430"/>
    <n v="1106.96"/>
    <n v="2726.62"/>
    <n v="0.3"/>
    <n v="17"/>
    <n v="15"/>
    <n v="32446.777999999998"/>
    <n v="18818.32"/>
    <x v="371"/>
    <n v="0.42002500217432992"/>
    <x v="20"/>
    <s v="Q1-2025"/>
    <s v="High"/>
    <s v="Asia &gt; Japan &gt; Tokyo"/>
    <s v="Mar-2023"/>
    <n v="24"/>
    <n v="24"/>
    <n v="1785746.8479899997"/>
    <n v="911835.40648999996"/>
    <n v="0.51061851656988411"/>
    <s v="A"/>
  </r>
  <r>
    <s v="ORD-2025-960931"/>
    <d v="2025-08-20T00:00:00"/>
    <d v="2025-08-26T00:00:00"/>
    <x v="1"/>
    <x v="11"/>
    <s v="New York"/>
    <s v="Corporate"/>
    <x v="0"/>
    <x v="9"/>
    <s v="Networking"/>
    <s v="NET-5196"/>
    <n v="1304.95"/>
    <n v="1712.03"/>
    <n v="0.21199999999999999"/>
    <n v="24"/>
    <n v="6"/>
    <n v="32377.911360000002"/>
    <n v="31318.800000000003"/>
    <x v="372"/>
    <n v="3.2710922833287998E-2"/>
    <x v="26"/>
    <s v="Q3-2025"/>
    <s v="High"/>
    <s v="Americas &gt; USA &gt; New York"/>
    <s v="Jan-2023"/>
    <n v="31"/>
    <n v="31"/>
    <n v="1785746.8479899997"/>
    <n v="944213.31784999999"/>
    <n v="0.52874981630951068"/>
    <s v="A"/>
  </r>
  <r>
    <s v="ORD-2023-309373"/>
    <d v="2023-07-05T00:00:00"/>
    <d v="2023-07-14T00:00:00"/>
    <x v="1"/>
    <x v="4"/>
    <s v="Brasília"/>
    <s v="Enterprise"/>
    <x v="3"/>
    <x v="7"/>
    <s v="Networking"/>
    <s v="NET-2394"/>
    <n v="578.85"/>
    <n v="998.76"/>
    <n v="8.2000000000000003E-2"/>
    <n v="34"/>
    <n v="9"/>
    <n v="31173.297119999999"/>
    <n v="19680.900000000001"/>
    <x v="373"/>
    <n v="0.36866158480960831"/>
    <x v="14"/>
    <s v="Q3-2023"/>
    <s v="Medium"/>
    <s v="Americas &gt; Brazil &gt; Brasília"/>
    <s v="Jan-2023"/>
    <n v="6"/>
    <n v="6"/>
    <n v="1785746.8479899997"/>
    <n v="975386.61497"/>
    <n v="0.5462065443754669"/>
    <s v="A"/>
  </r>
  <r>
    <s v="ORD-2024-817997"/>
    <d v="2024-07-28T00:00:00"/>
    <d v="2024-08-23T00:00:00"/>
    <x v="2"/>
    <x v="3"/>
    <s v="Hyderabad"/>
    <s v="Corporate"/>
    <x v="0"/>
    <x v="8"/>
    <s v="Networking"/>
    <s v="NET-4675"/>
    <n v="1339.24"/>
    <n v="1558.89"/>
    <n v="0.192"/>
    <n v="24"/>
    <n v="26"/>
    <n v="30229.994880000002"/>
    <n v="32141.760000000002"/>
    <x v="374"/>
    <n v="-6.3240669659021781E-2"/>
    <x v="23"/>
    <s v="Q3-2024"/>
    <s v="Medium"/>
    <s v="Asia &gt; India &gt; Hyderabad"/>
    <s v="Jan-2023"/>
    <n v="18"/>
    <n v="18"/>
    <n v="1785746.8479899997"/>
    <n v="1005616.60985"/>
    <n v="0.56313503281940636"/>
    <s v="A"/>
  </r>
  <r>
    <s v="ORD-2023-586275"/>
    <d v="2023-01-20T00:00:00"/>
    <d v="2023-02-03T00:00:00"/>
    <x v="3"/>
    <x v="5"/>
    <s v="Kisumu"/>
    <s v="Corporate"/>
    <x v="0"/>
    <x v="9"/>
    <s v="Networking"/>
    <s v="NET-6036"/>
    <n v="884.36"/>
    <n v="1545.34"/>
    <n v="0.24299999999999999"/>
    <n v="25"/>
    <n v="14"/>
    <n v="29245.559499999999"/>
    <n v="22109"/>
    <x v="375"/>
    <n v="0.24402198562827973"/>
    <x v="18"/>
    <s v="Q1-2023"/>
    <s v="Medium"/>
    <s v="Africa &gt; Kenya &gt; Kisumu"/>
    <s v="Jan-2023"/>
    <n v="0"/>
    <n v="0"/>
    <n v="1785746.8479899997"/>
    <n v="1034862.16935"/>
    <n v="0.5795122475029536"/>
    <s v="A"/>
  </r>
  <r>
    <s v="ORD-2023-308124"/>
    <d v="2023-04-19T00:00:00"/>
    <d v="2023-04-30T00:00:00"/>
    <x v="2"/>
    <x v="3"/>
    <s v="Delhi"/>
    <s v="Small Business"/>
    <x v="0"/>
    <x v="5"/>
    <s v="Networking"/>
    <s v="NET-2062"/>
    <n v="826.55"/>
    <n v="1397.05"/>
    <n v="0.16900000000000001"/>
    <n v="24"/>
    <n v="11"/>
    <n v="27862.765199999998"/>
    <n v="19837.199999999997"/>
    <x v="376"/>
    <n v="0.28803907804527606"/>
    <x v="24"/>
    <s v="Q2-2023"/>
    <s v="Medium"/>
    <s v="Asia &gt; India &gt; Delhi"/>
    <s v="Jan-2023"/>
    <n v="3"/>
    <n v="3"/>
    <n v="1785746.8479899997"/>
    <n v="1062724.9345499999"/>
    <n v="0.59511511149868834"/>
    <s v="A"/>
  </r>
  <r>
    <s v="ORD-2024-948800"/>
    <d v="2024-03-27T00:00:00"/>
    <d v="2024-04-11T00:00:00"/>
    <x v="1"/>
    <x v="11"/>
    <s v="San Francisco"/>
    <s v="Small Business"/>
    <x v="3"/>
    <x v="0"/>
    <s v="Networking"/>
    <s v="NET-5523"/>
    <n v="1338.35"/>
    <n v="2247.14"/>
    <n v="0.115"/>
    <n v="14"/>
    <n v="15"/>
    <n v="27842.064599999998"/>
    <n v="18736.899999999998"/>
    <x v="377"/>
    <n v="0.3270290738424621"/>
    <x v="12"/>
    <s v="Q1-2024"/>
    <s v="High"/>
    <s v="Americas &gt; USA &gt; San Francisco"/>
    <s v="Jan-2023"/>
    <n v="14"/>
    <n v="14"/>
    <n v="1785746.8479899997"/>
    <n v="1090566.9991499998"/>
    <n v="0.61070638336980398"/>
    <s v="A"/>
  </r>
  <r>
    <s v="ORD-2023-561823"/>
    <d v="2023-11-19T00:00:00"/>
    <d v="2023-12-12T00:00:00"/>
    <x v="2"/>
    <x v="3"/>
    <s v="Delhi"/>
    <s v="Small Business"/>
    <x v="3"/>
    <x v="1"/>
    <s v="Networking"/>
    <s v="NET-2460"/>
    <n v="1349.04"/>
    <n v="2636.6"/>
    <n v="0.114"/>
    <n v="11"/>
    <n v="23"/>
    <n v="25696.303599999999"/>
    <n v="14839.439999999999"/>
    <x v="378"/>
    <n v="0.42250682312143917"/>
    <x v="13"/>
    <s v="Q4-2023"/>
    <s v="High"/>
    <s v="Asia &gt; India &gt; Delhi"/>
    <s v="Jan-2023"/>
    <n v="10"/>
    <n v="10"/>
    <n v="1785746.8479899997"/>
    <n v="1116263.3027499998"/>
    <n v="0.62509605099202226"/>
    <s v="A"/>
  </r>
  <r>
    <s v="ORD-2024-510591"/>
    <d v="2024-04-03T00:00:00"/>
    <d v="2024-04-21T00:00:00"/>
    <x v="1"/>
    <x v="4"/>
    <s v="Brasília"/>
    <s v="Small Business"/>
    <x v="5"/>
    <x v="7"/>
    <s v="Networking"/>
    <s v="NET-3850"/>
    <n v="1176.69"/>
    <n v="2201.54"/>
    <n v="0.17"/>
    <n v="14"/>
    <n v="18"/>
    <n v="25581.894799999998"/>
    <n v="16473.66"/>
    <x v="379"/>
    <n v="0.35604222717701112"/>
    <x v="28"/>
    <s v="Q2-2024"/>
    <s v="High"/>
    <s v="Americas &gt; Brazil &gt; Brasília"/>
    <s v="Jan-2023"/>
    <n v="15"/>
    <n v="15"/>
    <n v="1785746.8479899997"/>
    <n v="1141845.1975499997"/>
    <n v="0.63942165085450797"/>
    <s v="A"/>
  </r>
  <r>
    <s v="ORD-2024-862371"/>
    <d v="2024-09-07T00:00:00"/>
    <d v="2024-09-07T00:00:00"/>
    <x v="2"/>
    <x v="3"/>
    <s v="Mumbai"/>
    <s v="Education"/>
    <x v="5"/>
    <x v="7"/>
    <s v="Networking"/>
    <s v="NET-9835"/>
    <n v="1066.6500000000001"/>
    <n v="2569.77"/>
    <n v="0.13400000000000001"/>
    <n v="11"/>
    <n v="0"/>
    <n v="24479.62902"/>
    <n v="11733.150000000001"/>
    <x v="380"/>
    <n v="0.52069739331368348"/>
    <x v="31"/>
    <s v="Q3-2024"/>
    <s v="High"/>
    <s v="Asia &gt; India &gt; Mumbai"/>
    <s v="Jan-2023"/>
    <n v="20"/>
    <n v="20"/>
    <n v="1785746.8479899997"/>
    <n v="1166324.8265699998"/>
    <n v="0.65312999313580833"/>
    <s v="A"/>
  </r>
  <r>
    <s v="ORD-2023-215819"/>
    <d v="2023-07-01T00:00:00"/>
    <d v="2023-07-11T00:00:00"/>
    <x v="0"/>
    <x v="7"/>
    <s v="Paris"/>
    <s v="Corporate"/>
    <x v="3"/>
    <x v="6"/>
    <s v="Networking"/>
    <s v="NET-6533"/>
    <n v="479.5"/>
    <n v="656.66"/>
    <n v="0.14899999999999999"/>
    <n v="42"/>
    <n v="10"/>
    <n v="23470.341719999997"/>
    <n v="20139"/>
    <x v="381"/>
    <n v="0.14193835606412283"/>
    <x v="14"/>
    <s v="Q3-2023"/>
    <s v="Low"/>
    <s v="Europe &gt; France &gt; Paris"/>
    <s v="Jan-2023"/>
    <n v="6"/>
    <n v="6"/>
    <n v="1785746.8479899997"/>
    <n v="1189795.1682899997"/>
    <n v="0.66627314483528777"/>
    <s v="A"/>
  </r>
  <r>
    <s v="ORD-2024-588972"/>
    <d v="2024-11-02T00:00:00"/>
    <d v="2024-11-29T00:00:00"/>
    <x v="1"/>
    <x v="4"/>
    <s v="Brasília"/>
    <s v="Small Business"/>
    <x v="3"/>
    <x v="14"/>
    <s v="Networking"/>
    <s v="NET-8561"/>
    <n v="1363.51"/>
    <n v="1433.9"/>
    <n v="5.7000000000000002E-2"/>
    <n v="17"/>
    <n v="27"/>
    <n v="22986.850900000001"/>
    <n v="23179.67"/>
    <x v="382"/>
    <n v="-8.3882346842036101E-3"/>
    <x v="6"/>
    <s v="Q4-2024"/>
    <s v="Medium"/>
    <s v="Americas &gt; Brazil &gt; Brasília"/>
    <s v="Jan-2023"/>
    <n v="22"/>
    <n v="22"/>
    <n v="1785746.8479899997"/>
    <n v="1212782.0191899997"/>
    <n v="0.67914554661265814"/>
    <s v="A"/>
  </r>
  <r>
    <s v="ORD-2024-296582"/>
    <d v="2024-01-11T00:00:00"/>
    <d v="2024-02-02T00:00:00"/>
    <x v="3"/>
    <x v="8"/>
    <s v="Durban"/>
    <s v="Consumer"/>
    <x v="2"/>
    <x v="10"/>
    <s v="Networking"/>
    <s v="NET-1412"/>
    <n v="1206.2"/>
    <n v="1759.79"/>
    <n v="0"/>
    <n v="13"/>
    <n v="22"/>
    <n v="22877.27"/>
    <n v="15680.6"/>
    <x v="383"/>
    <n v="0.31457730751964724"/>
    <x v="22"/>
    <s v="Q1-2024"/>
    <s v="High"/>
    <s v="Africa &gt; South Africa &gt; Durban"/>
    <s v="Jan-2023"/>
    <n v="12"/>
    <n v="12"/>
    <n v="1785746.8479899997"/>
    <n v="1235659.2891899997"/>
    <n v="0.69195658420499673"/>
    <s v="A"/>
  </r>
  <r>
    <s v="ORD-2023-575584"/>
    <d v="2023-01-30T00:00:00"/>
    <d v="2023-02-21T00:00:00"/>
    <x v="0"/>
    <x v="0"/>
    <s v="Munich"/>
    <s v="Small Business"/>
    <x v="1"/>
    <x v="12"/>
    <s v="Networking"/>
    <s v="NET-3460"/>
    <n v="1142.8800000000001"/>
    <n v="1465.29"/>
    <n v="0.186"/>
    <n v="18"/>
    <n v="22"/>
    <n v="21469.429080000002"/>
    <n v="20571.840000000004"/>
    <x v="384"/>
    <n v="4.1807775915017387E-2"/>
    <x v="18"/>
    <s v="Q1-2023"/>
    <s v="Medium"/>
    <s v="Europe &gt; Germany &gt; Munich"/>
    <s v="Jan-2023"/>
    <n v="0"/>
    <n v="0"/>
    <n v="1785746.8479899997"/>
    <n v="1257128.7182699996"/>
    <n v="0.70397924525808242"/>
    <s v="A"/>
  </r>
  <r>
    <s v="ORD-2023-619493"/>
    <d v="2023-02-27T00:00:00"/>
    <d v="2023-03-06T00:00:00"/>
    <x v="1"/>
    <x v="11"/>
    <s v="San Francisco"/>
    <s v="Non-Profit"/>
    <x v="2"/>
    <x v="2"/>
    <s v="Networking"/>
    <s v="NET-1282"/>
    <n v="1015.91"/>
    <n v="2331.48"/>
    <n v="0.14599999999999999"/>
    <n v="10"/>
    <n v="7"/>
    <n v="19910.839199999999"/>
    <n v="10159.1"/>
    <x v="385"/>
    <n v="0.4897703759266962"/>
    <x v="29"/>
    <s v="Q1-2023"/>
    <s v="High"/>
    <s v="Americas &gt; USA &gt; San Francisco"/>
    <s v="Jan-2023"/>
    <n v="1"/>
    <n v="1"/>
    <n v="1785746.8479899997"/>
    <n v="1277039.5574699997"/>
    <n v="0.71512911189366479"/>
    <s v="A"/>
  </r>
  <r>
    <s v="ORD-2023-594700"/>
    <d v="2023-07-18T00:00:00"/>
    <d v="2023-07-22T00:00:00"/>
    <x v="1"/>
    <x v="4"/>
    <s v="São Paulo"/>
    <s v="Consumer"/>
    <x v="3"/>
    <x v="6"/>
    <s v="Networking"/>
    <s v="NET-1699"/>
    <n v="1269.55"/>
    <n v="2071.1"/>
    <n v="0.129"/>
    <n v="11"/>
    <n v="4"/>
    <n v="19843.2091"/>
    <n v="13965.05"/>
    <x v="386"/>
    <n v="0.29623026549672354"/>
    <x v="14"/>
    <s v="Q3-2023"/>
    <s v="High"/>
    <s v="Americas &gt; Brazil &gt; São Paulo"/>
    <s v="Jan-2023"/>
    <n v="6"/>
    <n v="6"/>
    <n v="1785746.8479899997"/>
    <n v="1296882.7665699997"/>
    <n v="0.72624110636384132"/>
    <s v="A"/>
  </r>
  <r>
    <s v="ORD-2023-502205"/>
    <d v="2023-10-09T00:00:00"/>
    <d v="2023-10-11T00:00:00"/>
    <x v="3"/>
    <x v="6"/>
    <s v="Port Harcourt"/>
    <s v="Education"/>
    <x v="1"/>
    <x v="10"/>
    <s v="Networking"/>
    <s v="NET-8856"/>
    <n v="391.16"/>
    <n v="902.47"/>
    <n v="4.0000000000000001E-3"/>
    <n v="22"/>
    <n v="2"/>
    <n v="19774.922640000001"/>
    <n v="8605.52"/>
    <x v="387"/>
    <n v="0.56482661618139207"/>
    <x v="5"/>
    <s v="Q4-2023"/>
    <s v="Medium"/>
    <s v="Africa &gt; Nigeria &gt; Port Harcourt"/>
    <s v="Jan-2023"/>
    <n v="9"/>
    <n v="9"/>
    <n v="1785746.8479899997"/>
    <n v="1316657.6892099997"/>
    <n v="0.73731486111371436"/>
    <s v="A"/>
  </r>
  <r>
    <s v="ORD-2025-281413"/>
    <d v="2025-08-03T00:00:00"/>
    <d v="2025-08-16T00:00:00"/>
    <x v="1"/>
    <x v="1"/>
    <s v="Montreal"/>
    <s v="Enterprise"/>
    <x v="5"/>
    <x v="0"/>
    <s v="Networking"/>
    <s v="NET-3785"/>
    <n v="698.66"/>
    <n v="868.62"/>
    <n v="7.1999999999999995E-2"/>
    <n v="24"/>
    <n v="13"/>
    <n v="19345.904640000001"/>
    <n v="16767.84"/>
    <x v="388"/>
    <n v="0.1332615190643264"/>
    <x v="26"/>
    <s v="Q3-2025"/>
    <s v="Medium"/>
    <s v="Americas &gt; Canada &gt; Montreal"/>
    <s v="Jan-2023"/>
    <n v="31"/>
    <n v="31"/>
    <n v="1785746.8479899997"/>
    <n v="1336003.5938499998"/>
    <n v="0.74814837016443747"/>
    <s v="A"/>
  </r>
  <r>
    <s v="ORD-2025-331237"/>
    <d v="2025-03-24T00:00:00"/>
    <d v="2025-03-25T00:00:00"/>
    <x v="2"/>
    <x v="9"/>
    <s v="Beijing"/>
    <s v="Non-Profit"/>
    <x v="2"/>
    <x v="12"/>
    <s v="Networking"/>
    <s v="NET-8329"/>
    <n v="1133.03"/>
    <n v="1921.51"/>
    <n v="0.10100000000000001"/>
    <n v="11"/>
    <n v="1"/>
    <n v="19001.812390000003"/>
    <n v="12463.33"/>
    <x v="389"/>
    <n v="0.34409782897556551"/>
    <x v="20"/>
    <s v="Q1-2025"/>
    <s v="High"/>
    <s v="Asia &gt; China &gt; Beijing"/>
    <s v="Jan-2023"/>
    <n v="26"/>
    <n v="26"/>
    <n v="1785746.8479899997"/>
    <n v="1355005.4062399999"/>
    <n v="0.75878919106880482"/>
    <s v="A"/>
  </r>
  <r>
    <s v="ORD-2023-256951"/>
    <d v="2023-04-19T00:00:00"/>
    <d v="2023-05-07T00:00:00"/>
    <x v="0"/>
    <x v="2"/>
    <s v="London"/>
    <s v="Non-Profit"/>
    <x v="3"/>
    <x v="11"/>
    <s v="Networking"/>
    <s v="NET-2439"/>
    <n v="516.96"/>
    <n v="745.38"/>
    <n v="0.19700000000000001"/>
    <n v="31"/>
    <n v="18"/>
    <n v="18554.744339999997"/>
    <n v="16025.760000000002"/>
    <x v="390"/>
    <n v="0.1362985279483509"/>
    <x v="24"/>
    <s v="Q2-2023"/>
    <s v="Low"/>
    <s v="Europe &gt; United Kingdom &gt; London"/>
    <s v="Jan-2023"/>
    <n v="3"/>
    <n v="3"/>
    <n v="1785746.8479899997"/>
    <n v="1373560.1505799999"/>
    <n v="0.76917965843033753"/>
    <s v="A"/>
  </r>
  <r>
    <s v="ORD-2023-867175"/>
    <d v="2023-08-10T00:00:00"/>
    <d v="2023-08-15T00:00:00"/>
    <x v="1"/>
    <x v="4"/>
    <s v="São Paulo"/>
    <s v="Education"/>
    <x v="3"/>
    <x v="12"/>
    <s v="Networking"/>
    <s v="NET-2894"/>
    <n v="1307.52"/>
    <n v="1921.65"/>
    <n v="0.123"/>
    <n v="11"/>
    <n v="5"/>
    <n v="18538.15755"/>
    <n v="14382.72"/>
    <x v="391"/>
    <n v="0.22415590863289436"/>
    <x v="3"/>
    <s v="Q3-2023"/>
    <s v="High"/>
    <s v="Americas &gt; Brazil &gt; São Paulo"/>
    <s v="Jan-2023"/>
    <n v="7"/>
    <n v="7"/>
    <n v="1785746.8479899997"/>
    <n v="1392098.3081299998"/>
    <n v="0.77956083735884363"/>
    <s v="A"/>
  </r>
  <r>
    <s v="ORD-2023-434071"/>
    <d v="2023-06-20T00:00:00"/>
    <d v="2023-07-04T00:00:00"/>
    <x v="1"/>
    <x v="4"/>
    <s v="Brasília"/>
    <s v="Non-Profit"/>
    <x v="3"/>
    <x v="1"/>
    <s v="Networking"/>
    <s v="NET-1228"/>
    <n v="1292.8599999999999"/>
    <n v="2981.01"/>
    <n v="0.14199999999999999"/>
    <n v="7"/>
    <n v="14"/>
    <n v="17903.946059999998"/>
    <n v="9050.0199999999986"/>
    <x v="392"/>
    <n v="0.49452372288927687"/>
    <x v="16"/>
    <s v="Q2-2023"/>
    <s v="High"/>
    <s v="Americas &gt; Brazil &gt; Brasília"/>
    <s v="Jan-2023"/>
    <n v="5"/>
    <n v="5"/>
    <n v="1785746.8479899997"/>
    <n v="1410002.2541899998"/>
    <n v="0.78958686432910108"/>
    <s v="A"/>
  </r>
  <r>
    <s v="ORD-2025-608069"/>
    <d v="2025-04-12T00:00:00"/>
    <d v="2025-04-30T00:00:00"/>
    <x v="3"/>
    <x v="5"/>
    <s v="Kisumu"/>
    <s v="Corporate"/>
    <x v="1"/>
    <x v="6"/>
    <s v="Networking"/>
    <s v="NET-3432"/>
    <n v="1119.04"/>
    <n v="1299.02"/>
    <n v="2.5000000000000001E-2"/>
    <n v="14"/>
    <n v="18"/>
    <n v="17731.623"/>
    <n v="15666.56"/>
    <x v="393"/>
    <n v="0.11646215352085933"/>
    <x v="32"/>
    <s v="Q2-2025"/>
    <s v="Medium"/>
    <s v="Africa &gt; Kenya &gt; Kisumu"/>
    <s v="Jan-2023"/>
    <n v="27"/>
    <n v="27"/>
    <n v="1785746.8479899997"/>
    <n v="1427733.8771899997"/>
    <n v="0.79951639214540848"/>
    <s v="A"/>
  </r>
  <r>
    <s v="ORD-2024-105586"/>
    <d v="2024-01-02T00:00:00"/>
    <d v="2024-01-15T00:00:00"/>
    <x v="2"/>
    <x v="10"/>
    <s v="Nagoya"/>
    <s v="Small Business"/>
    <x v="1"/>
    <x v="12"/>
    <s v="Networking"/>
    <s v="NET-1893"/>
    <n v="1219.06"/>
    <n v="2738.69"/>
    <n v="7.5999999999999998E-2"/>
    <n v="7"/>
    <n v="13"/>
    <n v="17713.846920000004"/>
    <n v="8533.42"/>
    <x v="394"/>
    <n v="0.51826274447673737"/>
    <x v="22"/>
    <s v="Q1-2024"/>
    <s v="High"/>
    <s v="Asia &gt; Japan &gt; Nagoya"/>
    <s v="Mar-2023"/>
    <n v="10"/>
    <n v="10"/>
    <n v="1785746.8479899997"/>
    <n v="1445447.7241099996"/>
    <n v="0.80943596553843344"/>
    <s v="B"/>
  </r>
  <r>
    <s v="ORD-2024-320972"/>
    <d v="2024-11-08T00:00:00"/>
    <d v="2024-11-08T00:00:00"/>
    <x v="3"/>
    <x v="5"/>
    <s v="Nakuru"/>
    <s v="Enterprise"/>
    <x v="1"/>
    <x v="9"/>
    <s v="Networking"/>
    <s v="NET-2628"/>
    <n v="803.28"/>
    <n v="1009"/>
    <n v="0.11"/>
    <n v="18"/>
    <n v="0"/>
    <n v="16164.18"/>
    <n v="14459.039999999999"/>
    <x v="395"/>
    <n v="0.10548880302001098"/>
    <x v="6"/>
    <s v="Q4-2024"/>
    <s v="Medium"/>
    <s v="Africa &gt; Kenya &gt; Nakuru"/>
    <s v="Jan-2023"/>
    <n v="22"/>
    <n v="22"/>
    <n v="1785746.8479899997"/>
    <n v="1461611.9041099995"/>
    <n v="0.81848774128043966"/>
    <s v="B"/>
  </r>
  <r>
    <s v="ORD-2024-764468"/>
    <d v="2024-02-01T00:00:00"/>
    <d v="2024-02-21T00:00:00"/>
    <x v="0"/>
    <x v="7"/>
    <s v="Paris"/>
    <s v="Small Business"/>
    <x v="1"/>
    <x v="5"/>
    <s v="Networking"/>
    <s v="NET-8761"/>
    <n v="656.2"/>
    <n v="1467.17"/>
    <n v="1.7999999999999999E-2"/>
    <n v="11"/>
    <n v="20"/>
    <n v="15848.370340000001"/>
    <n v="7218.2000000000007"/>
    <x v="396"/>
    <n v="0.54454623124360935"/>
    <x v="30"/>
    <s v="Q1-2024"/>
    <s v="Medium"/>
    <s v="Europe &gt; France &gt; Paris"/>
    <s v="Jan-2023"/>
    <n v="13"/>
    <n v="13"/>
    <n v="1785746.8479899997"/>
    <n v="1477460.2744499994"/>
    <n v="0.82736266683768678"/>
    <s v="B"/>
  </r>
  <r>
    <s v="ORD-2024-140633"/>
    <d v="2024-12-07T00:00:00"/>
    <d v="2024-12-26T00:00:00"/>
    <x v="0"/>
    <x v="2"/>
    <s v="London"/>
    <s v="Enterprise"/>
    <x v="2"/>
    <x v="4"/>
    <s v="Networking"/>
    <s v="NET-4491"/>
    <n v="1035.24"/>
    <n v="2383.41"/>
    <n v="0.17"/>
    <n v="8"/>
    <n v="19"/>
    <n v="15825.842399999998"/>
    <n v="8281.92"/>
    <x v="397"/>
    <n v="0.47668378145860968"/>
    <x v="1"/>
    <s v="Q4-2024"/>
    <s v="High"/>
    <s v="Europe &gt; United Kingdom &gt; London"/>
    <s v="Jan-2023"/>
    <n v="23"/>
    <n v="23"/>
    <n v="1785746.8479899997"/>
    <n v="1493286.1168499994"/>
    <n v="0.83622497697857445"/>
    <s v="B"/>
  </r>
  <r>
    <s v="ORD-2024-915495"/>
    <d v="2024-08-08T00:00:00"/>
    <d v="2024-08-20T00:00:00"/>
    <x v="2"/>
    <x v="10"/>
    <s v="Osaka"/>
    <s v="Small Business"/>
    <x v="0"/>
    <x v="11"/>
    <s v="Networking"/>
    <s v="NET-8957"/>
    <n v="1233.3599999999999"/>
    <n v="2120.4"/>
    <n v="0.17899999999999999"/>
    <n v="9"/>
    <n v="12"/>
    <n v="15667.635600000001"/>
    <n v="11100.24"/>
    <x v="398"/>
    <n v="0.29151785991244278"/>
    <x v="4"/>
    <s v="Q3-2024"/>
    <s v="High"/>
    <s v="Asia &gt; Japan &gt; Osaka"/>
    <s v="Mar-2023"/>
    <n v="17"/>
    <n v="17"/>
    <n v="1785746.8479899997"/>
    <n v="1508953.7524499993"/>
    <n v="0.84499869292696606"/>
    <s v="B"/>
  </r>
  <r>
    <s v="ORD-2025-636162"/>
    <d v="2025-01-07T00:00:00"/>
    <d v="2025-01-20T00:00:00"/>
    <x v="3"/>
    <x v="8"/>
    <s v="Cape Town"/>
    <s v="Corporate"/>
    <x v="3"/>
    <x v="10"/>
    <s v="Networking"/>
    <s v="NET-7901"/>
    <n v="432.13"/>
    <n v="1034.6600000000001"/>
    <n v="9.1999999999999998E-2"/>
    <n v="16"/>
    <n v="13"/>
    <n v="15031.540480000001"/>
    <n v="6914.08"/>
    <x v="399"/>
    <n v="0.54002851476204794"/>
    <x v="9"/>
    <s v="Q1-2025"/>
    <s v="Medium"/>
    <s v="Africa &gt; South Africa &gt; Cape Town"/>
    <s v="Jan-2023"/>
    <n v="24"/>
    <n v="24"/>
    <n v="1785746.8479899997"/>
    <n v="1523985.2929299993"/>
    <n v="0.85341620210354352"/>
    <s v="B"/>
  </r>
  <r>
    <s v="ORD-2024-728474"/>
    <d v="2024-09-09T00:00:00"/>
    <d v="2024-09-13T00:00:00"/>
    <x v="0"/>
    <x v="2"/>
    <s v="London"/>
    <s v="Consumer"/>
    <x v="1"/>
    <x v="6"/>
    <s v="Networking"/>
    <s v="NET-1145"/>
    <n v="1133.08"/>
    <n v="976.17"/>
    <n v="4.2000000000000003E-2"/>
    <n v="16"/>
    <n v="4"/>
    <n v="14962.733759999999"/>
    <n v="18129.28"/>
    <x v="400"/>
    <n v="-0.21162885678452384"/>
    <x v="31"/>
    <s v="Q3-2024"/>
    <s v="Medium"/>
    <s v="Europe &gt; United Kingdom &gt; London"/>
    <s v="Jan-2023"/>
    <n v="20"/>
    <n v="20"/>
    <n v="1785746.8479899997"/>
    <n v="1538948.0266899993"/>
    <n v="0.86179518021952994"/>
    <s v="B"/>
  </r>
  <r>
    <s v="ORD-2023-630430"/>
    <d v="2023-08-04T00:00:00"/>
    <d v="2023-08-24T00:00:00"/>
    <x v="1"/>
    <x v="4"/>
    <s v="Brasília"/>
    <s v="Non-Profit"/>
    <x v="3"/>
    <x v="3"/>
    <s v="Networking"/>
    <s v="NET-9125"/>
    <n v="582.88"/>
    <n v="1044.1400000000001"/>
    <n v="0.216"/>
    <n v="18"/>
    <n v="20"/>
    <n v="14734.903680000001"/>
    <n v="10491.84"/>
    <x v="401"/>
    <n v="0.28796005539956138"/>
    <x v="3"/>
    <s v="Q3-2023"/>
    <s v="Medium"/>
    <s v="Americas &gt; Brazil &gt; Brasília"/>
    <s v="Jan-2023"/>
    <n v="7"/>
    <n v="7"/>
    <n v="1785746.8479899997"/>
    <n v="1553682.9303699993"/>
    <n v="0.8700465758171676"/>
    <s v="B"/>
  </r>
  <r>
    <s v="ORD-2024-402240"/>
    <d v="2024-05-01T00:00:00"/>
    <d v="2024-05-26T00:00:00"/>
    <x v="0"/>
    <x v="0"/>
    <s v="Berlin"/>
    <s v="Non-Profit"/>
    <x v="0"/>
    <x v="7"/>
    <s v="Networking"/>
    <s v="NET-4228"/>
    <n v="930.71"/>
    <n v="1625.42"/>
    <n v="0.13800000000000001"/>
    <n v="10"/>
    <n v="25"/>
    <n v="14011.1204"/>
    <n v="9307.1"/>
    <x v="402"/>
    <n v="0.33573477821231196"/>
    <x v="17"/>
    <s v="Q2-2024"/>
    <s v="High"/>
    <s v="Europe &gt; Germany &gt; Berlin"/>
    <s v="Jan-2023"/>
    <n v="16"/>
    <n v="16"/>
    <n v="1785746.8479899997"/>
    <n v="1567694.0507699992"/>
    <n v="0.87789266016880485"/>
    <s v="B"/>
  </r>
  <r>
    <s v="ORD-2025-737787"/>
    <d v="2025-09-14T00:00:00"/>
    <d v="2025-09-26T00:00:00"/>
    <x v="0"/>
    <x v="2"/>
    <s v="London"/>
    <s v="Small Business"/>
    <x v="3"/>
    <x v="15"/>
    <s v="Networking"/>
    <s v="NET-9003"/>
    <n v="425.15"/>
    <n v="885.92"/>
    <n v="0.23899999999999999"/>
    <n v="20"/>
    <n v="12"/>
    <n v="13483.702399999998"/>
    <n v="8503"/>
    <x v="403"/>
    <n v="0.36938685327258475"/>
    <x v="21"/>
    <s v="Q3-2025"/>
    <s v="Medium"/>
    <s v="Europe &gt; United Kingdom &gt; London"/>
    <s v="Jan-2023"/>
    <n v="32"/>
    <n v="32"/>
    <n v="1785746.8479899997"/>
    <n v="1581177.7531699992"/>
    <n v="0.88544339582608855"/>
    <s v="B"/>
  </r>
  <r>
    <s v="ORD-2025-330203"/>
    <d v="2025-03-25T00:00:00"/>
    <d v="2025-04-17T00:00:00"/>
    <x v="0"/>
    <x v="2"/>
    <s v="London"/>
    <s v="Consumer"/>
    <x v="0"/>
    <x v="11"/>
    <s v="Networking"/>
    <s v="NET-7166"/>
    <n v="1421.19"/>
    <n v="1808.26"/>
    <n v="0.104"/>
    <n v="8"/>
    <n v="23"/>
    <n v="12961.607680000001"/>
    <n v="11369.52"/>
    <x v="404"/>
    <n v="0.12283103449093133"/>
    <x v="20"/>
    <s v="Q1-2025"/>
    <s v="High"/>
    <s v="Europe &gt; United Kingdom &gt; London"/>
    <s v="Jan-2023"/>
    <n v="26"/>
    <n v="26"/>
    <n v="1785746.8479899997"/>
    <n v="1594139.3608499991"/>
    <n v="0.8927017637714606"/>
    <s v="B"/>
  </r>
  <r>
    <s v="ORD-2025-659650"/>
    <d v="2025-02-04T00:00:00"/>
    <d v="2025-02-08T00:00:00"/>
    <x v="0"/>
    <x v="2"/>
    <s v="Manchester"/>
    <s v="Enterprise"/>
    <x v="1"/>
    <x v="2"/>
    <s v="Networking"/>
    <s v="NET-2502"/>
    <n v="586.21"/>
    <n v="727.22"/>
    <n v="6.8000000000000005E-2"/>
    <n v="18"/>
    <n v="4"/>
    <n v="12199.842720000001"/>
    <n v="10551.78"/>
    <x v="405"/>
    <n v="0.13508884973559723"/>
    <x v="11"/>
    <s v="Q1-2025"/>
    <s v="Low"/>
    <s v="Europe &gt; United Kingdom &gt; Manchester"/>
    <s v="Jan-2023"/>
    <n v="25"/>
    <n v="25"/>
    <n v="1785746.8479899997"/>
    <n v="1606339.2035699992"/>
    <n v="0.89953355111787647"/>
    <s v="B"/>
  </r>
  <r>
    <s v="ORD-2025-474710"/>
    <d v="2025-07-24T00:00:00"/>
    <d v="2025-08-06T00:00:00"/>
    <x v="3"/>
    <x v="8"/>
    <s v="Johannesburg"/>
    <s v="Education"/>
    <x v="1"/>
    <x v="4"/>
    <s v="Networking"/>
    <s v="NET-7966"/>
    <n v="1463.9"/>
    <n v="2633.02"/>
    <n v="8.4000000000000005E-2"/>
    <n v="5"/>
    <n v="13"/>
    <n v="12059.231600000001"/>
    <n v="7319.5"/>
    <x v="406"/>
    <n v="0.39303761277791538"/>
    <x v="10"/>
    <s v="Q3-2025"/>
    <s v="High"/>
    <s v="Africa &gt; South Africa &gt; Johannesburg"/>
    <s v="Jan-2023"/>
    <n v="30"/>
    <n v="30"/>
    <n v="1785746.8479899997"/>
    <n v="1618398.4351699993"/>
    <n v="0.90628659767292075"/>
    <s v="B"/>
  </r>
  <r>
    <s v="ORD-2023-885216"/>
    <d v="2023-08-03T00:00:00"/>
    <d v="2023-08-10T00:00:00"/>
    <x v="2"/>
    <x v="9"/>
    <s v="Shanghai"/>
    <s v="Non-Profit"/>
    <x v="3"/>
    <x v="8"/>
    <s v="Networking"/>
    <s v="NET-4735"/>
    <n v="1021.97"/>
    <n v="2296.25"/>
    <n v="0.161"/>
    <n v="6"/>
    <n v="7"/>
    <n v="11559.3225"/>
    <n v="6131.82"/>
    <x v="407"/>
    <n v="0.46953465482081674"/>
    <x v="3"/>
    <s v="Q3-2023"/>
    <s v="High"/>
    <s v="Asia &gt; China &gt; Shanghai"/>
    <s v="Jan-2023"/>
    <n v="7"/>
    <n v="7"/>
    <n v="1785746.8479899997"/>
    <n v="1629957.7576699993"/>
    <n v="0.91275970023670849"/>
    <s v="B"/>
  </r>
  <r>
    <s v="ORD-2023-521818"/>
    <d v="2023-01-22T00:00:00"/>
    <d v="2023-01-30T00:00:00"/>
    <x v="1"/>
    <x v="11"/>
    <s v="San Francisco"/>
    <s v="Small Business"/>
    <x v="2"/>
    <x v="5"/>
    <s v="Networking"/>
    <s v="NET-4155"/>
    <n v="413.52"/>
    <n v="1004.34"/>
    <n v="0.111"/>
    <n v="12"/>
    <n v="8"/>
    <n v="10714.29912"/>
    <n v="4962.24"/>
    <x v="408"/>
    <n v="0.53685817948304582"/>
    <x v="18"/>
    <s v="Q1-2023"/>
    <s v="Medium"/>
    <s v="Americas &gt; USA &gt; San Francisco"/>
    <s v="Jan-2023"/>
    <n v="0"/>
    <n v="0"/>
    <n v="1785746.8479899997"/>
    <n v="1640672.0567899994"/>
    <n v="0.91875959833652032"/>
    <s v="B"/>
  </r>
  <r>
    <s v="ORD-2025-626047"/>
    <d v="2025-04-28T00:00:00"/>
    <d v="2025-05-15T00:00:00"/>
    <x v="2"/>
    <x v="10"/>
    <s v="Nagoya"/>
    <s v="Education"/>
    <x v="3"/>
    <x v="15"/>
    <s v="Networking"/>
    <s v="NET-1966"/>
    <n v="691.19"/>
    <n v="1284.3"/>
    <n v="7.3999999999999996E-2"/>
    <n v="9"/>
    <n v="17"/>
    <n v="10703.3562"/>
    <n v="6220.7100000000009"/>
    <x v="409"/>
    <n v="0.41880753253825181"/>
    <x v="32"/>
    <s v="Q2-2025"/>
    <s v="Medium"/>
    <s v="Asia &gt; Japan &gt; Nagoya"/>
    <s v="Mar-2023"/>
    <n v="25"/>
    <n v="25"/>
    <n v="1785746.8479899997"/>
    <n v="1651375.4129899994"/>
    <n v="0.92475336851287404"/>
    <s v="B"/>
  </r>
  <r>
    <s v="ORD-2024-136321"/>
    <d v="2024-08-07T00:00:00"/>
    <d v="2024-08-17T00:00:00"/>
    <x v="2"/>
    <x v="10"/>
    <s v="Osaka"/>
    <s v="Consumer"/>
    <x v="2"/>
    <x v="10"/>
    <s v="Networking"/>
    <s v="NET-7924"/>
    <n v="436.58"/>
    <n v="527.48"/>
    <n v="0.111"/>
    <n v="22"/>
    <n v="10"/>
    <n v="10316.453840000002"/>
    <n v="9604.76"/>
    <x v="410"/>
    <n v="6.8986286473802672E-2"/>
    <x v="4"/>
    <s v="Q3-2024"/>
    <s v="Low"/>
    <s v="Asia &gt; Japan &gt; Osaka"/>
    <s v="Mar-2023"/>
    <n v="17"/>
    <n v="17"/>
    <n v="1785746.8479899997"/>
    <n v="1661691.8668299995"/>
    <n v="0.93053047731842065"/>
    <s v="B"/>
  </r>
  <r>
    <s v="ORD-2024-800947"/>
    <d v="2024-12-15T00:00:00"/>
    <d v="2024-12-20T00:00:00"/>
    <x v="2"/>
    <x v="9"/>
    <s v="Shenzhen"/>
    <s v="Small Business"/>
    <x v="3"/>
    <x v="8"/>
    <s v="Networking"/>
    <s v="NET-1846"/>
    <n v="717.55"/>
    <n v="546.42999999999995"/>
    <n v="4.7E-2"/>
    <n v="19"/>
    <n v="5"/>
    <n v="9894.2080099999985"/>
    <n v="13633.449999999999"/>
    <x v="411"/>
    <n v="-0.37792231437026369"/>
    <x v="1"/>
    <s v="Q4-2024"/>
    <s v="Low"/>
    <s v="Asia &gt; China &gt; Shenzhen"/>
    <s v="Jan-2023"/>
    <n v="23"/>
    <n v="23"/>
    <n v="1785746.8479899997"/>
    <n v="1671586.0748399994"/>
    <n v="0.93607113277086429"/>
    <s v="B"/>
  </r>
  <r>
    <s v="ORD-2023-619570"/>
    <d v="2023-11-14T00:00:00"/>
    <d v="2023-11-30T00:00:00"/>
    <x v="1"/>
    <x v="4"/>
    <s v="São Paulo"/>
    <s v="Enterprise"/>
    <x v="3"/>
    <x v="10"/>
    <s v="Networking"/>
    <s v="NET-4104"/>
    <n v="1017.92"/>
    <n v="1175.25"/>
    <n v="7.4999999999999997E-2"/>
    <n v="9"/>
    <n v="16"/>
    <n v="9783.9562500000011"/>
    <n v="9161.2799999999988"/>
    <x v="412"/>
    <n v="6.3642583234159722E-2"/>
    <x v="13"/>
    <s v="Q4-2023"/>
    <s v="Medium"/>
    <s v="Americas &gt; Brazil &gt; São Paulo"/>
    <s v="Jan-2023"/>
    <n v="10"/>
    <n v="10"/>
    <n v="1785746.8479899997"/>
    <n v="1681370.0310899995"/>
    <n v="0.94155004836352663"/>
    <s v="B"/>
  </r>
  <r>
    <s v="ORD-2025-915869"/>
    <d v="2025-02-06T00:00:00"/>
    <d v="2025-02-15T00:00:00"/>
    <x v="1"/>
    <x v="4"/>
    <s v="São Paulo"/>
    <s v="Non-Profit"/>
    <x v="5"/>
    <x v="6"/>
    <s v="Networking"/>
    <s v="NET-5482"/>
    <n v="837.39"/>
    <n v="1905.42"/>
    <n v="3.2000000000000001E-2"/>
    <n v="5"/>
    <n v="9"/>
    <n v="9222.2327999999998"/>
    <n v="4186.95"/>
    <x v="413"/>
    <n v="0.5459938942335093"/>
    <x v="11"/>
    <s v="Q1-2025"/>
    <s v="High"/>
    <s v="Americas &gt; Brazil &gt; São Paulo"/>
    <s v="Jan-2023"/>
    <n v="25"/>
    <n v="25"/>
    <n v="1785746.8479899997"/>
    <n v="1690592.2638899996"/>
    <n v="0.94671440456014011"/>
    <s v="B"/>
  </r>
  <r>
    <s v="ORD-2025-822030"/>
    <d v="2025-08-07T00:00:00"/>
    <d v="2025-09-06T00:00:00"/>
    <x v="1"/>
    <x v="1"/>
    <s v="Montreal"/>
    <s v="Education"/>
    <x v="3"/>
    <x v="9"/>
    <s v="Networking"/>
    <s v="NET-1336"/>
    <n v="833.73"/>
    <n v="1116.5999999999999"/>
    <n v="0.17599999999999999"/>
    <n v="10"/>
    <n v="30"/>
    <n v="9200.7840000000015"/>
    <n v="8337.2999999999993"/>
    <x v="414"/>
    <n v="9.3848958958280299E-2"/>
    <x v="26"/>
    <s v="Q3-2025"/>
    <s v="Medium"/>
    <s v="Americas &gt; Canada &gt; Montreal"/>
    <s v="Jan-2023"/>
    <n v="31"/>
    <n v="31"/>
    <n v="1785746.8479899997"/>
    <n v="1699793.0478899996"/>
    <n v="0.95186674964777451"/>
    <s v="C"/>
  </r>
  <r>
    <s v="ORD-2023-594955"/>
    <d v="2023-06-20T00:00:00"/>
    <d v="2023-07-08T00:00:00"/>
    <x v="1"/>
    <x v="11"/>
    <s v="New York"/>
    <s v="Consumer"/>
    <x v="1"/>
    <x v="0"/>
    <s v="Networking"/>
    <s v="NET-3828"/>
    <n v="1145.53"/>
    <n v="1278.3"/>
    <n v="0.09"/>
    <n v="7"/>
    <n v="18"/>
    <n v="8142.7710000000006"/>
    <n v="8018.71"/>
    <x v="415"/>
    <n v="1.5235722581416153E-2"/>
    <x v="16"/>
    <s v="Q2-2023"/>
    <s v="Medium"/>
    <s v="Americas &gt; USA &gt; New York"/>
    <s v="Jan-2023"/>
    <n v="5"/>
    <n v="5"/>
    <n v="1785746.8479899997"/>
    <n v="1707935.8188899995"/>
    <n v="0.9564266182591431"/>
    <s v="C"/>
  </r>
  <r>
    <s v="ORD-2023-811823"/>
    <d v="2023-01-26T00:00:00"/>
    <d v="2023-02-15T00:00:00"/>
    <x v="0"/>
    <x v="0"/>
    <s v="Berlin"/>
    <s v="Small Business"/>
    <x v="2"/>
    <x v="0"/>
    <s v="Networking"/>
    <s v="NET-8787"/>
    <n v="492.62"/>
    <n v="366.7"/>
    <n v="8.8999999999999996E-2"/>
    <n v="24"/>
    <n v="20"/>
    <n v="8017.5288"/>
    <n v="11822.880000000001"/>
    <x v="416"/>
    <n v="-0.47462894052840832"/>
    <x v="18"/>
    <s v="Q1-2023"/>
    <s v="Low"/>
    <s v="Europe &gt; Germany &gt; Berlin"/>
    <s v="Jan-2023"/>
    <n v="0"/>
    <n v="0"/>
    <n v="1785746.8479899997"/>
    <n v="1715953.3476899995"/>
    <n v="0.96091635251740282"/>
    <s v="C"/>
  </r>
  <r>
    <s v="ORD-2025-189846"/>
    <d v="2025-08-11T00:00:00"/>
    <d v="2025-08-28T00:00:00"/>
    <x v="0"/>
    <x v="7"/>
    <s v="Paris"/>
    <s v="Education"/>
    <x v="2"/>
    <x v="6"/>
    <s v="Networking"/>
    <s v="NET-6218"/>
    <n v="416.16"/>
    <n v="571.9"/>
    <n v="7.0999999999999994E-2"/>
    <n v="14"/>
    <n v="17"/>
    <n v="7438.1314000000002"/>
    <n v="5826.2400000000007"/>
    <x v="417"/>
    <n v="0.21670649701079486"/>
    <x v="26"/>
    <s v="Q3-2025"/>
    <s v="Low"/>
    <s v="Europe &gt; France &gt; Paris"/>
    <s v="Jan-2023"/>
    <n v="31"/>
    <n v="31"/>
    <n v="1785746.8479899997"/>
    <n v="1723391.4790899996"/>
    <n v="0.96508163014808845"/>
    <s v="C"/>
  </r>
  <r>
    <s v="ORD-2025-680118"/>
    <d v="2025-03-10T00:00:00"/>
    <d v="2025-03-27T00:00:00"/>
    <x v="1"/>
    <x v="4"/>
    <s v="Rio de Janeiro"/>
    <s v="Enterprise"/>
    <x v="3"/>
    <x v="6"/>
    <s v="Networking"/>
    <s v="NET-6269"/>
    <n v="996.73"/>
    <n v="1217.43"/>
    <n v="7.0000000000000007E-2"/>
    <n v="6"/>
    <n v="17"/>
    <n v="6793.2593999999999"/>
    <n v="5980.38"/>
    <x v="418"/>
    <n v="0.11965970267527247"/>
    <x v="20"/>
    <s v="Q1-2025"/>
    <s v="Medium"/>
    <s v="Americas &gt; Brazil &gt; Rio de Janeiro"/>
    <s v="Jan-2023"/>
    <n v="26"/>
    <n v="26"/>
    <n v="1785746.8479899997"/>
    <n v="1730184.7384899997"/>
    <n v="0.9688857860437835"/>
    <s v="C"/>
  </r>
  <r>
    <s v="ORD-2024-496601"/>
    <d v="2024-11-11T00:00:00"/>
    <d v="2024-11-24T00:00:00"/>
    <x v="0"/>
    <x v="2"/>
    <s v="London"/>
    <s v="Corporate"/>
    <x v="0"/>
    <x v="13"/>
    <s v="Networking"/>
    <s v="NET-2932"/>
    <n v="164.53"/>
    <n v="327.72"/>
    <n v="6.7000000000000004E-2"/>
    <n v="21"/>
    <n v="13"/>
    <n v="6421.017960000001"/>
    <n v="3455.13"/>
    <x v="419"/>
    <n v="0.46190307805960418"/>
    <x v="6"/>
    <s v="Q4-2024"/>
    <s v="Low"/>
    <s v="Europe &gt; United Kingdom &gt; London"/>
    <s v="Jan-2023"/>
    <n v="22"/>
    <n v="22"/>
    <n v="1785746.8479899997"/>
    <n v="1736605.7564499998"/>
    <n v="0.97248149053416377"/>
    <s v="C"/>
  </r>
  <r>
    <s v="ORD-2024-532184"/>
    <d v="2024-01-25T00:00:00"/>
    <d v="2024-02-08T00:00:00"/>
    <x v="2"/>
    <x v="10"/>
    <s v="Osaka"/>
    <s v="Consumer"/>
    <x v="1"/>
    <x v="14"/>
    <s v="Networking"/>
    <s v="NET-9569"/>
    <n v="937.16"/>
    <n v="1069.77"/>
    <n v="3.7999999999999999E-2"/>
    <n v="6"/>
    <n v="14"/>
    <n v="6174.7124399999993"/>
    <n v="5622.96"/>
    <x v="420"/>
    <n v="8.9356783066645837E-2"/>
    <x v="22"/>
    <s v="Q1-2024"/>
    <s v="Medium"/>
    <s v="Asia &gt; Japan &gt; Osaka"/>
    <s v="Mar-2023"/>
    <n v="10"/>
    <n v="10"/>
    <n v="1785746.8479899997"/>
    <n v="1742780.4688899997"/>
    <n v="0.9759392664484543"/>
    <s v="C"/>
  </r>
  <r>
    <s v="ORD-2023-728177"/>
    <d v="2023-12-18T00:00:00"/>
    <d v="2024-01-14T00:00:00"/>
    <x v="2"/>
    <x v="3"/>
    <s v="Mumbai"/>
    <s v="Consumer"/>
    <x v="5"/>
    <x v="4"/>
    <s v="Networking"/>
    <s v="NET-6014"/>
    <n v="1408.3"/>
    <n v="2193.13"/>
    <n v="7.0999999999999994E-2"/>
    <n v="2"/>
    <n v="27"/>
    <n v="4074.8355400000005"/>
    <n v="2816.6"/>
    <x v="421"/>
    <n v="0.30878191957656292"/>
    <x v="19"/>
    <s v="Q4-2023"/>
    <s v="High"/>
    <s v="Asia &gt; India &gt; Mumbai"/>
    <s v="Jan-2023"/>
    <n v="11"/>
    <n v="11"/>
    <n v="1785746.8479899997"/>
    <n v="1746855.3044299998"/>
    <n v="0.97822113274130906"/>
    <s v="C"/>
  </r>
  <r>
    <s v="ORD-2023-156396"/>
    <d v="2023-02-21T00:00:00"/>
    <d v="2023-03-12T00:00:00"/>
    <x v="3"/>
    <x v="5"/>
    <s v="Nakuru"/>
    <s v="Corporate"/>
    <x v="2"/>
    <x v="6"/>
    <s v="Networking"/>
    <s v="NET-2499"/>
    <n v="352.65"/>
    <n v="485.86"/>
    <n v="4.1000000000000002E-2"/>
    <n v="8"/>
    <n v="19"/>
    <n v="3727.5179199999998"/>
    <n v="2821.2"/>
    <x v="422"/>
    <n v="0.24314247159943903"/>
    <x v="29"/>
    <s v="Q1-2023"/>
    <s v="Low"/>
    <s v="Africa &gt; Kenya &gt; Nakuru"/>
    <s v="Jan-2023"/>
    <n v="1"/>
    <n v="1"/>
    <n v="1785746.8479899997"/>
    <n v="1750582.8223499998"/>
    <n v="0.98030850471354336"/>
    <s v="C"/>
  </r>
  <r>
    <s v="ORD-2024-197852"/>
    <d v="2024-02-29T00:00:00"/>
    <d v="2024-03-30T00:00:00"/>
    <x v="2"/>
    <x v="10"/>
    <s v="Nagoya"/>
    <s v="Small Business"/>
    <x v="3"/>
    <x v="14"/>
    <s v="Networking"/>
    <s v="NET-7588"/>
    <n v="231.11"/>
    <n v="318.17"/>
    <n v="0.20100000000000001"/>
    <n v="14"/>
    <n v="30"/>
    <n v="3559.0496199999998"/>
    <n v="3235.54"/>
    <x v="423"/>
    <n v="9.0897754889969706E-2"/>
    <x v="30"/>
    <s v="Q1-2024"/>
    <s v="Low"/>
    <s v="Asia &gt; Japan &gt; Nagoya"/>
    <s v="Mar-2023"/>
    <n v="11"/>
    <n v="11"/>
    <n v="1785746.8479899997"/>
    <n v="1754141.8719699997"/>
    <n v="0.98230153615806526"/>
    <s v="C"/>
  </r>
  <r>
    <s v="ORD-2023-713614"/>
    <d v="2023-08-02T00:00:00"/>
    <d v="2023-08-19T00:00:00"/>
    <x v="1"/>
    <x v="1"/>
    <s v="Vancouver"/>
    <s v="Corporate"/>
    <x v="2"/>
    <x v="6"/>
    <s v="Networking"/>
    <s v="NET-3689"/>
    <n v="175.38"/>
    <n v="347.9"/>
    <n v="7.1999999999999995E-2"/>
    <n v="11"/>
    <n v="17"/>
    <n v="3551.3631999999998"/>
    <n v="1929.1799999999998"/>
    <x v="424"/>
    <n v="0.4567776114816981"/>
    <x v="3"/>
    <s v="Q3-2023"/>
    <s v="Low"/>
    <s v="Americas &gt; Canada &gt; Vancouver"/>
    <s v="Jan-2023"/>
    <n v="7"/>
    <n v="7"/>
    <n v="1785746.8479899997"/>
    <n v="1757693.2351699998"/>
    <n v="0.98429026328587588"/>
    <s v="C"/>
  </r>
  <r>
    <s v="ORD-2024-972318"/>
    <d v="2024-12-24T00:00:00"/>
    <d v="2025-01-13T00:00:00"/>
    <x v="2"/>
    <x v="3"/>
    <s v="Bengaluru"/>
    <s v="Corporate"/>
    <x v="1"/>
    <x v="4"/>
    <s v="Networking"/>
    <s v="NET-9832"/>
    <n v="126.15"/>
    <n v="284.23"/>
    <n v="0.113"/>
    <n v="12"/>
    <n v="20"/>
    <n v="3025.3441200000002"/>
    <n v="1513.8000000000002"/>
    <x v="425"/>
    <n v="0.49962716968541082"/>
    <x v="1"/>
    <s v="Q4-2024"/>
    <s v="Low"/>
    <s v="Asia &gt; India &gt; Bengaluru"/>
    <s v="Jan-2023"/>
    <n v="23"/>
    <n v="23"/>
    <n v="1785746.8479899997"/>
    <n v="1760718.5792899998"/>
    <n v="0.98598442510024797"/>
    <s v="C"/>
  </r>
  <r>
    <s v="ORD-2023-975863"/>
    <d v="2023-11-20T00:00:00"/>
    <d v="2023-12-05T00:00:00"/>
    <x v="2"/>
    <x v="10"/>
    <s v="Tokyo"/>
    <s v="Enterprise"/>
    <x v="0"/>
    <x v="2"/>
    <s v="Networking"/>
    <s v="NET-3033"/>
    <n v="354.24"/>
    <n v="249.87"/>
    <n v="0"/>
    <n v="11"/>
    <n v="15"/>
    <n v="2748.57"/>
    <n v="3896.6400000000003"/>
    <x v="426"/>
    <n v="-0.41769720254532361"/>
    <x v="13"/>
    <s v="Q4-2023"/>
    <s v="Low"/>
    <s v="Asia &gt; Japan &gt; Tokyo"/>
    <s v="Mar-2023"/>
    <n v="8"/>
    <n v="8"/>
    <n v="1785746.8479899997"/>
    <n v="1763467.1492899999"/>
    <n v="0.98752359623365571"/>
    <s v="C"/>
  </r>
  <r>
    <s v="ORD-2024-719055"/>
    <d v="2024-01-02T00:00:00"/>
    <d v="2024-01-09T00:00:00"/>
    <x v="1"/>
    <x v="11"/>
    <s v="Chicago"/>
    <s v="Education"/>
    <x v="1"/>
    <x v="7"/>
    <s v="Networking"/>
    <s v="NET-4554"/>
    <n v="404.77"/>
    <n v="433.88"/>
    <n v="0.215"/>
    <n v="8"/>
    <n v="7"/>
    <n v="2724.7664"/>
    <n v="3238.16"/>
    <x v="427"/>
    <n v="-0.18841747314558777"/>
    <x v="22"/>
    <s v="Q1-2024"/>
    <s v="Low"/>
    <s v="Americas &gt; USA &gt; Chicago"/>
    <s v="Jan-2023"/>
    <n v="12"/>
    <n v="12"/>
    <n v="1785746.8479899997"/>
    <n v="1766191.9156899999"/>
    <n v="0.98904943759413022"/>
    <s v="C"/>
  </r>
  <r>
    <s v="ORD-2024-792558"/>
    <d v="2024-10-16T00:00:00"/>
    <d v="2024-11-08T00:00:00"/>
    <x v="2"/>
    <x v="10"/>
    <s v="Osaka"/>
    <s v="Small Business"/>
    <x v="0"/>
    <x v="8"/>
    <s v="Networking"/>
    <s v="NET-6387"/>
    <n v="82.14"/>
    <n v="166.04"/>
    <n v="0"/>
    <n v="16"/>
    <n v="23"/>
    <n v="2656.64"/>
    <n v="1314.24"/>
    <x v="428"/>
    <n v="0.50529992772825827"/>
    <x v="25"/>
    <s v="Q4-2024"/>
    <s v="Low"/>
    <s v="Asia &gt; Japan &gt; Osaka"/>
    <s v="Mar-2023"/>
    <n v="19"/>
    <n v="19"/>
    <n v="1785746.8479899997"/>
    <n v="1768848.5556899998"/>
    <n v="0.99053712886626666"/>
    <s v="C"/>
  </r>
  <r>
    <s v="ORD-2025-907040"/>
    <d v="2025-04-17T00:00:00"/>
    <d v="2025-05-03T00:00:00"/>
    <x v="1"/>
    <x v="4"/>
    <s v="Rio de Janeiro"/>
    <s v="Consumer"/>
    <x v="1"/>
    <x v="8"/>
    <s v="Networking"/>
    <s v="NET-8610"/>
    <n v="168.68"/>
    <n v="413.34"/>
    <n v="0.186"/>
    <n v="7"/>
    <n v="16"/>
    <n v="2355.2113199999999"/>
    <n v="1180.76"/>
    <x v="429"/>
    <n v="0.49866069767361682"/>
    <x v="32"/>
    <s v="Q2-2025"/>
    <s v="Low"/>
    <s v="Americas &gt; Brazil &gt; Rio de Janeiro"/>
    <s v="Jan-2023"/>
    <n v="27"/>
    <n v="27"/>
    <n v="1785746.8479899997"/>
    <n v="1771203.7670099998"/>
    <n v="0.99185602315559496"/>
    <s v="C"/>
  </r>
  <r>
    <s v="ORD-2023-177794"/>
    <d v="2023-05-04T00:00:00"/>
    <d v="2023-05-26T00:00:00"/>
    <x v="1"/>
    <x v="11"/>
    <s v="San Francisco"/>
    <s v="Enterprise"/>
    <x v="2"/>
    <x v="8"/>
    <s v="Networking"/>
    <s v="NET-5941"/>
    <n v="249.71"/>
    <n v="361.33"/>
    <n v="9.4E-2"/>
    <n v="7"/>
    <n v="22"/>
    <n v="2291.5548600000002"/>
    <n v="1747.97"/>
    <x v="430"/>
    <n v="0.23721223937881206"/>
    <x v="0"/>
    <s v="Q2-2023"/>
    <s v="Low"/>
    <s v="Americas &gt; USA &gt; San Francisco"/>
    <s v="Jan-2023"/>
    <n v="4"/>
    <n v="4"/>
    <n v="1785746.8479899997"/>
    <n v="1773495.3218699999"/>
    <n v="0.99313927047734119"/>
    <s v="C"/>
  </r>
  <r>
    <s v="ORD-2025-364852"/>
    <d v="2025-05-18T00:00:00"/>
    <d v="2025-06-09T00:00:00"/>
    <x v="1"/>
    <x v="11"/>
    <s v="New York"/>
    <s v="Consumer"/>
    <x v="0"/>
    <x v="11"/>
    <s v="Networking"/>
    <s v="NET-3749"/>
    <n v="382.96"/>
    <n v="552.84"/>
    <n v="0.17599999999999999"/>
    <n v="5"/>
    <n v="22"/>
    <n v="2277.7008000000005"/>
    <n v="1914.8"/>
    <x v="431"/>
    <n v="0.15932768693763485"/>
    <x v="27"/>
    <s v="Q2-2025"/>
    <s v="Low"/>
    <s v="Americas &gt; USA &gt; New York"/>
    <s v="Jan-2023"/>
    <n v="28"/>
    <n v="28"/>
    <n v="1785746.8479899997"/>
    <n v="1775773.0226699999"/>
    <n v="0.99441475966695603"/>
    <s v="C"/>
  </r>
  <r>
    <s v="ORD-2024-403664"/>
    <d v="2024-05-23T00:00:00"/>
    <d v="2024-06-06T00:00:00"/>
    <x v="1"/>
    <x v="4"/>
    <s v="Rio de Janeiro"/>
    <s v="Non-Profit"/>
    <x v="2"/>
    <x v="14"/>
    <s v="Networking"/>
    <s v="NET-1166"/>
    <n v="51.13"/>
    <n v="57.53"/>
    <n v="4.4999999999999998E-2"/>
    <n v="35"/>
    <n v="14"/>
    <n v="1922.9402499999999"/>
    <n v="1789.5500000000002"/>
    <x v="432"/>
    <n v="6.9367859973808191E-2"/>
    <x v="17"/>
    <s v="Q2-2024"/>
    <s v="Low"/>
    <s v="Americas &gt; Brazil &gt; Rio de Janeiro"/>
    <s v="Jan-2023"/>
    <n v="16"/>
    <n v="16"/>
    <n v="1785746.8479899997"/>
    <n v="1777695.9629199998"/>
    <n v="0.99549158657115266"/>
    <s v="C"/>
  </r>
  <r>
    <s v="ORD-2025-541501"/>
    <d v="2025-07-22T00:00:00"/>
    <d v="2025-08-18T00:00:00"/>
    <x v="2"/>
    <x v="9"/>
    <s v="Shenzhen"/>
    <s v="Non-Profit"/>
    <x v="1"/>
    <x v="9"/>
    <s v="Networking"/>
    <s v="NET-1804"/>
    <n v="547.32000000000005"/>
    <n v="419.17"/>
    <n v="9.1999999999999998E-2"/>
    <n v="5"/>
    <n v="27"/>
    <n v="1903.0318"/>
    <n v="2736.6000000000004"/>
    <x v="433"/>
    <n v="-0.43802116181137929"/>
    <x v="10"/>
    <s v="Q3-2025"/>
    <s v="Low"/>
    <s v="Asia &gt; China &gt; Shenzhen"/>
    <s v="Jan-2023"/>
    <n v="30"/>
    <n v="30"/>
    <n v="1785746.8479899997"/>
    <n v="1779598.9947199998"/>
    <n v="0.99655726494664143"/>
    <s v="C"/>
  </r>
  <r>
    <s v="ORD-2024-581530"/>
    <d v="2024-09-07T00:00:00"/>
    <d v="2024-09-18T00:00:00"/>
    <x v="2"/>
    <x v="9"/>
    <s v="Beijing"/>
    <s v="Consumer"/>
    <x v="5"/>
    <x v="0"/>
    <s v="Networking"/>
    <s v="NET-7998"/>
    <n v="181.74"/>
    <n v="190.84"/>
    <n v="0.214"/>
    <n v="11"/>
    <n v="11"/>
    <n v="1650.0026400000002"/>
    <n v="1999.14"/>
    <x v="434"/>
    <n v="-0.21159806144310164"/>
    <x v="31"/>
    <s v="Q3-2024"/>
    <s v="Low"/>
    <s v="Asia &gt; China &gt; Beijing"/>
    <s v="Jan-2023"/>
    <n v="20"/>
    <n v="20"/>
    <n v="1785746.8479899997"/>
    <n v="1781248.9973599999"/>
    <n v="0.9974812495762978"/>
    <s v="C"/>
  </r>
  <r>
    <s v="ORD-2025-306251"/>
    <d v="2025-04-10T00:00:00"/>
    <d v="2025-04-19T00:00:00"/>
    <x v="3"/>
    <x v="8"/>
    <s v="Durban"/>
    <s v="Enterprise"/>
    <x v="4"/>
    <x v="12"/>
    <s v="Networking"/>
    <s v="NET-5270"/>
    <n v="113.74"/>
    <n v="165.7"/>
    <n v="0.124"/>
    <n v="11"/>
    <n v="9"/>
    <n v="1596.6851999999999"/>
    <n v="1251.1399999999999"/>
    <x v="435"/>
    <n v="0.21641410592394797"/>
    <x v="32"/>
    <s v="Q2-2025"/>
    <s v="Low"/>
    <s v="Africa &gt; South Africa &gt; Durban"/>
    <s v="Jan-2023"/>
    <n v="27"/>
    <n v="27"/>
    <n v="1785746.8479899997"/>
    <n v="1782845.6825599999"/>
    <n v="0.9983753769839967"/>
    <s v="C"/>
  </r>
  <r>
    <s v="ORD-2024-892908"/>
    <d v="2024-07-13T00:00:00"/>
    <d v="2024-07-20T00:00:00"/>
    <x v="2"/>
    <x v="10"/>
    <s v="Nagoya"/>
    <s v="Small Business"/>
    <x v="1"/>
    <x v="6"/>
    <s v="Networking"/>
    <s v="NET-9575"/>
    <n v="105.13"/>
    <n v="244.13"/>
    <n v="7.0999999999999994E-2"/>
    <n v="5"/>
    <n v="7"/>
    <n v="1133.9838500000001"/>
    <n v="525.65"/>
    <x v="436"/>
    <n v="0.53645724319618837"/>
    <x v="23"/>
    <s v="Q3-2024"/>
    <s v="Low"/>
    <s v="Asia &gt; Japan &gt; Nagoya"/>
    <s v="Mar-2023"/>
    <n v="16"/>
    <n v="16"/>
    <n v="1785746.8479899997"/>
    <n v="1783979.6664099998"/>
    <n v="0.99901039636049815"/>
    <s v="C"/>
  </r>
  <r>
    <s v="ORD-2023-766015"/>
    <d v="2023-04-13T00:00:00"/>
    <d v="2023-04-20T00:00:00"/>
    <x v="1"/>
    <x v="11"/>
    <s v="San Francisco"/>
    <s v="Education"/>
    <x v="1"/>
    <x v="12"/>
    <s v="Networking"/>
    <s v="NET-1816"/>
    <n v="32.1"/>
    <n v="70.599999999999994"/>
    <n v="0.28199999999999997"/>
    <n v="17"/>
    <n v="7"/>
    <n v="861.74359999999979"/>
    <n v="545.70000000000005"/>
    <x v="437"/>
    <n v="0.36674899587301818"/>
    <x v="24"/>
    <s v="Q2-2023"/>
    <s v="Low"/>
    <s v="Americas &gt; USA &gt; San Francisco"/>
    <s v="Jan-2023"/>
    <n v="3"/>
    <n v="3"/>
    <n v="1785746.8479899997"/>
    <n v="1784841.4100099998"/>
    <n v="0.99949296397693821"/>
    <s v="C"/>
  </r>
  <r>
    <s v="ORD-2023-373538"/>
    <d v="2023-02-28T00:00:00"/>
    <d v="2023-03-25T00:00:00"/>
    <x v="3"/>
    <x v="5"/>
    <s v="Nairobi"/>
    <s v="Corporate"/>
    <x v="0"/>
    <x v="14"/>
    <s v="Networking"/>
    <s v="NET-9666"/>
    <n v="1460.76"/>
    <n v="30.66"/>
    <n v="0.13100000000000001"/>
    <n v="21"/>
    <n v="25"/>
    <n v="559.51434000000006"/>
    <n v="30675.96"/>
    <x v="438"/>
    <n v="-53.826047890032619"/>
    <x v="29"/>
    <s v="Q1-2023"/>
    <s v="Low"/>
    <s v="Africa &gt; Kenya &gt; Nairobi"/>
    <s v="Jan-2023"/>
    <n v="1"/>
    <n v="1"/>
    <n v="1785746.8479899997"/>
    <n v="1785400.9243499998"/>
    <n v="0.99980628629394519"/>
    <s v="C"/>
  </r>
  <r>
    <s v="ORD-2023-235230"/>
    <d v="2023-08-30T00:00:00"/>
    <d v="2023-09-01T00:00:00"/>
    <x v="0"/>
    <x v="0"/>
    <s v="Munich"/>
    <s v="Corporate"/>
    <x v="3"/>
    <x v="15"/>
    <s v="Networking"/>
    <s v="NET-9989"/>
    <n v="44.42"/>
    <n v="41.9"/>
    <n v="0.14399999999999999"/>
    <n v="9"/>
    <n v="2"/>
    <n v="322.79759999999999"/>
    <n v="399.78000000000003"/>
    <x v="439"/>
    <n v="-0.23848504449847224"/>
    <x v="3"/>
    <s v="Q3-2023"/>
    <s v="Low"/>
    <s v="Europe &gt; Germany &gt; Munich"/>
    <s v="Jan-2023"/>
    <n v="7"/>
    <n v="7"/>
    <n v="1785746.8479899997"/>
    <n v="1785723.7219499997"/>
    <n v="0.99998704965374796"/>
    <s v="C"/>
  </r>
  <r>
    <s v="ORD-2024-919471"/>
    <d v="2024-06-29T00:00:00"/>
    <d v="2024-07-26T00:00:00"/>
    <x v="3"/>
    <x v="8"/>
    <s v="Durban"/>
    <s v="Enterprise"/>
    <x v="5"/>
    <x v="7"/>
    <s v="Networking"/>
    <s v="NET-4241"/>
    <n v="5.36"/>
    <n v="4.37"/>
    <n v="0.11799999999999999"/>
    <n v="6"/>
    <n v="27"/>
    <n v="23.12604"/>
    <n v="32.160000000000004"/>
    <x v="440"/>
    <n v="-0.3906401614803055"/>
    <x v="2"/>
    <s v="Q2-2024"/>
    <s v="Low"/>
    <s v="Africa &gt; South Africa &gt; Durban"/>
    <s v="Jan-2023"/>
    <n v="17"/>
    <n v="17"/>
    <n v="1785746.8479899997"/>
    <n v="1785746.8479899997"/>
    <n v="1"/>
    <s v="C"/>
  </r>
  <r>
    <s v="ORD-2025-254721"/>
    <d v="2025-05-15T00:00:00"/>
    <d v="2025-06-05T00:00:00"/>
    <x v="2"/>
    <x v="10"/>
    <s v="Osaka"/>
    <s v="Enterprise"/>
    <x v="3"/>
    <x v="11"/>
    <s v="Phones"/>
    <s v="PHN-6480"/>
    <n v="1466.5"/>
    <n v="2778.74"/>
    <n v="0.13500000000000001"/>
    <n v="33"/>
    <n v="21"/>
    <n v="79319.133300000001"/>
    <n v="48394.5"/>
    <x v="441"/>
    <n v="0.38987608680792279"/>
    <x v="27"/>
    <s v="Q2-2025"/>
    <s v="High"/>
    <s v="Asia &gt; Japan &gt; Osaka"/>
    <s v="Mar-2023"/>
    <n v="26"/>
    <n v="26"/>
    <n v="1473517.9961600001"/>
    <n v="79319.133300000001"/>
    <n v="5.3829768965636189E-2"/>
    <s v="A"/>
  </r>
  <r>
    <s v="ORD-2025-233883"/>
    <d v="2025-09-08T00:00:00"/>
    <d v="2025-09-16T00:00:00"/>
    <x v="2"/>
    <x v="10"/>
    <s v="Osaka"/>
    <s v="Corporate"/>
    <x v="5"/>
    <x v="1"/>
    <s v="Phones"/>
    <s v="PHN-1197"/>
    <n v="1225.57"/>
    <n v="2705.57"/>
    <n v="0.183"/>
    <n v="32"/>
    <n v="8"/>
    <n v="70734.422080000004"/>
    <n v="39218.239999999998"/>
    <x v="442"/>
    <n v="0.44555650775453404"/>
    <x v="21"/>
    <s v="Q3-2025"/>
    <s v="High"/>
    <s v="Asia &gt; Japan &gt; Osaka"/>
    <s v="Mar-2023"/>
    <n v="30"/>
    <n v="30"/>
    <n v="1473517.9961600001"/>
    <n v="150053.55538000001"/>
    <n v="0.10183354107044555"/>
    <s v="A"/>
  </r>
  <r>
    <s v="ORD-2025-262434"/>
    <d v="2025-06-19T00:00:00"/>
    <d v="2025-06-21T00:00:00"/>
    <x v="3"/>
    <x v="8"/>
    <s v="Johannesburg"/>
    <s v="Small Business"/>
    <x v="4"/>
    <x v="11"/>
    <s v="Phones"/>
    <s v="PHN-7379"/>
    <n v="1466.27"/>
    <n v="3589.89"/>
    <n v="9.7000000000000003E-2"/>
    <n v="21"/>
    <n v="2"/>
    <n v="68075.084069999997"/>
    <n v="30791.67"/>
    <x v="443"/>
    <n v="0.54768076425234158"/>
    <x v="15"/>
    <s v="Q2-2025"/>
    <s v="High"/>
    <s v="Africa &gt; South Africa &gt; Johannesburg"/>
    <s v="Jan-2023"/>
    <n v="29"/>
    <n v="29"/>
    <n v="1473517.9961600001"/>
    <n v="218128.63945000002"/>
    <n v="0.14803255882754404"/>
    <s v="A"/>
  </r>
  <r>
    <s v="ORD-2023-455933"/>
    <d v="2023-11-19T00:00:00"/>
    <d v="2023-12-19T00:00:00"/>
    <x v="2"/>
    <x v="10"/>
    <s v="Nagoya"/>
    <s v="Consumer"/>
    <x v="0"/>
    <x v="3"/>
    <s v="Phones"/>
    <s v="PHN-9184"/>
    <n v="807.11"/>
    <n v="1853.86"/>
    <n v="0.13900000000000001"/>
    <n v="39"/>
    <n v="30"/>
    <n v="62250.764939999994"/>
    <n v="31477.29"/>
    <x v="444"/>
    <n v="0.49434693645388633"/>
    <x v="13"/>
    <s v="Q4-2023"/>
    <s v="High"/>
    <s v="Asia &gt; Japan &gt; Nagoya"/>
    <s v="Mar-2023"/>
    <n v="8"/>
    <n v="8"/>
    <n v="1473517.9961600001"/>
    <n v="280379.40439000004"/>
    <n v="0.19027891421799467"/>
    <s v="A"/>
  </r>
  <r>
    <s v="ORD-2025-278048"/>
    <d v="2025-06-22T00:00:00"/>
    <d v="2025-07-08T00:00:00"/>
    <x v="0"/>
    <x v="2"/>
    <s v="London"/>
    <s v="Education"/>
    <x v="3"/>
    <x v="5"/>
    <s v="Phones"/>
    <s v="PHN-5316"/>
    <n v="892.73"/>
    <n v="979.84"/>
    <n v="0.17399999999999999"/>
    <n v="55"/>
    <n v="16"/>
    <n v="44514.131200000011"/>
    <n v="49100.15"/>
    <x v="445"/>
    <n v="-0.10302388649112823"/>
    <x v="15"/>
    <s v="Q2-2025"/>
    <s v="Medium"/>
    <s v="Europe &gt; United Kingdom &gt; London"/>
    <s v="Jan-2023"/>
    <n v="29"/>
    <n v="29"/>
    <n v="1473517.9961600001"/>
    <n v="324893.53559000004"/>
    <n v="0.22048833908827395"/>
    <s v="A"/>
  </r>
  <r>
    <s v="ORD-2024-647473"/>
    <d v="2024-02-17T00:00:00"/>
    <d v="2024-03-04T00:00:00"/>
    <x v="2"/>
    <x v="3"/>
    <s v="Delhi"/>
    <s v="Small Business"/>
    <x v="1"/>
    <x v="6"/>
    <s v="Phones"/>
    <s v="PHN-1717"/>
    <n v="1231.8"/>
    <n v="2015.99"/>
    <n v="0.26100000000000001"/>
    <n v="29"/>
    <n v="16"/>
    <n v="43204.681689999998"/>
    <n v="35722.199999999997"/>
    <x v="446"/>
    <n v="0.17318682599464374"/>
    <x v="30"/>
    <s v="Q1-2024"/>
    <s v="High"/>
    <s v="Asia &gt; India &gt; Delhi"/>
    <s v="Jan-2023"/>
    <n v="13"/>
    <n v="13"/>
    <n v="1473517.9961600001"/>
    <n v="368098.21728000004"/>
    <n v="0.24980910870397716"/>
    <s v="A"/>
  </r>
  <r>
    <s v="ORD-2024-286833"/>
    <d v="2024-08-14T00:00:00"/>
    <d v="2024-09-04T00:00:00"/>
    <x v="0"/>
    <x v="2"/>
    <s v="Manchester"/>
    <s v="Non-Profit"/>
    <x v="2"/>
    <x v="8"/>
    <s v="Phones"/>
    <s v="PHN-2341"/>
    <n v="1138.8"/>
    <n v="2250.81"/>
    <n v="0.123"/>
    <n v="19"/>
    <n v="21"/>
    <n v="37505.247029999999"/>
    <n v="21637.200000000001"/>
    <x v="447"/>
    <n v="0.42308872188756247"/>
    <x v="4"/>
    <s v="Q3-2024"/>
    <s v="High"/>
    <s v="Europe &gt; United Kingdom &gt; Manchester"/>
    <s v="Jan-2023"/>
    <n v="19"/>
    <n v="19"/>
    <n v="1473517.9961600001"/>
    <n v="405603.46431000007"/>
    <n v="0.27526196854534929"/>
    <s v="A"/>
  </r>
  <r>
    <s v="ORD-2025-276968"/>
    <d v="2025-02-25T00:00:00"/>
    <d v="2025-03-17T00:00:00"/>
    <x v="1"/>
    <x v="11"/>
    <s v="San Francisco"/>
    <s v="Non-Profit"/>
    <x v="1"/>
    <x v="11"/>
    <s v="Phones"/>
    <s v="PHN-1044"/>
    <n v="1205.26"/>
    <n v="1696.35"/>
    <n v="1.9E-2"/>
    <n v="22"/>
    <n v="20"/>
    <n v="36610.625699999997"/>
    <n v="26515.72"/>
    <x v="448"/>
    <n v="0.27573704374028213"/>
    <x v="11"/>
    <s v="Q1-2025"/>
    <s v="High"/>
    <s v="Americas &gt; USA &gt; San Francisco"/>
    <s v="Jan-2023"/>
    <n v="25"/>
    <n v="25"/>
    <n v="1473517.9961600001"/>
    <n v="442214.09001000004"/>
    <n v="0.3001076954352872"/>
    <s v="A"/>
  </r>
  <r>
    <s v="ORD-2024-572312"/>
    <d v="2024-06-16T00:00:00"/>
    <d v="2024-06-21T00:00:00"/>
    <x v="2"/>
    <x v="10"/>
    <s v="Tokyo"/>
    <s v="Small Business"/>
    <x v="5"/>
    <x v="6"/>
    <s v="Phones"/>
    <s v="PHN-9677"/>
    <n v="1367.13"/>
    <n v="3062.01"/>
    <n v="0.10299999999999999"/>
    <n v="13"/>
    <n v="5"/>
    <n v="35706.098610000008"/>
    <n v="17772.690000000002"/>
    <x v="449"/>
    <n v="0.50225057645971705"/>
    <x v="2"/>
    <s v="Q2-2024"/>
    <s v="High"/>
    <s v="Asia &gt; Japan &gt; Tokyo"/>
    <s v="Mar-2023"/>
    <n v="15"/>
    <n v="15"/>
    <n v="1473517.9961600001"/>
    <n v="477920.18862000003"/>
    <n v="0.32433956684985454"/>
    <s v="A"/>
  </r>
  <r>
    <s v="ORD-2023-382017"/>
    <d v="2023-01-13T00:00:00"/>
    <d v="2023-01-19T00:00:00"/>
    <x v="1"/>
    <x v="11"/>
    <s v="Chicago"/>
    <s v="Corporate"/>
    <x v="3"/>
    <x v="11"/>
    <s v="Phones"/>
    <s v="PHN-3159"/>
    <n v="833.57"/>
    <n v="881.57"/>
    <n v="5.7000000000000002E-2"/>
    <n v="40"/>
    <n v="6"/>
    <n v="33252.820400000004"/>
    <n v="33342.800000000003"/>
    <x v="450"/>
    <n v="-2.705923856010684E-3"/>
    <x v="18"/>
    <s v="Q1-2023"/>
    <s v="Medium"/>
    <s v="Americas &gt; USA &gt; Chicago"/>
    <s v="Jan-2023"/>
    <n v="0"/>
    <n v="0"/>
    <n v="1473517.9961600001"/>
    <n v="511173.00902000006"/>
    <n v="0.34690652598211974"/>
    <s v="A"/>
  </r>
  <r>
    <s v="ORD-2023-195665"/>
    <d v="2023-12-19T00:00:00"/>
    <d v="2023-12-20T00:00:00"/>
    <x v="1"/>
    <x v="4"/>
    <s v="Rio de Janeiro"/>
    <s v="Consumer"/>
    <x v="5"/>
    <x v="8"/>
    <s v="Phones"/>
    <s v="PHN-7274"/>
    <n v="1080.43"/>
    <n v="2529.15"/>
    <n v="0.14699999999999999"/>
    <n v="15"/>
    <n v="1"/>
    <n v="32360.474249999999"/>
    <n v="16206.45"/>
    <x v="451"/>
    <n v="0.49918997247081442"/>
    <x v="19"/>
    <s v="Q4-2023"/>
    <s v="High"/>
    <s v="Americas &gt; Brazil &gt; Rio de Janeiro"/>
    <s v="Jan-2023"/>
    <n v="11"/>
    <n v="11"/>
    <n v="1473517.9961600001"/>
    <n v="543533.48327000008"/>
    <n v="0.36886789620924398"/>
    <s v="A"/>
  </r>
  <r>
    <s v="ORD-2025-328504"/>
    <d v="2025-01-27T00:00:00"/>
    <d v="2025-02-15T00:00:00"/>
    <x v="2"/>
    <x v="9"/>
    <s v="Shenzhen"/>
    <s v="Non-Profit"/>
    <x v="3"/>
    <x v="2"/>
    <s v="Phones"/>
    <s v="PHN-8368"/>
    <n v="1253.22"/>
    <n v="3104.71"/>
    <n v="0"/>
    <n v="10"/>
    <n v="19"/>
    <n v="31047.1"/>
    <n v="12532.2"/>
    <x v="452"/>
    <n v="0.59634877331538205"/>
    <x v="9"/>
    <s v="Q1-2025"/>
    <s v="High"/>
    <s v="Asia &gt; China &gt; Shenzhen"/>
    <s v="Jan-2023"/>
    <n v="24"/>
    <n v="24"/>
    <n v="1473517.9961600001"/>
    <n v="574580.58327000006"/>
    <n v="0.38993794766494999"/>
    <s v="A"/>
  </r>
  <r>
    <s v="ORD-2024-438404"/>
    <d v="2024-09-23T00:00:00"/>
    <d v="2024-10-18T00:00:00"/>
    <x v="1"/>
    <x v="1"/>
    <s v="Vancouver"/>
    <s v="Small Business"/>
    <x v="2"/>
    <x v="15"/>
    <s v="Phones"/>
    <s v="PHN-4568"/>
    <n v="1297"/>
    <n v="2411.52"/>
    <n v="2.1000000000000001E-2"/>
    <n v="13"/>
    <n v="25"/>
    <n v="30691.415039999996"/>
    <n v="16861"/>
    <x v="453"/>
    <n v="0.45062813239385907"/>
    <x v="31"/>
    <s v="Q3-2024"/>
    <s v="High"/>
    <s v="Americas &gt; Canada &gt; Vancouver"/>
    <s v="Jan-2023"/>
    <n v="20"/>
    <n v="20"/>
    <n v="1473517.9961600001"/>
    <n v="605271.99831000005"/>
    <n v="0.41076661424383265"/>
    <s v="A"/>
  </r>
  <r>
    <s v="ORD-2024-580808"/>
    <d v="2024-06-16T00:00:00"/>
    <d v="2024-07-03T00:00:00"/>
    <x v="3"/>
    <x v="8"/>
    <s v="Johannesburg"/>
    <s v="Enterprise"/>
    <x v="1"/>
    <x v="6"/>
    <s v="Phones"/>
    <s v="PHN-6832"/>
    <n v="1173.83"/>
    <n v="2328.9"/>
    <n v="0.12"/>
    <n v="14"/>
    <n v="17"/>
    <n v="28692.048000000003"/>
    <n v="16433.62"/>
    <x v="454"/>
    <n v="0.42724130393201637"/>
    <x v="2"/>
    <s v="Q2-2024"/>
    <s v="High"/>
    <s v="Africa &gt; South Africa &gt; Johannesburg"/>
    <s v="Jan-2023"/>
    <n v="17"/>
    <n v="17"/>
    <n v="1473517.9961600001"/>
    <n v="633964.04631000001"/>
    <n v="0.43023841443546362"/>
    <s v="A"/>
  </r>
  <r>
    <s v="ORD-2023-349264"/>
    <d v="2023-06-01T00:00:00"/>
    <d v="2023-06-08T00:00:00"/>
    <x v="0"/>
    <x v="0"/>
    <s v="Frankfurt"/>
    <s v="Consumer"/>
    <x v="2"/>
    <x v="5"/>
    <s v="Phones"/>
    <s v="PHN-1924"/>
    <n v="804.17"/>
    <n v="1072.29"/>
    <n v="3.2000000000000001E-2"/>
    <n v="27"/>
    <n v="7"/>
    <n v="28025.371439999999"/>
    <n v="21712.59"/>
    <x v="455"/>
    <n v="0.22525237367558684"/>
    <x v="16"/>
    <s v="Q2-2023"/>
    <s v="Medium"/>
    <s v="Europe &gt; Germany &gt; Frankfurt"/>
    <s v="Jan-2023"/>
    <n v="5"/>
    <n v="5"/>
    <n v="1473517.9961600001"/>
    <n v="661989.41775000002"/>
    <n v="0.44925777593157995"/>
    <s v="A"/>
  </r>
  <r>
    <s v="ORD-2023-933238"/>
    <d v="2023-03-17T00:00:00"/>
    <d v="2023-04-06T00:00:00"/>
    <x v="0"/>
    <x v="0"/>
    <s v="Munich"/>
    <s v="Consumer"/>
    <x v="0"/>
    <x v="0"/>
    <s v="Phones"/>
    <s v="PHN-8483"/>
    <n v="692.18"/>
    <n v="1159.3499999999999"/>
    <n v="0.112"/>
    <n v="27"/>
    <n v="20"/>
    <n v="27796.575599999996"/>
    <n v="18688.859999999997"/>
    <x v="456"/>
    <n v="0.32765602968734037"/>
    <x v="8"/>
    <s v="Q1-2023"/>
    <s v="Medium"/>
    <s v="Europe &gt; Germany &gt; Munich"/>
    <s v="Jan-2023"/>
    <n v="2"/>
    <n v="2"/>
    <n v="1473517.9961600001"/>
    <n v="689785.99335"/>
    <n v="0.46812186559484709"/>
    <s v="A"/>
  </r>
  <r>
    <s v="ORD-2024-690270"/>
    <d v="2024-05-17T00:00:00"/>
    <d v="2024-05-27T00:00:00"/>
    <x v="1"/>
    <x v="11"/>
    <s v="Austin"/>
    <s v="Non-Profit"/>
    <x v="2"/>
    <x v="1"/>
    <s v="Phones"/>
    <s v="PHN-7974"/>
    <n v="1484.23"/>
    <n v="3472.81"/>
    <n v="0.25600000000000001"/>
    <n v="10"/>
    <n v="10"/>
    <n v="25837.706399999999"/>
    <n v="14842.3"/>
    <x v="457"/>
    <n v="0.42555659661803419"/>
    <x v="17"/>
    <s v="Q2-2024"/>
    <s v="High"/>
    <s v="Americas &gt; USA &gt; Austin"/>
    <s v="Jan-2023"/>
    <n v="16"/>
    <n v="16"/>
    <n v="1473517.9961600001"/>
    <n v="715623.69975000003"/>
    <n v="0.48565657264785445"/>
    <s v="A"/>
  </r>
  <r>
    <s v="ORD-2025-526650"/>
    <d v="2025-04-27T00:00:00"/>
    <d v="2025-05-25T00:00:00"/>
    <x v="0"/>
    <x v="7"/>
    <s v="Paris"/>
    <s v="Small Business"/>
    <x v="1"/>
    <x v="14"/>
    <s v="Phones"/>
    <s v="PHN-8350"/>
    <n v="603.45000000000005"/>
    <n v="1244.08"/>
    <n v="0.2"/>
    <n v="25"/>
    <n v="28"/>
    <n v="24881.600000000002"/>
    <n v="15086.250000000002"/>
    <x v="458"/>
    <n v="0.39367846119220629"/>
    <x v="32"/>
    <s v="Q2-2025"/>
    <s v="Medium"/>
    <s v="Europe &gt; France &gt; Paris"/>
    <s v="Jan-2023"/>
    <n v="27"/>
    <n v="27"/>
    <n v="1473517.9961600001"/>
    <n v="740505.29975000001"/>
    <n v="0.50254242003135552"/>
    <s v="A"/>
  </r>
  <r>
    <s v="ORD-2024-819979"/>
    <d v="2024-05-28T00:00:00"/>
    <d v="2024-06-18T00:00:00"/>
    <x v="0"/>
    <x v="0"/>
    <s v="Frankfurt"/>
    <s v="Small Business"/>
    <x v="2"/>
    <x v="13"/>
    <s v="Phones"/>
    <s v="PHN-9399"/>
    <n v="986.85"/>
    <n v="2422.1"/>
    <n v="7.5999999999999998E-2"/>
    <n v="11"/>
    <n v="21"/>
    <n v="24618.224399999999"/>
    <n v="10855.35"/>
    <x v="459"/>
    <n v="0.55905227673527902"/>
    <x v="17"/>
    <s v="Q2-2024"/>
    <s v="High"/>
    <s v="Europe &gt; Germany &gt; Frankfurt"/>
    <s v="Jan-2023"/>
    <n v="16"/>
    <n v="16"/>
    <n v="1473517.9961600001"/>
    <n v="765123.52414999995"/>
    <n v="0.51924952809800629"/>
    <s v="A"/>
  </r>
  <r>
    <s v="ORD-2024-819778"/>
    <d v="2024-06-02T00:00:00"/>
    <d v="2024-06-15T00:00:00"/>
    <x v="3"/>
    <x v="5"/>
    <s v="Mombasa"/>
    <s v="Education"/>
    <x v="2"/>
    <x v="0"/>
    <s v="Phones"/>
    <s v="PHN-6866"/>
    <n v="1295.18"/>
    <n v="3024.03"/>
    <n v="0.192"/>
    <n v="10"/>
    <n v="13"/>
    <n v="24434.162400000005"/>
    <n v="12951.800000000001"/>
    <x v="460"/>
    <n v="0.46993067378483172"/>
    <x v="2"/>
    <s v="Q2-2024"/>
    <s v="High"/>
    <s v="Africa &gt; Kenya &gt; Mombasa"/>
    <s v="Jan-2023"/>
    <n v="17"/>
    <n v="17"/>
    <n v="1473517.9961600001"/>
    <n v="789557.68654999998"/>
    <n v="0.53583172286160996"/>
    <s v="A"/>
  </r>
  <r>
    <s v="ORD-2024-566589"/>
    <d v="2024-06-11T00:00:00"/>
    <d v="2024-07-09T00:00:00"/>
    <x v="3"/>
    <x v="6"/>
    <s v="Port Harcourt"/>
    <s v="Corporate"/>
    <x v="1"/>
    <x v="14"/>
    <s v="Phones"/>
    <s v="PHN-2436"/>
    <n v="895.54"/>
    <n v="1045"/>
    <n v="0.216"/>
    <n v="28"/>
    <n v="28"/>
    <n v="22939.84"/>
    <n v="25075.119999999999"/>
    <x v="461"/>
    <n v="-9.3081730299775359E-2"/>
    <x v="2"/>
    <s v="Q2-2024"/>
    <s v="Medium"/>
    <s v="Africa &gt; Nigeria &gt; Port Harcourt"/>
    <s v="Jan-2023"/>
    <n v="17"/>
    <n v="17"/>
    <n v="1473517.9961600001"/>
    <n v="812497.52654999995"/>
    <n v="0.55139979875873602"/>
    <s v="A"/>
  </r>
  <r>
    <s v="ORD-2023-239789"/>
    <d v="2023-12-03T00:00:00"/>
    <d v="2023-12-26T00:00:00"/>
    <x v="1"/>
    <x v="4"/>
    <s v="Rio de Janeiro"/>
    <s v="Education"/>
    <x v="0"/>
    <x v="0"/>
    <s v="Phones"/>
    <s v="PHN-4644"/>
    <n v="1303.1099999999999"/>
    <n v="1145.67"/>
    <n v="0.184"/>
    <n v="23"/>
    <n v="23"/>
    <n v="21501.934560000005"/>
    <n v="29971.53"/>
    <x v="462"/>
    <n v="-0.39389922875851185"/>
    <x v="19"/>
    <s v="Q4-2023"/>
    <s v="Medium"/>
    <s v="Americas &gt; Brazil &gt; Rio de Janeiro"/>
    <s v="Jan-2023"/>
    <n v="11"/>
    <n v="11"/>
    <n v="1473517.9961600001"/>
    <n v="833999.46110999992"/>
    <n v="0.5659920430448826"/>
    <s v="A"/>
  </r>
  <r>
    <s v="ORD-2024-868223"/>
    <d v="2024-03-03T00:00:00"/>
    <d v="2024-03-19T00:00:00"/>
    <x v="2"/>
    <x v="9"/>
    <s v="Beijing"/>
    <s v="Consumer"/>
    <x v="5"/>
    <x v="12"/>
    <s v="Phones"/>
    <s v="PHN-4915"/>
    <n v="988.83"/>
    <n v="1206.04"/>
    <n v="6.3E-2"/>
    <n v="19"/>
    <n v="16"/>
    <n v="21471.130119999998"/>
    <n v="18787.77"/>
    <x v="463"/>
    <n v="0.12497526236406591"/>
    <x v="12"/>
    <s v="Q1-2024"/>
    <s v="Medium"/>
    <s v="Asia &gt; China &gt; Beijing"/>
    <s v="Jan-2023"/>
    <n v="14"/>
    <n v="14"/>
    <n v="1473517.9961600001"/>
    <n v="855470.5912299999"/>
    <n v="0.58056338196029045"/>
    <s v="A"/>
  </r>
  <r>
    <s v="ORD-2023-178249"/>
    <d v="2023-12-29T00:00:00"/>
    <d v="2024-01-20T00:00:00"/>
    <x v="3"/>
    <x v="5"/>
    <s v="Kisumu"/>
    <s v="Corporate"/>
    <x v="3"/>
    <x v="2"/>
    <s v="Phones"/>
    <s v="PHN-7924"/>
    <n v="1395.49"/>
    <n v="1679.42"/>
    <n v="0.20300000000000001"/>
    <n v="15"/>
    <n v="22"/>
    <n v="20077.466100000001"/>
    <n v="20932.349999999999"/>
    <x v="464"/>
    <n v="-4.2579272490964236E-2"/>
    <x v="19"/>
    <s v="Q4-2023"/>
    <s v="High"/>
    <s v="Africa &gt; Kenya &gt; Kisumu"/>
    <s v="Jan-2023"/>
    <n v="11"/>
    <n v="11"/>
    <n v="1473517.9961600001"/>
    <n v="875548.05732999987"/>
    <n v="0.59418891361468629"/>
    <s v="A"/>
  </r>
  <r>
    <s v="ORD-2024-219735"/>
    <d v="2024-04-03T00:00:00"/>
    <d v="2024-04-07T00:00:00"/>
    <x v="1"/>
    <x v="4"/>
    <s v="Brasília"/>
    <s v="Non-Profit"/>
    <x v="3"/>
    <x v="15"/>
    <s v="Phones"/>
    <s v="PHN-5445"/>
    <n v="1023.27"/>
    <n v="1343.64"/>
    <n v="0.13300000000000001"/>
    <n v="17"/>
    <n v="4"/>
    <n v="19803.909960000001"/>
    <n v="17395.59"/>
    <x v="465"/>
    <n v="0.12160830688810104"/>
    <x v="28"/>
    <s v="Q2-2024"/>
    <s v="Medium"/>
    <s v="Americas &gt; Brazil &gt; Brasília"/>
    <s v="Jan-2023"/>
    <n v="15"/>
    <n v="15"/>
    <n v="1473517.9961600001"/>
    <n v="895351.96728999983"/>
    <n v="0.60762879694940564"/>
    <s v="A"/>
  </r>
  <r>
    <s v="ORD-2024-571797"/>
    <d v="2024-07-11T00:00:00"/>
    <d v="2024-07-31T00:00:00"/>
    <x v="2"/>
    <x v="9"/>
    <s v="Shenzhen"/>
    <s v="Consumer"/>
    <x v="2"/>
    <x v="12"/>
    <s v="Phones"/>
    <s v="PHN-7815"/>
    <n v="647.26"/>
    <n v="1374.72"/>
    <n v="6.6000000000000003E-2"/>
    <n v="15"/>
    <n v="20"/>
    <n v="19259.8272"/>
    <n v="9708.9"/>
    <x v="466"/>
    <n v="0.49589890401508901"/>
    <x v="23"/>
    <s v="Q3-2024"/>
    <s v="Medium"/>
    <s v="Asia &gt; China &gt; Shenzhen"/>
    <s v="Jan-2023"/>
    <n v="18"/>
    <n v="18"/>
    <n v="1473517.9961600001"/>
    <n v="914611.79448999977"/>
    <n v="0.62069943962237695"/>
    <s v="A"/>
  </r>
  <r>
    <s v="ORD-2024-902741"/>
    <d v="2024-12-23T00:00:00"/>
    <d v="2025-01-11T00:00:00"/>
    <x v="0"/>
    <x v="0"/>
    <s v="Berlin"/>
    <s v="Education"/>
    <x v="0"/>
    <x v="10"/>
    <s v="Phones"/>
    <s v="PHN-8057"/>
    <n v="501.81"/>
    <n v="921.62"/>
    <n v="0.01"/>
    <n v="21"/>
    <n v="19"/>
    <n v="19160.479800000001"/>
    <n v="10538.01"/>
    <x v="467"/>
    <n v="0.45001325071202031"/>
    <x v="1"/>
    <s v="Q4-2024"/>
    <s v="Medium"/>
    <s v="Europe &gt; Germany &gt; Berlin"/>
    <s v="Jan-2023"/>
    <n v="23"/>
    <n v="23"/>
    <n v="1473517.9961600001"/>
    <n v="933772.27428999974"/>
    <n v="0.63370266038380119"/>
    <s v="A"/>
  </r>
  <r>
    <s v="ORD-2023-623293"/>
    <d v="2023-10-12T00:00:00"/>
    <d v="2023-10-29T00:00:00"/>
    <x v="2"/>
    <x v="10"/>
    <s v="Nagoya"/>
    <s v="Non-Profit"/>
    <x v="3"/>
    <x v="11"/>
    <s v="Phones"/>
    <s v="PHN-8478"/>
    <n v="1102.19"/>
    <n v="1711.16"/>
    <n v="0.151"/>
    <n v="13"/>
    <n v="17"/>
    <n v="18886.072920000002"/>
    <n v="14328.470000000001"/>
    <x v="468"/>
    <n v="0.24132083675127528"/>
    <x v="5"/>
    <s v="Q4-2023"/>
    <s v="High"/>
    <s v="Asia &gt; Japan &gt; Nagoya"/>
    <s v="Mar-2023"/>
    <n v="7"/>
    <n v="7"/>
    <n v="1473517.9961600001"/>
    <n v="952658.34720999969"/>
    <n v="0.64651965547257317"/>
    <s v="A"/>
  </r>
  <r>
    <s v="ORD-2025-564184"/>
    <d v="2025-01-29T00:00:00"/>
    <d v="2025-02-06T00:00:00"/>
    <x v="3"/>
    <x v="5"/>
    <s v="Kisumu"/>
    <s v="Education"/>
    <x v="0"/>
    <x v="7"/>
    <s v="Phones"/>
    <s v="PHN-1671"/>
    <n v="1445.27"/>
    <n v="2691.45"/>
    <n v="0"/>
    <n v="7"/>
    <n v="8"/>
    <n v="18840.149999999998"/>
    <n v="10116.89"/>
    <x v="469"/>
    <n v="0.46301436028906351"/>
    <x v="9"/>
    <s v="Q1-2025"/>
    <s v="High"/>
    <s v="Africa &gt; Kenya &gt; Kisumu"/>
    <s v="Jan-2023"/>
    <n v="24"/>
    <n v="24"/>
    <n v="1473517.9961600001"/>
    <n v="971498.49720999971"/>
    <n v="0.65930548506481268"/>
    <s v="A"/>
  </r>
  <r>
    <s v="ORD-2025-418232"/>
    <d v="2025-08-01T00:00:00"/>
    <d v="2025-08-21T00:00:00"/>
    <x v="2"/>
    <x v="9"/>
    <s v="Shanghai"/>
    <s v="Corporate"/>
    <x v="3"/>
    <x v="14"/>
    <s v="Phones"/>
    <s v="PHN-9234"/>
    <n v="1220.4100000000001"/>
    <n v="2552.2199999999998"/>
    <n v="0.18099999999999999"/>
    <n v="9"/>
    <n v="20"/>
    <n v="18812.413619999999"/>
    <n v="10983.69"/>
    <x v="470"/>
    <n v="0.41614668793360282"/>
    <x v="26"/>
    <s v="Q3-2025"/>
    <s v="High"/>
    <s v="Asia &gt; China &gt; Shanghai"/>
    <s v="Jan-2023"/>
    <n v="31"/>
    <n v="31"/>
    <n v="1473517.9961600001"/>
    <n v="990310.91082999972"/>
    <n v="0.67207249141901082"/>
    <s v="A"/>
  </r>
  <r>
    <s v="ORD-2023-610470"/>
    <d v="2023-06-24T00:00:00"/>
    <d v="2023-07-21T00:00:00"/>
    <x v="2"/>
    <x v="10"/>
    <s v="Nagoya"/>
    <s v="Consumer"/>
    <x v="1"/>
    <x v="8"/>
    <s v="Phones"/>
    <s v="PHN-6818"/>
    <n v="554.76"/>
    <n v="728.69"/>
    <n v="0.22"/>
    <n v="33"/>
    <n v="27"/>
    <n v="18756.480600000003"/>
    <n v="18307.079999999998"/>
    <x v="471"/>
    <n v="2.3959750743431284E-2"/>
    <x v="16"/>
    <s v="Q2-2023"/>
    <s v="Low"/>
    <s v="Asia &gt; Japan &gt; Nagoya"/>
    <s v="Mar-2023"/>
    <n v="3"/>
    <n v="3"/>
    <n v="1473517.9961600001"/>
    <n v="1009067.3914299997"/>
    <n v="0.68480153894261053"/>
    <s v="A"/>
  </r>
  <r>
    <s v="ORD-2024-805860"/>
    <d v="2024-09-13T00:00:00"/>
    <d v="2024-10-02T00:00:00"/>
    <x v="3"/>
    <x v="5"/>
    <s v="Mombasa"/>
    <s v="Small Business"/>
    <x v="0"/>
    <x v="9"/>
    <s v="Phones"/>
    <s v="PHN-8804"/>
    <n v="1338.99"/>
    <n v="1765.76"/>
    <n v="0.126"/>
    <n v="12"/>
    <n v="19"/>
    <n v="18519.29088"/>
    <n v="16067.880000000001"/>
    <x v="472"/>
    <n v="0.1323706666677725"/>
    <x v="31"/>
    <s v="Q3-2024"/>
    <s v="High"/>
    <s v="Africa &gt; Kenya &gt; Mombasa"/>
    <s v="Jan-2023"/>
    <n v="20"/>
    <n v="20"/>
    <n v="1473517.9961600001"/>
    <n v="1027586.6823099997"/>
    <n v="0.69736961814372067"/>
    <s v="A"/>
  </r>
  <r>
    <s v="ORD-2024-446030"/>
    <d v="2024-03-23T00:00:00"/>
    <d v="2024-03-26T00:00:00"/>
    <x v="2"/>
    <x v="3"/>
    <s v="Bengaluru"/>
    <s v="Education"/>
    <x v="3"/>
    <x v="12"/>
    <s v="Phones"/>
    <s v="PHN-4346"/>
    <n v="382.21"/>
    <n v="571.89"/>
    <n v="0.14799999999999999"/>
    <n v="38"/>
    <n v="3"/>
    <n v="18515.51064"/>
    <n v="14523.98"/>
    <x v="473"/>
    <n v="0.21557766985788088"/>
    <x v="12"/>
    <s v="Q1-2024"/>
    <s v="Low"/>
    <s v="Asia &gt; India &gt; Bengaluru"/>
    <s v="Jan-2023"/>
    <n v="14"/>
    <n v="14"/>
    <n v="1473517.9961600001"/>
    <n v="1046102.1929499997"/>
    <n v="0.70993513189262059"/>
    <s v="A"/>
  </r>
  <r>
    <s v="ORD-2023-732585"/>
    <d v="2023-08-25T00:00:00"/>
    <d v="2023-09-16T00:00:00"/>
    <x v="3"/>
    <x v="6"/>
    <s v="Abuja"/>
    <s v="Corporate"/>
    <x v="1"/>
    <x v="2"/>
    <s v="Phones"/>
    <s v="PHN-3971"/>
    <n v="1196.83"/>
    <n v="2513.5100000000002"/>
    <n v="8.3000000000000004E-2"/>
    <n v="8"/>
    <n v="22"/>
    <n v="18439.109360000002"/>
    <n v="9574.64"/>
    <x v="474"/>
    <n v="0.4807428160944538"/>
    <x v="3"/>
    <s v="Q3-2023"/>
    <s v="High"/>
    <s v="Africa &gt; Nigeria &gt; Abuja"/>
    <s v="Jan-2023"/>
    <n v="7"/>
    <n v="7"/>
    <n v="1473517.9961600001"/>
    <n v="1064541.3023099997"/>
    <n v="0.72244879606778001"/>
    <s v="A"/>
  </r>
  <r>
    <s v="ORD-2025-354346"/>
    <d v="2025-01-09T00:00:00"/>
    <d v="2025-01-15T00:00:00"/>
    <x v="2"/>
    <x v="9"/>
    <s v="Beijing"/>
    <s v="Education"/>
    <x v="2"/>
    <x v="1"/>
    <s v="Phones"/>
    <s v="PHN-2875"/>
    <n v="304.77999999999997"/>
    <n v="537.27"/>
    <n v="0.187"/>
    <n v="42"/>
    <n v="6"/>
    <n v="18345.621419999999"/>
    <n v="12800.759999999998"/>
    <x v="475"/>
    <n v="0.30224440443075495"/>
    <x v="9"/>
    <s v="Q1-2025"/>
    <s v="Low"/>
    <s v="Asia &gt; China &gt; Beijing"/>
    <s v="Jan-2023"/>
    <n v="24"/>
    <n v="24"/>
    <n v="1473517.9961600001"/>
    <n v="1082886.9237299997"/>
    <n v="0.73489901484203912"/>
    <s v="A"/>
  </r>
  <r>
    <s v="ORD-2023-855675"/>
    <d v="2023-02-05T00:00:00"/>
    <d v="2023-02-28T00:00:00"/>
    <x v="1"/>
    <x v="11"/>
    <s v="Austin"/>
    <s v="Non-Profit"/>
    <x v="5"/>
    <x v="2"/>
    <s v="Phones"/>
    <s v="PHN-2036"/>
    <n v="1214.49"/>
    <n v="1533.95"/>
    <n v="0"/>
    <n v="11"/>
    <n v="23"/>
    <n v="16873.45"/>
    <n v="13359.39"/>
    <x v="476"/>
    <n v="0.20825972163369086"/>
    <x v="29"/>
    <s v="Q1-2023"/>
    <s v="Medium"/>
    <s v="Americas &gt; USA &gt; Austin"/>
    <s v="Jan-2023"/>
    <n v="1"/>
    <n v="1"/>
    <n v="1473517.9961600001"/>
    <n v="1099760.3737299996"/>
    <n v="0.74635014746747863"/>
    <s v="A"/>
  </r>
  <r>
    <s v="ORD-2024-668926"/>
    <d v="2024-10-23T00:00:00"/>
    <d v="2024-11-14T00:00:00"/>
    <x v="2"/>
    <x v="10"/>
    <s v="Osaka"/>
    <s v="Non-Profit"/>
    <x v="3"/>
    <x v="7"/>
    <s v="Phones"/>
    <s v="PHN-9789"/>
    <n v="1406.4"/>
    <n v="1564.76"/>
    <n v="0.185"/>
    <n v="13"/>
    <n v="22"/>
    <n v="16578.6322"/>
    <n v="18283.2"/>
    <x v="477"/>
    <n v="-0.10281715520536132"/>
    <x v="25"/>
    <s v="Q4-2024"/>
    <s v="Medium"/>
    <s v="Asia &gt; Japan &gt; Osaka"/>
    <s v="Mar-2023"/>
    <n v="19"/>
    <n v="19"/>
    <n v="1473517.9961600001"/>
    <n v="1116339.0059299998"/>
    <n v="0.75760120259079855"/>
    <s v="A"/>
  </r>
  <r>
    <s v="ORD-2023-536542"/>
    <d v="2023-06-10T00:00:00"/>
    <d v="2023-06-18T00:00:00"/>
    <x v="3"/>
    <x v="5"/>
    <s v="Nakuru"/>
    <s v="Enterprise"/>
    <x v="3"/>
    <x v="11"/>
    <s v="Phones"/>
    <s v="PHN-2337"/>
    <n v="894.23"/>
    <n v="1421.55"/>
    <n v="0.109"/>
    <n v="13"/>
    <n v="8"/>
    <n v="16465.81365"/>
    <n v="11624.99"/>
    <x v="478"/>
    <n v="0.2939923743154958"/>
    <x v="16"/>
    <s v="Q2-2023"/>
    <s v="Medium"/>
    <s v="Africa &gt; Kenya &gt; Nakuru"/>
    <s v="Jan-2023"/>
    <n v="5"/>
    <n v="5"/>
    <n v="1473517.9961600001"/>
    <n v="1132804.8195799997"/>
    <n v="0.76877569363394149"/>
    <s v="A"/>
  </r>
  <r>
    <s v="ORD-2025-246692"/>
    <d v="2025-04-17T00:00:00"/>
    <d v="2025-04-17T00:00:00"/>
    <x v="1"/>
    <x v="4"/>
    <s v="São Paulo"/>
    <s v="Corporate"/>
    <x v="5"/>
    <x v="2"/>
    <s v="Phones"/>
    <s v="PHN-4566"/>
    <n v="719.41"/>
    <n v="1125.99"/>
    <n v="4.1000000000000002E-2"/>
    <n v="15"/>
    <n v="0"/>
    <n v="16197.366149999998"/>
    <n v="10791.15"/>
    <x v="479"/>
    <n v="0.33377131194876392"/>
    <x v="32"/>
    <s v="Q2-2025"/>
    <s v="Medium"/>
    <s v="Americas &gt; Brazil &gt; São Paulo"/>
    <s v="Jan-2023"/>
    <n v="27"/>
    <n v="27"/>
    <n v="1473517.9961600001"/>
    <n v="1149002.1857299996"/>
    <n v="0.77976800332558449"/>
    <s v="A"/>
  </r>
  <r>
    <s v="ORD-2023-964434"/>
    <d v="2023-11-28T00:00:00"/>
    <d v="2023-12-07T00:00:00"/>
    <x v="2"/>
    <x v="3"/>
    <s v="Delhi"/>
    <s v="Enterprise"/>
    <x v="1"/>
    <x v="2"/>
    <s v="Phones"/>
    <s v="PHN-2447"/>
    <n v="699.33"/>
    <n v="873.75"/>
    <n v="0.23499999999999999"/>
    <n v="23"/>
    <n v="9"/>
    <n v="15373.63125"/>
    <n v="16084.59"/>
    <x v="480"/>
    <n v="-4.6245336475076428E-2"/>
    <x v="13"/>
    <s v="Q4-2023"/>
    <s v="Medium"/>
    <s v="Asia &gt; India &gt; Delhi"/>
    <s v="Jan-2023"/>
    <n v="10"/>
    <n v="10"/>
    <n v="1473517.9961600001"/>
    <n v="1164375.8169799997"/>
    <n v="0.79020128699776493"/>
    <s v="A"/>
  </r>
  <r>
    <s v="ORD-2025-509940"/>
    <d v="2025-05-16T00:00:00"/>
    <d v="2025-05-27T00:00:00"/>
    <x v="2"/>
    <x v="9"/>
    <s v="Beijing"/>
    <s v="Enterprise"/>
    <x v="2"/>
    <x v="6"/>
    <s v="Phones"/>
    <s v="PHN-3800"/>
    <n v="918.12"/>
    <n v="1337.69"/>
    <n v="9.5000000000000001E-2"/>
    <n v="12"/>
    <n v="11"/>
    <n v="14527.313400000001"/>
    <n v="11017.44"/>
    <x v="481"/>
    <n v="0.24160512707050158"/>
    <x v="27"/>
    <s v="Q2-2025"/>
    <s v="Medium"/>
    <s v="Asia &gt; China &gt; Beijing"/>
    <s v="Jan-2023"/>
    <n v="28"/>
    <n v="28"/>
    <n v="1473517.9961600001"/>
    <n v="1178903.1303799998"/>
    <n v="0.80006021877726019"/>
    <s v="B"/>
  </r>
  <r>
    <s v="ORD-2025-881624"/>
    <d v="2025-02-21T00:00:00"/>
    <d v="2025-03-21T00:00:00"/>
    <x v="3"/>
    <x v="6"/>
    <s v="Abuja"/>
    <s v="Enterprise"/>
    <x v="1"/>
    <x v="14"/>
    <s v="Phones"/>
    <s v="PHN-5887"/>
    <n v="1437.39"/>
    <n v="1388.31"/>
    <n v="0.13800000000000001"/>
    <n v="12"/>
    <n v="28"/>
    <n v="14360.67864"/>
    <n v="17248.68"/>
    <x v="482"/>
    <n v="-0.20110479681341858"/>
    <x v="11"/>
    <s v="Q1-2025"/>
    <s v="Medium"/>
    <s v="Africa &gt; Nigeria &gt; Abuja"/>
    <s v="Jan-2023"/>
    <n v="25"/>
    <n v="25"/>
    <n v="1473517.9961600001"/>
    <n v="1193263.8090199998"/>
    <n v="0.80980606421479417"/>
    <s v="B"/>
  </r>
  <r>
    <s v="ORD-2025-757957"/>
    <d v="2025-04-24T00:00:00"/>
    <d v="2025-05-06T00:00:00"/>
    <x v="1"/>
    <x v="4"/>
    <s v="Brasília"/>
    <s v="Consumer"/>
    <x v="2"/>
    <x v="1"/>
    <s v="Phones"/>
    <s v="PHN-2787"/>
    <n v="394.13"/>
    <n v="932.29"/>
    <n v="0.109"/>
    <n v="17"/>
    <n v="12"/>
    <n v="14121.396630000001"/>
    <n v="6700.21"/>
    <x v="483"/>
    <n v="0.5255278089303268"/>
    <x v="32"/>
    <s v="Q2-2025"/>
    <s v="Medium"/>
    <s v="Americas &gt; Brazil &gt; Brasília"/>
    <s v="Jan-2023"/>
    <n v="27"/>
    <n v="27"/>
    <n v="1473517.9961600001"/>
    <n v="1207385.2056499999"/>
    <n v="0.81938952140147292"/>
    <s v="B"/>
  </r>
  <r>
    <s v="ORD-2024-855073"/>
    <d v="2024-07-19T00:00:00"/>
    <d v="2024-07-19T00:00:00"/>
    <x v="3"/>
    <x v="5"/>
    <s v="Kisumu"/>
    <s v="Small Business"/>
    <x v="0"/>
    <x v="5"/>
    <s v="Phones"/>
    <s v="PHN-6854"/>
    <n v="857.24"/>
    <n v="758.23"/>
    <n v="0.125"/>
    <n v="21"/>
    <n v="0"/>
    <n v="13932.47625"/>
    <n v="18002.04"/>
    <x v="484"/>
    <n v="-0.29209192084572916"/>
    <x v="23"/>
    <s v="Q3-2024"/>
    <s v="Low"/>
    <s v="Africa &gt; Kenya &gt; Kisumu"/>
    <s v="Jan-2023"/>
    <n v="18"/>
    <n v="18"/>
    <n v="1473517.9961600001"/>
    <n v="1221317.6819"/>
    <n v="0.82884476815536956"/>
    <s v="B"/>
  </r>
  <r>
    <s v="ORD-2025-474368"/>
    <d v="2025-04-27T00:00:00"/>
    <d v="2025-05-17T00:00:00"/>
    <x v="1"/>
    <x v="11"/>
    <s v="Austin"/>
    <s v="Corporate"/>
    <x v="3"/>
    <x v="15"/>
    <s v="Phones"/>
    <s v="PHN-8776"/>
    <n v="932.26"/>
    <n v="1624.67"/>
    <n v="0.23499999999999999"/>
    <n v="11"/>
    <n v="20"/>
    <n v="13671.598050000002"/>
    <n v="10254.86"/>
    <x v="485"/>
    <n v="0.24991504559337166"/>
    <x v="32"/>
    <s v="Q2-2025"/>
    <s v="High"/>
    <s v="Americas &gt; USA &gt; Austin"/>
    <s v="Jan-2023"/>
    <n v="27"/>
    <n v="27"/>
    <n v="1473517.9961600001"/>
    <n v="1234989.2799499999"/>
    <n v="0.83812297044786155"/>
    <s v="B"/>
  </r>
  <r>
    <s v="ORD-2023-562894"/>
    <d v="2023-02-23T00:00:00"/>
    <d v="2023-03-25T00:00:00"/>
    <x v="1"/>
    <x v="1"/>
    <s v="Montreal"/>
    <s v="Enterprise"/>
    <x v="2"/>
    <x v="4"/>
    <s v="Phones"/>
    <s v="PHN-4854"/>
    <n v="1242.6600000000001"/>
    <n v="1794.07"/>
    <n v="8.8999999999999996E-2"/>
    <n v="8"/>
    <n v="30"/>
    <n v="13075.18216"/>
    <n v="9941.2800000000007"/>
    <x v="486"/>
    <n v="0.23968325042440553"/>
    <x v="29"/>
    <s v="Q1-2023"/>
    <s v="High"/>
    <s v="Americas &gt; Canada &gt; Montreal"/>
    <s v="Jan-2023"/>
    <n v="1"/>
    <n v="1"/>
    <n v="1473517.9961600001"/>
    <n v="1248064.46211"/>
    <n v="0.84699641630605538"/>
    <s v="B"/>
  </r>
  <r>
    <s v="ORD-2025-831576"/>
    <d v="2025-09-15T00:00:00"/>
    <d v="2025-09-25T00:00:00"/>
    <x v="2"/>
    <x v="3"/>
    <s v="Delhi"/>
    <s v="Consumer"/>
    <x v="0"/>
    <x v="5"/>
    <s v="Phones"/>
    <s v="PHN-2859"/>
    <n v="1488.91"/>
    <n v="1483.74"/>
    <n v="0.16800000000000001"/>
    <n v="10"/>
    <n v="10"/>
    <n v="12344.716799999998"/>
    <n v="14889.1"/>
    <x v="487"/>
    <n v="-0.20611110333450519"/>
    <x v="21"/>
    <s v="Q3-2025"/>
    <s v="Medium"/>
    <s v="Asia &gt; India &gt; Delhi"/>
    <s v="Jan-2023"/>
    <n v="32"/>
    <n v="32"/>
    <n v="1473517.9961600001"/>
    <n v="1260409.17891"/>
    <n v="0.85537413332896961"/>
    <s v="B"/>
  </r>
  <r>
    <s v="ORD-2025-526752"/>
    <d v="2025-06-09T00:00:00"/>
    <d v="2025-06-25T00:00:00"/>
    <x v="2"/>
    <x v="3"/>
    <s v="Hyderabad"/>
    <s v="Enterprise"/>
    <x v="5"/>
    <x v="9"/>
    <s v="Phones"/>
    <s v="PHN-3482"/>
    <n v="527.33000000000004"/>
    <n v="911.72"/>
    <n v="0.14399999999999999"/>
    <n v="15"/>
    <n v="16"/>
    <n v="11706.4848"/>
    <n v="7909.9500000000007"/>
    <x v="488"/>
    <n v="0.32431040272652978"/>
    <x v="15"/>
    <s v="Q2-2025"/>
    <s v="Medium"/>
    <s v="Asia &gt; India &gt; Hyderabad"/>
    <s v="Jan-2023"/>
    <n v="29"/>
    <n v="29"/>
    <n v="1473517.9961600001"/>
    <n v="1272115.66371"/>
    <n v="0.86331871549933137"/>
    <s v="B"/>
  </r>
  <r>
    <s v="ORD-2023-921939"/>
    <d v="2023-06-23T00:00:00"/>
    <d v="2023-07-18T00:00:00"/>
    <x v="1"/>
    <x v="1"/>
    <s v="Vancouver"/>
    <s v="Enterprise"/>
    <x v="2"/>
    <x v="15"/>
    <s v="Phones"/>
    <s v="PHN-4677"/>
    <n v="807.02"/>
    <n v="1435.54"/>
    <n v="0"/>
    <n v="8"/>
    <n v="25"/>
    <n v="11484.32"/>
    <n v="6456.16"/>
    <x v="489"/>
    <n v="0.43782827368098415"/>
    <x v="16"/>
    <s v="Q2-2023"/>
    <s v="Medium"/>
    <s v="Americas &gt; Canada &gt; Vancouver"/>
    <s v="Jan-2023"/>
    <n v="5"/>
    <n v="5"/>
    <n v="1473517.9961600001"/>
    <n v="1283599.9837100001"/>
    <n v="0.87111252597869326"/>
    <s v="B"/>
  </r>
  <r>
    <s v="ORD-2025-323492"/>
    <d v="2025-04-27T00:00:00"/>
    <d v="2025-05-27T00:00:00"/>
    <x v="2"/>
    <x v="3"/>
    <s v="Unknown - India"/>
    <s v="Enterprise"/>
    <x v="1"/>
    <x v="11"/>
    <s v="Phones"/>
    <s v="PHN-3854"/>
    <n v="481.32"/>
    <n v="1135.99"/>
    <n v="0.14499999999999999"/>
    <n v="11"/>
    <n v="30"/>
    <n v="10683.985949999998"/>
    <n v="5294.5199999999995"/>
    <x v="490"/>
    <n v="0.50444337677175621"/>
    <x v="32"/>
    <s v="Q2-2025"/>
    <s v="Medium"/>
    <s v="Asia &gt; India &gt; Unknown - India"/>
    <s v="Jan-2023"/>
    <n v="27"/>
    <n v="27"/>
    <n v="1473517.9961600001"/>
    <n v="1294283.9696599999"/>
    <n v="0.87836319137799101"/>
    <s v="B"/>
  </r>
  <r>
    <s v="ORD-2024-331226"/>
    <d v="2024-11-30T00:00:00"/>
    <d v="2024-12-19T00:00:00"/>
    <x v="3"/>
    <x v="5"/>
    <s v="Kisumu"/>
    <s v="Corporate"/>
    <x v="2"/>
    <x v="2"/>
    <s v="Phones"/>
    <s v="PHN-1919"/>
    <n v="1195.98"/>
    <n v="1841.9"/>
    <n v="5.5E-2"/>
    <n v="6"/>
    <n v="19"/>
    <n v="10443.573"/>
    <n v="7175.88"/>
    <x v="491"/>
    <n v="0.31289032977506837"/>
    <x v="6"/>
    <s v="Q4-2024"/>
    <s v="High"/>
    <s v="Africa &gt; Kenya &gt; Kisumu"/>
    <s v="Jan-2023"/>
    <n v="22"/>
    <n v="22"/>
    <n v="1473517.9961600001"/>
    <n v="1304727.54266"/>
    <n v="0.88545070101629608"/>
    <s v="B"/>
  </r>
  <r>
    <s v="ORD-2024-237478"/>
    <d v="2024-10-03T00:00:00"/>
    <d v="2024-10-11T00:00:00"/>
    <x v="2"/>
    <x v="9"/>
    <s v="Beijing"/>
    <s v="Enterprise"/>
    <x v="3"/>
    <x v="7"/>
    <s v="Phones"/>
    <s v="PHN-7488"/>
    <n v="1132.6099999999999"/>
    <n v="2206.63"/>
    <n v="6.3E-2"/>
    <n v="5"/>
    <n v="8"/>
    <n v="10338.061550000002"/>
    <n v="5663.0499999999993"/>
    <x v="492"/>
    <n v="0.45221355351671338"/>
    <x v="25"/>
    <s v="Q4-2024"/>
    <s v="High"/>
    <s v="Asia &gt; China &gt; Beijing"/>
    <s v="Jan-2023"/>
    <n v="21"/>
    <n v="21"/>
    <n v="1473517.9961600001"/>
    <n v="1315065.60421"/>
    <n v="0.89246660552302159"/>
    <s v="B"/>
  </r>
  <r>
    <s v="ORD-2025-155182"/>
    <d v="2025-07-11T00:00:00"/>
    <d v="2025-08-03T00:00:00"/>
    <x v="3"/>
    <x v="5"/>
    <s v="Nakuru"/>
    <s v="Small Business"/>
    <x v="0"/>
    <x v="1"/>
    <s v="Phones"/>
    <s v="PHN-7636"/>
    <n v="389.93"/>
    <n v="486.13"/>
    <n v="0.13200000000000001"/>
    <n v="23"/>
    <n v="23"/>
    <n v="9705.0993199999994"/>
    <n v="8968.39"/>
    <x v="493"/>
    <n v="7.5909508569562995E-2"/>
    <x v="10"/>
    <s v="Q3-2025"/>
    <s v="Low"/>
    <s v="Africa &gt; Kenya &gt; Nakuru"/>
    <s v="Jan-2023"/>
    <n v="30"/>
    <n v="30"/>
    <n v="1473517.9961600001"/>
    <n v="1324770.7035300001"/>
    <n v="0.8990529514959188"/>
    <s v="B"/>
  </r>
  <r>
    <s v="ORD-2024-251426"/>
    <d v="2024-03-09T00:00:00"/>
    <d v="2024-03-26T00:00:00"/>
    <x v="1"/>
    <x v="11"/>
    <s v="San Francisco"/>
    <s v="Education"/>
    <x v="3"/>
    <x v="14"/>
    <s v="Phones"/>
    <s v="PHN-3398"/>
    <n v="1137.4100000000001"/>
    <n v="1680.93"/>
    <n v="0.254"/>
    <n v="7"/>
    <n v="17"/>
    <n v="8777.81646"/>
    <n v="7961.8700000000008"/>
    <x v="494"/>
    <n v="9.2955516183121381E-2"/>
    <x v="12"/>
    <s v="Q1-2024"/>
    <s v="High"/>
    <s v="Americas &gt; USA &gt; San Francisco"/>
    <s v="Jan-2023"/>
    <n v="14"/>
    <n v="14"/>
    <n v="1473517.9961600001"/>
    <n v="1333548.5199899999"/>
    <n v="0.90500999883628042"/>
    <s v="B"/>
  </r>
  <r>
    <s v="ORD-2025-673091"/>
    <d v="2025-05-07T00:00:00"/>
    <d v="2025-05-13T00:00:00"/>
    <x v="2"/>
    <x v="3"/>
    <s v="Bengaluru"/>
    <s v="Enterprise"/>
    <x v="3"/>
    <x v="8"/>
    <s v="Phones"/>
    <s v="PHN-5683"/>
    <n v="935.98"/>
    <n v="2077.69"/>
    <n v="0.17499999999999999"/>
    <n v="5"/>
    <n v="6"/>
    <n v="8570.4712500000005"/>
    <n v="4679.8999999999996"/>
    <x v="495"/>
    <n v="0.45395067978321502"/>
    <x v="27"/>
    <s v="Q2-2025"/>
    <s v="High"/>
    <s v="Asia &gt; India &gt; Bengaluru"/>
    <s v="Jan-2023"/>
    <n v="28"/>
    <n v="28"/>
    <n v="1473517.9961600001"/>
    <n v="1342118.9912399999"/>
    <n v="0.91082633177034344"/>
    <s v="B"/>
  </r>
  <r>
    <s v="ORD-2023-525643"/>
    <d v="2023-08-17T00:00:00"/>
    <d v="2023-09-03T00:00:00"/>
    <x v="3"/>
    <x v="8"/>
    <s v="Durban"/>
    <s v="Enterprise"/>
    <x v="0"/>
    <x v="5"/>
    <s v="Phones"/>
    <s v="PHN-8072"/>
    <n v="676.37"/>
    <n v="1276.67"/>
    <n v="6.6000000000000003E-2"/>
    <n v="7"/>
    <n v="17"/>
    <n v="8346.8684599999997"/>
    <n v="4734.59"/>
    <x v="496"/>
    <n v="0.4327705027712872"/>
    <x v="3"/>
    <s v="Q3-2023"/>
    <s v="Medium"/>
    <s v="Africa &gt; South Africa &gt; Durban"/>
    <s v="Jan-2023"/>
    <n v="7"/>
    <n v="7"/>
    <n v="1473517.9961600001"/>
    <n v="1350465.8596999999"/>
    <n v="0.916490917124409"/>
    <s v="B"/>
  </r>
  <r>
    <s v="ORD-2023-378104"/>
    <d v="2023-10-18T00:00:00"/>
    <d v="2023-10-20T00:00:00"/>
    <x v="3"/>
    <x v="5"/>
    <s v="Kisumu"/>
    <s v="Consumer"/>
    <x v="0"/>
    <x v="8"/>
    <s v="Phones"/>
    <s v="PHN-8891"/>
    <n v="774.12"/>
    <n v="908.3"/>
    <n v="0"/>
    <n v="9"/>
    <n v="2"/>
    <n v="8174.7"/>
    <n v="6967.08"/>
    <x v="497"/>
    <n v="0.14772652207420456"/>
    <x v="5"/>
    <s v="Q4-2023"/>
    <s v="Medium"/>
    <s v="Africa &gt; Kenya &gt; Kisumu"/>
    <s v="Jan-2023"/>
    <n v="9"/>
    <n v="9"/>
    <n v="1473517.9961600001"/>
    <n v="1358640.5596999999"/>
    <n v="0.92203866070222984"/>
    <s v="B"/>
  </r>
  <r>
    <s v="ORD-2024-567435"/>
    <d v="2024-04-26T00:00:00"/>
    <d v="2024-05-03T00:00:00"/>
    <x v="0"/>
    <x v="2"/>
    <s v="London"/>
    <s v="Non-Profit"/>
    <x v="5"/>
    <x v="15"/>
    <s v="Phones"/>
    <s v="PHN-9107"/>
    <n v="1232.77"/>
    <n v="891.73"/>
    <n v="0.16700000000000001"/>
    <n v="11"/>
    <n v="7"/>
    <n v="8170.9219899999998"/>
    <n v="13560.47"/>
    <x v="498"/>
    <n v="-0.65960096260813761"/>
    <x v="28"/>
    <s v="Q2-2024"/>
    <s v="Medium"/>
    <s v="Europe &gt; United Kingdom &gt; London"/>
    <s v="Jan-2023"/>
    <n v="15"/>
    <n v="15"/>
    <n v="1473517.9961600001"/>
    <n v="1366811.4816899998"/>
    <n v="0.92758384034122532"/>
    <s v="B"/>
  </r>
  <r>
    <s v="ORD-2024-993481"/>
    <d v="2024-08-18T00:00:00"/>
    <d v="2024-09-12T00:00:00"/>
    <x v="2"/>
    <x v="3"/>
    <s v="Mumbai"/>
    <s v="Consumer"/>
    <x v="1"/>
    <x v="1"/>
    <s v="Phones"/>
    <s v="PHN-3077"/>
    <n v="1154.03"/>
    <n v="1590.36"/>
    <n v="0.3"/>
    <n v="7"/>
    <n v="25"/>
    <n v="7792.7639999999983"/>
    <n v="8078.21"/>
    <x v="499"/>
    <n v="-3.6629622044245379E-2"/>
    <x v="4"/>
    <s v="Q3-2024"/>
    <s v="Medium"/>
    <s v="Asia &gt; India &gt; Mumbai"/>
    <s v="Jan-2023"/>
    <n v="19"/>
    <n v="19"/>
    <n v="1473517.9961600001"/>
    <n v="1374604.2456899998"/>
    <n v="0.93287238382716031"/>
    <s v="B"/>
  </r>
  <r>
    <s v="ORD-2024-536442"/>
    <d v="2024-08-31T00:00:00"/>
    <d v="2024-09-26T00:00:00"/>
    <x v="2"/>
    <x v="10"/>
    <s v="Tokyo"/>
    <s v="Education"/>
    <x v="2"/>
    <x v="14"/>
    <s v="Phones"/>
    <s v="PHN-6111"/>
    <n v="1189.03"/>
    <n v="2949.62"/>
    <n v="0.125"/>
    <n v="3"/>
    <n v="26"/>
    <n v="7742.7525000000005"/>
    <n v="3567.09"/>
    <x v="500"/>
    <n v="0.53929949330034765"/>
    <x v="4"/>
    <s v="Q3-2024"/>
    <s v="High"/>
    <s v="Asia &gt; Japan &gt; Tokyo"/>
    <s v="Mar-2023"/>
    <n v="17"/>
    <n v="17"/>
    <n v="1473517.9961600001"/>
    <n v="1382346.9981899997"/>
    <n v="0.93812698711003684"/>
    <s v="B"/>
  </r>
  <r>
    <s v="ORD-2025-252117"/>
    <d v="2025-04-28T00:00:00"/>
    <d v="2025-05-19T00:00:00"/>
    <x v="0"/>
    <x v="0"/>
    <s v="Berlin"/>
    <s v="Corporate"/>
    <x v="5"/>
    <x v="7"/>
    <s v="Phones"/>
    <s v="PHN-2462"/>
    <n v="350.76"/>
    <n v="492.18"/>
    <n v="5.2999999999999999E-2"/>
    <n v="14"/>
    <n v="21"/>
    <n v="6525.3224399999999"/>
    <n v="4910.6399999999994"/>
    <x v="501"/>
    <n v="0.2474486823979844"/>
    <x v="32"/>
    <s v="Q2-2025"/>
    <s v="Low"/>
    <s v="Europe &gt; Germany &gt; Berlin"/>
    <s v="Jan-2023"/>
    <n v="27"/>
    <n v="27"/>
    <n v="1473517.9961600001"/>
    <n v="1388872.3206299997"/>
    <n v="0.94255538395147687"/>
    <s v="B"/>
  </r>
  <r>
    <s v="ORD-2025-725646"/>
    <d v="2025-09-10T00:00:00"/>
    <d v="2025-09-30T00:00:00"/>
    <x v="3"/>
    <x v="5"/>
    <s v="Mombasa"/>
    <s v="Corporate"/>
    <x v="3"/>
    <x v="2"/>
    <s v="Phones"/>
    <s v="PHN-6954"/>
    <n v="1009.48"/>
    <n v="1088.81"/>
    <n v="0.16"/>
    <n v="7"/>
    <n v="20"/>
    <n v="6402.2028"/>
    <n v="7066.3600000000006"/>
    <x v="502"/>
    <n v="-0.10373885688219694"/>
    <x v="21"/>
    <s v="Q3-2025"/>
    <s v="Medium"/>
    <s v="Africa &gt; Kenya &gt; Mombasa"/>
    <s v="Jan-2023"/>
    <n v="32"/>
    <n v="32"/>
    <n v="1473517.9961600001"/>
    <n v="1395274.5234299998"/>
    <n v="0.94690022589890088"/>
    <s v="B"/>
  </r>
  <r>
    <s v="ORD-2023-363031"/>
    <d v="2023-05-06T00:00:00"/>
    <d v="2023-05-14T00:00:00"/>
    <x v="2"/>
    <x v="10"/>
    <s v="Osaka"/>
    <s v="Enterprise"/>
    <x v="1"/>
    <x v="7"/>
    <s v="Phones"/>
    <s v="PHN-6131"/>
    <n v="291.18"/>
    <n v="479.54"/>
    <n v="0.14099999999999999"/>
    <n v="15"/>
    <n v="8"/>
    <n v="6178.8729000000003"/>
    <n v="4367.7"/>
    <x v="503"/>
    <n v="0.29312350801066006"/>
    <x v="0"/>
    <s v="Q2-2023"/>
    <s v="Low"/>
    <s v="Asia &gt; Japan &gt; Osaka"/>
    <s v="Mar-2023"/>
    <n v="2"/>
    <n v="2"/>
    <n v="1473517.9961600001"/>
    <n v="1401453.3963299999"/>
    <n v="0.95109350546257243"/>
    <s v="C"/>
  </r>
  <r>
    <s v="ORD-2025-168148"/>
    <d v="2025-03-29T00:00:00"/>
    <d v="2025-04-02T00:00:00"/>
    <x v="3"/>
    <x v="6"/>
    <s v="Lagos"/>
    <s v="Non-Profit"/>
    <x v="1"/>
    <x v="12"/>
    <s v="Phones"/>
    <s v="PHN-4556"/>
    <n v="259.93"/>
    <n v="255.94"/>
    <n v="7.1999999999999995E-2"/>
    <n v="26"/>
    <n v="4"/>
    <n v="6175.3203199999998"/>
    <n v="6758.18"/>
    <x v="504"/>
    <n v="-9.4385335463861492E-2"/>
    <x v="20"/>
    <s v="Q1-2025"/>
    <s v="Low"/>
    <s v="Africa &gt; Nigeria &gt; Lagos"/>
    <s v="Jan-2023"/>
    <n v="26"/>
    <n v="26"/>
    <n v="1473517.9961600001"/>
    <n v="1407628.7166499998"/>
    <n v="0.9552843740750312"/>
    <s v="C"/>
  </r>
  <r>
    <s v="ORD-2023-133848"/>
    <d v="2023-08-15T00:00:00"/>
    <d v="2023-09-07T00:00:00"/>
    <x v="1"/>
    <x v="11"/>
    <s v="New York"/>
    <s v="Enterprise"/>
    <x v="2"/>
    <x v="10"/>
    <s v="Phones"/>
    <s v="PHN-2013"/>
    <n v="590.33000000000004"/>
    <n v="973.04"/>
    <n v="0"/>
    <n v="6"/>
    <n v="23"/>
    <n v="5838.24"/>
    <n v="3541.9800000000005"/>
    <x v="505"/>
    <n v="0.39331373838691103"/>
    <x v="3"/>
    <s v="Q3-2023"/>
    <s v="Medium"/>
    <s v="Americas &gt; USA &gt; New York"/>
    <s v="Jan-2023"/>
    <n v="7"/>
    <n v="7"/>
    <n v="1473517.9961600001"/>
    <n v="1413466.9566499998"/>
    <n v="0.95924648381187483"/>
    <s v="C"/>
  </r>
  <r>
    <s v="ORD-2025-515515"/>
    <d v="2025-01-03T00:00:00"/>
    <d v="2025-01-23T00:00:00"/>
    <x v="2"/>
    <x v="10"/>
    <s v="Osaka"/>
    <s v="Corporate"/>
    <x v="5"/>
    <x v="6"/>
    <s v="Phones"/>
    <s v="PHN-7019"/>
    <n v="908.6"/>
    <n v="691.37"/>
    <n v="0.25"/>
    <n v="11"/>
    <n v="20"/>
    <n v="5703.8024999999998"/>
    <n v="9994.6"/>
    <x v="506"/>
    <n v="-0.75226964818645115"/>
    <x v="9"/>
    <s v="Q1-2025"/>
    <s v="Low"/>
    <s v="Asia &gt; Japan &gt; Osaka"/>
    <s v="Mar-2023"/>
    <n v="22"/>
    <n v="22"/>
    <n v="1473517.9961600001"/>
    <n v="1419170.7591499998"/>
    <n v="0.9631173578119645"/>
    <s v="C"/>
  </r>
  <r>
    <s v="ORD-2023-597666"/>
    <d v="2023-10-25T00:00:00"/>
    <d v="2023-11-24T00:00:00"/>
    <x v="0"/>
    <x v="7"/>
    <s v="Paris"/>
    <s v="Enterprise"/>
    <x v="5"/>
    <x v="1"/>
    <s v="Phones"/>
    <s v="PHN-5938"/>
    <n v="287.85000000000002"/>
    <n v="602.91999999999996"/>
    <n v="0.222"/>
    <n v="12"/>
    <n v="30"/>
    <n v="5628.8611199999996"/>
    <n v="3454.2000000000003"/>
    <x v="507"/>
    <n v="0.38634122847216373"/>
    <x v="5"/>
    <s v="Q4-2023"/>
    <s v="Low"/>
    <s v="Europe &gt; France &gt; Paris"/>
    <s v="Jan-2023"/>
    <n v="9"/>
    <n v="9"/>
    <n v="1473517.9961600001"/>
    <n v="1424799.6202699998"/>
    <n v="0.96693737299648819"/>
    <s v="C"/>
  </r>
  <r>
    <s v="ORD-2025-683043"/>
    <d v="2025-08-13T00:00:00"/>
    <d v="2025-09-03T00:00:00"/>
    <x v="0"/>
    <x v="7"/>
    <s v="Paris"/>
    <s v="Education"/>
    <x v="0"/>
    <x v="14"/>
    <s v="Phones"/>
    <s v="PHN-9465"/>
    <n v="603.47"/>
    <n v="1344.05"/>
    <n v="0.20499999999999999"/>
    <n v="5"/>
    <n v="21"/>
    <n v="5342.5987500000001"/>
    <n v="3017.3500000000004"/>
    <x v="508"/>
    <n v="0.43522803392262982"/>
    <x v="26"/>
    <s v="Q3-2025"/>
    <s v="Medium"/>
    <s v="Europe &gt; France &gt; Paris"/>
    <s v="Jan-2023"/>
    <n v="31"/>
    <n v="31"/>
    <n v="1473517.9961600001"/>
    <n v="1430142.2190199997"/>
    <n v="0.97056311680411234"/>
    <s v="C"/>
  </r>
  <r>
    <s v="ORD-2023-581799"/>
    <d v="2023-12-05T00:00:00"/>
    <d v="2023-12-12T00:00:00"/>
    <x v="1"/>
    <x v="4"/>
    <s v="Brasília"/>
    <s v="Corporate"/>
    <x v="3"/>
    <x v="6"/>
    <s v="Phones"/>
    <s v="PHN-6506"/>
    <n v="307.43"/>
    <n v="495.19"/>
    <n v="0"/>
    <n v="10"/>
    <n v="7"/>
    <n v="4951.8999999999996"/>
    <n v="3074.3"/>
    <x v="509"/>
    <n v="0.37916759223732299"/>
    <x v="19"/>
    <s v="Q4-2023"/>
    <s v="Low"/>
    <s v="Americas &gt; Brazil &gt; Brasília"/>
    <s v="Jan-2023"/>
    <n v="11"/>
    <n v="11"/>
    <n v="1473517.9961600001"/>
    <n v="1435094.1190199996"/>
    <n v="0.97392371369733288"/>
    <s v="C"/>
  </r>
  <r>
    <s v="ORD-2025-653781"/>
    <d v="2025-01-11T00:00:00"/>
    <d v="2025-01-23T00:00:00"/>
    <x v="1"/>
    <x v="11"/>
    <s v="Austin"/>
    <s v="Consumer"/>
    <x v="5"/>
    <x v="11"/>
    <s v="Phones"/>
    <s v="PHN-6307"/>
    <n v="100.69"/>
    <n v="226.14"/>
    <n v="6.5000000000000002E-2"/>
    <n v="23"/>
    <n v="12"/>
    <n v="4863.1406999999999"/>
    <n v="2315.87"/>
    <x v="510"/>
    <n v="0.52379128162999689"/>
    <x v="9"/>
    <s v="Q1-2025"/>
    <s v="Low"/>
    <s v="Americas &gt; USA &gt; Austin"/>
    <s v="Jan-2023"/>
    <n v="24"/>
    <n v="24"/>
    <n v="1473517.9961600001"/>
    <n v="1439957.2597199997"/>
    <n v="0.97722407427160041"/>
    <s v="C"/>
  </r>
  <r>
    <s v="ORD-2023-747341"/>
    <d v="2023-04-19T00:00:00"/>
    <d v="2023-04-28T00:00:00"/>
    <x v="1"/>
    <x v="4"/>
    <s v="Rio de Janeiro"/>
    <s v="Corporate"/>
    <x v="5"/>
    <x v="9"/>
    <s v="Phones"/>
    <s v="PHN-7132"/>
    <n v="1013.54"/>
    <n v="927.93"/>
    <n v="0.17499999999999999"/>
    <n v="6"/>
    <n v="9"/>
    <n v="4593.2534999999998"/>
    <n v="6081.24"/>
    <x v="511"/>
    <n v="-0.32395044166406234"/>
    <x v="24"/>
    <s v="Q2-2023"/>
    <s v="Medium"/>
    <s v="Americas &gt; Brazil &gt; Rio de Janeiro"/>
    <s v="Jan-2023"/>
    <n v="3"/>
    <n v="3"/>
    <n v="1473517.9961600001"/>
    <n v="1444550.5132199998"/>
    <n v="0.98034127644488245"/>
    <s v="C"/>
  </r>
  <r>
    <s v="ORD-2025-417942"/>
    <d v="2025-06-09T00:00:00"/>
    <d v="2025-06-24T00:00:00"/>
    <x v="2"/>
    <x v="10"/>
    <s v="Nagoya"/>
    <s v="Corporate"/>
    <x v="3"/>
    <x v="7"/>
    <s v="Phones"/>
    <s v="PHN-5675"/>
    <n v="400.39"/>
    <n v="712.75"/>
    <n v="0.115"/>
    <n v="6"/>
    <n v="15"/>
    <n v="3784.7024999999999"/>
    <n v="2402.34"/>
    <x v="512"/>
    <n v="0.36524997671547493"/>
    <x v="15"/>
    <s v="Q2-2025"/>
    <s v="Low"/>
    <s v="Asia &gt; Japan &gt; Nagoya"/>
    <s v="Mar-2023"/>
    <n v="27"/>
    <n v="27"/>
    <n v="1473517.9961600001"/>
    <n v="1448335.2157199997"/>
    <n v="0.98290975712164574"/>
    <s v="C"/>
  </r>
  <r>
    <s v="ORD-2023-613287"/>
    <d v="2023-03-31T00:00:00"/>
    <d v="2023-04-12T00:00:00"/>
    <x v="3"/>
    <x v="5"/>
    <s v="Mombasa"/>
    <s v="Small Business"/>
    <x v="2"/>
    <x v="1"/>
    <s v="Phones"/>
    <s v="PHN-8014"/>
    <n v="304.22000000000003"/>
    <n v="393.31"/>
    <n v="0.26500000000000001"/>
    <n v="12"/>
    <n v="12"/>
    <n v="3468.9942000000001"/>
    <n v="3650.6400000000003"/>
    <x v="513"/>
    <n v="-5.2362670424758923E-2"/>
    <x v="8"/>
    <s v="Q1-2023"/>
    <s v="Low"/>
    <s v="Africa &gt; Kenya &gt; Mombasa"/>
    <s v="Jan-2023"/>
    <n v="2"/>
    <n v="2"/>
    <n v="1473517.9961600001"/>
    <n v="1451804.2099199998"/>
    <n v="0.98526398300082751"/>
    <s v="C"/>
  </r>
  <r>
    <s v="ORD-2024-968374"/>
    <d v="2024-02-11T00:00:00"/>
    <d v="2024-03-03T00:00:00"/>
    <x v="3"/>
    <x v="5"/>
    <s v="Kisumu"/>
    <s v="Enterprise"/>
    <x v="2"/>
    <x v="7"/>
    <s v="Phones"/>
    <s v="PHN-5082"/>
    <n v="516.86"/>
    <n v="852.54"/>
    <n v="5.0999999999999997E-2"/>
    <n v="4"/>
    <n v="21"/>
    <n v="3236.2418399999997"/>
    <n v="2067.44"/>
    <x v="514"/>
    <n v="0.36116022775355988"/>
    <x v="30"/>
    <s v="Q1-2024"/>
    <s v="Medium"/>
    <s v="Africa &gt; Kenya &gt; Kisumu"/>
    <s v="Jan-2023"/>
    <n v="13"/>
    <n v="13"/>
    <n v="1473517.9961600001"/>
    <n v="1455040.4517599999"/>
    <n v="0.98746025196288545"/>
    <s v="C"/>
  </r>
  <r>
    <s v="ORD-2023-967239"/>
    <d v="2023-12-24T00:00:00"/>
    <d v="2024-01-01T00:00:00"/>
    <x v="1"/>
    <x v="4"/>
    <s v="São Paulo"/>
    <s v="Education"/>
    <x v="3"/>
    <x v="1"/>
    <s v="Phones"/>
    <s v="PHN-3014"/>
    <n v="526.49"/>
    <n v="496.2"/>
    <n v="0"/>
    <n v="5"/>
    <n v="8"/>
    <n v="2481"/>
    <n v="2632.45"/>
    <x v="515"/>
    <n v="-6.1043933897621853E-2"/>
    <x v="19"/>
    <s v="Q4-2023"/>
    <s v="Low"/>
    <s v="Americas &gt; Brazil &gt; São Paulo"/>
    <s v="Jan-2023"/>
    <n v="11"/>
    <n v="11"/>
    <n v="1473517.9961600001"/>
    <n v="1457521.4517599999"/>
    <n v="0.9891439775817551"/>
    <s v="C"/>
  </r>
  <r>
    <s v="ORD-2024-605518"/>
    <d v="2024-05-30T00:00:00"/>
    <d v="2024-06-13T00:00:00"/>
    <x v="1"/>
    <x v="11"/>
    <s v="San Francisco"/>
    <s v="Small Business"/>
    <x v="0"/>
    <x v="6"/>
    <s v="Phones"/>
    <s v="PHN-4356"/>
    <n v="157.78"/>
    <n v="361.1"/>
    <n v="0.187"/>
    <n v="8"/>
    <n v="14"/>
    <n v="2348.5944"/>
    <n v="1262.24"/>
    <x v="516"/>
    <n v="0.46255513510549118"/>
    <x v="17"/>
    <s v="Q2-2024"/>
    <s v="Low"/>
    <s v="Americas &gt; USA &gt; San Francisco"/>
    <s v="Jan-2023"/>
    <n v="16"/>
    <n v="16"/>
    <n v="1473517.9961600001"/>
    <n v="1459870.0461599999"/>
    <n v="0.99073784640868534"/>
    <s v="C"/>
  </r>
  <r>
    <s v="ORD-2023-274037"/>
    <d v="2023-08-15T00:00:00"/>
    <d v="2023-08-25T00:00:00"/>
    <x v="3"/>
    <x v="5"/>
    <s v="Nairobi"/>
    <s v="Small Business"/>
    <x v="0"/>
    <x v="15"/>
    <s v="Phones"/>
    <s v="PHN-1234"/>
    <n v="91.85"/>
    <n v="111.29"/>
    <n v="0"/>
    <n v="21"/>
    <n v="10"/>
    <n v="2337.09"/>
    <n v="1928.85"/>
    <x v="517"/>
    <n v="0.17467876718483252"/>
    <x v="3"/>
    <s v="Q3-2023"/>
    <s v="Low"/>
    <s v="Africa &gt; Kenya &gt; Nairobi"/>
    <s v="Jan-2023"/>
    <n v="7"/>
    <n v="7"/>
    <n v="1473517.9961600001"/>
    <n v="1462207.13616"/>
    <n v="0.99232390779788482"/>
    <s v="C"/>
  </r>
  <r>
    <s v="ORD-2024-853298"/>
    <d v="2024-03-06T00:00:00"/>
    <d v="2024-03-26T00:00:00"/>
    <x v="3"/>
    <x v="6"/>
    <s v="Port Harcourt"/>
    <s v="Consumer"/>
    <x v="1"/>
    <x v="14"/>
    <s v="Phones"/>
    <s v="PHN-4741"/>
    <n v="65.64"/>
    <n v="151.88"/>
    <n v="0.16700000000000001"/>
    <n v="18"/>
    <n v="20"/>
    <n v="2277.28872"/>
    <n v="1181.52"/>
    <x v="518"/>
    <n v="0.48117250587356353"/>
    <x v="12"/>
    <s v="Q1-2024"/>
    <s v="Low"/>
    <s v="Africa &gt; Nigeria &gt; Port Harcourt"/>
    <s v="Jan-2023"/>
    <n v="14"/>
    <n v="14"/>
    <n v="1473517.9961600001"/>
    <n v="1464484.4248800001"/>
    <n v="0.99386938516968126"/>
    <s v="C"/>
  </r>
  <r>
    <s v="ORD-2025-908258"/>
    <d v="2025-06-21T00:00:00"/>
    <d v="2025-06-27T00:00:00"/>
    <x v="3"/>
    <x v="8"/>
    <s v="Durban"/>
    <s v="Enterprise"/>
    <x v="5"/>
    <x v="15"/>
    <s v="Phones"/>
    <s v="PHN-3819"/>
    <n v="93.91"/>
    <n v="99.04"/>
    <n v="5.7000000000000002E-2"/>
    <n v="22"/>
    <n v="6"/>
    <n v="2054.6838400000001"/>
    <n v="2066.02"/>
    <x v="519"/>
    <n v="-5.5172283829320601E-3"/>
    <x v="15"/>
    <s v="Q2-2025"/>
    <s v="Low"/>
    <s v="Africa &gt; South Africa &gt; Durban"/>
    <s v="Jan-2023"/>
    <n v="29"/>
    <n v="29"/>
    <n v="1473517.9961600001"/>
    <n v="1466539.1087200001"/>
    <n v="0.99526379219107808"/>
    <s v="C"/>
  </r>
  <r>
    <s v="ORD-2025-591006"/>
    <d v="2025-06-25T00:00:00"/>
    <d v="2025-07-10T00:00:00"/>
    <x v="0"/>
    <x v="2"/>
    <s v="Birmingham"/>
    <s v="Non-Profit"/>
    <x v="1"/>
    <x v="4"/>
    <s v="Phones"/>
    <s v="PHN-5383"/>
    <n v="546.83000000000004"/>
    <n v="400.84"/>
    <n v="7.8E-2"/>
    <n v="5"/>
    <n v="15"/>
    <n v="1847.8724"/>
    <n v="2734.15"/>
    <x v="520"/>
    <n v="-0.47962056254533597"/>
    <x v="15"/>
    <s v="Q2-2025"/>
    <s v="Low"/>
    <s v="Europe &gt; United Kingdom &gt; Birmingham"/>
    <s v="Jan-2023"/>
    <n v="29"/>
    <n v="29"/>
    <n v="1473517.9961600001"/>
    <n v="1468386.9811200001"/>
    <n v="0.99651784704810431"/>
    <s v="C"/>
  </r>
  <r>
    <s v="ORD-2023-897079"/>
    <d v="2023-04-14T00:00:00"/>
    <d v="2023-05-14T00:00:00"/>
    <x v="3"/>
    <x v="5"/>
    <s v="Nakuru"/>
    <s v="Consumer"/>
    <x v="1"/>
    <x v="9"/>
    <s v="Phones"/>
    <s v="PHN-1784"/>
    <n v="209.25"/>
    <n v="434.8"/>
    <n v="0"/>
    <n v="4"/>
    <n v="30"/>
    <n v="1739.2"/>
    <n v="837"/>
    <x v="521"/>
    <n v="0.51874425022999082"/>
    <x v="24"/>
    <s v="Q2-2023"/>
    <s v="Low"/>
    <s v="Africa &gt; Kenya &gt; Nakuru"/>
    <s v="Jan-2023"/>
    <n v="3"/>
    <n v="3"/>
    <n v="1473517.9961600001"/>
    <n v="1470126.1811200001"/>
    <n v="0.99769815160124331"/>
    <s v="C"/>
  </r>
  <r>
    <s v="ORD-2025-177994"/>
    <d v="2025-03-24T00:00:00"/>
    <d v="2025-04-04T00:00:00"/>
    <x v="2"/>
    <x v="3"/>
    <s v="Mumbai"/>
    <s v="Education"/>
    <x v="1"/>
    <x v="8"/>
    <s v="Phones"/>
    <s v="PHN-4395"/>
    <n v="23.83"/>
    <n v="47.29"/>
    <n v="6.4000000000000001E-2"/>
    <n v="23"/>
    <n v="11"/>
    <n v="1018.05912"/>
    <n v="548.08999999999992"/>
    <x v="522"/>
    <n v="0.46163244429262623"/>
    <x v="20"/>
    <s v="Q1-2025"/>
    <s v="Low"/>
    <s v="Asia &gt; India &gt; Mumbai"/>
    <s v="Jan-2023"/>
    <n v="26"/>
    <n v="26"/>
    <n v="1473517.9961600001"/>
    <n v="1471144.2402400002"/>
    <n v="0.99838905535854605"/>
    <s v="C"/>
  </r>
  <r>
    <s v="ORD-2025-926547"/>
    <d v="2025-03-11T00:00:00"/>
    <d v="2025-03-26T00:00:00"/>
    <x v="0"/>
    <x v="0"/>
    <s v="Berlin"/>
    <s v="Small Business"/>
    <x v="2"/>
    <x v="14"/>
    <s v="Phones"/>
    <s v="PHN-3007"/>
    <n v="116.97"/>
    <n v="140.82"/>
    <n v="0.122"/>
    <n v="8"/>
    <n v="15"/>
    <n v="989.1196799999999"/>
    <n v="935.76"/>
    <x v="523"/>
    <n v="5.3946636669892079E-2"/>
    <x v="20"/>
    <s v="Q1-2025"/>
    <s v="Low"/>
    <s v="Europe &gt; Germany &gt; Berlin"/>
    <s v="Jan-2023"/>
    <n v="26"/>
    <n v="26"/>
    <n v="1473517.9961600001"/>
    <n v="1472133.3599200002"/>
    <n v="0.99906031942357798"/>
    <s v="C"/>
  </r>
  <r>
    <s v="ORD-2023-898009"/>
    <d v="2023-05-04T00:00:00"/>
    <d v="2023-05-16T00:00:00"/>
    <x v="3"/>
    <x v="6"/>
    <s v="Abuja"/>
    <s v="Small Business"/>
    <x v="1"/>
    <x v="8"/>
    <s v="Phones"/>
    <s v="PHN-1670"/>
    <n v="77.739999999999995"/>
    <n v="147.12"/>
    <n v="0"/>
    <n v="4"/>
    <n v="12"/>
    <n v="588.48"/>
    <n v="310.95999999999998"/>
    <x v="524"/>
    <n v="0.47158781946710171"/>
    <x v="0"/>
    <s v="Q2-2023"/>
    <s v="Low"/>
    <s v="Africa &gt; Nigeria &gt; Abuja"/>
    <s v="Jan-2023"/>
    <n v="4"/>
    <n v="4"/>
    <n v="1473517.9961600001"/>
    <n v="1472721.8399200002"/>
    <n v="0.99945969018222058"/>
    <s v="C"/>
  </r>
  <r>
    <s v="ORD-2023-378676"/>
    <d v="2023-05-03T00:00:00"/>
    <d v="2023-05-16T00:00:00"/>
    <x v="1"/>
    <x v="11"/>
    <s v="New York"/>
    <s v="Corporate"/>
    <x v="1"/>
    <x v="2"/>
    <s v="Phones"/>
    <s v="PHN-5366"/>
    <n v="64.5"/>
    <n v="123.62"/>
    <n v="0"/>
    <n v="4"/>
    <n v="13"/>
    <n v="494.48"/>
    <n v="258"/>
    <x v="525"/>
    <n v="0.47823976702798904"/>
    <x v="0"/>
    <s v="Q2-2023"/>
    <s v="Low"/>
    <s v="Americas &gt; USA &gt; New York"/>
    <s v="Jan-2023"/>
    <n v="4"/>
    <n v="4"/>
    <n v="1473517.9961600001"/>
    <n v="1473216.3199200002"/>
    <n v="0.99979526803148244"/>
    <s v="C"/>
  </r>
  <r>
    <s v="ORD-2023-251563"/>
    <d v="2023-05-11T00:00:00"/>
    <d v="2023-06-07T00:00:00"/>
    <x v="3"/>
    <x v="5"/>
    <s v="Mombasa"/>
    <s v="Corporate"/>
    <x v="2"/>
    <x v="8"/>
    <s v="Phones"/>
    <s v="PHN-8970"/>
    <n v="12.85"/>
    <n v="15.41"/>
    <n v="0.13700000000000001"/>
    <n v="12"/>
    <n v="27"/>
    <n v="159.58596"/>
    <n v="154.19999999999999"/>
    <x v="526"/>
    <n v="3.3749585489851436E-2"/>
    <x v="0"/>
    <s v="Q2-2023"/>
    <s v="Low"/>
    <s v="Africa &gt; Kenya &gt; Mombasa"/>
    <s v="Jan-2023"/>
    <n v="4"/>
    <n v="4"/>
    <n v="1473517.9961600001"/>
    <n v="1473375.9058800002"/>
    <n v="0.99990357071961777"/>
    <s v="C"/>
  </r>
  <r>
    <s v="ORD-2025-541048"/>
    <d v="2025-04-04T00:00:00"/>
    <d v="2025-04-13T00:00:00"/>
    <x v="0"/>
    <x v="0"/>
    <s v="Munich"/>
    <s v="Consumer"/>
    <x v="1"/>
    <x v="6"/>
    <s v="Phones"/>
    <s v="PHN-3803"/>
    <n v="7.02"/>
    <n v="6.28"/>
    <n v="0.13400000000000001"/>
    <n v="16"/>
    <n v="9"/>
    <n v="87.015680000000003"/>
    <n v="112.32"/>
    <x v="527"/>
    <n v="-0.2908018416910606"/>
    <x v="32"/>
    <s v="Q2-2025"/>
    <s v="Low"/>
    <s v="Europe &gt; Germany &gt; Munich"/>
    <s v="Jan-2023"/>
    <n v="27"/>
    <n v="27"/>
    <n v="1473517.9961600001"/>
    <n v="1473462.9215600002"/>
    <n v="0.99996262373439382"/>
    <s v="C"/>
  </r>
  <r>
    <s v="ORD-2024-516704"/>
    <d v="2024-03-01T00:00:00"/>
    <d v="2024-03-08T00:00:00"/>
    <x v="1"/>
    <x v="4"/>
    <s v="São Paulo"/>
    <s v="Non-Profit"/>
    <x v="3"/>
    <x v="14"/>
    <s v="Phones"/>
    <s v="PHN-7852"/>
    <n v="5.34"/>
    <n v="12.69"/>
    <n v="0.13200000000000001"/>
    <n v="5"/>
    <n v="7"/>
    <n v="55.074599999999997"/>
    <n v="26.7"/>
    <x v="528"/>
    <n v="0.51520301554618642"/>
    <x v="12"/>
    <s v="Q1-2024"/>
    <s v="Low"/>
    <s v="Americas &gt; Brazil &gt; São Paulo"/>
    <s v="Jan-2023"/>
    <n v="14"/>
    <n v="14"/>
    <n v="1473517.9961600001"/>
    <n v="1473517.9961600001"/>
    <n v="1"/>
    <s v="C"/>
  </r>
  <r>
    <s v="ORD-2023-640022"/>
    <d v="2023-08-24T00:00:00"/>
    <d v="2023-09-20T00:00:00"/>
    <x v="3"/>
    <x v="8"/>
    <s v="Durban"/>
    <s v="Small Business"/>
    <x v="1"/>
    <x v="9"/>
    <s v="Printers"/>
    <s v="PRN-4732"/>
    <n v="1399.64"/>
    <n v="3342.11"/>
    <n v="0"/>
    <n v="28"/>
    <n v="27"/>
    <n v="93579.08"/>
    <n v="39189.920000000006"/>
    <x v="529"/>
    <n v="0.58121067229983447"/>
    <x v="3"/>
    <s v="Q3-2023"/>
    <s v="High"/>
    <s v="Africa &gt; South Africa &gt; Durban"/>
    <s v="Jan-2023"/>
    <n v="7"/>
    <n v="7"/>
    <n v="1460546.9416299989"/>
    <n v="93579.08"/>
    <n v="6.4071258055947128E-2"/>
    <s v="A"/>
  </r>
  <r>
    <s v="ORD-2023-974506"/>
    <d v="2023-12-28T00:00:00"/>
    <d v="2024-01-01T00:00:00"/>
    <x v="3"/>
    <x v="8"/>
    <s v="Cape Town"/>
    <s v="Education"/>
    <x v="5"/>
    <x v="5"/>
    <s v="Printers"/>
    <s v="PRN-1654"/>
    <n v="1141.8"/>
    <n v="2318.7399999999998"/>
    <n v="0.107"/>
    <n v="26"/>
    <n v="4"/>
    <n v="53836.505319999989"/>
    <n v="29686.799999999999"/>
    <x v="530"/>
    <n v="0.44857490612468298"/>
    <x v="19"/>
    <s v="Q4-2023"/>
    <s v="High"/>
    <s v="Africa &gt; South Africa &gt; Cape Town"/>
    <s v="Jan-2023"/>
    <n v="11"/>
    <n v="11"/>
    <n v="1460546.9416299989"/>
    <n v="147415.58531999998"/>
    <n v="0.10093176817410697"/>
    <s v="A"/>
  </r>
  <r>
    <s v="ORD-2023-472078"/>
    <d v="2023-02-28T00:00:00"/>
    <d v="2023-03-06T00:00:00"/>
    <x v="0"/>
    <x v="0"/>
    <s v="Frankfurt"/>
    <s v="Small Business"/>
    <x v="1"/>
    <x v="4"/>
    <s v="Printers"/>
    <s v="PRN-9624"/>
    <n v="880.02"/>
    <n v="1251.21"/>
    <n v="0.123"/>
    <n v="43"/>
    <n v="6"/>
    <n v="47184.38031"/>
    <n v="37840.86"/>
    <x v="531"/>
    <n v="0.19802146915172658"/>
    <x v="29"/>
    <s v="Q1-2023"/>
    <s v="Medium"/>
    <s v="Europe &gt; Germany &gt; Frankfurt"/>
    <s v="Jan-2023"/>
    <n v="1"/>
    <n v="1"/>
    <n v="1460546.9416299989"/>
    <n v="194599.96562999999"/>
    <n v="0.13323773449747711"/>
    <s v="A"/>
  </r>
  <r>
    <s v="ORD-2023-184577"/>
    <d v="2023-05-17T00:00:00"/>
    <d v="2023-06-03T00:00:00"/>
    <x v="2"/>
    <x v="9"/>
    <s v="Beijing"/>
    <s v="Non-Profit"/>
    <x v="5"/>
    <x v="9"/>
    <s v="Printers"/>
    <s v="PRN-1923"/>
    <n v="979.59"/>
    <n v="2210.94"/>
    <n v="0.15"/>
    <n v="25"/>
    <n v="17"/>
    <n v="46982.474999999999"/>
    <n v="24489.75"/>
    <x v="532"/>
    <n v="0.47874712858358354"/>
    <x v="0"/>
    <s v="Q2-2023"/>
    <s v="High"/>
    <s v="Asia &gt; China &gt; Beijing"/>
    <s v="Jan-2023"/>
    <n v="4"/>
    <n v="4"/>
    <n v="1460546.9416299989"/>
    <n v="241582.44063"/>
    <n v="0.1654054612995795"/>
    <s v="A"/>
  </r>
  <r>
    <s v="ORD-2024-687100"/>
    <d v="2024-09-10T00:00:00"/>
    <d v="2024-10-07T00:00:00"/>
    <x v="3"/>
    <x v="5"/>
    <s v="Kisumu"/>
    <s v="Consumer"/>
    <x v="0"/>
    <x v="2"/>
    <s v="Printers"/>
    <s v="PRN-6068"/>
    <n v="1248.3900000000001"/>
    <n v="1805.11"/>
    <n v="0.20300000000000001"/>
    <n v="25"/>
    <n v="27"/>
    <n v="35966.816749999998"/>
    <n v="31209.750000000004"/>
    <x v="533"/>
    <n v="0.13226265707820792"/>
    <x v="31"/>
    <s v="Q3-2024"/>
    <s v="High"/>
    <s v="Africa &gt; Kenya &gt; Kisumu"/>
    <s v="Jan-2023"/>
    <n v="20"/>
    <n v="20"/>
    <n v="1460546.9416299989"/>
    <n v="277549.25737999997"/>
    <n v="0.19003104211785865"/>
    <s v="A"/>
  </r>
  <r>
    <s v="ORD-2024-998320"/>
    <d v="2024-10-25T00:00:00"/>
    <d v="2024-11-14T00:00:00"/>
    <x v="3"/>
    <x v="5"/>
    <s v="Mombasa"/>
    <s v="Corporate"/>
    <x v="3"/>
    <x v="11"/>
    <s v="Printers"/>
    <s v="PRN-3143"/>
    <n v="1396.48"/>
    <n v="3204.5"/>
    <n v="0.3"/>
    <n v="15"/>
    <n v="20"/>
    <n v="33647.25"/>
    <n v="20947.2"/>
    <x v="534"/>
    <n v="0.37744689387691416"/>
    <x v="25"/>
    <s v="Q4-2024"/>
    <s v="High"/>
    <s v="Africa &gt; Kenya &gt; Mombasa"/>
    <s v="Jan-2023"/>
    <n v="21"/>
    <n v="21"/>
    <n v="1460546.9416299989"/>
    <n v="311196.50737999997"/>
    <n v="0.21306847353546787"/>
    <s v="A"/>
  </r>
  <r>
    <s v="ORD-2023-868734"/>
    <d v="2023-04-06T00:00:00"/>
    <d v="2023-04-27T00:00:00"/>
    <x v="0"/>
    <x v="2"/>
    <s v="Manchester"/>
    <s v="Enterprise"/>
    <x v="5"/>
    <x v="14"/>
    <s v="Printers"/>
    <s v="PRN-8970"/>
    <n v="1084.79"/>
    <n v="2484.9899999999998"/>
    <n v="3.4000000000000002E-2"/>
    <n v="14"/>
    <n v="21"/>
    <n v="33607.004759999996"/>
    <n v="15187.06"/>
    <x v="535"/>
    <n v="0.54809837685755136"/>
    <x v="24"/>
    <s v="Q2-2023"/>
    <s v="High"/>
    <s v="Europe &gt; United Kingdom &gt; Manchester"/>
    <s v="Jan-2023"/>
    <n v="3"/>
    <n v="3"/>
    <n v="1460546.9416299989"/>
    <n v="344803.51213999995"/>
    <n v="0.23607835004275352"/>
    <s v="A"/>
  </r>
  <r>
    <s v="ORD-2025-752192"/>
    <d v="2025-05-16T00:00:00"/>
    <d v="2025-05-18T00:00:00"/>
    <x v="2"/>
    <x v="10"/>
    <s v="Tokyo"/>
    <s v="Enterprise"/>
    <x v="0"/>
    <x v="8"/>
    <s v="Printers"/>
    <s v="PRN-6131"/>
    <n v="1144.3800000000001"/>
    <n v="2755.04"/>
    <n v="0.15"/>
    <n v="14"/>
    <n v="2"/>
    <n v="32784.975999999995"/>
    <n v="16021.320000000002"/>
    <x v="536"/>
    <n v="0.51132128326096682"/>
    <x v="27"/>
    <s v="Q2-2025"/>
    <s v="High"/>
    <s v="Asia &gt; Japan &gt; Tokyo"/>
    <s v="Mar-2023"/>
    <n v="26"/>
    <n v="26"/>
    <n v="1460546.9416299989"/>
    <n v="377588.48813999991"/>
    <n v="0.25852540399598783"/>
    <s v="A"/>
  </r>
  <r>
    <s v="ORD-2024-134084"/>
    <d v="2024-06-04T00:00:00"/>
    <d v="2024-06-16T00:00:00"/>
    <x v="2"/>
    <x v="9"/>
    <s v="Shanghai"/>
    <s v="Corporate"/>
    <x v="0"/>
    <x v="8"/>
    <s v="Printers"/>
    <s v="PRN-4097"/>
    <n v="918.42"/>
    <n v="1511.71"/>
    <n v="0.02"/>
    <n v="22"/>
    <n v="12"/>
    <n v="32592.467600000004"/>
    <n v="20205.239999999998"/>
    <x v="537"/>
    <n v="0.3800641225459101"/>
    <x v="2"/>
    <s v="Q2-2024"/>
    <s v="Medium"/>
    <s v="Asia &gt; China &gt; Shanghai"/>
    <s v="Jan-2023"/>
    <n v="17"/>
    <n v="17"/>
    <n v="1460546.9416299989"/>
    <n v="410180.95573999989"/>
    <n v="0.28084065225745497"/>
    <s v="A"/>
  </r>
  <r>
    <s v="ORD-2024-332076"/>
    <d v="2024-04-09T00:00:00"/>
    <d v="2024-04-18T00:00:00"/>
    <x v="0"/>
    <x v="7"/>
    <s v="Lyon"/>
    <s v="Consumer"/>
    <x v="2"/>
    <x v="13"/>
    <s v="Printers"/>
    <s v="PRN-1086"/>
    <n v="1288.8499999999999"/>
    <n v="2751.84"/>
    <n v="0.158"/>
    <n v="14"/>
    <n v="9"/>
    <n v="32438.689920000001"/>
    <n v="18043.899999999998"/>
    <x v="538"/>
    <n v="0.44375373837538756"/>
    <x v="28"/>
    <s v="Q2-2024"/>
    <s v="High"/>
    <s v="Europe &gt; France &gt; Lyon"/>
    <s v="Jan-2023"/>
    <n v="15"/>
    <n v="15"/>
    <n v="1460546.9416299989"/>
    <n v="442619.64565999986"/>
    <n v="0.30305061278347389"/>
    <s v="A"/>
  </r>
  <r>
    <s v="ORD-2024-389102"/>
    <d v="2024-06-15T00:00:00"/>
    <d v="2024-07-06T00:00:00"/>
    <x v="1"/>
    <x v="1"/>
    <s v="Toronto"/>
    <s v="Enterprise"/>
    <x v="5"/>
    <x v="2"/>
    <s v="Printers"/>
    <s v="PRN-4453"/>
    <n v="817.23"/>
    <n v="1467.17"/>
    <n v="0.245"/>
    <n v="29"/>
    <n v="21"/>
    <n v="32123.687150000002"/>
    <n v="23699.670000000002"/>
    <x v="539"/>
    <n v="0.26223693160328887"/>
    <x v="2"/>
    <s v="Q2-2024"/>
    <s v="Medium"/>
    <s v="Americas &gt; Canada &gt; Toronto"/>
    <s v="Jan-2023"/>
    <n v="17"/>
    <n v="17"/>
    <n v="1460546.9416299989"/>
    <n v="474743.33280999988"/>
    <n v="0.32504489878303883"/>
    <s v="A"/>
  </r>
  <r>
    <s v="ORD-2025-820255"/>
    <d v="2025-05-29T00:00:00"/>
    <d v="2025-06-20T00:00:00"/>
    <x v="0"/>
    <x v="0"/>
    <s v="Berlin"/>
    <s v="Corporate"/>
    <x v="3"/>
    <x v="5"/>
    <s v="Printers"/>
    <s v="PRN-9787"/>
    <n v="483.47"/>
    <n v="1135.43"/>
    <n v="0.14599999999999999"/>
    <n v="32"/>
    <n v="22"/>
    <n v="31029.031040000002"/>
    <n v="15471.04"/>
    <x v="540"/>
    <n v="0.50140112399719972"/>
    <x v="27"/>
    <s v="Q2-2025"/>
    <s v="Medium"/>
    <s v="Europe &gt; Germany &gt; Berlin"/>
    <s v="Jan-2023"/>
    <n v="28"/>
    <n v="28"/>
    <n v="1460546.9416299989"/>
    <n v="505772.36384999985"/>
    <n v="0.34628970109344659"/>
    <s v="A"/>
  </r>
  <r>
    <s v="ORD-2024-281211"/>
    <d v="2024-01-11T00:00:00"/>
    <d v="2024-02-02T00:00:00"/>
    <x v="2"/>
    <x v="10"/>
    <s v="Nagoya"/>
    <s v="Small Business"/>
    <x v="2"/>
    <x v="3"/>
    <s v="Printers"/>
    <s v="PRN-7816"/>
    <n v="1237.68"/>
    <n v="1432.8"/>
    <n v="6.8000000000000005E-2"/>
    <n v="23"/>
    <n v="22"/>
    <n v="30713.500799999998"/>
    <n v="28466.640000000003"/>
    <x v="541"/>
    <n v="7.3155476955593254E-2"/>
    <x v="22"/>
    <s v="Q1-2024"/>
    <s v="Medium"/>
    <s v="Asia &gt; Japan &gt; Nagoya"/>
    <s v="Mar-2023"/>
    <n v="10"/>
    <n v="10"/>
    <n v="1460546.9416299989"/>
    <n v="536485.86464999989"/>
    <n v="0.36731846773186982"/>
    <s v="A"/>
  </r>
  <r>
    <s v="ORD-2023-109927"/>
    <d v="2023-07-22T00:00:00"/>
    <d v="2023-07-29T00:00:00"/>
    <x v="2"/>
    <x v="3"/>
    <s v="Delhi"/>
    <s v="Small Business"/>
    <x v="5"/>
    <x v="13"/>
    <s v="Printers"/>
    <s v="PRN-2301"/>
    <n v="946.99"/>
    <n v="2132.19"/>
    <n v="0.16500000000000001"/>
    <n v="17"/>
    <n v="7"/>
    <n v="30266.43705"/>
    <n v="16098.83"/>
    <x v="542"/>
    <n v="0.46809629513362228"/>
    <x v="14"/>
    <s v="Q3-2023"/>
    <s v="High"/>
    <s v="Asia &gt; India &gt; Delhi"/>
    <s v="Jan-2023"/>
    <n v="6"/>
    <n v="6"/>
    <n v="1460546.9416299989"/>
    <n v="566752.30169999984"/>
    <n v="0.38804114099030135"/>
    <s v="A"/>
  </r>
  <r>
    <s v="ORD-2023-664790"/>
    <d v="2023-04-16T00:00:00"/>
    <d v="2023-04-23T00:00:00"/>
    <x v="1"/>
    <x v="11"/>
    <s v="Austin"/>
    <s v="Corporate"/>
    <x v="5"/>
    <x v="0"/>
    <s v="Printers"/>
    <s v="PRN-9249"/>
    <n v="1099.1500000000001"/>
    <n v="1431.37"/>
    <n v="0.104"/>
    <n v="23"/>
    <n v="7"/>
    <n v="29497.672959999996"/>
    <n v="25280.45"/>
    <x v="543"/>
    <n v="0.14296798821109433"/>
    <x v="24"/>
    <s v="Q2-2023"/>
    <s v="Medium"/>
    <s v="Americas &gt; USA &gt; Austin"/>
    <s v="Jan-2023"/>
    <n v="3"/>
    <n v="3"/>
    <n v="1460546.9416299989"/>
    <n v="596249.97465999983"/>
    <n v="0.40823746068344319"/>
    <s v="A"/>
  </r>
  <r>
    <s v="ORD-2024-550400"/>
    <d v="2024-08-19T00:00:00"/>
    <d v="2024-09-02T00:00:00"/>
    <x v="1"/>
    <x v="1"/>
    <s v="Toronto"/>
    <s v="Consumer"/>
    <x v="5"/>
    <x v="1"/>
    <s v="Printers"/>
    <s v="PRN-9793"/>
    <n v="1337.01"/>
    <n v="1269.78"/>
    <n v="0.16"/>
    <n v="26"/>
    <n v="14"/>
    <n v="27731.995199999998"/>
    <n v="34762.26"/>
    <x v="544"/>
    <n v="-0.25350735672996239"/>
    <x v="4"/>
    <s v="Q3-2024"/>
    <s v="Medium"/>
    <s v="Americas &gt; Canada &gt; Toronto"/>
    <s v="Jan-2023"/>
    <n v="19"/>
    <n v="19"/>
    <n v="1460546.9416299989"/>
    <n v="623981.96985999984"/>
    <n v="0.42722486492876688"/>
    <s v="A"/>
  </r>
  <r>
    <s v="ORD-2024-892173"/>
    <d v="2024-01-18T00:00:00"/>
    <d v="2024-02-03T00:00:00"/>
    <x v="3"/>
    <x v="8"/>
    <s v="Cape Town"/>
    <s v="Non-Profit"/>
    <x v="5"/>
    <x v="2"/>
    <s v="Printers"/>
    <s v="PRN-6660"/>
    <n v="666.23"/>
    <n v="1382.91"/>
    <n v="0.17599999999999999"/>
    <n v="21"/>
    <n v="16"/>
    <n v="23929.874640000002"/>
    <n v="13990.83"/>
    <x v="545"/>
    <n v="0.41534043907553048"/>
    <x v="22"/>
    <s v="Q1-2024"/>
    <s v="Medium"/>
    <s v="Africa &gt; South Africa &gt; Cape Town"/>
    <s v="Jan-2023"/>
    <n v="12"/>
    <n v="12"/>
    <n v="1460546.9416299989"/>
    <n v="647911.84449999989"/>
    <n v="0.44360905222047681"/>
    <s v="A"/>
  </r>
  <r>
    <s v="ORD-2024-626750"/>
    <d v="2024-08-12T00:00:00"/>
    <d v="2024-08-15T00:00:00"/>
    <x v="1"/>
    <x v="11"/>
    <s v="Chicago"/>
    <s v="Corporate"/>
    <x v="1"/>
    <x v="4"/>
    <s v="Printers"/>
    <s v="PRN-5591"/>
    <n v="850.7"/>
    <n v="1118.56"/>
    <n v="0.18"/>
    <n v="26"/>
    <n v="3"/>
    <n v="23847.699199999999"/>
    <n v="22118.2"/>
    <x v="546"/>
    <n v="7.2522685962090563E-2"/>
    <x v="4"/>
    <s v="Q3-2024"/>
    <s v="Medium"/>
    <s v="Americas &gt; USA &gt; Chicago"/>
    <s v="Jan-2023"/>
    <n v="19"/>
    <n v="19"/>
    <n v="1460546.9416299989"/>
    <n v="671759.54369999992"/>
    <n v="0.45993697604152534"/>
    <s v="A"/>
  </r>
  <r>
    <s v="ORD-2023-987081"/>
    <d v="2023-08-29T00:00:00"/>
    <d v="2023-09-13T00:00:00"/>
    <x v="1"/>
    <x v="1"/>
    <s v="Vancouver"/>
    <s v="Small Business"/>
    <x v="1"/>
    <x v="0"/>
    <s v="Printers"/>
    <s v="PRN-9975"/>
    <n v="1287.6400000000001"/>
    <n v="2717.15"/>
    <n v="3.2000000000000001E-2"/>
    <n v="9"/>
    <n v="15"/>
    <n v="23671.810800000003"/>
    <n v="11588.76"/>
    <x v="547"/>
    <n v="0.51044049405802117"/>
    <x v="3"/>
    <s v="Q3-2023"/>
    <s v="High"/>
    <s v="Americas &gt; Canada &gt; Vancouver"/>
    <s v="Jan-2023"/>
    <n v="7"/>
    <n v="7"/>
    <n v="1460546.9416299989"/>
    <n v="695431.3544999999"/>
    <n v="0.4761444734695654"/>
    <s v="A"/>
  </r>
  <r>
    <s v="ORD-2024-331408"/>
    <d v="2024-02-01T00:00:00"/>
    <d v="2024-02-01T00:00:00"/>
    <x v="1"/>
    <x v="11"/>
    <s v="Austin"/>
    <s v="Consumer"/>
    <x v="5"/>
    <x v="11"/>
    <s v="Printers"/>
    <s v="PRN-4906"/>
    <n v="714.43"/>
    <n v="1595.52"/>
    <n v="0.19400000000000001"/>
    <n v="18"/>
    <n v="0"/>
    <n v="23147.804160000003"/>
    <n v="12859.74"/>
    <x v="548"/>
    <n v="0.44445097638151099"/>
    <x v="30"/>
    <s v="Q1-2024"/>
    <s v="Medium"/>
    <s v="Americas &gt; USA &gt; Austin"/>
    <s v="Jan-2023"/>
    <n v="13"/>
    <n v="13"/>
    <n v="1460546.9416299989"/>
    <n v="718579.15865999996"/>
    <n v="0.49199319664320518"/>
    <s v="A"/>
  </r>
  <r>
    <s v="ORD-2023-664749"/>
    <d v="2023-08-27T00:00:00"/>
    <d v="2023-09-11T00:00:00"/>
    <x v="0"/>
    <x v="2"/>
    <s v="London"/>
    <s v="Consumer"/>
    <x v="1"/>
    <x v="15"/>
    <s v="Printers"/>
    <s v="PRN-5107"/>
    <n v="943.79"/>
    <n v="1913.76"/>
    <n v="9.0999999999999998E-2"/>
    <n v="13"/>
    <n v="15"/>
    <n v="22614.90192"/>
    <n v="12269.27"/>
    <x v="549"/>
    <n v="0.45746967891338081"/>
    <x v="3"/>
    <s v="Q3-2023"/>
    <s v="High"/>
    <s v="Europe &gt; United Kingdom &gt; London"/>
    <s v="Jan-2023"/>
    <n v="7"/>
    <n v="7"/>
    <n v="1460546.9416299989"/>
    <n v="741194.06057999993"/>
    <n v="0.50747705496737605"/>
    <s v="A"/>
  </r>
  <r>
    <s v="ORD-2023-568013"/>
    <d v="2023-09-30T00:00:00"/>
    <d v="2023-10-30T00:00:00"/>
    <x v="2"/>
    <x v="10"/>
    <s v="Tokyo"/>
    <s v="Enterprise"/>
    <x v="2"/>
    <x v="4"/>
    <s v="Printers"/>
    <s v="PRN-1786"/>
    <n v="649.13"/>
    <n v="975.43"/>
    <n v="0.157"/>
    <n v="26"/>
    <n v="30"/>
    <n v="21379.474739999998"/>
    <n v="16877.38"/>
    <x v="550"/>
    <n v="0.21058023149543464"/>
    <x v="7"/>
    <s v="Q3-2023"/>
    <s v="Medium"/>
    <s v="Asia &gt; Japan &gt; Tokyo"/>
    <s v="Mar-2023"/>
    <n v="6"/>
    <n v="6"/>
    <n v="1460546.9416299989"/>
    <n v="762573.53531999991"/>
    <n v="0.52211504716784585"/>
    <s v="A"/>
  </r>
  <r>
    <s v="ORD-2024-201376"/>
    <d v="2024-02-18T00:00:00"/>
    <d v="2024-03-04T00:00:00"/>
    <x v="3"/>
    <x v="5"/>
    <s v="Kisumu"/>
    <s v="Education"/>
    <x v="3"/>
    <x v="10"/>
    <s v="Printers"/>
    <s v="PRN-7089"/>
    <n v="928.68"/>
    <n v="2145.17"/>
    <n v="0.13600000000000001"/>
    <n v="11"/>
    <n v="15"/>
    <n v="20387.695680000001"/>
    <n v="10215.48"/>
    <x v="551"/>
    <n v="0.49893896003062183"/>
    <x v="30"/>
    <s v="Q1-2024"/>
    <s v="High"/>
    <s v="Africa &gt; Kenya &gt; Kisumu"/>
    <s v="Jan-2023"/>
    <n v="13"/>
    <n v="13"/>
    <n v="1460546.9416299989"/>
    <n v="782961.23099999991"/>
    <n v="0.53607399302496905"/>
    <s v="A"/>
  </r>
  <r>
    <s v="ORD-2023-701153"/>
    <d v="2023-04-14T00:00:00"/>
    <d v="2023-05-13T00:00:00"/>
    <x v="0"/>
    <x v="0"/>
    <s v="Frankfurt"/>
    <s v="Consumer"/>
    <x v="3"/>
    <x v="8"/>
    <s v="Printers"/>
    <s v="PRN-7019"/>
    <n v="1320.33"/>
    <n v="2645.23"/>
    <n v="0.155"/>
    <n v="9"/>
    <n v="29"/>
    <n v="20116.974149999998"/>
    <n v="11882.97"/>
    <x v="552"/>
    <n v="0.40930629470436536"/>
    <x v="24"/>
    <s v="Q2-2023"/>
    <s v="High"/>
    <s v="Europe &gt; Germany &gt; Frankfurt"/>
    <s v="Jan-2023"/>
    <n v="3"/>
    <n v="3"/>
    <n v="1460546.9416299989"/>
    <n v="803078.20514999994"/>
    <n v="0.54984758261432465"/>
    <s v="A"/>
  </r>
  <r>
    <s v="ORD-2023-925146"/>
    <d v="2023-10-15T00:00:00"/>
    <d v="2023-11-13T00:00:00"/>
    <x v="2"/>
    <x v="9"/>
    <s v="Shenzhen"/>
    <s v="Non-Profit"/>
    <x v="5"/>
    <x v="8"/>
    <s v="Printers"/>
    <s v="PRN-4983"/>
    <n v="986.44"/>
    <n v="790.61"/>
    <n v="7.1999999999999995E-2"/>
    <n v="27"/>
    <n v="29"/>
    <n v="19809.524160000001"/>
    <n v="26633.88"/>
    <x v="553"/>
    <n v="-0.34449872621271482"/>
    <x v="5"/>
    <s v="Q4-2023"/>
    <s v="Low"/>
    <s v="Asia &gt; China &gt; Shenzhen"/>
    <s v="Jan-2023"/>
    <n v="9"/>
    <n v="9"/>
    <n v="1460546.9416299989"/>
    <n v="822887.72930999997"/>
    <n v="0.56341066887699021"/>
    <s v="A"/>
  </r>
  <r>
    <s v="ORD-2025-289139"/>
    <d v="2025-08-10T00:00:00"/>
    <d v="2025-08-30T00:00:00"/>
    <x v="1"/>
    <x v="11"/>
    <s v="San Francisco"/>
    <s v="Corporate"/>
    <x v="1"/>
    <x v="10"/>
    <s v="Printers"/>
    <s v="PRN-2098"/>
    <n v="933.29"/>
    <n v="1456.81"/>
    <n v="0.123"/>
    <n v="15"/>
    <n v="20"/>
    <n v="19164.33555"/>
    <n v="13999.349999999999"/>
    <x v="554"/>
    <n v="0.26951028573489999"/>
    <x v="26"/>
    <s v="Q3-2025"/>
    <s v="Medium"/>
    <s v="Americas &gt; USA &gt; San Francisco"/>
    <s v="Jan-2023"/>
    <n v="31"/>
    <n v="31"/>
    <n v="1460546.9416299989"/>
    <n v="842052.06485999993"/>
    <n v="0.57653201061805892"/>
    <s v="A"/>
  </r>
  <r>
    <s v="ORD-2024-301260"/>
    <d v="2024-07-29T00:00:00"/>
    <d v="2024-07-31T00:00:00"/>
    <x v="1"/>
    <x v="11"/>
    <s v="New York"/>
    <s v="Education"/>
    <x v="1"/>
    <x v="14"/>
    <s v="Printers"/>
    <s v="PRN-2829"/>
    <n v="798.97"/>
    <n v="1814.06"/>
    <n v="0.122"/>
    <n v="12"/>
    <n v="2"/>
    <n v="19112.936160000001"/>
    <n v="9587.64"/>
    <x v="555"/>
    <n v="0.49836906691159066"/>
    <x v="23"/>
    <s v="Q3-2024"/>
    <s v="High"/>
    <s v="Americas &gt; USA &gt; New York"/>
    <s v="Jan-2023"/>
    <n v="18"/>
    <n v="18"/>
    <n v="1460546.9416299989"/>
    <n v="861165.00101999997"/>
    <n v="0.58961816048097915"/>
    <s v="A"/>
  </r>
  <r>
    <s v="ORD-2023-343322"/>
    <d v="2023-08-19T00:00:00"/>
    <d v="2023-09-12T00:00:00"/>
    <x v="1"/>
    <x v="1"/>
    <s v="Vancouver"/>
    <s v="Enterprise"/>
    <x v="0"/>
    <x v="14"/>
    <s v="Printers"/>
    <s v="PRN-9669"/>
    <n v="1183.95"/>
    <n v="1503.53"/>
    <n v="0.24099999999999999"/>
    <n v="16"/>
    <n v="24"/>
    <n v="18258.868320000001"/>
    <n v="18943.2"/>
    <x v="556"/>
    <n v="-3.7479413729623705E-2"/>
    <x v="3"/>
    <s v="Q3-2023"/>
    <s v="Medium"/>
    <s v="Americas &gt; Canada &gt; Vancouver"/>
    <s v="Jan-2023"/>
    <n v="7"/>
    <n v="7"/>
    <n v="1460546.9416299989"/>
    <n v="879423.86933999998"/>
    <n v="0.60211955143225027"/>
    <s v="A"/>
  </r>
  <r>
    <s v="ORD-2024-129345"/>
    <d v="2024-02-18T00:00:00"/>
    <d v="2024-03-03T00:00:00"/>
    <x v="1"/>
    <x v="4"/>
    <s v="Unknown - Brazil"/>
    <s v="Enterprise"/>
    <x v="5"/>
    <x v="5"/>
    <s v="Printers"/>
    <s v="PRN-5384"/>
    <n v="624.23"/>
    <n v="1318.37"/>
    <n v="0.21"/>
    <n v="17"/>
    <n v="14"/>
    <n v="17705.7091"/>
    <n v="10611.91"/>
    <x v="557"/>
    <n v="0.40065038118128804"/>
    <x v="30"/>
    <s v="Q1-2024"/>
    <s v="Medium"/>
    <s v="Americas &gt; Brazil &gt; Unknown - Brazil"/>
    <s v="Jan-2023"/>
    <n v="13"/>
    <n v="13"/>
    <n v="1460546.9416299989"/>
    <n v="897129.57843999995"/>
    <n v="0.61424220808595575"/>
    <s v="A"/>
  </r>
  <r>
    <s v="ORD-2024-988736"/>
    <d v="2024-09-09T00:00:00"/>
    <d v="2024-10-01T00:00:00"/>
    <x v="2"/>
    <x v="9"/>
    <s v="Shenzhen"/>
    <s v="Consumer"/>
    <x v="3"/>
    <x v="2"/>
    <s v="Printers"/>
    <s v="PRN-3014"/>
    <n v="1166.18"/>
    <n v="1335.02"/>
    <n v="0.128"/>
    <n v="15"/>
    <n v="22"/>
    <n v="17462.061600000001"/>
    <n v="17492.7"/>
    <x v="558"/>
    <n v="-1.7545694604581979E-3"/>
    <x v="31"/>
    <s v="Q3-2024"/>
    <s v="Medium"/>
    <s v="Asia &gt; China &gt; Shenzhen"/>
    <s v="Jan-2023"/>
    <n v="20"/>
    <n v="20"/>
    <n v="1460546.9416299989"/>
    <n v="914591.64003999997"/>
    <n v="0.62619804538380519"/>
    <s v="A"/>
  </r>
  <r>
    <s v="ORD-2024-834983"/>
    <d v="2024-03-16T00:00:00"/>
    <d v="2024-04-13T00:00:00"/>
    <x v="0"/>
    <x v="7"/>
    <s v="Paris"/>
    <s v="Small Business"/>
    <x v="2"/>
    <x v="10"/>
    <s v="Printers"/>
    <s v="PRN-8758"/>
    <n v="287.61"/>
    <n v="628.54"/>
    <n v="0.13500000000000001"/>
    <n v="32"/>
    <n v="28"/>
    <n v="17397.9872"/>
    <n v="9203.52"/>
    <x v="559"/>
    <n v="0.47100087531964613"/>
    <x v="12"/>
    <s v="Q1-2024"/>
    <s v="Low"/>
    <s v="Europe &gt; France &gt; Paris"/>
    <s v="Jan-2023"/>
    <n v="14"/>
    <n v="14"/>
    <n v="1460546.9416299989"/>
    <n v="931989.62723999994"/>
    <n v="0.63811001254083721"/>
    <s v="A"/>
  </r>
  <r>
    <s v="ORD-2023-588455"/>
    <d v="2023-05-23T00:00:00"/>
    <d v="2023-05-25T00:00:00"/>
    <x v="1"/>
    <x v="4"/>
    <s v="Rio de Janeiro"/>
    <s v="Enterprise"/>
    <x v="0"/>
    <x v="9"/>
    <s v="Printers"/>
    <s v="PRN-1271"/>
    <n v="690.49"/>
    <n v="1290.29"/>
    <n v="4.2000000000000003E-2"/>
    <n v="14"/>
    <n v="2"/>
    <n v="17305.369479999998"/>
    <n v="9666.86"/>
    <x v="560"/>
    <n v="0.44139534199647718"/>
    <x v="0"/>
    <s v="Q2-2023"/>
    <s v="Medium"/>
    <s v="Americas &gt; Brazil &gt; Rio de Janeiro"/>
    <s v="Jan-2023"/>
    <n v="4"/>
    <n v="4"/>
    <n v="1460546.9416299989"/>
    <n v="949294.99671999994"/>
    <n v="0.6499585666589861"/>
    <s v="A"/>
  </r>
  <r>
    <s v="ORD-2023-700699"/>
    <d v="2023-01-12T00:00:00"/>
    <d v="2023-01-26T00:00:00"/>
    <x v="2"/>
    <x v="9"/>
    <s v="Shenzhen"/>
    <s v="Non-Profit"/>
    <x v="0"/>
    <x v="9"/>
    <s v="Printers"/>
    <s v="PRN-1641"/>
    <n v="1083.0899999999999"/>
    <n v="1425.87"/>
    <n v="0"/>
    <n v="12"/>
    <n v="14"/>
    <n v="17110.439999999999"/>
    <n v="12997.079999999998"/>
    <x v="561"/>
    <n v="0.24040059752992915"/>
    <x v="18"/>
    <s v="Q1-2023"/>
    <s v="Medium"/>
    <s v="Asia &gt; China &gt; Shenzhen"/>
    <s v="Jan-2023"/>
    <n v="0"/>
    <n v="0"/>
    <n v="1460546.9416299989"/>
    <n v="966405.43671999988"/>
    <n v="0.66167365743238116"/>
    <s v="A"/>
  </r>
  <r>
    <s v="ORD-2023-166668"/>
    <d v="2023-10-05T00:00:00"/>
    <d v="2023-10-31T00:00:00"/>
    <x v="2"/>
    <x v="9"/>
    <s v="Shanghai"/>
    <s v="Consumer"/>
    <x v="4"/>
    <x v="8"/>
    <s v="Printers"/>
    <s v="PRN-6520"/>
    <n v="649.91"/>
    <n v="1360.12"/>
    <n v="0.19400000000000001"/>
    <n v="15"/>
    <n v="26"/>
    <n v="16443.8508"/>
    <n v="9748.65"/>
    <x v="562"/>
    <n v="0.4071552874950678"/>
    <x v="5"/>
    <s v="Q4-2023"/>
    <s v="Medium"/>
    <s v="Asia &gt; China &gt; Shanghai"/>
    <s v="Jan-2023"/>
    <n v="9"/>
    <n v="9"/>
    <n v="1460546.9416299989"/>
    <n v="982849.2875199999"/>
    <n v="0.67293235123488804"/>
    <s v="A"/>
  </r>
  <r>
    <s v="ORD-2024-599522"/>
    <d v="2024-04-19T00:00:00"/>
    <d v="2024-05-06T00:00:00"/>
    <x v="3"/>
    <x v="6"/>
    <s v="Port Harcourt"/>
    <s v="Non-Profit"/>
    <x v="2"/>
    <x v="5"/>
    <s v="Printers"/>
    <s v="PRN-7303"/>
    <n v="865.33"/>
    <n v="1395.64"/>
    <n v="0.17499999999999999"/>
    <n v="14"/>
    <n v="17"/>
    <n v="16119.642000000002"/>
    <n v="12114.62"/>
    <x v="563"/>
    <n v="0.24845601409758358"/>
    <x v="28"/>
    <s v="Q2-2024"/>
    <s v="Medium"/>
    <s v="Africa &gt; Nigeria &gt; Port Harcourt"/>
    <s v="Jan-2023"/>
    <n v="15"/>
    <n v="15"/>
    <n v="1460546.9416299989"/>
    <n v="998968.92951999989"/>
    <n v="0.6839690673722072"/>
    <s v="A"/>
  </r>
  <r>
    <s v="ORD-2025-683247"/>
    <d v="2025-03-10T00:00:00"/>
    <d v="2025-04-04T00:00:00"/>
    <x v="2"/>
    <x v="10"/>
    <s v="Osaka"/>
    <s v="Corporate"/>
    <x v="3"/>
    <x v="11"/>
    <s v="Printers"/>
    <s v="PRN-9867"/>
    <n v="783.72"/>
    <n v="1355.94"/>
    <n v="0.187"/>
    <n v="14"/>
    <n v="25"/>
    <n v="15433.309079999999"/>
    <n v="10972.08"/>
    <x v="564"/>
    <n v="0.2890649734852585"/>
    <x v="20"/>
    <s v="Q1-2025"/>
    <s v="Medium"/>
    <s v="Asia &gt; Japan &gt; Osaka"/>
    <s v="Mar-2023"/>
    <n v="24"/>
    <n v="24"/>
    <n v="1460546.9416299989"/>
    <n v="1014402.2385999999"/>
    <n v="0.69453586850683979"/>
    <s v="A"/>
  </r>
  <r>
    <s v="ORD-2024-371409"/>
    <d v="2024-11-17T00:00:00"/>
    <d v="2024-11-28T00:00:00"/>
    <x v="1"/>
    <x v="1"/>
    <s v="Unknown - Canada"/>
    <s v="Consumer"/>
    <x v="5"/>
    <x v="5"/>
    <s v="Printers"/>
    <s v="PRN-1371"/>
    <n v="1008.16"/>
    <n v="2077.5"/>
    <n v="7.3999999999999996E-2"/>
    <n v="8"/>
    <n v="11"/>
    <n v="15390.12"/>
    <n v="8065.28"/>
    <x v="565"/>
    <n v="0.47594430712691005"/>
    <x v="6"/>
    <s v="Q4-2024"/>
    <s v="High"/>
    <s v="Americas &gt; Canada &gt; Unknown - Canada"/>
    <s v="Jan-2023"/>
    <n v="22"/>
    <n v="22"/>
    <n v="1460546.9416299989"/>
    <n v="1029792.3585999999"/>
    <n v="0.70507309915745098"/>
    <s v="A"/>
  </r>
  <r>
    <s v="ORD-2023-689428"/>
    <d v="2023-01-07T00:00:00"/>
    <d v="2023-01-30T00:00:00"/>
    <x v="3"/>
    <x v="8"/>
    <s v="Cape Town"/>
    <s v="Consumer"/>
    <x v="2"/>
    <x v="5"/>
    <s v="Printers"/>
    <s v="PRN-4787"/>
    <n v="299.02"/>
    <n v="724.7"/>
    <n v="0.14000000000000001"/>
    <n v="24"/>
    <n v="23"/>
    <n v="14957.808000000003"/>
    <n v="7176.48"/>
    <x v="566"/>
    <n v="0.5202184705138615"/>
    <x v="18"/>
    <s v="Q1-2023"/>
    <s v="Low"/>
    <s v="Africa &gt; South Africa &gt; Cape Town"/>
    <s v="Jan-2023"/>
    <n v="0"/>
    <n v="0"/>
    <n v="1460546.9416299989"/>
    <n v="1044750.1665999999"/>
    <n v="0.71531433658273136"/>
    <s v="A"/>
  </r>
  <r>
    <s v="ORD-2024-885858"/>
    <d v="2024-01-10T00:00:00"/>
    <d v="2024-01-23T00:00:00"/>
    <x v="0"/>
    <x v="7"/>
    <s v="Marseille"/>
    <s v="Corporate"/>
    <x v="3"/>
    <x v="5"/>
    <s v="Printers"/>
    <s v="PRN-6776"/>
    <n v="720"/>
    <n v="907.59"/>
    <n v="0.154"/>
    <n v="19"/>
    <n v="13"/>
    <n v="14588.601659999998"/>
    <n v="13680"/>
    <x v="567"/>
    <n v="6.2281614179052071E-2"/>
    <x v="22"/>
    <s v="Q1-2024"/>
    <s v="Medium"/>
    <s v="Europe &gt; France &gt; Marseille"/>
    <s v="Jan-2023"/>
    <n v="12"/>
    <n v="12"/>
    <n v="1460546.9416299989"/>
    <n v="1059338.7682599998"/>
    <n v="0.72530278765142397"/>
    <s v="A"/>
  </r>
  <r>
    <s v="ORD-2023-243704"/>
    <d v="2023-08-29T00:00:00"/>
    <d v="2023-09-19T00:00:00"/>
    <x v="0"/>
    <x v="7"/>
    <s v="Lyon"/>
    <s v="Small Business"/>
    <x v="3"/>
    <x v="7"/>
    <s v="Printers"/>
    <s v="PRN-7079"/>
    <n v="784.46"/>
    <n v="1843.51"/>
    <n v="0.13800000000000001"/>
    <n v="9"/>
    <n v="21"/>
    <n v="14301.950580000001"/>
    <n v="7060.14"/>
    <x v="568"/>
    <n v="0.50635125184441798"/>
    <x v="3"/>
    <s v="Q3-2023"/>
    <s v="High"/>
    <s v="Europe &gt; France &gt; Lyon"/>
    <s v="Jan-2023"/>
    <n v="7"/>
    <n v="7"/>
    <n v="1460546.9416299989"/>
    <n v="1073640.7188399998"/>
    <n v="0.73509497588745476"/>
    <s v="A"/>
  </r>
  <r>
    <s v="ORD-2023-744942"/>
    <d v="2023-02-23T00:00:00"/>
    <d v="2023-03-18T00:00:00"/>
    <x v="2"/>
    <x v="9"/>
    <s v="Beijing"/>
    <s v="Education"/>
    <x v="5"/>
    <x v="10"/>
    <s v="Printers"/>
    <s v="PRN-1060"/>
    <n v="770.11"/>
    <n v="1667.82"/>
    <n v="6.9000000000000006E-2"/>
    <n v="9"/>
    <n v="23"/>
    <n v="13974.663780000001"/>
    <n v="6930.99"/>
    <x v="569"/>
    <n v="0.50403171703355287"/>
    <x v="29"/>
    <s v="Q1-2023"/>
    <s v="High"/>
    <s v="Asia &gt; China &gt; Beijing"/>
    <s v="Jan-2023"/>
    <n v="1"/>
    <n v="1"/>
    <n v="1460546.9416299989"/>
    <n v="1087615.3826199998"/>
    <n v="0.74466307902859996"/>
    <s v="A"/>
  </r>
  <r>
    <s v="ORD-2025-532859"/>
    <d v="2025-03-11T00:00:00"/>
    <d v="2025-03-27T00:00:00"/>
    <x v="2"/>
    <x v="10"/>
    <s v="Tokyo"/>
    <s v="Enterprise"/>
    <x v="5"/>
    <x v="7"/>
    <s v="Printers"/>
    <s v="PRN-5264"/>
    <n v="1317.58"/>
    <n v="1897.74"/>
    <n v="8.1000000000000003E-2"/>
    <n v="8"/>
    <n v="16"/>
    <n v="13952.18448"/>
    <n v="10540.64"/>
    <x v="570"/>
    <n v="0.24451687009230261"/>
    <x v="20"/>
    <s v="Q1-2025"/>
    <s v="High"/>
    <s v="Asia &gt; Japan &gt; Tokyo"/>
    <s v="Mar-2023"/>
    <n v="24"/>
    <n v="24"/>
    <n v="1460546.9416299989"/>
    <n v="1101567.5670999999"/>
    <n v="0.75421579115466775"/>
    <s v="A"/>
  </r>
  <r>
    <s v="ORD-2023-294716"/>
    <d v="2023-04-10T00:00:00"/>
    <d v="2023-04-25T00:00:00"/>
    <x v="0"/>
    <x v="2"/>
    <s v="London"/>
    <s v="Small Business"/>
    <x v="0"/>
    <x v="4"/>
    <s v="Printers"/>
    <s v="PRN-5067"/>
    <n v="405.66"/>
    <n v="962.51"/>
    <n v="0.19"/>
    <n v="17"/>
    <n v="15"/>
    <n v="13253.762700000001"/>
    <n v="6896.22"/>
    <x v="571"/>
    <n v="0.47967832561239387"/>
    <x v="24"/>
    <s v="Q2-2023"/>
    <s v="Medium"/>
    <s v="Europe &gt; United Kingdom &gt; London"/>
    <s v="Jan-2023"/>
    <n v="3"/>
    <n v="3"/>
    <n v="1460546.9416299989"/>
    <n v="1114821.3297999999"/>
    <n v="0.76329031133764014"/>
    <s v="A"/>
  </r>
  <r>
    <s v="ORD-2024-890180"/>
    <d v="2024-01-20T00:00:00"/>
    <d v="2024-02-13T00:00:00"/>
    <x v="0"/>
    <x v="7"/>
    <s v="Marseille"/>
    <s v="Corporate"/>
    <x v="0"/>
    <x v="11"/>
    <s v="Printers"/>
    <s v="PRN-8392"/>
    <n v="643.53"/>
    <n v="1439.01"/>
    <n v="0"/>
    <n v="9"/>
    <n v="24"/>
    <n v="12951.09"/>
    <n v="5791.7699999999995"/>
    <x v="572"/>
    <n v="0.55279671440782208"/>
    <x v="22"/>
    <s v="Q1-2024"/>
    <s v="Medium"/>
    <s v="Europe &gt; France &gt; Marseille"/>
    <s v="Jan-2023"/>
    <n v="12"/>
    <n v="12"/>
    <n v="1460546.9416299989"/>
    <n v="1127772.4198"/>
    <n v="0.77215759908502768"/>
    <s v="A"/>
  </r>
  <r>
    <s v="ORD-2024-783321"/>
    <d v="2024-11-20T00:00:00"/>
    <d v="2024-12-15T00:00:00"/>
    <x v="0"/>
    <x v="7"/>
    <s v="Paris"/>
    <s v="Corporate"/>
    <x v="2"/>
    <x v="12"/>
    <s v="Printers"/>
    <s v="PRN-4911"/>
    <n v="1203.58"/>
    <n v="1856.16"/>
    <n v="0.129"/>
    <n v="8"/>
    <n v="25"/>
    <n v="12933.722880000001"/>
    <n v="9628.64"/>
    <x v="573"/>
    <n v="0.25553994860295021"/>
    <x v="6"/>
    <s v="Q4-2024"/>
    <s v="High"/>
    <s v="Europe &gt; France &gt; Paris"/>
    <s v="Jan-2023"/>
    <n v="22"/>
    <n v="22"/>
    <n v="1460546.9416299989"/>
    <n v="1140706.14268"/>
    <n v="0.78101299599925889"/>
    <s v="A"/>
  </r>
  <r>
    <s v="ORD-2025-947929"/>
    <d v="2025-03-23T00:00:00"/>
    <d v="2025-04-02T00:00:00"/>
    <x v="0"/>
    <x v="0"/>
    <s v="Berlin"/>
    <s v="Enterprise"/>
    <x v="2"/>
    <x v="13"/>
    <s v="Printers"/>
    <s v="PRN-3159"/>
    <n v="663.61"/>
    <n v="1002.11"/>
    <n v="4.5999999999999999E-2"/>
    <n v="13"/>
    <n v="10"/>
    <n v="12428.16822"/>
    <n v="8626.93"/>
    <x v="574"/>
    <n v="0.30585667595670823"/>
    <x v="20"/>
    <s v="Q1-2025"/>
    <s v="Medium"/>
    <s v="Europe &gt; Germany &gt; Berlin"/>
    <s v="Jan-2023"/>
    <n v="26"/>
    <n v="26"/>
    <n v="1460546.9416299989"/>
    <n v="1153134.3109000002"/>
    <n v="0.78952225226878348"/>
    <s v="A"/>
  </r>
  <r>
    <s v="ORD-2024-468655"/>
    <d v="2024-02-19T00:00:00"/>
    <d v="2024-03-06T00:00:00"/>
    <x v="2"/>
    <x v="9"/>
    <s v="Beijing"/>
    <s v="Education"/>
    <x v="1"/>
    <x v="0"/>
    <s v="Printers"/>
    <s v="PRN-6308"/>
    <n v="1477.84"/>
    <n v="3197.47"/>
    <n v="0.24299999999999999"/>
    <n v="5"/>
    <n v="16"/>
    <n v="12102.423949999999"/>
    <n v="7389.2"/>
    <x v="575"/>
    <n v="0.38944462443823075"/>
    <x v="30"/>
    <s v="Q1-2024"/>
    <s v="High"/>
    <s v="Asia &gt; China &gt; Beijing"/>
    <s v="Jan-2023"/>
    <n v="13"/>
    <n v="13"/>
    <n v="1460546.9416299989"/>
    <n v="1165236.7348500001"/>
    <n v="0.7978084795751742"/>
    <s v="A"/>
  </r>
  <r>
    <s v="ORD-2023-292714"/>
    <d v="2023-07-10T00:00:00"/>
    <d v="2023-08-01T00:00:00"/>
    <x v="0"/>
    <x v="7"/>
    <s v="Marseille"/>
    <s v="Consumer"/>
    <x v="1"/>
    <x v="7"/>
    <s v="Printers"/>
    <s v="PRN-1504"/>
    <n v="1303.56"/>
    <n v="1791.37"/>
    <n v="0.126"/>
    <n v="7"/>
    <n v="22"/>
    <n v="10959.60166"/>
    <n v="9124.92"/>
    <x v="576"/>
    <n v="0.16740404596055367"/>
    <x v="14"/>
    <s v="Q3-2023"/>
    <s v="High"/>
    <s v="Europe &gt; France &gt; Marseille"/>
    <s v="Jan-2023"/>
    <n v="6"/>
    <n v="6"/>
    <n v="1460546.9416299989"/>
    <n v="1176196.3365100001"/>
    <n v="0.80531224501236642"/>
    <s v="B"/>
  </r>
  <r>
    <s v="ORD-2024-925626"/>
    <d v="2024-11-04T00:00:00"/>
    <d v="2024-11-05T00:00:00"/>
    <x v="0"/>
    <x v="2"/>
    <s v="London"/>
    <s v="Corporate"/>
    <x v="0"/>
    <x v="9"/>
    <s v="Printers"/>
    <s v="PRN-2293"/>
    <n v="840.68"/>
    <n v="1493.53"/>
    <n v="0"/>
    <n v="7"/>
    <n v="1"/>
    <n v="10454.709999999999"/>
    <n v="5884.7599999999993"/>
    <x v="577"/>
    <n v="0.43711877230454027"/>
    <x v="6"/>
    <s v="Q4-2024"/>
    <s v="Medium"/>
    <s v="Europe &gt; United Kingdom &gt; London"/>
    <s v="Jan-2023"/>
    <n v="22"/>
    <n v="22"/>
    <n v="1460546.9416299989"/>
    <n v="1186651.04651"/>
    <n v="0.81247032374438732"/>
    <s v="B"/>
  </r>
  <r>
    <s v="ORD-2023-735274"/>
    <d v="2023-02-23T00:00:00"/>
    <d v="2023-03-08T00:00:00"/>
    <x v="0"/>
    <x v="2"/>
    <s v="Manchester"/>
    <s v="Small Business"/>
    <x v="3"/>
    <x v="1"/>
    <s v="Printers"/>
    <s v="PRN-7410"/>
    <n v="307.37"/>
    <n v="462.61"/>
    <n v="0.188"/>
    <n v="27"/>
    <n v="13"/>
    <n v="10142.261640000002"/>
    <n v="8298.99"/>
    <x v="578"/>
    <n v="0.18174167709599751"/>
    <x v="29"/>
    <s v="Q1-2023"/>
    <s v="Low"/>
    <s v="Europe &gt; United Kingdom &gt; Manchester"/>
    <s v="Jan-2023"/>
    <n v="1"/>
    <n v="1"/>
    <n v="1460546.9416299989"/>
    <n v="1196793.3081499999"/>
    <n v="0.81941447689066071"/>
    <s v="B"/>
  </r>
  <r>
    <s v="ORD-2025-949776"/>
    <d v="2025-08-14T00:00:00"/>
    <d v="2025-09-11T00:00:00"/>
    <x v="1"/>
    <x v="4"/>
    <s v="São Paulo"/>
    <s v="Non-Profit"/>
    <x v="3"/>
    <x v="6"/>
    <s v="Printers"/>
    <s v="PRN-9490"/>
    <n v="1203.02"/>
    <n v="2439.33"/>
    <n v="0"/>
    <n v="4"/>
    <n v="28"/>
    <n v="9757.32"/>
    <n v="4812.08"/>
    <x v="579"/>
    <n v="0.50682359500354601"/>
    <x v="26"/>
    <s v="Q3-2025"/>
    <s v="High"/>
    <s v="Americas &gt; Brazil &gt; São Paulo"/>
    <s v="Jan-2023"/>
    <n v="31"/>
    <n v="31"/>
    <n v="1460546.9416299989"/>
    <n v="1206550.62815"/>
    <n v="0.82609507011357397"/>
    <s v="B"/>
  </r>
  <r>
    <s v="ORD-2023-931633"/>
    <d v="2023-05-14T00:00:00"/>
    <d v="2023-05-22T00:00:00"/>
    <x v="3"/>
    <x v="5"/>
    <s v="Mombasa"/>
    <s v="Small Business"/>
    <x v="5"/>
    <x v="6"/>
    <s v="Printers"/>
    <s v="PRN-9488"/>
    <n v="432.01"/>
    <n v="913.78"/>
    <n v="4.9000000000000002E-2"/>
    <n v="11"/>
    <n v="8"/>
    <n v="9559.0525799999996"/>
    <n v="4752.1099999999997"/>
    <x v="580"/>
    <n v="0.50286809699711899"/>
    <x v="0"/>
    <s v="Q2-2023"/>
    <s v="Medium"/>
    <s v="Africa &gt; Kenya &gt; Mombasa"/>
    <s v="Jan-2023"/>
    <n v="4"/>
    <n v="4"/>
    <n v="1460546.9416299989"/>
    <n v="1216109.6807299999"/>
    <n v="0.83263991458761177"/>
    <s v="B"/>
  </r>
  <r>
    <s v="ORD-2024-720756"/>
    <d v="2024-10-11T00:00:00"/>
    <d v="2024-11-09T00:00:00"/>
    <x v="2"/>
    <x v="9"/>
    <s v="Shanghai"/>
    <s v="Non-Profit"/>
    <x v="2"/>
    <x v="6"/>
    <s v="Printers"/>
    <s v="PRN-5666"/>
    <n v="391.64"/>
    <n v="504.76"/>
    <n v="4.0000000000000001E-3"/>
    <n v="19"/>
    <n v="29"/>
    <n v="9552.0782400000007"/>
    <n v="7441.16"/>
    <x v="581"/>
    <n v="0.22099046793402319"/>
    <x v="25"/>
    <s v="Q4-2024"/>
    <s v="Low"/>
    <s v="Asia &gt; China &gt; Shanghai"/>
    <s v="Jan-2023"/>
    <n v="21"/>
    <n v="21"/>
    <n v="1460546.9416299989"/>
    <n v="1225661.7589699998"/>
    <n v="0.83917998390530157"/>
    <s v="B"/>
  </r>
  <r>
    <s v="ORD-2023-517216"/>
    <d v="2023-09-19T00:00:00"/>
    <d v="2023-10-08T00:00:00"/>
    <x v="2"/>
    <x v="3"/>
    <s v="Bengaluru"/>
    <s v="Education"/>
    <x v="3"/>
    <x v="8"/>
    <s v="Printers"/>
    <s v="PRN-5005"/>
    <n v="385.32"/>
    <n v="606.76"/>
    <n v="8.5999999999999993E-2"/>
    <n v="17"/>
    <n v="19"/>
    <n v="9427.8368800000007"/>
    <n v="6550.44"/>
    <x v="582"/>
    <n v="0.30520223425842735"/>
    <x v="7"/>
    <s v="Q3-2023"/>
    <s v="Low"/>
    <s v="Asia &gt; India &gt; Bengaluru"/>
    <s v="Jan-2023"/>
    <n v="8"/>
    <n v="8"/>
    <n v="1460546.9416299989"/>
    <n v="1235089.5958499999"/>
    <n v="0.84563498826789907"/>
    <s v="B"/>
  </r>
  <r>
    <s v="ORD-2024-206081"/>
    <d v="2024-12-10T00:00:00"/>
    <d v="2025-01-08T00:00:00"/>
    <x v="0"/>
    <x v="7"/>
    <s v="Marseille"/>
    <s v="Small Business"/>
    <x v="0"/>
    <x v="10"/>
    <s v="Printers"/>
    <s v="PRN-6791"/>
    <n v="891.08"/>
    <n v="1040.0999999999999"/>
    <n v="0.109"/>
    <n v="10"/>
    <n v="29"/>
    <n v="9267.2909999999993"/>
    <n v="8910.8000000000011"/>
    <x v="583"/>
    <n v="3.8467660074556653E-2"/>
    <x v="1"/>
    <s v="Q4-2024"/>
    <s v="Medium"/>
    <s v="Europe &gt; France &gt; Marseille"/>
    <s v="Jan-2023"/>
    <n v="23"/>
    <n v="23"/>
    <n v="1460546.9416299989"/>
    <n v="1244356.8868499999"/>
    <n v="0.85198007087760796"/>
    <s v="B"/>
  </r>
  <r>
    <s v="ORD-2023-651638"/>
    <d v="2023-06-17T00:00:00"/>
    <d v="2023-06-24T00:00:00"/>
    <x v="1"/>
    <x v="11"/>
    <s v="San Francisco"/>
    <s v="Corporate"/>
    <x v="0"/>
    <x v="14"/>
    <s v="Printers"/>
    <s v="PRN-6536"/>
    <n v="313.99"/>
    <n v="454.42"/>
    <n v="0.129"/>
    <n v="21"/>
    <n v="7"/>
    <n v="8311.7962200000002"/>
    <n v="6593.79"/>
    <x v="584"/>
    <n v="0.2066949398814785"/>
    <x v="16"/>
    <s v="Q2-2023"/>
    <s v="Low"/>
    <s v="Americas &gt; USA &gt; San Francisco"/>
    <s v="Jan-2023"/>
    <n v="5"/>
    <n v="5"/>
    <n v="1460546.9416299989"/>
    <n v="1252668.6830699998"/>
    <n v="0.85767095008394401"/>
    <s v="B"/>
  </r>
  <r>
    <s v="ORD-2025-415018"/>
    <d v="2025-01-22T00:00:00"/>
    <d v="2025-02-04T00:00:00"/>
    <x v="2"/>
    <x v="10"/>
    <s v="Tokyo"/>
    <s v="Small Business"/>
    <x v="5"/>
    <x v="2"/>
    <s v="Printers"/>
    <s v="PRN-2991"/>
    <n v="122.29"/>
    <n v="224.95"/>
    <n v="0.153"/>
    <n v="43"/>
    <n v="13"/>
    <n v="8192.9039499999999"/>
    <n v="5258.47"/>
    <x v="585"/>
    <n v="0.35816774710266192"/>
    <x v="9"/>
    <s v="Q1-2025"/>
    <s v="Low"/>
    <s v="Asia &gt; Japan &gt; Tokyo"/>
    <s v="Mar-2023"/>
    <n v="22"/>
    <n v="22"/>
    <n v="1460546.9416299989"/>
    <n v="1260861.5870199997"/>
    <n v="0.86328042672346683"/>
    <s v="B"/>
  </r>
  <r>
    <s v="ORD-2024-375848"/>
    <d v="2024-05-18T00:00:00"/>
    <d v="2024-05-21T00:00:00"/>
    <x v="0"/>
    <x v="7"/>
    <s v="Marseille"/>
    <s v="Non-Profit"/>
    <x v="1"/>
    <x v="4"/>
    <s v="Printers"/>
    <s v="PRN-1725"/>
    <n v="663.66"/>
    <n v="824.26"/>
    <n v="0.23899999999999999"/>
    <n v="13"/>
    <n v="3"/>
    <n v="8154.4041799999995"/>
    <n v="8627.58"/>
    <x v="586"/>
    <n v="-5.8027025587049134E-2"/>
    <x v="17"/>
    <s v="Q2-2024"/>
    <s v="Medium"/>
    <s v="Europe &gt; France &gt; Marseille"/>
    <s v="Jan-2023"/>
    <n v="16"/>
    <n v="16"/>
    <n v="1460546.9416299989"/>
    <n v="1269015.9911999998"/>
    <n v="0.8688635435323655"/>
    <s v="B"/>
  </r>
  <r>
    <s v="ORD-2025-789245"/>
    <d v="2025-07-23T00:00:00"/>
    <d v="2025-08-17T00:00:00"/>
    <x v="0"/>
    <x v="2"/>
    <s v="Birmingham"/>
    <s v="Education"/>
    <x v="2"/>
    <x v="14"/>
    <s v="Printers"/>
    <s v="PRN-5876"/>
    <n v="1142.06"/>
    <n v="1455"/>
    <n v="7.8E-2"/>
    <n v="6"/>
    <n v="25"/>
    <n v="8049.06"/>
    <n v="6852.36"/>
    <x v="587"/>
    <n v="0.14867574598773034"/>
    <x v="10"/>
    <s v="Q3-2025"/>
    <s v="Medium"/>
    <s v="Europe &gt; United Kingdom &gt; Birmingham"/>
    <s v="Jan-2023"/>
    <n v="30"/>
    <n v="30"/>
    <n v="1460546.9416299989"/>
    <n v="1277065.0511999999"/>
    <n v="0.87437453381318264"/>
    <s v="B"/>
  </r>
  <r>
    <s v="ORD-2024-390951"/>
    <d v="2024-12-20T00:00:00"/>
    <d v="2025-01-14T00:00:00"/>
    <x v="2"/>
    <x v="3"/>
    <s v="Delhi"/>
    <s v="Small Business"/>
    <x v="0"/>
    <x v="9"/>
    <s v="Printers"/>
    <s v="PRN-9378"/>
    <n v="1361.34"/>
    <n v="1737.9"/>
    <n v="7.6999999999999999E-2"/>
    <n v="5"/>
    <n v="25"/>
    <n v="8020.4085000000005"/>
    <n v="6806.7"/>
    <x v="588"/>
    <n v="0.15132751654731808"/>
    <x v="1"/>
    <s v="Q4-2024"/>
    <s v="High"/>
    <s v="Asia &gt; India &gt; Delhi"/>
    <s v="Jan-2023"/>
    <n v="23"/>
    <n v="23"/>
    <n v="1460546.9416299989"/>
    <n v="1285085.4596999998"/>
    <n v="0.879865907127791"/>
    <s v="B"/>
  </r>
  <r>
    <s v="ORD-2025-866565"/>
    <d v="2025-05-12T00:00:00"/>
    <d v="2025-05-26T00:00:00"/>
    <x v="2"/>
    <x v="3"/>
    <s v="Hyderabad"/>
    <s v="Corporate"/>
    <x v="1"/>
    <x v="12"/>
    <s v="Printers"/>
    <s v="PRN-8850"/>
    <n v="320.12"/>
    <n v="594.41999999999996"/>
    <n v="0.104"/>
    <n v="15"/>
    <n v="14"/>
    <n v="7989.0047999999997"/>
    <n v="4801.8"/>
    <x v="589"/>
    <n v="0.39894891538931104"/>
    <x v="27"/>
    <s v="Q2-2025"/>
    <s v="Low"/>
    <s v="Asia &gt; India &gt; Hyderabad"/>
    <s v="Jan-2023"/>
    <n v="28"/>
    <n v="28"/>
    <n v="1460546.9416299989"/>
    <n v="1293074.4644999998"/>
    <n v="0.88533577911361305"/>
    <s v="B"/>
  </r>
  <r>
    <s v="ORD-2023-374486"/>
    <d v="2023-06-24T00:00:00"/>
    <d v="2023-07-01T00:00:00"/>
    <x v="1"/>
    <x v="4"/>
    <s v="Rio de Janeiro"/>
    <s v="Non-Profit"/>
    <x v="0"/>
    <x v="13"/>
    <s v="Printers"/>
    <s v="PRN-6490"/>
    <n v="804.01"/>
    <n v="1405.07"/>
    <n v="9.6000000000000002E-2"/>
    <n v="6"/>
    <n v="7"/>
    <n v="7621.0996800000003"/>
    <n v="4824.0599999999995"/>
    <x v="590"/>
    <n v="0.3670126093928745"/>
    <x v="16"/>
    <s v="Q2-2023"/>
    <s v="Medium"/>
    <s v="Americas &gt; Brazil &gt; Rio de Janeiro"/>
    <s v="Jan-2023"/>
    <n v="5"/>
    <n v="5"/>
    <n v="1460546.9416299989"/>
    <n v="1300695.5641799998"/>
    <n v="0.89055375565567108"/>
    <s v="B"/>
  </r>
  <r>
    <s v="ORD-2023-596758"/>
    <d v="2023-12-07T00:00:00"/>
    <d v="2023-12-14T00:00:00"/>
    <x v="2"/>
    <x v="10"/>
    <s v="Tokyo"/>
    <s v="Non-Profit"/>
    <x v="1"/>
    <x v="11"/>
    <s v="Printers"/>
    <s v="PRN-8175"/>
    <n v="1097.5899999999999"/>
    <n v="845.55"/>
    <n v="0.184"/>
    <n v="11"/>
    <n v="7"/>
    <n v="7589.6567999999997"/>
    <n v="12073.49"/>
    <x v="591"/>
    <n v="-0.59078207594314414"/>
    <x v="19"/>
    <s v="Q4-2023"/>
    <s v="Medium"/>
    <s v="Asia &gt; Japan &gt; Tokyo"/>
    <s v="Mar-2023"/>
    <n v="9"/>
    <n v="9"/>
    <n v="1460546.9416299989"/>
    <n v="1308285.2209799998"/>
    <n v="0.89575020404337569"/>
    <s v="B"/>
  </r>
  <r>
    <s v="ORD-2024-307849"/>
    <d v="2024-08-10T00:00:00"/>
    <d v="2024-09-07T00:00:00"/>
    <x v="0"/>
    <x v="7"/>
    <s v="Marseille"/>
    <s v="Non-Profit"/>
    <x v="3"/>
    <x v="6"/>
    <s v="Printers"/>
    <s v="PRN-1183"/>
    <n v="229.96"/>
    <n v="564.26"/>
    <n v="0.105"/>
    <n v="15"/>
    <n v="28"/>
    <n v="7575.1904999999997"/>
    <n v="3449.4"/>
    <x v="592"/>
    <n v="0.54464511486542799"/>
    <x v="4"/>
    <s v="Q3-2024"/>
    <s v="Low"/>
    <s v="Europe &gt; France &gt; Marseille"/>
    <s v="Jan-2023"/>
    <n v="19"/>
    <n v="19"/>
    <n v="1460546.9416299989"/>
    <n v="1315860.4114799998"/>
    <n v="0.90093674771690246"/>
    <s v="B"/>
  </r>
  <r>
    <s v="ORD-2025-246470"/>
    <d v="2025-04-16T00:00:00"/>
    <d v="2025-05-16T00:00:00"/>
    <x v="1"/>
    <x v="1"/>
    <s v="Montreal"/>
    <s v="Enterprise"/>
    <x v="5"/>
    <x v="10"/>
    <s v="Printers"/>
    <s v="PRN-6178"/>
    <n v="763.32"/>
    <n v="568.29"/>
    <n v="0.13100000000000001"/>
    <n v="15"/>
    <n v="30"/>
    <n v="7407.6601499999988"/>
    <n v="11449.800000000001"/>
    <x v="593"/>
    <n v="-0.54567026134426577"/>
    <x v="32"/>
    <s v="Q2-2025"/>
    <s v="Low"/>
    <s v="Americas &gt; Canada &gt; Montreal"/>
    <s v="Jan-2023"/>
    <n v="27"/>
    <n v="27"/>
    <n v="1460546.9416299989"/>
    <n v="1323268.0716299997"/>
    <n v="0.90600858754543467"/>
    <s v="B"/>
  </r>
  <r>
    <s v="ORD-2024-510520"/>
    <d v="2024-09-25T00:00:00"/>
    <d v="2024-10-03T00:00:00"/>
    <x v="1"/>
    <x v="1"/>
    <s v="Toronto"/>
    <s v="Consumer"/>
    <x v="2"/>
    <x v="13"/>
    <s v="Printers"/>
    <s v="PRN-9557"/>
    <n v="558.19000000000005"/>
    <n v="1031.6400000000001"/>
    <n v="0"/>
    <n v="7"/>
    <n v="8"/>
    <n v="7221.4800000000005"/>
    <n v="3907.3300000000004"/>
    <x v="594"/>
    <n v="0.45892947152107322"/>
    <x v="31"/>
    <s v="Q3-2024"/>
    <s v="Medium"/>
    <s v="Americas &gt; Canada &gt; Toronto"/>
    <s v="Jan-2023"/>
    <n v="20"/>
    <n v="20"/>
    <n v="1460546.9416299989"/>
    <n v="1330489.5516299997"/>
    <n v="0.91095295447686697"/>
    <s v="B"/>
  </r>
  <r>
    <s v="ORD-2023-192324"/>
    <d v="2023-09-14T00:00:00"/>
    <d v="2023-09-16T00:00:00"/>
    <x v="0"/>
    <x v="7"/>
    <s v="Lyon"/>
    <s v="Non-Profit"/>
    <x v="3"/>
    <x v="7"/>
    <s v="Printers"/>
    <s v="PRN-4432"/>
    <n v="376.83"/>
    <n v="732.88"/>
    <n v="0.188"/>
    <n v="12"/>
    <n v="2"/>
    <n v="7141.1827199999998"/>
    <n v="4521.96"/>
    <x v="595"/>
    <n v="0.36677716040852121"/>
    <x v="7"/>
    <s v="Q3-2023"/>
    <s v="Low"/>
    <s v="Europe &gt; France &gt; Lyon"/>
    <s v="Jan-2023"/>
    <n v="8"/>
    <n v="8"/>
    <n v="1460546.9416299989"/>
    <n v="1337630.7343499996"/>
    <n v="0.91584234386686514"/>
    <s v="B"/>
  </r>
  <r>
    <s v="ORD-2025-150713"/>
    <d v="2025-07-11T00:00:00"/>
    <d v="2025-07-16T00:00:00"/>
    <x v="0"/>
    <x v="2"/>
    <s v="London"/>
    <s v="Enterprise"/>
    <x v="2"/>
    <x v="10"/>
    <s v="Printers"/>
    <s v="PRN-5753"/>
    <n v="930.03"/>
    <n v="1086.68"/>
    <n v="0.109"/>
    <n v="7"/>
    <n v="5"/>
    <n v="6777.6231600000001"/>
    <n v="6510.21"/>
    <x v="596"/>
    <n v="3.9455300728168552E-2"/>
    <x v="10"/>
    <s v="Q3-2025"/>
    <s v="Medium"/>
    <s v="Europe &gt; United Kingdom &gt; London"/>
    <s v="Jan-2023"/>
    <n v="30"/>
    <n v="30"/>
    <n v="1460546.9416299989"/>
    <n v="1344408.3575099995"/>
    <n v="0.9204828131094599"/>
    <s v="B"/>
  </r>
  <r>
    <s v="ORD-2023-824839"/>
    <d v="2023-12-06T00:00:00"/>
    <d v="2023-12-31T00:00:00"/>
    <x v="2"/>
    <x v="10"/>
    <s v="Osaka"/>
    <s v="Consumer"/>
    <x v="0"/>
    <x v="2"/>
    <s v="Printers"/>
    <s v="PRN-8041"/>
    <n v="663.03"/>
    <n v="813.51"/>
    <n v="0.10199999999999999"/>
    <n v="9"/>
    <n v="25"/>
    <n v="6574.7878200000005"/>
    <n v="5967.2699999999995"/>
    <x v="597"/>
    <n v="9.2401129379715993E-2"/>
    <x v="19"/>
    <s v="Q4-2023"/>
    <s v="Low"/>
    <s v="Asia &gt; Japan &gt; Osaka"/>
    <s v="Mar-2023"/>
    <n v="9"/>
    <n v="9"/>
    <n v="1460546.9416299989"/>
    <n v="1350983.1453299995"/>
    <n v="0.92498440606248233"/>
    <s v="B"/>
  </r>
  <r>
    <s v="ORD-2025-652467"/>
    <d v="2025-08-21T00:00:00"/>
    <d v="2025-09-12T00:00:00"/>
    <x v="2"/>
    <x v="9"/>
    <s v="Shenzhen"/>
    <s v="Education"/>
    <x v="0"/>
    <x v="7"/>
    <s v="Printers"/>
    <s v="PRN-8137"/>
    <n v="352.66"/>
    <n v="411.18"/>
    <n v="0.17299999999999999"/>
    <n v="18"/>
    <n v="22"/>
    <n v="6120.8254799999995"/>
    <n v="6347.88"/>
    <x v="598"/>
    <n v="-3.7095408248758073E-2"/>
    <x v="26"/>
    <s v="Q3-2025"/>
    <s v="Low"/>
    <s v="Asia &gt; China &gt; Shenzhen"/>
    <s v="Jan-2023"/>
    <n v="31"/>
    <n v="31"/>
    <n v="1460546.9416299989"/>
    <n v="1357103.9708099994"/>
    <n v="0.92917518234329732"/>
    <s v="B"/>
  </r>
  <r>
    <s v="ORD-2025-269934"/>
    <d v="2025-04-04T00:00:00"/>
    <d v="2025-04-10T00:00:00"/>
    <x v="0"/>
    <x v="2"/>
    <s v="Birmingham"/>
    <s v="Non-Profit"/>
    <x v="3"/>
    <x v="15"/>
    <s v="Printers"/>
    <s v="PRN-8657"/>
    <n v="290.14"/>
    <n v="250.73"/>
    <n v="3.4000000000000002E-2"/>
    <n v="25"/>
    <n v="6"/>
    <n v="6055.1295"/>
    <n v="7253.5"/>
    <x v="599"/>
    <n v="-0.19790997038131058"/>
    <x v="32"/>
    <s v="Q2-2025"/>
    <s v="Low"/>
    <s v="Europe &gt; United Kingdom &gt; Birmingham"/>
    <s v="Jan-2023"/>
    <n v="27"/>
    <n v="27"/>
    <n v="1460546.9416299989"/>
    <n v="1363159.1003099994"/>
    <n v="0.9333209782279831"/>
    <s v="B"/>
  </r>
  <r>
    <s v="ORD-2024-358795"/>
    <d v="2024-10-23T00:00:00"/>
    <d v="2024-10-30T00:00:00"/>
    <x v="3"/>
    <x v="6"/>
    <s v="Port Harcourt"/>
    <s v="Education"/>
    <x v="2"/>
    <x v="8"/>
    <s v="Printers"/>
    <s v="PRN-9322"/>
    <n v="1084.3900000000001"/>
    <n v="759.33"/>
    <n v="0.23699999999999999"/>
    <n v="10"/>
    <n v="7"/>
    <n v="5793.6878999999999"/>
    <n v="10843.900000000001"/>
    <x v="600"/>
    <n v="-0.87167486187856302"/>
    <x v="25"/>
    <s v="Q4-2024"/>
    <s v="Low"/>
    <s v="Africa &gt; Nigeria &gt; Port Harcourt"/>
    <s v="Jan-2023"/>
    <n v="21"/>
    <n v="21"/>
    <n v="1460546.9416299989"/>
    <n v="1368952.7882099994"/>
    <n v="0.93728777158111842"/>
    <s v="B"/>
  </r>
  <r>
    <s v="ORD-2024-356812"/>
    <d v="2024-03-07T00:00:00"/>
    <d v="2024-04-03T00:00:00"/>
    <x v="0"/>
    <x v="0"/>
    <s v="Frankfurt"/>
    <s v="Corporate"/>
    <x v="3"/>
    <x v="9"/>
    <s v="Printers"/>
    <s v="PRN-6911"/>
    <n v="738.16"/>
    <n v="956.49"/>
    <n v="0.152"/>
    <n v="7"/>
    <n v="27"/>
    <n v="5677.7246400000004"/>
    <n v="5167.12"/>
    <x v="601"/>
    <n v="8.9931208780847191E-2"/>
    <x v="12"/>
    <s v="Q1-2024"/>
    <s v="Medium"/>
    <s v="Europe &gt; Germany &gt; Frankfurt"/>
    <s v="Jan-2023"/>
    <n v="14"/>
    <n v="14"/>
    <n v="1460546.9416299989"/>
    <n v="1374630.5128499994"/>
    <n v="0.94117516778740773"/>
    <s v="B"/>
  </r>
  <r>
    <s v="ORD-2025-874124"/>
    <d v="2025-05-14T00:00:00"/>
    <d v="2025-05-21T00:00:00"/>
    <x v="1"/>
    <x v="1"/>
    <s v="Vancouver"/>
    <s v="Non-Profit"/>
    <x v="5"/>
    <x v="6"/>
    <s v="Printers"/>
    <s v="PRN-2407"/>
    <n v="883.5"/>
    <n v="1978.91"/>
    <n v="5.3999999999999999E-2"/>
    <n v="3"/>
    <n v="7"/>
    <n v="5616.1465800000005"/>
    <n v="2650.5"/>
    <x v="602"/>
    <n v="0.52805718970390558"/>
    <x v="27"/>
    <s v="Q2-2025"/>
    <s v="High"/>
    <s v="Americas &gt; Canada &gt; Vancouver"/>
    <s v="Jan-2023"/>
    <n v="28"/>
    <n v="28"/>
    <n v="1460546.9416299989"/>
    <n v="1380246.6594299993"/>
    <n v="0.94502040303450785"/>
    <s v="B"/>
  </r>
  <r>
    <s v="ORD-2023-128295"/>
    <d v="2023-06-23T00:00:00"/>
    <d v="2023-07-03T00:00:00"/>
    <x v="3"/>
    <x v="6"/>
    <s v="Abuja"/>
    <s v="Consumer"/>
    <x v="2"/>
    <x v="8"/>
    <s v="Printers"/>
    <s v="PRN-2542"/>
    <n v="337.75"/>
    <n v="548.89"/>
    <n v="0"/>
    <n v="10"/>
    <n v="10"/>
    <n v="5488.9"/>
    <n v="3377.5"/>
    <x v="603"/>
    <n v="0.38466723751571347"/>
    <x v="16"/>
    <s v="Q2-2023"/>
    <s v="Low"/>
    <s v="Africa &gt; Nigeria &gt; Abuja"/>
    <s v="Jan-2023"/>
    <n v="5"/>
    <n v="5"/>
    <n v="1460546.9416299989"/>
    <n v="1385735.5594299992"/>
    <n v="0.9487785157274653"/>
    <s v="B"/>
  </r>
  <r>
    <s v="ORD-2024-333192"/>
    <d v="2024-10-29T00:00:00"/>
    <d v="2024-11-04T00:00:00"/>
    <x v="3"/>
    <x v="5"/>
    <s v="Nairobi"/>
    <s v="Corporate"/>
    <x v="5"/>
    <x v="9"/>
    <s v="Printers"/>
    <s v="PRN-4893"/>
    <n v="805.81"/>
    <n v="1823.04"/>
    <n v="0"/>
    <n v="3"/>
    <n v="6"/>
    <n v="5469.12"/>
    <n v="2417.4299999999998"/>
    <x v="604"/>
    <n v="0.55798556257679488"/>
    <x v="25"/>
    <s v="Q4-2024"/>
    <s v="High"/>
    <s v="Africa &gt; Kenya &gt; Nairobi"/>
    <s v="Jan-2023"/>
    <n v="21"/>
    <n v="21"/>
    <n v="1460546.9416299989"/>
    <n v="1391204.6794299993"/>
    <n v="0.95252308554861498"/>
    <s v="C"/>
  </r>
  <r>
    <s v="ORD-2024-364080"/>
    <d v="2024-04-16T00:00:00"/>
    <d v="2024-04-27T00:00:00"/>
    <x v="3"/>
    <x v="5"/>
    <s v="Nakuru"/>
    <s v="Enterprise"/>
    <x v="2"/>
    <x v="4"/>
    <s v="Printers"/>
    <s v="PRN-2641"/>
    <n v="401.3"/>
    <n v="826.47"/>
    <n v="0.22500000000000001"/>
    <n v="8"/>
    <n v="11"/>
    <n v="5124.1140000000005"/>
    <n v="3210.4"/>
    <x v="605"/>
    <n v="0.3734721748969676"/>
    <x v="28"/>
    <s v="Q2-2024"/>
    <s v="Medium"/>
    <s v="Africa &gt; Kenya &gt; Nakuru"/>
    <s v="Jan-2023"/>
    <n v="15"/>
    <n v="15"/>
    <n v="1460546.9416299989"/>
    <n v="1396328.7934299994"/>
    <n v="0.95603143838134308"/>
    <s v="C"/>
  </r>
  <r>
    <s v="ORD-2024-381197"/>
    <d v="2024-11-01T00:00:00"/>
    <d v="2024-11-12T00:00:00"/>
    <x v="0"/>
    <x v="0"/>
    <s v="Frankfurt"/>
    <s v="Consumer"/>
    <x v="2"/>
    <x v="7"/>
    <s v="Printers"/>
    <s v="PRN-2409"/>
    <n v="599.84"/>
    <n v="1330.85"/>
    <n v="0.115"/>
    <n v="4"/>
    <n v="11"/>
    <n v="4711.2089999999998"/>
    <n v="2399.36"/>
    <x v="606"/>
    <n v="0.49071246892252068"/>
    <x v="6"/>
    <s v="Q4-2024"/>
    <s v="Medium"/>
    <s v="Europe &gt; Germany &gt; Frankfurt"/>
    <s v="Jan-2023"/>
    <n v="22"/>
    <n v="22"/>
    <n v="1460546.9416299989"/>
    <n v="1401040.0024299994"/>
    <n v="0.95925708547676769"/>
    <s v="C"/>
  </r>
  <r>
    <s v="ORD-2025-306903"/>
    <d v="2025-06-24T00:00:00"/>
    <d v="2025-07-23T00:00:00"/>
    <x v="1"/>
    <x v="1"/>
    <s v="Vancouver"/>
    <s v="Non-Profit"/>
    <x v="1"/>
    <x v="14"/>
    <s v="Printers"/>
    <s v="PRN-3775"/>
    <n v="255.4"/>
    <n v="322.70999999999998"/>
    <n v="0.115"/>
    <n v="16"/>
    <n v="29"/>
    <n v="4569.5735999999997"/>
    <n v="4086.4"/>
    <x v="607"/>
    <n v="0.10573713048412212"/>
    <x v="15"/>
    <s v="Q2-2025"/>
    <s v="Low"/>
    <s v="Americas &gt; Canada &gt; Vancouver"/>
    <s v="Jan-2023"/>
    <n v="29"/>
    <n v="29"/>
    <n v="1460546.9416299989"/>
    <n v="1405609.5760299994"/>
    <n v="0.96238575835249207"/>
    <s v="C"/>
  </r>
  <r>
    <s v="ORD-2024-999607"/>
    <d v="2024-01-12T00:00:00"/>
    <d v="2024-01-29T00:00:00"/>
    <x v="1"/>
    <x v="11"/>
    <s v="Chicago"/>
    <s v="Education"/>
    <x v="5"/>
    <x v="5"/>
    <s v="Printers"/>
    <s v="PRN-8604"/>
    <n v="493.76"/>
    <n v="625.04"/>
    <n v="0.25800000000000001"/>
    <n v="9"/>
    <n v="17"/>
    <n v="4174.0171199999995"/>
    <n v="4443.84"/>
    <x v="608"/>
    <n v="-6.4643453115496727E-2"/>
    <x v="22"/>
    <s v="Q1-2024"/>
    <s v="Low"/>
    <s v="Americas &gt; USA &gt; Chicago"/>
    <s v="Jan-2023"/>
    <n v="12"/>
    <n v="12"/>
    <n v="1460546.9416299989"/>
    <n v="1409783.5931499994"/>
    <n v="0.96524360358911399"/>
    <s v="C"/>
  </r>
  <r>
    <s v="ORD-2024-777623"/>
    <d v="2024-09-19T00:00:00"/>
    <d v="2024-10-14T00:00:00"/>
    <x v="1"/>
    <x v="4"/>
    <s v="Rio de Janeiro"/>
    <s v="Small Business"/>
    <x v="0"/>
    <x v="10"/>
    <s v="Printers"/>
    <s v="PRN-2749"/>
    <n v="386.96"/>
    <n v="937.46"/>
    <n v="0.26600000000000001"/>
    <n v="6"/>
    <n v="25"/>
    <n v="4128.57384"/>
    <n v="2321.7599999999998"/>
    <x v="609"/>
    <n v="0.43763631462626335"/>
    <x v="31"/>
    <s v="Q3-2024"/>
    <s v="Medium"/>
    <s v="Americas &gt; Brazil &gt; Rio de Janeiro"/>
    <s v="Jan-2023"/>
    <n v="20"/>
    <n v="20"/>
    <n v="1460546.9416299989"/>
    <n v="1413912.1669899994"/>
    <n v="0.96807033494729433"/>
    <s v="C"/>
  </r>
  <r>
    <s v="ORD-2024-423853"/>
    <d v="2024-09-03T00:00:00"/>
    <d v="2024-09-08T00:00:00"/>
    <x v="3"/>
    <x v="6"/>
    <s v="Lagos"/>
    <s v="Small Business"/>
    <x v="3"/>
    <x v="10"/>
    <s v="Printers"/>
    <s v="PRN-1141"/>
    <n v="197.63"/>
    <n v="325.79000000000002"/>
    <n v="0.11600000000000001"/>
    <n v="13"/>
    <n v="5"/>
    <n v="3743.9786800000006"/>
    <n v="2569.19"/>
    <x v="610"/>
    <n v="0.31378081458519425"/>
    <x v="31"/>
    <s v="Q3-2024"/>
    <s v="Low"/>
    <s v="Africa &gt; Nigeria &gt; Lagos"/>
    <s v="Jan-2023"/>
    <n v="20"/>
    <n v="20"/>
    <n v="1460546.9416299989"/>
    <n v="1417656.1456699993"/>
    <n v="0.97063374360831389"/>
    <s v="C"/>
  </r>
  <r>
    <s v="ORD-2024-872291"/>
    <d v="2024-01-08T00:00:00"/>
    <d v="2024-01-12T00:00:00"/>
    <x v="2"/>
    <x v="3"/>
    <s v="Bengaluru"/>
    <s v="Corporate"/>
    <x v="3"/>
    <x v="13"/>
    <s v="Printers"/>
    <s v="PRN-6585"/>
    <n v="802.32"/>
    <n v="602.34"/>
    <n v="0.12"/>
    <n v="7"/>
    <n v="4"/>
    <n v="3710.4144000000001"/>
    <n v="5616.2400000000007"/>
    <x v="611"/>
    <n v="-0.51364224977134643"/>
    <x v="22"/>
    <s v="Q1-2024"/>
    <s v="Low"/>
    <s v="Asia &gt; India &gt; Bengaluru"/>
    <s v="Jan-2023"/>
    <n v="12"/>
    <n v="12"/>
    <n v="1460546.9416299989"/>
    <n v="1421366.5600699992"/>
    <n v="0.97317417164540188"/>
    <s v="C"/>
  </r>
  <r>
    <s v="ORD-2025-898022"/>
    <d v="2025-09-02T00:00:00"/>
    <d v="2025-09-11T00:00:00"/>
    <x v="1"/>
    <x v="1"/>
    <s v="Toronto"/>
    <s v="Corporate"/>
    <x v="5"/>
    <x v="9"/>
    <s v="Printers"/>
    <s v="PRN-1276"/>
    <n v="1207.6300000000001"/>
    <n v="921.68"/>
    <n v="0.19600000000000001"/>
    <n v="5"/>
    <n v="9"/>
    <n v="3705.1536000000001"/>
    <n v="6038.1500000000005"/>
    <x v="612"/>
    <n v="-0.62966253274897976"/>
    <x v="21"/>
    <s v="Q3-2025"/>
    <s v="Medium"/>
    <s v="Americas &gt; Canada &gt; Toronto"/>
    <s v="Jan-2023"/>
    <n v="32"/>
    <n v="32"/>
    <n v="1460546.9416299989"/>
    <n v="1425071.7136699993"/>
    <n v="0.97571099774416803"/>
    <s v="C"/>
  </r>
  <r>
    <s v="ORD-2024-745424"/>
    <d v="2024-08-22T00:00:00"/>
    <d v="2024-09-04T00:00:00"/>
    <x v="0"/>
    <x v="0"/>
    <s v="Frankfurt"/>
    <s v="Non-Profit"/>
    <x v="0"/>
    <x v="2"/>
    <s v="Printers"/>
    <s v="PRN-4892"/>
    <n v="90.04"/>
    <n v="194.62"/>
    <n v="4.2999999999999997E-2"/>
    <n v="19"/>
    <n v="13"/>
    <n v="3538.7754599999998"/>
    <n v="1710.7600000000002"/>
    <x v="613"/>
    <n v="0.51656723650954661"/>
    <x v="4"/>
    <s v="Q3-2024"/>
    <s v="Low"/>
    <s v="Europe &gt; Germany &gt; Frankfurt"/>
    <s v="Jan-2023"/>
    <n v="19"/>
    <n v="19"/>
    <n v="1460546.9416299989"/>
    <n v="1428610.4891299992"/>
    <n v="0.9781339088873392"/>
    <s v="C"/>
  </r>
  <r>
    <s v="ORD-2024-788105"/>
    <d v="2024-11-30T00:00:00"/>
    <d v="2024-12-30T00:00:00"/>
    <x v="0"/>
    <x v="7"/>
    <s v="Marseille"/>
    <s v="Consumer"/>
    <x v="1"/>
    <x v="6"/>
    <s v="Printers"/>
    <s v="PRN-4170"/>
    <n v="117.64"/>
    <n v="175.67"/>
    <n v="0"/>
    <n v="20"/>
    <n v="30"/>
    <n v="3513.3999999999996"/>
    <n v="2352.8000000000002"/>
    <x v="614"/>
    <n v="0.33033528775545046"/>
    <x v="6"/>
    <s v="Q4-2024"/>
    <s v="Low"/>
    <s v="Europe &gt; France &gt; Marseille"/>
    <s v="Jan-2023"/>
    <n v="22"/>
    <n v="22"/>
    <n v="1460546.9416299989"/>
    <n v="1432123.8891299991"/>
    <n v="0.9805394460870398"/>
    <s v="C"/>
  </r>
  <r>
    <s v="ORD-2023-949710"/>
    <d v="2023-03-07T00:00:00"/>
    <d v="2023-04-01T00:00:00"/>
    <x v="3"/>
    <x v="5"/>
    <s v="Nairobi"/>
    <s v="Consumer"/>
    <x v="1"/>
    <x v="4"/>
    <s v="Printers"/>
    <s v="PRN-7049"/>
    <n v="1024.0999999999999"/>
    <n v="918.19"/>
    <n v="0.189"/>
    <n v="4"/>
    <n v="25"/>
    <n v="2978.6083600000002"/>
    <n v="4096.3999999999996"/>
    <x v="615"/>
    <n v="-0.37527311579827816"/>
    <x v="8"/>
    <s v="Q1-2023"/>
    <s v="Medium"/>
    <s v="Africa &gt; Kenya &gt; Nairobi"/>
    <s v="Jan-2023"/>
    <n v="2"/>
    <n v="2"/>
    <n v="1460546.9416299989"/>
    <n v="1435102.497489999"/>
    <n v="0.98257882481229719"/>
    <s v="C"/>
  </r>
  <r>
    <s v="ORD-2024-970848"/>
    <d v="2024-05-23T00:00:00"/>
    <d v="2024-06-03T00:00:00"/>
    <x v="3"/>
    <x v="8"/>
    <s v="Johannesburg"/>
    <s v="Small Business"/>
    <x v="5"/>
    <x v="6"/>
    <s v="Printers"/>
    <s v="PRN-3785"/>
    <n v="180.89"/>
    <n v="249.57"/>
    <n v="2.1999999999999999E-2"/>
    <n v="12"/>
    <n v="11"/>
    <n v="2928.95352"/>
    <n v="2170.6799999999998"/>
    <x v="616"/>
    <n v="0.25888888806948368"/>
    <x v="17"/>
    <s v="Q2-2024"/>
    <s v="Low"/>
    <s v="Africa &gt; South Africa &gt; Johannesburg"/>
    <s v="Jan-2023"/>
    <n v="16"/>
    <n v="16"/>
    <n v="1460546.9416299989"/>
    <n v="1438031.451009999"/>
    <n v="0.9845842061092045"/>
    <s v="C"/>
  </r>
  <r>
    <s v="ORD-2024-164288"/>
    <d v="2024-12-21T00:00:00"/>
    <d v="2024-12-26T00:00:00"/>
    <x v="1"/>
    <x v="11"/>
    <s v="San Francisco"/>
    <s v="Consumer"/>
    <x v="1"/>
    <x v="9"/>
    <s v="Printers"/>
    <s v="PRN-4788"/>
    <n v="699.57"/>
    <n v="572.71"/>
    <n v="0.192"/>
    <n v="6"/>
    <n v="5"/>
    <n v="2776.4980800000003"/>
    <n v="4197.42"/>
    <x v="617"/>
    <n v="-0.51176765805651114"/>
    <x v="1"/>
    <s v="Q4-2024"/>
    <s v="Low"/>
    <s v="Americas &gt; USA &gt; San Francisco"/>
    <s v="Jan-2023"/>
    <n v="23"/>
    <n v="23"/>
    <n v="1460546.9416299989"/>
    <n v="1440807.9490899991"/>
    <n v="0.98648520497535619"/>
    <s v="C"/>
  </r>
  <r>
    <s v="ORD-2024-225829"/>
    <d v="2024-11-07T00:00:00"/>
    <d v="2024-11-26T00:00:00"/>
    <x v="1"/>
    <x v="4"/>
    <s v="Rio de Janeiro"/>
    <s v="Non-Profit"/>
    <x v="5"/>
    <x v="8"/>
    <s v="Printers"/>
    <s v="PRN-9960"/>
    <n v="55.35"/>
    <n v="128.68"/>
    <n v="0.128"/>
    <n v="21"/>
    <n v="19"/>
    <n v="2356.38816"/>
    <n v="1162.3500000000001"/>
    <x v="618"/>
    <n v="0.50672388372550636"/>
    <x v="6"/>
    <s v="Q4-2024"/>
    <s v="Low"/>
    <s v="Americas &gt; Brazil &gt; Rio de Janeiro"/>
    <s v="Jan-2023"/>
    <n v="22"/>
    <n v="22"/>
    <n v="1460546.9416299989"/>
    <n v="1443164.3372499992"/>
    <n v="0.98809856507549132"/>
    <s v="C"/>
  </r>
  <r>
    <s v="ORD-2023-864121"/>
    <d v="2023-03-27T00:00:00"/>
    <d v="2023-04-22T00:00:00"/>
    <x v="2"/>
    <x v="3"/>
    <s v="Delhi"/>
    <s v="Non-Profit"/>
    <x v="1"/>
    <x v="8"/>
    <s v="Printers"/>
    <s v="PRN-4506"/>
    <n v="178.53"/>
    <n v="199.37"/>
    <n v="0.10100000000000001"/>
    <n v="12"/>
    <n v="26"/>
    <n v="2150.8035600000003"/>
    <n v="2142.36"/>
    <x v="619"/>
    <n v="3.9257699573456905E-3"/>
    <x v="8"/>
    <s v="Q1-2023"/>
    <s v="Low"/>
    <s v="Asia &gt; India &gt; Delhi"/>
    <s v="Jan-2023"/>
    <n v="2"/>
    <n v="2"/>
    <n v="1460546.9416299989"/>
    <n v="1445315.1408099991"/>
    <n v="0.98957116653642041"/>
    <s v="C"/>
  </r>
  <r>
    <s v="ORD-2024-266562"/>
    <d v="2024-11-27T00:00:00"/>
    <d v="2024-12-24T00:00:00"/>
    <x v="3"/>
    <x v="5"/>
    <s v="Mombasa"/>
    <s v="Corporate"/>
    <x v="5"/>
    <x v="7"/>
    <s v="Printers"/>
    <s v="PRN-5569"/>
    <n v="143.33000000000001"/>
    <n v="233.51"/>
    <n v="0.16300000000000001"/>
    <n v="11"/>
    <n v="27"/>
    <n v="2149.9265699999996"/>
    <n v="1576.63"/>
    <x v="620"/>
    <n v="0.26665867476580823"/>
    <x v="6"/>
    <s v="Q4-2024"/>
    <s v="Low"/>
    <s v="Africa &gt; Kenya &gt; Mombasa"/>
    <s v="Jan-2023"/>
    <n v="22"/>
    <n v="22"/>
    <n v="1460546.9416299989"/>
    <n v="1447465.067379999"/>
    <n v="0.99104316754420763"/>
    <s v="C"/>
  </r>
  <r>
    <s v="ORD-2023-386663"/>
    <d v="2023-06-05T00:00:00"/>
    <d v="2023-06-28T00:00:00"/>
    <x v="0"/>
    <x v="2"/>
    <s v="Birmingham"/>
    <s v="Corporate"/>
    <x v="3"/>
    <x v="10"/>
    <s v="Printers"/>
    <s v="PRN-3690"/>
    <n v="605.82000000000005"/>
    <n v="771.12"/>
    <n v="0.13200000000000001"/>
    <n v="3"/>
    <n v="23"/>
    <n v="2007.99648"/>
    <n v="1817.46"/>
    <x v="621"/>
    <n v="9.4888851597986851E-2"/>
    <x v="16"/>
    <s v="Q2-2023"/>
    <s v="Low"/>
    <s v="Europe &gt; United Kingdom &gt; Birmingham"/>
    <s v="Jan-2023"/>
    <n v="5"/>
    <n v="5"/>
    <n v="1460546.9416299989"/>
    <n v="1449473.0638599989"/>
    <n v="0.99241799256541441"/>
    <s v="C"/>
  </r>
  <r>
    <s v="ORD-2024-973420"/>
    <d v="2024-05-12T00:00:00"/>
    <d v="2024-05-24T00:00:00"/>
    <x v="0"/>
    <x v="2"/>
    <s v="Manchester"/>
    <s v="Education"/>
    <x v="1"/>
    <x v="10"/>
    <s v="Printers"/>
    <s v="PRN-5813"/>
    <n v="111.02"/>
    <n v="172.88"/>
    <n v="0.19700000000000001"/>
    <n v="14"/>
    <n v="12"/>
    <n v="1943.5169599999997"/>
    <n v="1554.28"/>
    <x v="622"/>
    <n v="0.20027453735212056"/>
    <x v="17"/>
    <s v="Q2-2024"/>
    <s v="Low"/>
    <s v="Europe &gt; United Kingdom &gt; Manchester"/>
    <s v="Jan-2023"/>
    <n v="16"/>
    <n v="16"/>
    <n v="1460546.9416299989"/>
    <n v="1451416.5808199989"/>
    <n v="0.99374867007026124"/>
    <s v="C"/>
  </r>
  <r>
    <s v="ORD-2024-792137"/>
    <d v="2024-03-02T00:00:00"/>
    <d v="2024-03-16T00:00:00"/>
    <x v="1"/>
    <x v="1"/>
    <s v="Vancouver"/>
    <s v="Non-Profit"/>
    <x v="3"/>
    <x v="0"/>
    <s v="Printers"/>
    <s v="PRN-7976"/>
    <n v="248.24"/>
    <n v="464.05"/>
    <n v="0.16900000000000001"/>
    <n v="5"/>
    <n v="14"/>
    <n v="1928.1277499999999"/>
    <n v="1241.2"/>
    <x v="623"/>
    <n v="0.3562667203975462"/>
    <x v="12"/>
    <s v="Q1-2024"/>
    <s v="Low"/>
    <s v="Americas &gt; Canada &gt; Vancouver"/>
    <s v="Jan-2023"/>
    <n v="14"/>
    <n v="14"/>
    <n v="1460546.9416299989"/>
    <n v="1453344.7085699989"/>
    <n v="0.99506881096751187"/>
    <s v="C"/>
  </r>
  <r>
    <s v="ORD-2025-752845"/>
    <d v="2025-03-30T00:00:00"/>
    <d v="2025-04-07T00:00:00"/>
    <x v="1"/>
    <x v="4"/>
    <s v="São Paulo"/>
    <s v="Non-Profit"/>
    <x v="3"/>
    <x v="2"/>
    <s v="Printers"/>
    <s v="PRN-8763"/>
    <n v="71.62"/>
    <n v="118.37"/>
    <n v="0.156"/>
    <n v="17"/>
    <n v="8"/>
    <n v="1698.37276"/>
    <n v="1217.54"/>
    <x v="624"/>
    <n v="0.28311379652603474"/>
    <x v="20"/>
    <s v="Q1-2025"/>
    <s v="Low"/>
    <s v="Americas &gt; Brazil &gt; São Paulo"/>
    <s v="Jan-2023"/>
    <n v="26"/>
    <n v="26"/>
    <n v="1460546.9416299989"/>
    <n v="1455043.0813299988"/>
    <n v="0.99623164436340705"/>
    <s v="C"/>
  </r>
  <r>
    <s v="ORD-2024-207792"/>
    <d v="2024-09-03T00:00:00"/>
    <d v="2024-09-07T00:00:00"/>
    <x v="2"/>
    <x v="10"/>
    <s v="Tokyo"/>
    <s v="Small Business"/>
    <x v="5"/>
    <x v="15"/>
    <s v="Printers"/>
    <s v="PRN-3917"/>
    <n v="43.23"/>
    <n v="94.78"/>
    <n v="9.0999999999999998E-2"/>
    <n v="19"/>
    <n v="4"/>
    <n v="1636.9453799999999"/>
    <n v="821.36999999999989"/>
    <x v="625"/>
    <n v="0.49823005090127076"/>
    <x v="31"/>
    <s v="Q3-2024"/>
    <s v="Low"/>
    <s v="Asia &gt; Japan &gt; Tokyo"/>
    <s v="Mar-2023"/>
    <n v="18"/>
    <n v="18"/>
    <n v="1460546.9416299989"/>
    <n v="1456680.0267099987"/>
    <n v="0.99735241996694435"/>
    <s v="C"/>
  </r>
  <r>
    <s v="ORD-2024-866535"/>
    <d v="2024-12-04T00:00:00"/>
    <d v="2024-12-12T00:00:00"/>
    <x v="0"/>
    <x v="0"/>
    <s v="Frankfurt"/>
    <s v="Enterprise"/>
    <x v="1"/>
    <x v="7"/>
    <s v="Printers"/>
    <s v="PRN-5492"/>
    <n v="72.06"/>
    <n v="122.74"/>
    <n v="0.23799999999999999"/>
    <n v="12"/>
    <n v="8"/>
    <n v="1122.33456"/>
    <n v="864.72"/>
    <x v="626"/>
    <n v="0.22953455162246805"/>
    <x v="1"/>
    <s v="Q4-2024"/>
    <s v="Low"/>
    <s v="Europe &gt; Germany &gt; Frankfurt"/>
    <s v="Jan-2023"/>
    <n v="23"/>
    <n v="23"/>
    <n v="1460546.9416299989"/>
    <n v="1457802.3612699988"/>
    <n v="0.99812085439928622"/>
    <s v="C"/>
  </r>
  <r>
    <s v="ORD-2023-769774"/>
    <d v="2023-06-13T00:00:00"/>
    <d v="2023-06-24T00:00:00"/>
    <x v="1"/>
    <x v="1"/>
    <s v="Toronto"/>
    <s v="Corporate"/>
    <x v="2"/>
    <x v="1"/>
    <s v="Printers"/>
    <s v="PRN-8008"/>
    <n v="247.07"/>
    <n v="495.19"/>
    <n v="2.8000000000000001E-2"/>
    <n v="2"/>
    <n v="11"/>
    <n v="962.64936"/>
    <n v="494.14"/>
    <x v="627"/>
    <n v="0.48668744764968214"/>
    <x v="16"/>
    <s v="Q2-2023"/>
    <s v="Low"/>
    <s v="Americas &gt; Canada &gt; Toronto"/>
    <s v="Jan-2023"/>
    <n v="5"/>
    <n v="5"/>
    <n v="1460546.9416299989"/>
    <n v="1458765.0106299988"/>
    <n v="0.99877995636483174"/>
    <s v="C"/>
  </r>
  <r>
    <s v="ORD-2025-222035"/>
    <d v="2025-03-14T00:00:00"/>
    <d v="2025-04-08T00:00:00"/>
    <x v="2"/>
    <x v="9"/>
    <s v="Unknown - China"/>
    <s v="Corporate"/>
    <x v="5"/>
    <x v="4"/>
    <s v="Printers"/>
    <s v="PRN-5815"/>
    <n v="80.59"/>
    <n v="157.82"/>
    <n v="0.217"/>
    <n v="5"/>
    <n v="25"/>
    <n v="617.86529999999993"/>
    <n v="402.95000000000005"/>
    <x v="628"/>
    <n v="0.3478351996786353"/>
    <x v="20"/>
    <s v="Q1-2025"/>
    <s v="Low"/>
    <s v="Asia &gt; China &gt; Unknown - China"/>
    <s v="Jan-2023"/>
    <n v="26"/>
    <n v="26"/>
    <n v="1460546.9416299989"/>
    <n v="1459382.8759299987"/>
    <n v="0.99920299329872886"/>
    <s v="C"/>
  </r>
  <r>
    <s v="ORD-2025-460466"/>
    <d v="2025-02-07T00:00:00"/>
    <d v="2025-02-16T00:00:00"/>
    <x v="3"/>
    <x v="6"/>
    <s v="Lagos"/>
    <s v="Small Business"/>
    <x v="5"/>
    <x v="1"/>
    <s v="Printers"/>
    <s v="PRN-1882"/>
    <n v="90.68"/>
    <n v="118.17"/>
    <n v="0.13500000000000001"/>
    <n v="6"/>
    <n v="9"/>
    <n v="613.30229999999995"/>
    <n v="544.08000000000004"/>
    <x v="629"/>
    <n v="0.11286815653552891"/>
    <x v="11"/>
    <s v="Q1-2025"/>
    <s v="Low"/>
    <s v="Africa &gt; Nigeria &gt; Lagos"/>
    <s v="Jan-2023"/>
    <n v="25"/>
    <n v="25"/>
    <n v="1460546.9416299989"/>
    <n v="1459996.1782299988"/>
    <n v="0.99962290606053006"/>
    <s v="C"/>
  </r>
  <r>
    <s v="ORD-2025-698069"/>
    <d v="2025-06-03T00:00:00"/>
    <d v="2025-06-10T00:00:00"/>
    <x v="1"/>
    <x v="1"/>
    <s v="Toronto"/>
    <s v="Consumer"/>
    <x v="5"/>
    <x v="0"/>
    <s v="Printers"/>
    <s v="PRN-6429"/>
    <n v="75.180000000000007"/>
    <n v="53.45"/>
    <n v="0.157"/>
    <n v="8"/>
    <n v="7"/>
    <n v="360.46680000000003"/>
    <n v="601.44000000000005"/>
    <x v="630"/>
    <n v="-0.66850317421743144"/>
    <x v="15"/>
    <s v="Q2-2025"/>
    <s v="Low"/>
    <s v="Americas &gt; Canada &gt; Toronto"/>
    <s v="Jan-2023"/>
    <n v="29"/>
    <n v="29"/>
    <n v="1460546.9416299989"/>
    <n v="1460356.6450299989"/>
    <n v="0.99986970867243219"/>
    <s v="C"/>
  </r>
  <r>
    <s v="ORD-2023-112666"/>
    <d v="2023-01-15T00:00:00"/>
    <d v="2023-01-22T00:00:00"/>
    <x v="3"/>
    <x v="6"/>
    <s v="Abuja"/>
    <s v="Education"/>
    <x v="2"/>
    <x v="0"/>
    <s v="Printers"/>
    <s v="PRN-6276"/>
    <n v="28.38"/>
    <n v="47.22"/>
    <n v="0.19400000000000001"/>
    <n v="5"/>
    <n v="7"/>
    <n v="190.29660000000001"/>
    <n v="141.9"/>
    <x v="631"/>
    <n v="0.25432193743871412"/>
    <x v="18"/>
    <s v="Q1-2023"/>
    <s v="Low"/>
    <s v="Africa &gt; Nigeria &gt; Abuja"/>
    <s v="Jan-2023"/>
    <n v="0"/>
    <n v="0"/>
    <n v="1460546.9416299989"/>
    <n v="1460546.9416299989"/>
    <n v="1"/>
    <s v="C"/>
  </r>
  <r>
    <m/>
    <m/>
    <m/>
    <x v="4"/>
    <x v="12"/>
    <m/>
    <m/>
    <x v="6"/>
    <x v="16"/>
    <m/>
    <m/>
    <m/>
    <m/>
    <m/>
    <m/>
    <m/>
    <m/>
    <m/>
    <x v="632"/>
    <m/>
    <x v="33"/>
    <m/>
    <m/>
    <m/>
    <m/>
    <m/>
    <m/>
    <n v="0"/>
    <n v="0"/>
    <n v="0"/>
    <s v="A"/>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3">
  <r>
    <s v="ORD-2023-521280"/>
    <d v="2023-05-27T00:00:00"/>
    <d v="2023-06-19T00:00:00"/>
    <x v="0"/>
    <x v="0"/>
    <s v="Berlin"/>
    <s v="Education"/>
    <s v="Retail"/>
    <x v="0"/>
    <x v="0"/>
    <s v="ACC-1882"/>
    <n v="1471.58"/>
    <n v="2576.65"/>
    <n v="4.0000000000000001E-3"/>
    <n v="37"/>
    <n v="23"/>
    <n v="94954.705799999996"/>
    <n v="54448.46"/>
    <n v="40506.245799999997"/>
    <n v="0.42658492234515455"/>
    <s v="May-2023"/>
    <s v="Q2-2023"/>
    <s v="High"/>
    <s v="Europe &gt; Germany &gt; Berlin"/>
    <s v="Jan-2023"/>
    <n v="4"/>
    <n v="4"/>
    <n v="1510846.7817000009"/>
    <n v="94954.705799999996"/>
    <n v="6.2848666688197996E-2"/>
    <s v="A"/>
    <n v="0"/>
  </r>
  <r>
    <s v="ORD-2024-257550"/>
    <d v="2024-12-27T00:00:00"/>
    <d v="2024-12-29T00:00:00"/>
    <x v="1"/>
    <x v="1"/>
    <s v="Vancouver"/>
    <s v="Enterprise"/>
    <s v="Marketplace"/>
    <x v="1"/>
    <x v="0"/>
    <s v="ACC-8620"/>
    <n v="1146.72"/>
    <n v="2074.34"/>
    <n v="0.111"/>
    <n v="51"/>
    <n v="2"/>
    <n v="94048.501260000005"/>
    <n v="58482.720000000001"/>
    <n v="35565.781260000003"/>
    <n v="0.37816425337472731"/>
    <s v="Dec-2024"/>
    <s v="Q4-2024"/>
    <s v="High"/>
    <s v="Americas &gt; Canada &gt; Vancouver"/>
    <s v="Jan-2023"/>
    <n v="23"/>
    <n v="23"/>
    <n v="1510846.7817000009"/>
    <n v="189003.20705999999"/>
    <n v="0.12509753427633083"/>
    <s v="A"/>
    <n v="1"/>
  </r>
  <r>
    <s v="ORD-2024-704056"/>
    <d v="2024-06-23T00:00:00"/>
    <d v="2024-06-25T00:00:00"/>
    <x v="0"/>
    <x v="2"/>
    <s v="Birmingham"/>
    <s v="Small Business"/>
    <s v="Marketplace"/>
    <x v="2"/>
    <x v="0"/>
    <s v="ACC-7838"/>
    <n v="951.44"/>
    <n v="1646.43"/>
    <n v="0.11"/>
    <n v="38"/>
    <n v="2"/>
    <n v="55682.262600000002"/>
    <n v="36154.720000000001"/>
    <n v="19527.542600000001"/>
    <n v="0.35069592520473475"/>
    <s v="Jun-2024"/>
    <s v="Q2-2024"/>
    <s v="High"/>
    <s v="Europe &gt; United Kingdom &gt; Birmingham"/>
    <s v="Jan-2023"/>
    <n v="17"/>
    <n v="17"/>
    <n v="1510846.7817000009"/>
    <n v="244685.46966"/>
    <n v="0.1619525372286133"/>
    <s v="A"/>
    <n v="1"/>
  </r>
  <r>
    <s v="ORD-2023-944052"/>
    <d v="2023-08-30T00:00:00"/>
    <d v="2023-09-03T00:00:00"/>
    <x v="2"/>
    <x v="3"/>
    <s v="Delhi"/>
    <s v="Small Business"/>
    <s v="Marketplace"/>
    <x v="2"/>
    <x v="0"/>
    <s v="ACC-3068"/>
    <n v="1082.25"/>
    <n v="2433.34"/>
    <n v="0.27"/>
    <n v="31"/>
    <n v="4"/>
    <n v="55066.484200000006"/>
    <n v="33549.75"/>
    <n v="21516.734200000006"/>
    <n v="0.3907410199251472"/>
    <s v="Aug-2023"/>
    <s v="Q3-2023"/>
    <s v="High"/>
    <s v="Asia &gt; India &gt; Delhi"/>
    <s v="Jan-2023"/>
    <n v="7"/>
    <n v="7"/>
    <n v="1510846.7817000009"/>
    <n v="299751.95386000001"/>
    <n v="0.19839996847510896"/>
    <s v="A"/>
    <n v="1"/>
  </r>
  <r>
    <s v="ORD-2024-446699"/>
    <d v="2024-08-28T00:00:00"/>
    <d v="2024-09-25T00:00:00"/>
    <x v="1"/>
    <x v="4"/>
    <s v="Rio de Janeiro"/>
    <s v="Non-Profit"/>
    <s v="Online"/>
    <x v="3"/>
    <x v="0"/>
    <s v="ACC-4490"/>
    <n v="1394.65"/>
    <n v="3144.1"/>
    <n v="0.13400000000000001"/>
    <n v="20"/>
    <n v="28"/>
    <n v="54455.811999999998"/>
    <n v="27893"/>
    <n v="26562.811999999998"/>
    <n v="0.48778653782630216"/>
    <s v="Aug-2024"/>
    <s v="Q3-2024"/>
    <s v="High"/>
    <s v="Americas &gt; Brazil &gt; Rio de Janeiro"/>
    <s v="Jan-2023"/>
    <n v="19"/>
    <n v="19"/>
    <n v="1510846.7817000009"/>
    <n v="354207.76585999998"/>
    <n v="0.23444320770994814"/>
    <s v="A"/>
    <n v="0"/>
  </r>
  <r>
    <s v="ORD-2023-957692"/>
    <d v="2023-05-07T00:00:00"/>
    <d v="2023-05-20T00:00:00"/>
    <x v="2"/>
    <x v="3"/>
    <s v="Mumbai"/>
    <s v="Enterprise"/>
    <s v="Retail"/>
    <x v="4"/>
    <x v="0"/>
    <s v="ACC-9283"/>
    <n v="1443.28"/>
    <n v="2580.5700000000002"/>
    <n v="0"/>
    <n v="20"/>
    <n v="13"/>
    <n v="51611.4"/>
    <n v="28865.599999999999"/>
    <n v="22745.800000000003"/>
    <n v="0.44071271075770085"/>
    <s v="May-2023"/>
    <s v="Q2-2023"/>
    <s v="High"/>
    <s v="Asia &gt; India &gt; Mumbai"/>
    <s v="Jan-2023"/>
    <n v="4"/>
    <n v="4"/>
    <n v="1510846.7817000009"/>
    <n v="405819.16586000001"/>
    <n v="0.26860378615187791"/>
    <s v="A"/>
    <n v="0"/>
  </r>
  <r>
    <s v="ORD-2023-667815"/>
    <d v="2023-10-21T00:00:00"/>
    <d v="2023-11-09T00:00:00"/>
    <x v="0"/>
    <x v="2"/>
    <s v="London"/>
    <s v="Non-Profit"/>
    <s v="Direct"/>
    <x v="5"/>
    <x v="0"/>
    <s v="ACC-8557"/>
    <n v="1142.48"/>
    <n v="2105.5300000000002"/>
    <n v="0.20699999999999999"/>
    <n v="27"/>
    <n v="19"/>
    <n v="45081.502830000005"/>
    <n v="30846.959999999999"/>
    <n v="14234.542830000006"/>
    <n v="0.31575129346680664"/>
    <s v="Oct-2023"/>
    <s v="Q4-2023"/>
    <s v="High"/>
    <s v="Europe &gt; United Kingdom &gt; London"/>
    <s v="Jan-2023"/>
    <n v="9"/>
    <n v="9"/>
    <n v="1510846.7817000009"/>
    <n v="450900.66869000002"/>
    <n v="0.29844235309066069"/>
    <s v="A"/>
    <n v="0"/>
  </r>
  <r>
    <s v="ORD-2024-655710"/>
    <d v="2024-11-30T00:00:00"/>
    <d v="2024-12-10T00:00:00"/>
    <x v="2"/>
    <x v="3"/>
    <s v="Hyderabad"/>
    <s v="Small Business"/>
    <s v="Retail"/>
    <x v="6"/>
    <x v="0"/>
    <s v="ACC-1075"/>
    <n v="851.49"/>
    <n v="901.79"/>
    <n v="0.245"/>
    <n v="56"/>
    <n v="10"/>
    <n v="38127.681199999999"/>
    <n v="47683.44"/>
    <n v="-9555.7588000000032"/>
    <n v="-0.25062522816100347"/>
    <s v="Nov-2024"/>
    <s v="Q4-2024"/>
    <s v="Medium"/>
    <s v="Asia &gt; India &gt; Hyderabad"/>
    <s v="Jan-2023"/>
    <n v="22"/>
    <n v="22"/>
    <n v="1510846.7817000009"/>
    <n v="489028.34989000001"/>
    <n v="0.32367832119928575"/>
    <s v="A"/>
    <n v="0"/>
  </r>
  <r>
    <s v="ORD-2023-842820"/>
    <d v="2023-09-20T00:00:00"/>
    <d v="2023-09-28T00:00:00"/>
    <x v="2"/>
    <x v="3"/>
    <s v="Unknown - India"/>
    <s v="Corporate"/>
    <s v="Unknown"/>
    <x v="7"/>
    <x v="0"/>
    <s v="ACC-1375"/>
    <n v="1362.06"/>
    <n v="3398.37"/>
    <n v="0.157"/>
    <n v="12"/>
    <n v="8"/>
    <n v="34377.910920000002"/>
    <n v="16344.72"/>
    <n v="18033.190920000001"/>
    <n v="0.52455749745714919"/>
    <s v="Sep-2023"/>
    <s v="Q3-2023"/>
    <s v="High"/>
    <s v="Asia &gt; India &gt; Unknown - India"/>
    <s v="Jan-2023"/>
    <n v="8"/>
    <n v="8"/>
    <n v="1510846.7817000009"/>
    <n v="523406.26081000001"/>
    <n v="0.34643238953791505"/>
    <s v="A"/>
    <n v="0"/>
  </r>
  <r>
    <s v="ORD-2024-215294"/>
    <d v="2024-06-30T00:00:00"/>
    <d v="2024-07-14T00:00:00"/>
    <x v="1"/>
    <x v="4"/>
    <s v="Brasília"/>
    <s v="Education"/>
    <s v="Retail"/>
    <x v="1"/>
    <x v="0"/>
    <s v="ACC-8683"/>
    <n v="1491.85"/>
    <n v="2583.02"/>
    <n v="0.16800000000000001"/>
    <n v="15"/>
    <n v="14"/>
    <n v="32236.089599999999"/>
    <n v="22377.75"/>
    <n v="9858.3395999999993"/>
    <n v="0.30581685689321325"/>
    <s v="Jun-2024"/>
    <s v="Q2-2024"/>
    <s v="High"/>
    <s v="Americas &gt; Brazil &gt; Brasília"/>
    <s v="Jan-2023"/>
    <n v="17"/>
    <n v="17"/>
    <n v="1510846.7817000009"/>
    <n v="555642.35040999996"/>
    <n v="0.36776882814337575"/>
    <s v="A"/>
    <n v="0"/>
  </r>
  <r>
    <s v="ORD-2023-548874"/>
    <d v="2023-03-19T00:00:00"/>
    <d v="2023-04-09T00:00:00"/>
    <x v="0"/>
    <x v="2"/>
    <s v="Manchester"/>
    <s v="Consumer"/>
    <s v="Retail"/>
    <x v="2"/>
    <x v="0"/>
    <s v="ACC-9150"/>
    <n v="1082.17"/>
    <n v="1234.0999999999999"/>
    <n v="0.189"/>
    <n v="31"/>
    <n v="21"/>
    <n v="31026.508099999995"/>
    <n v="33547.270000000004"/>
    <n v="-2520.7619000000086"/>
    <n v="-8.1245427035342363E-2"/>
    <s v="Mar-2023"/>
    <s v="Q1-2023"/>
    <s v="Medium"/>
    <s v="Europe &gt; United Kingdom &gt; Manchester"/>
    <s v="Jan-2023"/>
    <n v="2"/>
    <n v="2"/>
    <n v="1510846.7817000009"/>
    <n v="586668.85850999993"/>
    <n v="0.38830466835947564"/>
    <s v="A"/>
    <n v="0"/>
  </r>
  <r>
    <s v="ORD-2025-146850"/>
    <d v="2025-01-21T00:00:00"/>
    <d v="2025-02-14T00:00:00"/>
    <x v="3"/>
    <x v="5"/>
    <s v="Nairobi"/>
    <s v="Small Business"/>
    <s v="Retail"/>
    <x v="8"/>
    <x v="0"/>
    <s v="ACC-1659"/>
    <n v="1030.44"/>
    <n v="2562.84"/>
    <n v="0.14799999999999999"/>
    <n v="14"/>
    <n v="24"/>
    <n v="30569.555520000002"/>
    <n v="14426.16"/>
    <n v="16143.395520000002"/>
    <n v="0.52808734852027062"/>
    <s v="Jan-2025"/>
    <s v="Q1-2025"/>
    <s v="High"/>
    <s v="Africa &gt; Kenya &gt; Nairobi"/>
    <s v="Jan-2023"/>
    <n v="24"/>
    <n v="24"/>
    <n v="1510846.7817000009"/>
    <n v="617238.41402999999"/>
    <n v="0.40853806058049441"/>
    <s v="A"/>
    <n v="0"/>
  </r>
  <r>
    <s v="ORD-2025-629393"/>
    <d v="2025-07-21T00:00:00"/>
    <d v="2025-08-07T00:00:00"/>
    <x v="3"/>
    <x v="6"/>
    <s v="Lagos"/>
    <s v="Enterprise"/>
    <s v="Direct"/>
    <x v="9"/>
    <x v="0"/>
    <s v="ACC-8999"/>
    <n v="1204.95"/>
    <n v="2065.73"/>
    <n v="0.13600000000000001"/>
    <n v="17"/>
    <n v="17"/>
    <n v="30341.442240000004"/>
    <n v="20484.150000000001"/>
    <n v="9857.2922400000025"/>
    <n v="0.32487882949100055"/>
    <s v="Jul-2025"/>
    <s v="Q3-2025"/>
    <s v="High"/>
    <s v="Africa &gt; Nigeria &gt; Lagos"/>
    <s v="Jan-2023"/>
    <n v="30"/>
    <n v="30"/>
    <n v="1510846.7817000009"/>
    <n v="647579.85626999999"/>
    <n v="0.42862046907320728"/>
    <s v="A"/>
    <n v="0"/>
  </r>
  <r>
    <s v="ORD-2025-281062"/>
    <d v="2025-02-15T00:00:00"/>
    <d v="2025-02-27T00:00:00"/>
    <x v="0"/>
    <x v="7"/>
    <s v="Lyon"/>
    <s v="Non-Profit"/>
    <s v="Direct"/>
    <x v="10"/>
    <x v="0"/>
    <s v="ACC-1604"/>
    <n v="1027.26"/>
    <n v="2200.41"/>
    <n v="8.7999999999999995E-2"/>
    <n v="15"/>
    <n v="12"/>
    <n v="30101.608799999995"/>
    <n v="15408.9"/>
    <n v="14692.708799999995"/>
    <n v="0.48810377204822347"/>
    <s v="Feb-2025"/>
    <s v="Q1-2025"/>
    <s v="High"/>
    <s v="Europe &gt; France &gt; Lyon"/>
    <s v="Jan-2023"/>
    <n v="25"/>
    <n v="25"/>
    <n v="1510846.7817000009"/>
    <n v="677681.46507000003"/>
    <n v="0.44854413649243413"/>
    <s v="A"/>
    <n v="0"/>
  </r>
  <r>
    <s v="ORD-2023-835010"/>
    <d v="2023-03-23T00:00:00"/>
    <d v="2023-04-15T00:00:00"/>
    <x v="3"/>
    <x v="5"/>
    <s v="Mombasa"/>
    <s v="Small Business"/>
    <s v="Retail"/>
    <x v="1"/>
    <x v="0"/>
    <s v="ACC-2988"/>
    <n v="875.36"/>
    <n v="1178.6199999999999"/>
    <n v="0.151"/>
    <n v="28"/>
    <n v="23"/>
    <n v="28018.154640000001"/>
    <n v="24510.080000000002"/>
    <n v="3508.0746399999989"/>
    <n v="0.12520719815685902"/>
    <s v="Mar-2023"/>
    <s v="Q1-2023"/>
    <s v="Medium"/>
    <s v="Africa &gt; Kenya &gt; Mombasa"/>
    <s v="Jan-2023"/>
    <n v="2"/>
    <n v="2"/>
    <n v="1510846.7817000009"/>
    <n v="705699.61971"/>
    <n v="0.46708880626263677"/>
    <s v="A"/>
    <n v="0"/>
  </r>
  <r>
    <s v="ORD-2024-287210"/>
    <d v="2024-03-18T00:00:00"/>
    <d v="2024-03-21T00:00:00"/>
    <x v="0"/>
    <x v="0"/>
    <s v="Munich"/>
    <s v="Small Business"/>
    <s v="Online"/>
    <x v="9"/>
    <x v="0"/>
    <s v="ACC-2761"/>
    <n v="910.63"/>
    <n v="1269.4000000000001"/>
    <n v="6.8000000000000005E-2"/>
    <n v="23"/>
    <n v="3"/>
    <n v="27210.858399999997"/>
    <n v="20944.490000000002"/>
    <n v="6266.3683999999957"/>
    <n v="0.23028925834989447"/>
    <s v="Mar-2024"/>
    <s v="Q1-2024"/>
    <s v="Medium"/>
    <s v="Europe &gt; Germany &gt; Munich"/>
    <s v="Jan-2023"/>
    <n v="14"/>
    <n v="14"/>
    <n v="1510846.7817000009"/>
    <n v="732910.47811000003"/>
    <n v="0.48509914240630747"/>
    <s v="A"/>
    <n v="1"/>
  </r>
  <r>
    <s v="ORD-2023-181257"/>
    <d v="2023-11-15T00:00:00"/>
    <d v="2023-12-06T00:00:00"/>
    <x v="0"/>
    <x v="2"/>
    <s v="Manchester"/>
    <s v="Education"/>
    <s v="Direct"/>
    <x v="11"/>
    <x v="0"/>
    <s v="ACC-1060"/>
    <n v="1184.99"/>
    <n v="1154.3399999999999"/>
    <n v="2.8000000000000001E-2"/>
    <n v="24"/>
    <n v="21"/>
    <n v="26928.443519999997"/>
    <n v="28439.760000000002"/>
    <n v="-1511.316480000005"/>
    <n v="-5.6123424990290903E-2"/>
    <s v="Nov-2023"/>
    <s v="Q4-2023"/>
    <s v="Medium"/>
    <s v="Europe &gt; United Kingdom &gt; Manchester"/>
    <s v="Jan-2023"/>
    <n v="10"/>
    <n v="10"/>
    <n v="1510846.7817000009"/>
    <n v="759838.92163"/>
    <n v="0.50292255365235061"/>
    <s v="A"/>
    <n v="0"/>
  </r>
  <r>
    <s v="ORD-2025-843974"/>
    <d v="2025-07-20T00:00:00"/>
    <d v="2025-08-05T00:00:00"/>
    <x v="1"/>
    <x v="4"/>
    <s v="Brasília"/>
    <s v="Enterprise"/>
    <s v="Marketplace"/>
    <x v="12"/>
    <x v="0"/>
    <s v="ACC-8098"/>
    <n v="1068.17"/>
    <n v="2375.37"/>
    <n v="0.109"/>
    <n v="12"/>
    <n v="16"/>
    <n v="25397.456040000001"/>
    <n v="12818.04"/>
    <n v="12579.41604"/>
    <n v="0.49530220744108827"/>
    <s v="Jul-2025"/>
    <s v="Q3-2025"/>
    <s v="High"/>
    <s v="Americas &gt; Brazil &gt; Brasília"/>
    <s v="Jan-2023"/>
    <n v="30"/>
    <n v="30"/>
    <n v="1510846.7817000009"/>
    <n v="785236.37766999996"/>
    <n v="0.51973263416324322"/>
    <s v="A"/>
    <n v="0"/>
  </r>
  <r>
    <s v="ORD-2023-621393"/>
    <d v="2023-07-07T00:00:00"/>
    <d v="2023-07-13T00:00:00"/>
    <x v="3"/>
    <x v="8"/>
    <s v="Cape Town"/>
    <s v="Small Business"/>
    <s v="Marketplace"/>
    <x v="7"/>
    <x v="0"/>
    <s v="ACC-9445"/>
    <n v="612.59"/>
    <n v="1424.74"/>
    <n v="4.3999999999999997E-2"/>
    <n v="18"/>
    <n v="6"/>
    <n v="24516.925919999998"/>
    <n v="11026.62"/>
    <n v="13490.305919999997"/>
    <n v="0.55024459281802152"/>
    <s v="Jul-2023"/>
    <s v="Q3-2023"/>
    <s v="Medium"/>
    <s v="Africa &gt; South Africa &gt; Cape Town"/>
    <s v="Jan-2023"/>
    <n v="6"/>
    <n v="6"/>
    <n v="1510846.7817000009"/>
    <n v="809753.30358999991"/>
    <n v="0.5359599089716216"/>
    <s v="A"/>
    <n v="1"/>
  </r>
  <r>
    <s v="ORD-2025-580047"/>
    <d v="2025-06-14T00:00:00"/>
    <d v="2025-06-29T00:00:00"/>
    <x v="3"/>
    <x v="6"/>
    <s v="Port Harcourt"/>
    <s v="Consumer"/>
    <s v="Marketplace"/>
    <x v="9"/>
    <x v="0"/>
    <s v="ACC-3961"/>
    <n v="730.99"/>
    <n v="1242.8399999999999"/>
    <n v="0.12"/>
    <n v="22"/>
    <n v="15"/>
    <n v="24061.382399999999"/>
    <n v="16081.78"/>
    <n v="7979.6023999999979"/>
    <n v="0.33163524303574504"/>
    <s v="Jun-2025"/>
    <s v="Q2-2025"/>
    <s v="Medium"/>
    <s v="Africa &gt; Nigeria &gt; Port Harcourt"/>
    <s v="Jan-2023"/>
    <n v="29"/>
    <n v="29"/>
    <n v="1510846.7817000009"/>
    <n v="833814.68598999991"/>
    <n v="0.55188566841423448"/>
    <s v="A"/>
    <n v="0"/>
  </r>
  <r>
    <s v="ORD-2023-868460"/>
    <d v="2023-06-01T00:00:00"/>
    <d v="2023-06-01T00:00:00"/>
    <x v="2"/>
    <x v="3"/>
    <s v="Bengaluru"/>
    <s v="Corporate"/>
    <s v="Retail"/>
    <x v="13"/>
    <x v="0"/>
    <s v="ACC-4587"/>
    <n v="669.37"/>
    <n v="997.2"/>
    <n v="8.2000000000000003E-2"/>
    <n v="26"/>
    <n v="0"/>
    <n v="23801.169600000001"/>
    <n v="17403.62"/>
    <n v="6397.5496000000021"/>
    <n v="0.26879139586484868"/>
    <s v="Jun-2023"/>
    <s v="Q2-2023"/>
    <s v="Medium"/>
    <s v="Asia &gt; India &gt; Bengaluru"/>
    <s v="Jan-2023"/>
    <n v="5"/>
    <n v="5"/>
    <n v="1510846.7817000009"/>
    <n v="857615.85558999993"/>
    <n v="0.56763919808268892"/>
    <s v="A"/>
    <n v="1"/>
  </r>
  <r>
    <s v="ORD-2024-638884"/>
    <d v="2024-05-28T00:00:00"/>
    <d v="2024-06-04T00:00:00"/>
    <x v="3"/>
    <x v="6"/>
    <s v="Abuja"/>
    <s v="Enterprise"/>
    <s v="Online"/>
    <x v="6"/>
    <x v="0"/>
    <s v="ACC-5177"/>
    <n v="1227.08"/>
    <n v="1896.62"/>
    <n v="0"/>
    <n v="12"/>
    <n v="7"/>
    <n v="22759.439999999999"/>
    <n v="14724.96"/>
    <n v="8034.48"/>
    <n v="0.353017473189147"/>
    <s v="May-2024"/>
    <s v="Q2-2024"/>
    <s v="High"/>
    <s v="Africa &gt; Nigeria &gt; Abuja"/>
    <s v="Jan-2023"/>
    <n v="16"/>
    <n v="16"/>
    <n v="1510846.7817000009"/>
    <n v="880375.29558999988"/>
    <n v="0.58270322725869261"/>
    <s v="A"/>
    <n v="1"/>
  </r>
  <r>
    <s v="ORD-2025-332931"/>
    <d v="2025-02-15T00:00:00"/>
    <d v="2025-03-01T00:00:00"/>
    <x v="3"/>
    <x v="5"/>
    <s v="Mombasa"/>
    <s v="Education"/>
    <s v="Direct"/>
    <x v="2"/>
    <x v="0"/>
    <s v="ACC-5144"/>
    <n v="1162.8599999999999"/>
    <n v="1447.68"/>
    <n v="8.6999999999999994E-2"/>
    <n v="17"/>
    <n v="14"/>
    <n v="22469.441280000003"/>
    <n v="19768.62"/>
    <n v="2700.8212800000038"/>
    <n v="0.12019975247021378"/>
    <s v="Feb-2025"/>
    <s v="Q1-2025"/>
    <s v="Medium"/>
    <s v="Africa &gt; Kenya &gt; Mombasa"/>
    <s v="Jan-2023"/>
    <n v="25"/>
    <n v="25"/>
    <n v="1510846.7817000009"/>
    <n v="902844.73686999991"/>
    <n v="0.59757531194137459"/>
    <s v="A"/>
    <n v="0"/>
  </r>
  <r>
    <s v="ORD-2023-780206"/>
    <d v="2023-01-19T00:00:00"/>
    <d v="2023-02-03T00:00:00"/>
    <x v="0"/>
    <x v="2"/>
    <s v="London"/>
    <s v="Enterprise"/>
    <s v="Distributor"/>
    <x v="12"/>
    <x v="0"/>
    <s v="ACC-3645"/>
    <n v="873.06"/>
    <n v="2101.5500000000002"/>
    <n v="6.6000000000000003E-2"/>
    <n v="11"/>
    <n v="15"/>
    <n v="21591.324700000001"/>
    <n v="9603.66"/>
    <n v="11987.664700000001"/>
    <n v="0.55520746719167258"/>
    <s v="Jan-2023"/>
    <s v="Q1-2023"/>
    <s v="High"/>
    <s v="Europe &gt; United Kingdom &gt; London"/>
    <s v="Jan-2023"/>
    <n v="0"/>
    <n v="0"/>
    <n v="1510846.7817000009"/>
    <n v="924436.0615699999"/>
    <n v="0.61186618839656715"/>
    <s v="A"/>
    <n v="0"/>
  </r>
  <r>
    <s v="ORD-2023-479747"/>
    <d v="2023-07-14T00:00:00"/>
    <d v="2023-07-14T00:00:00"/>
    <x v="3"/>
    <x v="6"/>
    <s v="Lagos"/>
    <s v="Education"/>
    <s v="Retail"/>
    <x v="14"/>
    <x v="0"/>
    <s v="ACC-5334"/>
    <n v="956.38"/>
    <n v="1454.22"/>
    <n v="3.9E-2"/>
    <n v="15"/>
    <n v="0"/>
    <n v="20962.581299999998"/>
    <n v="14345.7"/>
    <n v="6616.8812999999973"/>
    <n v="0.31565202802576597"/>
    <s v="Jul-2023"/>
    <s v="Q3-2023"/>
    <s v="Medium"/>
    <s v="Africa &gt; Nigeria &gt; Lagos"/>
    <s v="Jan-2023"/>
    <n v="6"/>
    <n v="6"/>
    <n v="1510846.7817000009"/>
    <n v="945398.64286999987"/>
    <n v="0.6257409118654903"/>
    <s v="A"/>
    <n v="1"/>
  </r>
  <r>
    <s v="ORD-2023-808024"/>
    <d v="2023-12-30T00:00:00"/>
    <d v="2024-01-08T00:00:00"/>
    <x v="0"/>
    <x v="7"/>
    <s v="Marseille"/>
    <s v="Consumer"/>
    <s v="Marketplace"/>
    <x v="2"/>
    <x v="0"/>
    <s v="ACC-6594"/>
    <n v="861.1"/>
    <n v="1224.72"/>
    <n v="0.17399999999999999"/>
    <n v="20"/>
    <n v="9"/>
    <n v="20232.374400000004"/>
    <n v="17222"/>
    <n v="3010.3744000000042"/>
    <n v="0.14878997098827923"/>
    <s v="Dec-2023"/>
    <s v="Q4-2023"/>
    <s v="Medium"/>
    <s v="Europe &gt; France &gt; Marseille"/>
    <s v="Jan-2023"/>
    <n v="11"/>
    <n v="11"/>
    <n v="1510846.7817000009"/>
    <n v="965631.01726999984"/>
    <n v="0.63913232563759659"/>
    <s v="A"/>
    <n v="0"/>
  </r>
  <r>
    <s v="ORD-2025-944081"/>
    <d v="2025-03-25T00:00:00"/>
    <d v="2025-03-26T00:00:00"/>
    <x v="3"/>
    <x v="6"/>
    <s v="Lagos"/>
    <s v="Education"/>
    <s v="Distributor"/>
    <x v="12"/>
    <x v="0"/>
    <s v="ACC-9533"/>
    <n v="1450.43"/>
    <n v="1994.67"/>
    <n v="0.1"/>
    <n v="11"/>
    <n v="1"/>
    <n v="19747.233000000004"/>
    <n v="15954.730000000001"/>
    <n v="3792.5030000000024"/>
    <n v="0.19205237513529119"/>
    <s v="Mar-2025"/>
    <s v="Q1-2025"/>
    <s v="High"/>
    <s v="Africa &gt; Nigeria &gt; Lagos"/>
    <s v="Jan-2023"/>
    <n v="26"/>
    <n v="26"/>
    <n v="1510846.7817000009"/>
    <n v="985378.25026999984"/>
    <n v="0.65220263378478049"/>
    <s v="A"/>
    <n v="1"/>
  </r>
  <r>
    <s v="ORD-2025-840976"/>
    <d v="2025-09-01T00:00:00"/>
    <d v="2025-09-30T00:00:00"/>
    <x v="1"/>
    <x v="4"/>
    <s v="Brasília"/>
    <s v="Education"/>
    <s v="Retail"/>
    <x v="10"/>
    <x v="0"/>
    <s v="ACC-1663"/>
    <n v="780.59"/>
    <n v="631.57000000000005"/>
    <n v="0"/>
    <n v="31"/>
    <n v="29"/>
    <n v="19578.670000000002"/>
    <n v="24198.29"/>
    <n v="-4619.619999999999"/>
    <n v="-0.23595167598207634"/>
    <s v="Sep-2025"/>
    <s v="Q3-2025"/>
    <s v="Low"/>
    <s v="Americas &gt; Brazil &gt; Brasília"/>
    <s v="Jan-2023"/>
    <n v="32"/>
    <n v="32"/>
    <n v="1510846.7817000009"/>
    <n v="1004956.9202699999"/>
    <n v="0.66516137337184178"/>
    <s v="A"/>
    <n v="0"/>
  </r>
  <r>
    <s v="ORD-2024-451005"/>
    <d v="2024-06-30T00:00:00"/>
    <d v="2024-07-07T00:00:00"/>
    <x v="1"/>
    <x v="4"/>
    <s v="Rio de Janeiro"/>
    <s v="Small Business"/>
    <s v="Direct"/>
    <x v="2"/>
    <x v="0"/>
    <s v="ACC-9162"/>
    <n v="1112.98"/>
    <n v="2095.73"/>
    <n v="7.1999999999999995E-2"/>
    <n v="10"/>
    <n v="7"/>
    <n v="19448.374400000001"/>
    <n v="11129.8"/>
    <n v="8318.5744000000013"/>
    <n v="0.42772594916724765"/>
    <s v="Jun-2024"/>
    <s v="Q2-2024"/>
    <s v="High"/>
    <s v="Americas &gt; Brazil &gt; Rio de Janeiro"/>
    <s v="Jan-2023"/>
    <n v="17"/>
    <n v="17"/>
    <n v="1510846.7817000009"/>
    <n v="1024405.2946699999"/>
    <n v="0.67803387284403627"/>
    <s v="A"/>
    <n v="1"/>
  </r>
  <r>
    <s v="ORD-2024-277241"/>
    <d v="2024-01-28T00:00:00"/>
    <d v="2024-01-30T00:00:00"/>
    <x v="3"/>
    <x v="8"/>
    <s v="Cape Town"/>
    <s v="Consumer"/>
    <s v="Direct"/>
    <x v="6"/>
    <x v="0"/>
    <s v="ACC-6223"/>
    <n v="798.45"/>
    <n v="1592.02"/>
    <n v="6.6000000000000003E-2"/>
    <n v="13"/>
    <n v="2"/>
    <n v="19330.306839999997"/>
    <n v="10379.85"/>
    <n v="8950.4568399999971"/>
    <n v="0.46302714768494579"/>
    <s v="Jan-2024"/>
    <s v="Q1-2024"/>
    <s v="Medium"/>
    <s v="Africa &gt; South Africa &gt; Cape Town"/>
    <s v="Jan-2023"/>
    <n v="12"/>
    <n v="12"/>
    <n v="1510846.7817000009"/>
    <n v="1043735.6015099998"/>
    <n v="0.69082822570240465"/>
    <s v="A"/>
    <n v="1"/>
  </r>
  <r>
    <s v="ORD-2024-468615"/>
    <d v="2024-07-09T00:00:00"/>
    <d v="2024-07-12T00:00:00"/>
    <x v="2"/>
    <x v="9"/>
    <s v="Shanghai"/>
    <s v="Small Business"/>
    <s v="Retail"/>
    <x v="4"/>
    <x v="0"/>
    <s v="ACC-3721"/>
    <n v="748.39"/>
    <n v="979.42"/>
    <n v="0"/>
    <n v="17"/>
    <n v="3"/>
    <n v="16650.14"/>
    <n v="12722.63"/>
    <n v="3927.51"/>
    <n v="0.23588450307324746"/>
    <s v="Jul-2024"/>
    <s v="Q3-2024"/>
    <s v="Medium"/>
    <s v="Asia &gt; China &gt; Shanghai"/>
    <s v="Jan-2023"/>
    <n v="18"/>
    <n v="18"/>
    <n v="1510846.7817000009"/>
    <n v="1060385.7415099998"/>
    <n v="0.70184862843395446"/>
    <s v="A"/>
    <n v="1"/>
  </r>
  <r>
    <s v="ORD-2023-890605"/>
    <d v="2023-06-24T00:00:00"/>
    <d v="2023-07-01T00:00:00"/>
    <x v="1"/>
    <x v="1"/>
    <s v="Toronto"/>
    <s v="Non-Profit"/>
    <s v="Retail"/>
    <x v="9"/>
    <x v="0"/>
    <s v="ACC-2903"/>
    <n v="471.42"/>
    <n v="824.81"/>
    <n v="8.7999999999999995E-2"/>
    <n v="22"/>
    <n v="7"/>
    <n v="16548.987840000002"/>
    <n v="10371.24"/>
    <n v="6177.7478400000018"/>
    <n v="0.37330064531608242"/>
    <s v="Jun-2023"/>
    <s v="Q2-2023"/>
    <s v="Medium"/>
    <s v="Americas &gt; Canada &gt; Toronto"/>
    <s v="Jan-2023"/>
    <n v="5"/>
    <n v="5"/>
    <n v="1510846.7817000009"/>
    <n v="1076934.7293499999"/>
    <n v="0.71280208052482708"/>
    <s v="A"/>
    <n v="1"/>
  </r>
  <r>
    <s v="ORD-2023-674887"/>
    <d v="2023-12-16T00:00:00"/>
    <d v="2023-12-19T00:00:00"/>
    <x v="2"/>
    <x v="9"/>
    <s v="Beijing"/>
    <s v="Education"/>
    <s v="Retail"/>
    <x v="5"/>
    <x v="0"/>
    <s v="ACC-9644"/>
    <n v="1415.05"/>
    <n v="1972.38"/>
    <n v="0"/>
    <n v="8"/>
    <n v="3"/>
    <n v="15779.04"/>
    <n v="11320.4"/>
    <n v="4458.6400000000012"/>
    <n v="0.28256725377462766"/>
    <s v="Dec-2023"/>
    <s v="Q4-2023"/>
    <s v="High"/>
    <s v="Asia &gt; China &gt; Beijing"/>
    <s v="Jan-2023"/>
    <n v="11"/>
    <n v="11"/>
    <n v="1510846.7817000009"/>
    <n v="1092713.76935"/>
    <n v="0.72324591916625802"/>
    <s v="A"/>
    <n v="1"/>
  </r>
  <r>
    <s v="ORD-2023-173313"/>
    <d v="2023-06-15T00:00:00"/>
    <d v="2023-07-12T00:00:00"/>
    <x v="0"/>
    <x v="2"/>
    <s v="Manchester"/>
    <s v="Consumer"/>
    <s v="Direct"/>
    <x v="14"/>
    <x v="0"/>
    <s v="ACC-3833"/>
    <n v="751.28"/>
    <n v="1111.8800000000001"/>
    <n v="0.13500000000000001"/>
    <n v="16"/>
    <n v="27"/>
    <n v="15388.419200000002"/>
    <n v="12020.48"/>
    <n v="3367.9392000000025"/>
    <n v="0.21886193482433869"/>
    <s v="Jun-2023"/>
    <s v="Q2-2023"/>
    <s v="Medium"/>
    <s v="Europe &gt; United Kingdom &gt; Manchester"/>
    <s v="Jan-2023"/>
    <n v="5"/>
    <n v="5"/>
    <n v="1510846.7817000009"/>
    <n v="1108102.1885499998"/>
    <n v="0.73343121352329732"/>
    <s v="A"/>
    <n v="0"/>
  </r>
  <r>
    <s v="ORD-2025-898843"/>
    <d v="2025-02-02T00:00:00"/>
    <d v="2025-03-04T00:00:00"/>
    <x v="2"/>
    <x v="10"/>
    <s v="Osaka"/>
    <s v="Education"/>
    <s v="Distributor"/>
    <x v="2"/>
    <x v="0"/>
    <s v="ACC-9591"/>
    <n v="766.59"/>
    <n v="1912.8"/>
    <n v="0.19600000000000001"/>
    <n v="10"/>
    <n v="30"/>
    <n v="15378.912"/>
    <n v="7665.9000000000005"/>
    <n v="7713.0119999999997"/>
    <n v="0.50153170783472845"/>
    <s v="Feb-2025"/>
    <s v="Q1-2025"/>
    <s v="High"/>
    <s v="Asia &gt; Japan &gt; Osaka"/>
    <s v="Mar-2023"/>
    <n v="23"/>
    <n v="23"/>
    <n v="1510846.7817000009"/>
    <n v="1123481.1005499999"/>
    <n v="0.74361021525019355"/>
    <s v="A"/>
    <n v="0"/>
  </r>
  <r>
    <s v="ORD-2024-901115"/>
    <d v="2024-07-25T00:00:00"/>
    <d v="2024-08-02T00:00:00"/>
    <x v="1"/>
    <x v="1"/>
    <s v="Montreal"/>
    <s v="Consumer"/>
    <s v="Direct"/>
    <x v="8"/>
    <x v="0"/>
    <s v="ACC-6626"/>
    <n v="986.81"/>
    <n v="2050.31"/>
    <n v="0.10299999999999999"/>
    <n v="8"/>
    <n v="8"/>
    <n v="14713.02456"/>
    <n v="7894.48"/>
    <n v="6818.5445600000003"/>
    <n v="0.46343595310358132"/>
    <s v="Jul-2024"/>
    <s v="Q3-2024"/>
    <s v="High"/>
    <s v="Americas &gt; Canada &gt; Montreal"/>
    <s v="Jan-2023"/>
    <n v="18"/>
    <n v="18"/>
    <n v="1510846.7817000009"/>
    <n v="1138194.1251099999"/>
    <n v="0.75334847907562597"/>
    <s v="A"/>
    <n v="0"/>
  </r>
  <r>
    <s v="ORD-2024-921935"/>
    <d v="2024-01-01T00:00:00"/>
    <d v="2024-01-27T00:00:00"/>
    <x v="0"/>
    <x v="2"/>
    <s v="Manchester"/>
    <s v="Education"/>
    <s v="Distributor"/>
    <x v="4"/>
    <x v="0"/>
    <s v="ACC-3103"/>
    <n v="657.45"/>
    <n v="1325.96"/>
    <n v="0.16700000000000001"/>
    <n v="13"/>
    <n v="26"/>
    <n v="14358.820839999998"/>
    <n v="8546.85"/>
    <n v="5811.9708399999981"/>
    <n v="0.40476658249048802"/>
    <s v="Jan-2024"/>
    <s v="Q1-2024"/>
    <s v="Medium"/>
    <s v="Europe &gt; United Kingdom &gt; Manchester"/>
    <s v="Jan-2023"/>
    <n v="12"/>
    <n v="12"/>
    <n v="1510846.7817000009"/>
    <n v="1152552.9459499998"/>
    <n v="0.76285230237122403"/>
    <s v="A"/>
    <n v="0"/>
  </r>
  <r>
    <s v="ORD-2023-107265"/>
    <d v="2023-04-22T00:00:00"/>
    <d v="2023-05-14T00:00:00"/>
    <x v="2"/>
    <x v="10"/>
    <s v="Nagoya"/>
    <s v="Enterprise"/>
    <s v="Retail"/>
    <x v="5"/>
    <x v="0"/>
    <s v="ACC-7713"/>
    <n v="1209.22"/>
    <n v="1404.33"/>
    <n v="0.10299999999999999"/>
    <n v="11"/>
    <n v="22"/>
    <n v="13856.52411"/>
    <n v="13301.42"/>
    <n v="555.10411000000022"/>
    <n v="4.0060848275751328E-2"/>
    <s v="Apr-2023"/>
    <s v="Q2-2023"/>
    <s v="Medium"/>
    <s v="Asia &gt; Japan &gt; Nagoya"/>
    <s v="Mar-2023"/>
    <n v="1"/>
    <n v="1"/>
    <n v="1510846.7817000009"/>
    <n v="1166409.47006"/>
    <n v="0.7720236652637662"/>
    <s v="A"/>
    <n v="0"/>
  </r>
  <r>
    <s v="ORD-2025-766923"/>
    <d v="2025-02-15T00:00:00"/>
    <d v="2025-02-15T00:00:00"/>
    <x v="0"/>
    <x v="0"/>
    <s v="Frankfurt"/>
    <s v="Small Business"/>
    <s v="Marketplace"/>
    <x v="2"/>
    <x v="0"/>
    <s v="ACC-3989"/>
    <n v="815.83"/>
    <n v="1982.18"/>
    <n v="0.127"/>
    <n v="8"/>
    <n v="0"/>
    <n v="13843.545120000001"/>
    <n v="6526.64"/>
    <n v="7316.9051200000004"/>
    <n v="0.52854272923408507"/>
    <s v="Feb-2025"/>
    <s v="Q1-2025"/>
    <s v="High"/>
    <s v="Europe &gt; Germany &gt; Frankfurt"/>
    <s v="Jan-2023"/>
    <n v="25"/>
    <n v="25"/>
    <n v="1510846.7817000009"/>
    <n v="1180253.0151799999"/>
    <n v="0.78118643761611761"/>
    <s v="A"/>
    <n v="1"/>
  </r>
  <r>
    <s v="ORD-2023-302041"/>
    <d v="2023-10-04T00:00:00"/>
    <d v="2023-10-29T00:00:00"/>
    <x v="1"/>
    <x v="11"/>
    <s v="San Francisco"/>
    <s v="Small Business"/>
    <s v="Distributor"/>
    <x v="0"/>
    <x v="0"/>
    <s v="ACC-5079"/>
    <n v="1239.8399999999999"/>
    <n v="1482.75"/>
    <n v="6.7000000000000004E-2"/>
    <n v="10"/>
    <n v="25"/>
    <n v="13834.057500000001"/>
    <n v="12398.4"/>
    <n v="1435.6575000000012"/>
    <n v="0.10377703721413628"/>
    <s v="Oct-2023"/>
    <s v="Q4-2023"/>
    <s v="Medium"/>
    <s v="Americas &gt; USA &gt; San Francisco"/>
    <s v="Jan-2023"/>
    <n v="9"/>
    <n v="9"/>
    <n v="1510846.7817000009"/>
    <n v="1194087.07268"/>
    <n v="0.79034293029794611"/>
    <s v="A"/>
    <n v="0"/>
  </r>
  <r>
    <s v="ORD-2023-488227"/>
    <d v="2023-09-08T00:00:00"/>
    <d v="2023-10-02T00:00:00"/>
    <x v="1"/>
    <x v="1"/>
    <s v="Toronto"/>
    <s v="Education"/>
    <s v="Direct"/>
    <x v="5"/>
    <x v="0"/>
    <s v="ACC-3415"/>
    <n v="1299.03"/>
    <n v="2451.2199999999998"/>
    <n v="0.20799999999999999"/>
    <n v="7"/>
    <n v="24"/>
    <n v="13589.563679999999"/>
    <n v="9093.2099999999991"/>
    <n v="4496.3536800000002"/>
    <n v="0.33086814160320416"/>
    <s v="Sep-2023"/>
    <s v="Q3-2023"/>
    <s v="High"/>
    <s v="Americas &gt; Canada &gt; Toronto"/>
    <s v="Jan-2023"/>
    <n v="8"/>
    <n v="8"/>
    <n v="1510846.7817000009"/>
    <n v="1207676.6363599999"/>
    <n v="0.79933759729171561"/>
    <s v="A"/>
    <n v="0"/>
  </r>
  <r>
    <s v="ORD-2024-997336"/>
    <d v="2024-10-04T00:00:00"/>
    <d v="2024-11-02T00:00:00"/>
    <x v="3"/>
    <x v="6"/>
    <s v="Abuja"/>
    <s v="Corporate"/>
    <s v="Distributor"/>
    <x v="6"/>
    <x v="0"/>
    <s v="ACC-9038"/>
    <n v="412.09"/>
    <n v="968.94"/>
    <n v="9.9000000000000005E-2"/>
    <n v="15"/>
    <n v="29"/>
    <n v="13095.224100000001"/>
    <n v="6181.3499999999995"/>
    <n v="6913.8741000000018"/>
    <n v="0.52796913189137418"/>
    <s v="Oct-2024"/>
    <s v="Q4-2024"/>
    <s v="Medium"/>
    <s v="Africa &gt; Nigeria &gt; Abuja"/>
    <s v="Jan-2023"/>
    <n v="21"/>
    <n v="21"/>
    <n v="1510846.7817000009"/>
    <n v="1220771.8604599999"/>
    <n v="0.80800507056472703"/>
    <s v="B"/>
    <n v="0"/>
  </r>
  <r>
    <s v="ORD-2024-468501"/>
    <d v="2024-11-06T00:00:00"/>
    <d v="2024-11-22T00:00:00"/>
    <x v="1"/>
    <x v="1"/>
    <s v="Toronto"/>
    <s v="Non-Profit"/>
    <s v="Distributor"/>
    <x v="4"/>
    <x v="0"/>
    <s v="ACC-6348"/>
    <n v="1454.11"/>
    <n v="2629.75"/>
    <n v="0.29199999999999998"/>
    <n v="7"/>
    <n v="16"/>
    <n v="13033.040999999999"/>
    <n v="10178.769999999999"/>
    <n v="2854.2710000000006"/>
    <n v="0.21900268709351875"/>
    <s v="Nov-2024"/>
    <s v="Q4-2024"/>
    <s v="High"/>
    <s v="Americas &gt; Canada &gt; Toronto"/>
    <s v="Jan-2023"/>
    <n v="22"/>
    <n v="22"/>
    <n v="1510846.7817000009"/>
    <n v="1233804.9014599998"/>
    <n v="0.81663138605737762"/>
    <s v="B"/>
    <n v="0"/>
  </r>
  <r>
    <s v="ORD-2025-703623"/>
    <d v="2025-07-23T00:00:00"/>
    <d v="2025-08-19T00:00:00"/>
    <x v="2"/>
    <x v="10"/>
    <s v="Nagoya"/>
    <s v="Consumer"/>
    <s v="Marketplace"/>
    <x v="7"/>
    <x v="0"/>
    <s v="ACC-1596"/>
    <n v="896.09"/>
    <n v="744.27"/>
    <n v="8.3000000000000004E-2"/>
    <n v="18"/>
    <n v="27"/>
    <n v="12284.920620000001"/>
    <n v="16129.62"/>
    <n v="-3844.69938"/>
    <n v="-0.31296086469950668"/>
    <s v="Jul-2025"/>
    <s v="Q3-2025"/>
    <s v="Low"/>
    <s v="Asia &gt; Japan &gt; Nagoya"/>
    <s v="Mar-2023"/>
    <n v="28"/>
    <n v="28"/>
    <n v="1510846.7817000009"/>
    <n v="1246089.8220799998"/>
    <n v="0.82476253527038845"/>
    <s v="B"/>
    <n v="0"/>
  </r>
  <r>
    <s v="ORD-2025-337268"/>
    <d v="2025-02-16T00:00:00"/>
    <d v="2025-03-17T00:00:00"/>
    <x v="0"/>
    <x v="0"/>
    <s v="Munich"/>
    <s v="Consumer"/>
    <s v="Retail"/>
    <x v="2"/>
    <x v="0"/>
    <s v="ACC-5150"/>
    <n v="730.42"/>
    <n v="956.7"/>
    <n v="4.2000000000000003E-2"/>
    <n v="13"/>
    <n v="29"/>
    <n v="11914.7418"/>
    <n v="9495.4599999999991"/>
    <n v="2419.2818000000007"/>
    <n v="0.20304945256975696"/>
    <s v="Feb-2025"/>
    <s v="Q1-2025"/>
    <s v="Medium"/>
    <s v="Europe &gt; Germany &gt; Munich"/>
    <s v="Jan-2023"/>
    <n v="25"/>
    <n v="25"/>
    <n v="1510846.7817000009"/>
    <n v="1258004.5638799998"/>
    <n v="0.83264867034663592"/>
    <s v="B"/>
    <n v="0"/>
  </r>
  <r>
    <s v="ORD-2023-842488"/>
    <d v="2023-10-31T00:00:00"/>
    <d v="2023-11-02T00:00:00"/>
    <x v="3"/>
    <x v="5"/>
    <s v="Kisumu"/>
    <s v="Education"/>
    <s v="Retail"/>
    <x v="0"/>
    <x v="0"/>
    <s v="ACC-4124"/>
    <n v="867.89"/>
    <n v="1349.94"/>
    <n v="0.184"/>
    <n v="10"/>
    <n v="2"/>
    <n v="11015.510400000003"/>
    <n v="8678.9"/>
    <n v="2336.6104000000032"/>
    <n v="0.21212003031652557"/>
    <s v="Oct-2023"/>
    <s v="Q4-2023"/>
    <s v="Medium"/>
    <s v="Africa &gt; Kenya &gt; Kisumu"/>
    <s v="Jan-2023"/>
    <n v="9"/>
    <n v="9"/>
    <n v="1510846.7817000009"/>
    <n v="1269020.0742799998"/>
    <n v="0.83993962170810055"/>
    <s v="B"/>
    <n v="1"/>
  </r>
  <r>
    <s v="ORD-2023-609394"/>
    <d v="2023-04-16T00:00:00"/>
    <d v="2023-04-19T00:00:00"/>
    <x v="0"/>
    <x v="0"/>
    <s v="Munich"/>
    <s v="Corporate"/>
    <s v="Direct"/>
    <x v="7"/>
    <x v="0"/>
    <s v="ACC-1731"/>
    <n v="553.61"/>
    <n v="699.47"/>
    <n v="0.02"/>
    <n v="16"/>
    <n v="3"/>
    <n v="10967.6896"/>
    <n v="8857.76"/>
    <n v="2109.9295999999995"/>
    <n v="0.19237685209472008"/>
    <s v="Apr-2023"/>
    <s v="Q2-2023"/>
    <s v="Low"/>
    <s v="Europe &gt; Germany &gt; Munich"/>
    <s v="Jan-2023"/>
    <n v="3"/>
    <n v="3"/>
    <n v="1510846.7817000009"/>
    <n v="1279987.7638799998"/>
    <n v="0.84719892141528796"/>
    <s v="B"/>
    <n v="1"/>
  </r>
  <r>
    <s v="ORD-2024-605629"/>
    <d v="2024-07-15T00:00:00"/>
    <d v="2024-07-15T00:00:00"/>
    <x v="2"/>
    <x v="10"/>
    <s v="Tokyo"/>
    <s v="Small Business"/>
    <s v="Marketplace"/>
    <x v="12"/>
    <x v="0"/>
    <s v="ACC-2735"/>
    <n v="801.77"/>
    <n v="1218.92"/>
    <n v="0.254"/>
    <n v="12"/>
    <n v="0"/>
    <n v="10911.771840000001"/>
    <n v="9621.24"/>
    <n v="1290.5318400000015"/>
    <n v="0.11826968698788347"/>
    <s v="Jul-2024"/>
    <s v="Q3-2024"/>
    <s v="Medium"/>
    <s v="Asia &gt; Japan &gt; Tokyo"/>
    <s v="Mar-2023"/>
    <n v="16"/>
    <n v="16"/>
    <n v="1510846.7817000009"/>
    <n v="1290899.5357199998"/>
    <n v="0.85442121024839002"/>
    <s v="B"/>
    <n v="1"/>
  </r>
  <r>
    <s v="ORD-2023-144816"/>
    <d v="2023-05-07T00:00:00"/>
    <d v="2023-05-29T00:00:00"/>
    <x v="3"/>
    <x v="8"/>
    <s v="Durban"/>
    <s v="Education"/>
    <s v="Distributor"/>
    <x v="10"/>
    <x v="0"/>
    <s v="ACC-2364"/>
    <n v="653.86"/>
    <n v="931.84"/>
    <n v="0.121"/>
    <n v="13"/>
    <n v="22"/>
    <n v="10648.135679999999"/>
    <n v="8500.18"/>
    <n v="2147.9556799999991"/>
    <n v="0.20172129136506262"/>
    <s v="May-2023"/>
    <s v="Q2-2023"/>
    <s v="Medium"/>
    <s v="Africa &gt; South Africa &gt; Durban"/>
    <s v="Jan-2023"/>
    <n v="4"/>
    <n v="4"/>
    <n v="1510846.7817000009"/>
    <n v="1301547.6713999999"/>
    <n v="0.86146900345215804"/>
    <s v="B"/>
    <n v="0"/>
  </r>
  <r>
    <s v="ORD-2023-653343"/>
    <d v="2023-11-10T00:00:00"/>
    <d v="2023-11-28T00:00:00"/>
    <x v="1"/>
    <x v="4"/>
    <s v="Brasília"/>
    <s v="Education"/>
    <s v="Marketplace"/>
    <x v="2"/>
    <x v="0"/>
    <s v="ACC-5260"/>
    <n v="388.51"/>
    <n v="776.46"/>
    <n v="0.157"/>
    <n v="16"/>
    <n v="18"/>
    <n v="10472.89248"/>
    <n v="6216.16"/>
    <n v="4256.7324800000006"/>
    <n v="0.40645241876864951"/>
    <s v="Nov-2023"/>
    <s v="Q4-2023"/>
    <s v="Low"/>
    <s v="Americas &gt; Brazil &gt; Brasília"/>
    <s v="Jan-2023"/>
    <n v="10"/>
    <n v="10"/>
    <n v="1510846.7817000009"/>
    <n v="1312020.5638799998"/>
    <n v="0.86840080660179031"/>
    <s v="B"/>
    <n v="0"/>
  </r>
  <r>
    <s v="ORD-2023-912395"/>
    <d v="2023-07-26T00:00:00"/>
    <d v="2023-08-25T00:00:00"/>
    <x v="1"/>
    <x v="11"/>
    <s v="New York"/>
    <s v="Consumer"/>
    <s v="Retail"/>
    <x v="9"/>
    <x v="0"/>
    <s v="ACC-7078"/>
    <n v="1261.48"/>
    <n v="1643.18"/>
    <n v="0.151"/>
    <n v="7"/>
    <n v="30"/>
    <n v="9765.4187399999992"/>
    <n v="8830.36"/>
    <n v="935.05873999999858"/>
    <n v="9.5752037357078934E-2"/>
    <s v="Jul-2023"/>
    <s v="Q3-2023"/>
    <s v="High"/>
    <s v="Americas &gt; USA &gt; New York"/>
    <s v="Jan-2023"/>
    <n v="6"/>
    <n v="6"/>
    <n v="1510846.7817000009"/>
    <n v="1321785.9826199999"/>
    <n v="0.87486434668956292"/>
    <s v="B"/>
    <n v="0"/>
  </r>
  <r>
    <s v="ORD-2023-406606"/>
    <d v="2023-10-25T00:00:00"/>
    <d v="2023-10-28T00:00:00"/>
    <x v="1"/>
    <x v="4"/>
    <s v="Brasília"/>
    <s v="Corporate"/>
    <s v="Distributor"/>
    <x v="2"/>
    <x v="0"/>
    <s v="ACC-2867"/>
    <n v="509.31"/>
    <n v="1145.9000000000001"/>
    <n v="5.7000000000000002E-2"/>
    <n v="9"/>
    <n v="3"/>
    <n v="9725.2533000000003"/>
    <n v="4583.79"/>
    <n v="5141.4633000000003"/>
    <n v="0.52867140231709953"/>
    <s v="Oct-2023"/>
    <s v="Q4-2023"/>
    <s v="Medium"/>
    <s v="Americas &gt; Brazil &gt; Brasília"/>
    <s v="Jan-2023"/>
    <n v="9"/>
    <n v="9"/>
    <n v="1510846.7817000009"/>
    <n v="1331511.2359199999"/>
    <n v="0.88130130205644475"/>
    <s v="B"/>
    <n v="1"/>
  </r>
  <r>
    <s v="ORD-2023-521818"/>
    <d v="2023-01-29T00:00:00"/>
    <d v="2023-02-28T00:00:00"/>
    <x v="2"/>
    <x v="3"/>
    <s v="Bengaluru"/>
    <s v="Non-Profit"/>
    <s v="Retail"/>
    <x v="7"/>
    <x v="0"/>
    <s v="ACC-4631"/>
    <n v="1262.0999999999999"/>
    <n v="1395.53"/>
    <n v="0.23300000000000001"/>
    <n v="9"/>
    <n v="30"/>
    <n v="9633.3435900000004"/>
    <n v="11358.9"/>
    <n v="-1725.5564099999992"/>
    <n v="-0.179123312054522"/>
    <s v="Jan-2023"/>
    <s v="Q1-2023"/>
    <s v="Medium"/>
    <s v="Asia &gt; India &gt; Bengaluru"/>
    <s v="Jan-2023"/>
    <n v="0"/>
    <n v="0"/>
    <n v="1510846.7817000009"/>
    <n v="1341144.5795099998"/>
    <n v="0.887677424179934"/>
    <s v="B"/>
    <n v="0"/>
  </r>
  <r>
    <s v="ORD-2025-922513"/>
    <d v="2025-08-28T00:00:00"/>
    <d v="2025-09-04T00:00:00"/>
    <x v="3"/>
    <x v="6"/>
    <s v="Port Harcourt"/>
    <s v="Small Business"/>
    <s v="Retail"/>
    <x v="5"/>
    <x v="0"/>
    <s v="ACC-4483"/>
    <n v="521.05999999999995"/>
    <n v="1240.31"/>
    <n v="0.14599999999999999"/>
    <n v="9"/>
    <n v="7"/>
    <n v="9533.0226599999987"/>
    <n v="4689.5399999999991"/>
    <n v="4843.4826599999997"/>
    <n v="0.50807417885650974"/>
    <s v="Aug-2025"/>
    <s v="Q3-2025"/>
    <s v="Medium"/>
    <s v="Africa &gt; Nigeria &gt; Port Harcourt"/>
    <s v="Jan-2023"/>
    <n v="31"/>
    <n v="31"/>
    <n v="1510846.7817000009"/>
    <n v="1350677.6021699999"/>
    <n v="0.89398714583766126"/>
    <s v="B"/>
    <n v="1"/>
  </r>
  <r>
    <s v="ORD-2023-261081"/>
    <d v="2023-07-24T00:00:00"/>
    <d v="2023-08-19T00:00:00"/>
    <x v="3"/>
    <x v="5"/>
    <s v="Nairobi"/>
    <s v="Enterprise"/>
    <s v="Distributor"/>
    <x v="9"/>
    <x v="0"/>
    <s v="ACC-1238"/>
    <n v="661.45"/>
    <n v="1634.86"/>
    <n v="0.3"/>
    <n v="8"/>
    <n v="26"/>
    <n v="9155.2159999999985"/>
    <n v="5291.6"/>
    <n v="3863.6159999999982"/>
    <n v="0.42201254454291398"/>
    <s v="Jul-2023"/>
    <s v="Q3-2023"/>
    <s v="High"/>
    <s v="Africa &gt; Kenya &gt; Nairobi"/>
    <s v="Jan-2023"/>
    <n v="6"/>
    <n v="6"/>
    <n v="1510846.7817000009"/>
    <n v="1359832.8181699999"/>
    <n v="0.9000468046401896"/>
    <s v="B"/>
    <n v="0"/>
  </r>
  <r>
    <s v="ORD-2023-727290"/>
    <d v="2023-04-03T00:00:00"/>
    <d v="2023-04-16T00:00:00"/>
    <x v="0"/>
    <x v="7"/>
    <s v="Marseille"/>
    <s v="Non-Profit"/>
    <s v="Marketplace"/>
    <x v="9"/>
    <x v="0"/>
    <s v="ACC-4815"/>
    <n v="790.54"/>
    <n v="601.49"/>
    <n v="0"/>
    <n v="15"/>
    <n v="13"/>
    <n v="9022.35"/>
    <n v="11858.099999999999"/>
    <n v="-2835.7499999999982"/>
    <n v="-0.31430281467688553"/>
    <s v="Apr-2023"/>
    <s v="Q2-2023"/>
    <s v="Low"/>
    <s v="Europe &gt; France &gt; Marseille"/>
    <s v="Jan-2023"/>
    <n v="3"/>
    <n v="3"/>
    <n v="1510846.7817000009"/>
    <n v="1368855.16817"/>
    <n v="0.90601852203025357"/>
    <s v="B"/>
    <n v="0"/>
  </r>
  <r>
    <s v="ORD-2025-856556"/>
    <d v="2025-06-15T00:00:00"/>
    <d v="2025-07-12T00:00:00"/>
    <x v="0"/>
    <x v="7"/>
    <s v="Marseille"/>
    <s v="Consumer"/>
    <s v="Direct"/>
    <x v="1"/>
    <x v="0"/>
    <s v="ACC-7906"/>
    <n v="318.83"/>
    <n v="699.5"/>
    <n v="0.08"/>
    <n v="13"/>
    <n v="27"/>
    <n v="8366.02"/>
    <n v="4144.79"/>
    <n v="4221.2300000000005"/>
    <n v="0.50456848059172699"/>
    <s v="Jun-2025"/>
    <s v="Q2-2025"/>
    <s v="Low"/>
    <s v="Europe &gt; France &gt; Marseille"/>
    <s v="Jan-2023"/>
    <n v="29"/>
    <n v="29"/>
    <n v="1510846.7817000009"/>
    <n v="1377221.18817"/>
    <n v="0.91155582740187213"/>
    <s v="B"/>
    <n v="0"/>
  </r>
  <r>
    <s v="ORD-2025-486350"/>
    <d v="2025-05-27T00:00:00"/>
    <d v="2025-06-08T00:00:00"/>
    <x v="2"/>
    <x v="10"/>
    <s v="Osaka"/>
    <s v="Corporate"/>
    <s v="Retail"/>
    <x v="11"/>
    <x v="0"/>
    <s v="ACC-1249"/>
    <n v="653.6"/>
    <n v="842.09"/>
    <n v="9.8000000000000004E-2"/>
    <n v="11"/>
    <n v="12"/>
    <n v="8355.2169799999992"/>
    <n v="7189.6"/>
    <n v="1165.6169799999989"/>
    <n v="0.13950768517324597"/>
    <s v="May-2025"/>
    <s v="Q2-2025"/>
    <s v="Medium"/>
    <s v="Asia &gt; Japan &gt; Osaka"/>
    <s v="Mar-2023"/>
    <n v="26"/>
    <n v="26"/>
    <n v="1510846.7817000009"/>
    <n v="1385576.40515"/>
    <n v="0.9170859824653782"/>
    <s v="B"/>
    <n v="0"/>
  </r>
  <r>
    <s v="ORD-2025-939953"/>
    <d v="2025-01-22T00:00:00"/>
    <d v="2025-01-22T00:00:00"/>
    <x v="0"/>
    <x v="7"/>
    <s v="Lyon"/>
    <s v="Small Business"/>
    <s v="Online"/>
    <x v="7"/>
    <x v="0"/>
    <s v="ACC-5422"/>
    <n v="591.72"/>
    <n v="577.24"/>
    <n v="0"/>
    <n v="14"/>
    <n v="0"/>
    <n v="8081.3600000000006"/>
    <n v="8284.08"/>
    <n v="-202.71999999999935"/>
    <n v="-2.5084886702238154E-2"/>
    <s v="Jan-2025"/>
    <s v="Q1-2025"/>
    <s v="Low"/>
    <s v="Europe &gt; France &gt; Lyon"/>
    <s v="Jan-2023"/>
    <n v="24"/>
    <n v="24"/>
    <n v="1510846.7817000009"/>
    <n v="1393657.7651500001"/>
    <n v="0.92243487693825577"/>
    <s v="B"/>
    <n v="1"/>
  </r>
  <r>
    <s v="ORD-2023-253245"/>
    <d v="2023-08-03T00:00:00"/>
    <d v="2023-08-14T00:00:00"/>
    <x v="1"/>
    <x v="4"/>
    <s v="Brasília"/>
    <s v="Corporate"/>
    <s v="Direct"/>
    <x v="8"/>
    <x v="0"/>
    <s v="ACC-3951"/>
    <n v="232.73"/>
    <n v="334.19"/>
    <n v="0.13400000000000001"/>
    <n v="27"/>
    <n v="11"/>
    <n v="7814.0305799999996"/>
    <n v="6283.71"/>
    <n v="1530.3205799999996"/>
    <n v="0.19584266587295587"/>
    <s v="Aug-2023"/>
    <s v="Q3-2023"/>
    <s v="Low"/>
    <s v="Americas &gt; Brazil &gt; Brasília"/>
    <s v="Jan-2023"/>
    <n v="7"/>
    <n v="7"/>
    <n v="1510846.7817000009"/>
    <n v="1401471.7957300001"/>
    <n v="0.92760683128508092"/>
    <s v="B"/>
    <n v="0"/>
  </r>
  <r>
    <s v="ORD-2024-166150"/>
    <d v="2024-06-02T00:00:00"/>
    <d v="2024-06-08T00:00:00"/>
    <x v="3"/>
    <x v="5"/>
    <s v="Kisumu"/>
    <s v="Consumer"/>
    <s v="Marketplace"/>
    <x v="5"/>
    <x v="0"/>
    <s v="ACC-9820"/>
    <n v="292.94"/>
    <n v="356.55"/>
    <n v="0.22900000000000001"/>
    <n v="28"/>
    <n v="6"/>
    <n v="7697.2013999999999"/>
    <n v="8202.32"/>
    <n v="-505.11859999999979"/>
    <n v="-6.5623669402751994E-2"/>
    <s v="Jun-2024"/>
    <s v="Q2-2024"/>
    <s v="Low"/>
    <s v="Africa &gt; Kenya &gt; Kisumu"/>
    <s v="Jan-2023"/>
    <n v="17"/>
    <n v="17"/>
    <n v="1510846.7817000009"/>
    <n v="1409168.99713"/>
    <n v="0.93270145867763421"/>
    <s v="B"/>
    <n v="1"/>
  </r>
  <r>
    <s v="ORD-2024-211453"/>
    <d v="2024-04-04T00:00:00"/>
    <d v="2024-04-24T00:00:00"/>
    <x v="0"/>
    <x v="0"/>
    <s v="Frankfurt"/>
    <s v="Non-Profit"/>
    <s v="Direct"/>
    <x v="0"/>
    <x v="0"/>
    <s v="ACC-6543"/>
    <n v="683.42"/>
    <n v="951.51"/>
    <n v="0"/>
    <n v="8"/>
    <n v="20"/>
    <n v="7612.08"/>
    <n v="5467.36"/>
    <n v="2144.7200000000003"/>
    <n v="0.28175216235247136"/>
    <s v="Apr-2024"/>
    <s v="Q2-2024"/>
    <s v="Medium"/>
    <s v="Europe &gt; Germany &gt; Frankfurt"/>
    <s v="Jan-2023"/>
    <n v="15"/>
    <n v="15"/>
    <n v="1510846.7817000009"/>
    <n v="1416781.0771300001"/>
    <n v="0.9377397458767075"/>
    <s v="B"/>
    <n v="0"/>
  </r>
  <r>
    <s v="ORD-2023-660608"/>
    <d v="2023-07-25T00:00:00"/>
    <d v="2023-08-10T00:00:00"/>
    <x v="3"/>
    <x v="6"/>
    <s v="Port Harcourt"/>
    <s v="Corporate"/>
    <s v="Distributor"/>
    <x v="14"/>
    <x v="0"/>
    <s v="ACC-8178"/>
    <n v="506.83"/>
    <n v="441.74"/>
    <n v="0.24"/>
    <n v="22"/>
    <n v="16"/>
    <n v="7385.8928000000005"/>
    <n v="11150.26"/>
    <n v="-3764.3671999999997"/>
    <n v="-0.50966989393618056"/>
    <s v="Jul-2023"/>
    <s v="Q3-2023"/>
    <s v="Low"/>
    <s v="Africa &gt; Nigeria &gt; Port Harcourt"/>
    <s v="Jan-2023"/>
    <n v="6"/>
    <n v="6"/>
    <n v="1510846.7817000009"/>
    <n v="1424166.9699300001"/>
    <n v="0.94262832418223852"/>
    <s v="B"/>
    <n v="0"/>
  </r>
  <r>
    <s v="ORD-2025-501927"/>
    <d v="2025-03-03T00:00:00"/>
    <d v="2025-03-24T00:00:00"/>
    <x v="3"/>
    <x v="6"/>
    <s v="Abuja"/>
    <s v="Enterprise"/>
    <s v="Direct"/>
    <x v="11"/>
    <x v="0"/>
    <s v="ACC-4056"/>
    <n v="555.95000000000005"/>
    <n v="468.09"/>
    <n v="0.14199999999999999"/>
    <n v="18"/>
    <n v="21"/>
    <n v="7229.181959999999"/>
    <n v="10007.1"/>
    <n v="-2777.9180400000014"/>
    <n v="-0.3842645067409538"/>
    <s v="Mar-2025"/>
    <s v="Q1-2025"/>
    <s v="Low"/>
    <s v="Africa &gt; Nigeria &gt; Abuja"/>
    <s v="Jan-2023"/>
    <n v="26"/>
    <n v="26"/>
    <n v="1510846.7817000009"/>
    <n v="1431396.1518900001"/>
    <n v="0.94741317864105112"/>
    <s v="B"/>
    <n v="0"/>
  </r>
  <r>
    <s v="ORD-2025-762301"/>
    <d v="2025-05-02T00:00:00"/>
    <d v="2025-05-13T00:00:00"/>
    <x v="3"/>
    <x v="5"/>
    <s v="Nakuru"/>
    <s v="Small Business"/>
    <s v="Online"/>
    <x v="5"/>
    <x v="0"/>
    <s v="ACC-2252"/>
    <n v="1057.5999999999999"/>
    <n v="1437.06"/>
    <n v="0.20499999999999999"/>
    <n v="6"/>
    <n v="11"/>
    <n v="6854.7762000000012"/>
    <n v="6345.5999999999995"/>
    <n v="509.1762000000017"/>
    <n v="7.4280499485891549E-2"/>
    <s v="May-2025"/>
    <s v="Q2-2025"/>
    <s v="Medium"/>
    <s v="Africa &gt; Kenya &gt; Nakuru"/>
    <s v="Jan-2023"/>
    <n v="28"/>
    <n v="28"/>
    <n v="1510846.7817000009"/>
    <n v="1438250.9280900001"/>
    <n v="0.95195022123400486"/>
    <s v="C"/>
    <n v="0"/>
  </r>
  <r>
    <s v="ORD-2024-210687"/>
    <d v="2024-01-28T00:00:00"/>
    <d v="2024-02-09T00:00:00"/>
    <x v="0"/>
    <x v="0"/>
    <s v="Berlin"/>
    <s v="Corporate"/>
    <s v="Online"/>
    <x v="12"/>
    <x v="0"/>
    <s v="ACC-7938"/>
    <n v="644.16999999999996"/>
    <n v="700.12"/>
    <n v="6.0000000000000001E-3"/>
    <n v="9"/>
    <n v="12"/>
    <n v="6263.2735199999997"/>
    <n v="5797.53"/>
    <n v="465.74351999999999"/>
    <n v="7.436103796405813E-2"/>
    <s v="Jan-2024"/>
    <s v="Q1-2024"/>
    <s v="Low"/>
    <s v="Europe &gt; Germany &gt; Berlin"/>
    <s v="Jan-2023"/>
    <n v="12"/>
    <n v="12"/>
    <n v="1510846.7817000009"/>
    <n v="1444514.2016100001"/>
    <n v="0.95609575974648897"/>
    <s v="C"/>
    <n v="0"/>
  </r>
  <r>
    <s v="ORD-2025-678328"/>
    <d v="2025-06-24T00:00:00"/>
    <d v="2025-07-14T00:00:00"/>
    <x v="0"/>
    <x v="0"/>
    <s v="Berlin"/>
    <s v="Corporate"/>
    <s v="Direct"/>
    <x v="0"/>
    <x v="0"/>
    <s v="ACC-8094"/>
    <n v="385.08"/>
    <n v="893.19"/>
    <n v="0.151"/>
    <n v="8"/>
    <n v="20"/>
    <n v="6066.54648"/>
    <n v="3080.64"/>
    <n v="2985.9064800000001"/>
    <n v="0.49219213762621666"/>
    <s v="Jun-2025"/>
    <s v="Q2-2025"/>
    <s v="Medium"/>
    <s v="Europe &gt; Germany &gt; Berlin"/>
    <s v="Jan-2023"/>
    <n v="29"/>
    <n v="29"/>
    <n v="1510846.7817000009"/>
    <n v="1450580.7480900001"/>
    <n v="0.9601110884704076"/>
    <s v="C"/>
    <n v="0"/>
  </r>
  <r>
    <s v="ORD-2024-787018"/>
    <d v="2024-06-23T00:00:00"/>
    <d v="2024-06-28T00:00:00"/>
    <x v="3"/>
    <x v="6"/>
    <s v="Port Harcourt"/>
    <s v="Non-Profit"/>
    <s v="Direct"/>
    <x v="9"/>
    <x v="0"/>
    <s v="ACC-7671"/>
    <n v="242.31"/>
    <n v="587.95000000000005"/>
    <n v="0.22900000000000001"/>
    <n v="13"/>
    <n v="5"/>
    <n v="5893.0228500000003"/>
    <n v="3150.03"/>
    <n v="2742.9928500000001"/>
    <n v="0.46546448568411708"/>
    <s v="Jun-2024"/>
    <s v="Q2-2024"/>
    <s v="Low"/>
    <s v="Africa &gt; Nigeria &gt; Port Harcourt"/>
    <s v="Jan-2023"/>
    <n v="17"/>
    <n v="17"/>
    <n v="1510846.7817000009"/>
    <n v="1456473.7709400002"/>
    <n v="0.96401156529001553"/>
    <s v="C"/>
    <n v="1"/>
  </r>
  <r>
    <s v="ORD-2023-399631"/>
    <d v="2023-06-22T00:00:00"/>
    <d v="2023-07-21T00:00:00"/>
    <x v="0"/>
    <x v="7"/>
    <s v="Lyon"/>
    <s v="Corporate"/>
    <s v="Retail"/>
    <x v="8"/>
    <x v="0"/>
    <s v="ACC-3385"/>
    <n v="734.34"/>
    <n v="887.9"/>
    <n v="2.5000000000000001E-2"/>
    <n v="6"/>
    <n v="29"/>
    <n v="5194.2149999999992"/>
    <n v="4406.04"/>
    <n v="788.17499999999927"/>
    <n v="0.15174092716608753"/>
    <s v="Jun-2023"/>
    <s v="Q2-2023"/>
    <s v="Medium"/>
    <s v="Europe &gt; France &gt; Lyon"/>
    <s v="Jan-2023"/>
    <n v="5"/>
    <n v="5"/>
    <n v="1510846.7817000009"/>
    <n v="1461667.9859400003"/>
    <n v="0.96744951483123609"/>
    <s v="C"/>
    <n v="0"/>
  </r>
  <r>
    <s v="ORD-2024-961756"/>
    <d v="2024-11-25T00:00:00"/>
    <d v="2024-12-07T00:00:00"/>
    <x v="2"/>
    <x v="9"/>
    <s v="Shanghai"/>
    <s v="Corporate"/>
    <s v="Distributor"/>
    <x v="5"/>
    <x v="0"/>
    <s v="ACC-7047"/>
    <n v="769.9"/>
    <n v="814.36"/>
    <n v="0"/>
    <n v="6"/>
    <n v="12"/>
    <n v="4886.16"/>
    <n v="4619.3999999999996"/>
    <n v="266.76000000000022"/>
    <n v="5.4595019401738838E-2"/>
    <s v="Nov-2024"/>
    <s v="Q4-2024"/>
    <s v="Low"/>
    <s v="Asia &gt; China &gt; Shanghai"/>
    <s v="Jan-2023"/>
    <n v="22"/>
    <n v="22"/>
    <n v="1510846.7817000009"/>
    <n v="1466554.1459400002"/>
    <n v="0.97068356877977879"/>
    <s v="C"/>
    <n v="0"/>
  </r>
  <r>
    <s v="ORD-2024-555229"/>
    <d v="2024-05-18T00:00:00"/>
    <d v="2024-05-22T00:00:00"/>
    <x v="3"/>
    <x v="5"/>
    <s v="Nairobi"/>
    <s v="Corporate"/>
    <s v="Direct"/>
    <x v="11"/>
    <x v="0"/>
    <s v="ACC-7354"/>
    <n v="857.42"/>
    <n v="1658.92"/>
    <n v="0.122"/>
    <n v="3"/>
    <n v="4"/>
    <n v="4369.5952800000005"/>
    <n v="2572.2599999999998"/>
    <n v="1797.3352800000007"/>
    <n v="0.4113276321554431"/>
    <s v="May-2024"/>
    <s v="Q2-2024"/>
    <s v="High"/>
    <s v="Africa &gt; Kenya &gt; Nairobi"/>
    <s v="Jan-2023"/>
    <n v="16"/>
    <n v="16"/>
    <n v="1510846.7817000009"/>
    <n v="1470923.7412200002"/>
    <n v="0.97357571862113024"/>
    <s v="C"/>
    <n v="1"/>
  </r>
  <r>
    <s v="ORD-2023-888140"/>
    <d v="2023-10-11T00:00:00"/>
    <d v="2023-10-13T00:00:00"/>
    <x v="1"/>
    <x v="4"/>
    <s v="Brasília"/>
    <s v="Consumer"/>
    <s v="Distributor"/>
    <x v="3"/>
    <x v="0"/>
    <s v="ACC-3567"/>
    <n v="715.94"/>
    <n v="550.07000000000005"/>
    <n v="0.14000000000000001"/>
    <n v="9"/>
    <n v="2"/>
    <n v="4257.5418"/>
    <n v="6443.4600000000009"/>
    <n v="-2185.918200000001"/>
    <n v="-0.51342260456491606"/>
    <s v="Oct-2023"/>
    <s v="Q4-2023"/>
    <s v="Low"/>
    <s v="Americas &gt; Brazil &gt; Brasília"/>
    <s v="Jan-2023"/>
    <n v="9"/>
    <n v="9"/>
    <n v="1510846.7817000009"/>
    <n v="1475181.2830200002"/>
    <n v="0.97639370245084023"/>
    <s v="C"/>
    <n v="1"/>
  </r>
  <r>
    <s v="ORD-2024-247032"/>
    <d v="2024-04-21T00:00:00"/>
    <d v="2024-05-19T00:00:00"/>
    <x v="3"/>
    <x v="6"/>
    <s v="Lagos"/>
    <s v="Corporate"/>
    <s v="Distributor"/>
    <x v="5"/>
    <x v="0"/>
    <s v="ACC-2990"/>
    <n v="187.22"/>
    <n v="309.47000000000003"/>
    <n v="0"/>
    <n v="13"/>
    <n v="28"/>
    <n v="4023.1100000000006"/>
    <n v="2433.86"/>
    <n v="1589.2500000000005"/>
    <n v="0.39503021294471197"/>
    <s v="Apr-2024"/>
    <s v="Q2-2024"/>
    <s v="Low"/>
    <s v="Africa &gt; Nigeria &gt; Lagos"/>
    <s v="Jan-2023"/>
    <n v="15"/>
    <n v="15"/>
    <n v="1510846.7817000009"/>
    <n v="1479204.3930200003"/>
    <n v="0.97905652044716496"/>
    <s v="C"/>
    <n v="0"/>
  </r>
  <r>
    <s v="ORD-2023-960380"/>
    <d v="2023-02-11T00:00:00"/>
    <d v="2023-02-12T00:00:00"/>
    <x v="3"/>
    <x v="6"/>
    <s v="Port Harcourt"/>
    <s v="Non-Profit"/>
    <s v="Direct"/>
    <x v="4"/>
    <x v="0"/>
    <s v="ACC-8242"/>
    <n v="944.61"/>
    <n v="839.04"/>
    <n v="5.8999999999999997E-2"/>
    <n v="5"/>
    <n v="1"/>
    <n v="3947.6831999999999"/>
    <n v="4723.05"/>
    <n v="-775.36680000000024"/>
    <n v="-0.19641059343363729"/>
    <s v="Feb-2023"/>
    <s v="Q1-2023"/>
    <s v="Medium"/>
    <s v="Africa &gt; Nigeria &gt; Port Harcourt"/>
    <s v="Jan-2023"/>
    <n v="1"/>
    <n v="1"/>
    <n v="1510846.7817000009"/>
    <n v="1483152.0762200004"/>
    <n v="0.98166941491655535"/>
    <s v="C"/>
    <n v="1"/>
  </r>
  <r>
    <s v="ORD-2023-755337"/>
    <d v="2023-09-08T00:00:00"/>
    <d v="2023-09-14T00:00:00"/>
    <x v="3"/>
    <x v="5"/>
    <s v="Nakuru"/>
    <s v="Education"/>
    <s v="Direct"/>
    <x v="14"/>
    <x v="0"/>
    <s v="ACC-4766"/>
    <n v="251.03"/>
    <n v="411.48"/>
    <n v="0.16500000000000001"/>
    <n v="10"/>
    <n v="6"/>
    <n v="3435.8580000000002"/>
    <n v="2510.3000000000002"/>
    <n v="925.55799999999999"/>
    <n v="0.26938191275658074"/>
    <s v="Sep-2023"/>
    <s v="Q3-2023"/>
    <s v="Low"/>
    <s v="Africa &gt; Kenya &gt; Nakuru"/>
    <s v="Jan-2023"/>
    <n v="8"/>
    <n v="8"/>
    <n v="1510846.7817000009"/>
    <n v="1486587.9342200004"/>
    <n v="0.9839435422745485"/>
    <s v="C"/>
    <n v="1"/>
  </r>
  <r>
    <s v="ORD-2024-578646"/>
    <d v="2024-05-27T00:00:00"/>
    <d v="2024-06-17T00:00:00"/>
    <x v="2"/>
    <x v="3"/>
    <s v="Delhi"/>
    <s v="Small Business"/>
    <s v="Online"/>
    <x v="11"/>
    <x v="0"/>
    <s v="ACC-7240"/>
    <n v="465.02"/>
    <n v="651.55999999999995"/>
    <n v="4.2000000000000003E-2"/>
    <n v="5"/>
    <n v="21"/>
    <n v="3120.9723999999997"/>
    <n v="2325.1"/>
    <n v="795.87239999999974"/>
    <n v="0.25500783025187912"/>
    <s v="May-2024"/>
    <s v="Q2-2024"/>
    <s v="Low"/>
    <s v="Asia &gt; India &gt; Delhi"/>
    <s v="Jan-2023"/>
    <n v="16"/>
    <n v="16"/>
    <n v="1510846.7817000009"/>
    <n v="1489708.9066200005"/>
    <n v="0.98600925299902609"/>
    <s v="C"/>
    <n v="0"/>
  </r>
  <r>
    <s v="ORD-2025-649239"/>
    <d v="2025-01-17T00:00:00"/>
    <d v="2025-01-24T00:00:00"/>
    <x v="1"/>
    <x v="11"/>
    <s v="Austin"/>
    <s v="Enterprise"/>
    <s v="Online"/>
    <x v="12"/>
    <x v="0"/>
    <s v="ACC-4511"/>
    <n v="142.09"/>
    <n v="218.5"/>
    <n v="0.11899999999999999"/>
    <n v="16"/>
    <n v="7"/>
    <n v="3079.9760000000001"/>
    <n v="2273.44"/>
    <n v="806.53600000000006"/>
    <n v="0.26186437816398572"/>
    <s v="Jan-2025"/>
    <s v="Q1-2025"/>
    <s v="Low"/>
    <s v="Americas &gt; USA &gt; Austin"/>
    <s v="Jan-2023"/>
    <n v="24"/>
    <n v="24"/>
    <n v="1510846.7817000009"/>
    <n v="1492788.8826200005"/>
    <n v="0.98804782900640553"/>
    <s v="C"/>
    <n v="1"/>
  </r>
  <r>
    <s v="ORD-2023-375011"/>
    <d v="2023-08-23T00:00:00"/>
    <d v="2023-09-22T00:00:00"/>
    <x v="0"/>
    <x v="2"/>
    <s v="London"/>
    <s v="Consumer"/>
    <s v="Distributor"/>
    <x v="0"/>
    <x v="0"/>
    <s v="ACC-1492"/>
    <n v="209.81"/>
    <n v="523"/>
    <n v="5.8999999999999997E-2"/>
    <n v="6"/>
    <n v="30"/>
    <n v="2952.8580000000002"/>
    <n v="1258.8600000000001"/>
    <n v="1693.998"/>
    <n v="0.57368082041195345"/>
    <s v="Aug-2023"/>
    <s v="Q3-2023"/>
    <s v="Low"/>
    <s v="Europe &gt; United Kingdom &gt; London"/>
    <s v="Jan-2023"/>
    <n v="7"/>
    <n v="7"/>
    <n v="1510846.7817000009"/>
    <n v="1495741.7406200005"/>
    <n v="0.99000226809034586"/>
    <s v="C"/>
    <n v="0"/>
  </r>
  <r>
    <s v="ORD-2025-411385"/>
    <d v="2025-06-05T00:00:00"/>
    <d v="2025-06-14T00:00:00"/>
    <x v="2"/>
    <x v="3"/>
    <s v="Delhi"/>
    <s v="Non-Profit"/>
    <s v="Retail"/>
    <x v="5"/>
    <x v="0"/>
    <s v="ACC-2902"/>
    <n v="618.69000000000005"/>
    <n v="796.15"/>
    <n v="0.09"/>
    <n v="4"/>
    <n v="9"/>
    <n v="2897.9859999999999"/>
    <n v="2474.7600000000002"/>
    <n v="423.22599999999966"/>
    <n v="0.14604142325049177"/>
    <s v="Jun-2025"/>
    <s v="Q2-2025"/>
    <s v="Low"/>
    <s v="Asia &gt; India &gt; Delhi"/>
    <s v="Jan-2023"/>
    <n v="29"/>
    <n v="29"/>
    <n v="1510846.7817000009"/>
    <n v="1498639.7266200006"/>
    <n v="0.9919203884683363"/>
    <s v="C"/>
    <n v="0"/>
  </r>
  <r>
    <s v="ORD-2024-289089"/>
    <d v="2024-12-17T00:00:00"/>
    <d v="2024-12-18T00:00:00"/>
    <x v="0"/>
    <x v="0"/>
    <s v="Munich"/>
    <s v="Education"/>
    <s v="Retail"/>
    <x v="2"/>
    <x v="0"/>
    <s v="ACC-5780"/>
    <n v="346.82"/>
    <n v="701.95"/>
    <n v="0.14699999999999999"/>
    <n v="4"/>
    <n v="1"/>
    <n v="2395.0534000000002"/>
    <n v="1387.28"/>
    <n v="1007.7734000000003"/>
    <n v="0.42077283120284509"/>
    <s v="Dec-2024"/>
    <s v="Q4-2024"/>
    <s v="Low"/>
    <s v="Europe &gt; Germany &gt; Munich"/>
    <s v="Jan-2023"/>
    <n v="23"/>
    <n v="23"/>
    <n v="1510846.7817000009"/>
    <n v="1501034.7800200006"/>
    <n v="0.99350562757332694"/>
    <s v="C"/>
    <n v="1"/>
  </r>
  <r>
    <s v="ORD-2025-649633"/>
    <d v="2025-07-19T00:00:00"/>
    <d v="2025-07-31T00:00:00"/>
    <x v="3"/>
    <x v="5"/>
    <s v="Nairobi"/>
    <s v="Small Business"/>
    <s v="Marketplace"/>
    <x v="0"/>
    <x v="0"/>
    <s v="ACC-1028"/>
    <n v="619.64"/>
    <n v="861.16"/>
    <n v="0.113"/>
    <n v="3"/>
    <n v="12"/>
    <n v="2291.5467600000002"/>
    <n v="1858.92"/>
    <n v="432.6267600000001"/>
    <n v="0.18879246435276759"/>
    <s v="Jul-2025"/>
    <s v="Q3-2025"/>
    <s v="Medium"/>
    <s v="Africa &gt; Kenya &gt; Nairobi"/>
    <s v="Jan-2023"/>
    <n v="30"/>
    <n v="30"/>
    <n v="1510846.7817000009"/>
    <n v="1503326.3267800007"/>
    <n v="0.99502235765327696"/>
    <s v="C"/>
    <n v="0"/>
  </r>
  <r>
    <s v="ORD-2023-704111"/>
    <d v="2023-05-17T00:00:00"/>
    <d v="2023-06-15T00:00:00"/>
    <x v="3"/>
    <x v="8"/>
    <s v="Durban"/>
    <s v="Enterprise"/>
    <s v="Retail"/>
    <x v="10"/>
    <x v="0"/>
    <s v="ACC-5206"/>
    <n v="40.89"/>
    <n v="62.82"/>
    <n v="0.129"/>
    <n v="40"/>
    <n v="29"/>
    <n v="2188.6487999999999"/>
    <n v="1635.6"/>
    <n v="553.04880000000003"/>
    <n v="0.25268960465470752"/>
    <s v="May-2023"/>
    <s v="Q2-2023"/>
    <s v="Low"/>
    <s v="Africa &gt; South Africa &gt; Durban"/>
    <s v="Jan-2023"/>
    <n v="4"/>
    <n v="4"/>
    <n v="1510846.7817000009"/>
    <n v="1505514.9755800008"/>
    <n v="0.99647098158159975"/>
    <s v="C"/>
    <n v="0"/>
  </r>
  <r>
    <s v="ORD-2024-478165"/>
    <d v="2024-12-05T00:00:00"/>
    <d v="2024-12-28T00:00:00"/>
    <x v="1"/>
    <x v="1"/>
    <s v="Vancouver"/>
    <s v="Corporate"/>
    <s v="Direct"/>
    <x v="6"/>
    <x v="0"/>
    <s v="ACC-2386"/>
    <n v="107.03"/>
    <n v="242.29"/>
    <n v="0.18"/>
    <n v="9"/>
    <n v="23"/>
    <n v="1788.1002000000003"/>
    <n v="963.27"/>
    <n v="824.83020000000033"/>
    <n v="0.46128857879440993"/>
    <s v="Dec-2024"/>
    <s v="Q4-2024"/>
    <s v="Low"/>
    <s v="Americas &gt; Canada &gt; Vancouver"/>
    <s v="Jan-2023"/>
    <n v="23"/>
    <n v="23"/>
    <n v="1510846.7817000009"/>
    <n v="1507303.0757800008"/>
    <n v="0.99765449020845598"/>
    <s v="C"/>
    <n v="0"/>
  </r>
  <r>
    <s v="ORD-2025-828263"/>
    <d v="2025-05-17T00:00:00"/>
    <d v="2025-05-30T00:00:00"/>
    <x v="3"/>
    <x v="6"/>
    <s v="Lagos"/>
    <s v="Consumer"/>
    <s v="Distributor"/>
    <x v="6"/>
    <x v="0"/>
    <s v="ACC-3349"/>
    <n v="66.400000000000006"/>
    <n v="141.43"/>
    <n v="0.107"/>
    <n v="12"/>
    <n v="13"/>
    <n v="1515.5638800000002"/>
    <n v="796.80000000000007"/>
    <n v="718.76388000000009"/>
    <n v="0.47425508715607556"/>
    <s v="May-2025"/>
    <s v="Q2-2025"/>
    <s v="Low"/>
    <s v="Africa &gt; Nigeria &gt; Lagos"/>
    <s v="Jan-2023"/>
    <n v="28"/>
    <n v="28"/>
    <n v="1510846.7817000009"/>
    <n v="1508818.6396600008"/>
    <n v="0.9986576123637646"/>
    <s v="C"/>
    <n v="0"/>
  </r>
  <r>
    <s v="ORD-2024-232632"/>
    <d v="2024-02-14T00:00:00"/>
    <d v="2024-02-14T00:00:00"/>
    <x v="2"/>
    <x v="9"/>
    <s v="Beijing"/>
    <s v="Corporate"/>
    <s v="Distributor"/>
    <x v="2"/>
    <x v="0"/>
    <s v="ACC-1021"/>
    <n v="65.930000000000007"/>
    <n v="84.9"/>
    <n v="0.25900000000000001"/>
    <n v="19"/>
    <n v="0"/>
    <n v="1195.3071"/>
    <n v="1252.67"/>
    <n v="-57.362900000000081"/>
    <n v="-4.7990093926489757E-2"/>
    <s v="Feb-2024"/>
    <s v="Q1-2024"/>
    <s v="Low"/>
    <s v="Asia &gt; China &gt; Beijing"/>
    <s v="Jan-2023"/>
    <n v="13"/>
    <n v="13"/>
    <n v="1510846.7817000009"/>
    <n v="1510013.9467600009"/>
    <n v="0.99944876280633643"/>
    <s v="C"/>
    <n v="1"/>
  </r>
  <r>
    <s v="ORD-2023-271918"/>
    <d v="2023-09-25T00:00:00"/>
    <d v="2023-10-02T00:00:00"/>
    <x v="1"/>
    <x v="11"/>
    <s v="New York"/>
    <s v="Education"/>
    <s v="Marketplace"/>
    <x v="14"/>
    <x v="0"/>
    <s v="ACC-3551"/>
    <n v="145.58000000000001"/>
    <n v="228.15"/>
    <n v="0.20399999999999999"/>
    <n v="4"/>
    <n v="7"/>
    <n v="726.42960000000005"/>
    <n v="582.32000000000005"/>
    <n v="144.1096"/>
    <n v="0.19838068272548365"/>
    <s v="Sep-2023"/>
    <s v="Q3-2023"/>
    <s v="Low"/>
    <s v="Americas &gt; USA &gt; New York"/>
    <s v="Jan-2023"/>
    <n v="8"/>
    <n v="8"/>
    <n v="1510846.7817000009"/>
    <n v="1510740.3763600008"/>
    <n v="0.99992957238199875"/>
    <s v="C"/>
    <n v="1"/>
  </r>
  <r>
    <s v="ORD-2025-639542"/>
    <d v="2025-06-09T00:00:00"/>
    <d v="2025-06-18T00:00:00"/>
    <x v="0"/>
    <x v="7"/>
    <s v="Marseille"/>
    <s v="Small Business"/>
    <s v="Marketplace"/>
    <x v="11"/>
    <x v="0"/>
    <s v="ACC-1770"/>
    <n v="1225.5"/>
    <n v="5.27"/>
    <n v="7.4999999999999997E-2"/>
    <n v="18"/>
    <n v="9"/>
    <n v="87.745499999999993"/>
    <n v="22059"/>
    <n v="-21971.254499999999"/>
    <n v="-250.3975075644905"/>
    <s v="Jun-2025"/>
    <s v="Q2-2025"/>
    <s v="Low"/>
    <s v="Europe &gt; France &gt; Marseille"/>
    <s v="Jan-2023"/>
    <n v="29"/>
    <n v="29"/>
    <n v="1510846.7817000009"/>
    <n v="1510828.1218600008"/>
    <n v="0.99998764941605855"/>
    <s v="C"/>
    <n v="0"/>
  </r>
  <r>
    <s v="ORD-2025-667201"/>
    <d v="2025-09-15T00:00:00"/>
    <d v="2025-09-18T00:00:00"/>
    <x v="1"/>
    <x v="4"/>
    <s v="Rio de Janeiro"/>
    <s v="Non-Profit"/>
    <s v="Direct"/>
    <x v="2"/>
    <x v="0"/>
    <s v="ACC-6777"/>
    <n v="5.5"/>
    <n v="5.92"/>
    <n v="0.21199999999999999"/>
    <n v="4"/>
    <n v="3"/>
    <n v="18.659839999999999"/>
    <n v="22"/>
    <n v="-3.3401600000000009"/>
    <n v="-0.17900260666758133"/>
    <s v="Sep-2025"/>
    <s v="Q3-2025"/>
    <s v="Low"/>
    <s v="Americas &gt; Brazil &gt; Rio de Janeiro"/>
    <s v="Jan-2023"/>
    <n v="32"/>
    <n v="32"/>
    <n v="1510846.7817000009"/>
    <n v="1510846.7817000009"/>
    <n v="1"/>
    <s v="C"/>
    <n v="1"/>
  </r>
  <r>
    <s v="ORD-2025-137394"/>
    <d v="2025-01-04T00:00:00"/>
    <d v="2025-01-05T00:00:00"/>
    <x v="2"/>
    <x v="3"/>
    <s v="Delhi"/>
    <s v="Education"/>
    <s v="Retail"/>
    <x v="14"/>
    <x v="1"/>
    <s v="CMP-1156"/>
    <n v="1428.33"/>
    <n v="3028.05"/>
    <n v="0"/>
    <n v="47"/>
    <n v="1"/>
    <n v="142318.35"/>
    <n v="67131.509999999995"/>
    <n v="75186.840000000011"/>
    <n v="0.52830039134096207"/>
    <s v="Jan-2025"/>
    <s v="Q1-2025"/>
    <s v="High"/>
    <s v="Asia &gt; India &gt; Delhi"/>
    <s v="Jan-2023"/>
    <n v="24"/>
    <n v="24"/>
    <n v="1757891.57342"/>
    <n v="142318.35"/>
    <n v="8.0959686110286019E-2"/>
    <s v="A"/>
    <n v="1"/>
  </r>
  <r>
    <s v="ORD-2024-206311"/>
    <d v="2024-01-13T00:00:00"/>
    <d v="2024-01-15T00:00:00"/>
    <x v="1"/>
    <x v="11"/>
    <s v="San Francisco"/>
    <s v="Non-Profit"/>
    <s v="Direct"/>
    <x v="13"/>
    <x v="1"/>
    <s v="CMP-2410"/>
    <n v="1061.3699999999999"/>
    <n v="1938.33"/>
    <n v="0.17"/>
    <n v="46"/>
    <n v="2"/>
    <n v="74005.439399999988"/>
    <n v="48823.02"/>
    <n v="25182.419399999992"/>
    <n v="0.34027795259600874"/>
    <s v="Jan-2024"/>
    <s v="Q1-2024"/>
    <s v="High"/>
    <s v="Americas &gt; USA &gt; San Francisco"/>
    <s v="Jan-2023"/>
    <n v="12"/>
    <n v="12"/>
    <n v="1757891.57342"/>
    <n v="216323.78940000001"/>
    <n v="0.12305866452226025"/>
    <s v="A"/>
    <n v="1"/>
  </r>
  <r>
    <s v="ORD-2024-167215"/>
    <d v="2024-08-23T00:00:00"/>
    <d v="2024-08-30T00:00:00"/>
    <x v="3"/>
    <x v="8"/>
    <s v="Johannesburg"/>
    <s v="Education"/>
    <s v="Retail"/>
    <x v="13"/>
    <x v="1"/>
    <s v="CMP-1559"/>
    <n v="1432.52"/>
    <n v="3036.87"/>
    <n v="0"/>
    <n v="23"/>
    <n v="7"/>
    <n v="69848.009999999995"/>
    <n v="32947.96"/>
    <n v="36900.049999999996"/>
    <n v="0.52829064135112791"/>
    <s v="Aug-2024"/>
    <s v="Q3-2024"/>
    <s v="High"/>
    <s v="Africa &gt; South Africa &gt; Johannesburg"/>
    <s v="Jan-2023"/>
    <n v="19"/>
    <n v="19"/>
    <n v="1757891.57342"/>
    <n v="286171.79940000002"/>
    <n v="0.162792633929776"/>
    <s v="A"/>
    <n v="1"/>
  </r>
  <r>
    <s v="ORD-2023-927385"/>
    <d v="2023-05-29T00:00:00"/>
    <d v="2023-06-20T00:00:00"/>
    <x v="0"/>
    <x v="2"/>
    <s v="London"/>
    <s v="Small Business"/>
    <s v="Direct"/>
    <x v="10"/>
    <x v="1"/>
    <s v="CMP-8545"/>
    <n v="1295.3900000000001"/>
    <n v="2905.06"/>
    <n v="0.14799999999999999"/>
    <n v="23"/>
    <n v="22"/>
    <n v="56927.555760000003"/>
    <n v="29793.97"/>
    <n v="27133.585760000002"/>
    <n v="0.4766335985755662"/>
    <s v="May-2023"/>
    <s v="Q2-2023"/>
    <s v="High"/>
    <s v="Europe &gt; United Kingdom &gt; London"/>
    <s v="Jan-2023"/>
    <n v="4"/>
    <n v="4"/>
    <n v="1757891.57342"/>
    <n v="343099.35516000004"/>
    <n v="0.19517663111183584"/>
    <s v="A"/>
    <n v="0"/>
  </r>
  <r>
    <s v="ORD-2024-892879"/>
    <d v="2024-07-09T00:00:00"/>
    <d v="2024-08-08T00:00:00"/>
    <x v="0"/>
    <x v="7"/>
    <s v="Marseille"/>
    <s v="Corporate"/>
    <s v="Direct"/>
    <x v="8"/>
    <x v="1"/>
    <s v="CMP-5825"/>
    <n v="1062.3800000000001"/>
    <n v="1503.96"/>
    <n v="0.18"/>
    <n v="44"/>
    <n v="30"/>
    <n v="54262.876800000005"/>
    <n v="46744.72"/>
    <n v="7518.1568000000043"/>
    <n v="0.13855064905073378"/>
    <s v="Jul-2024"/>
    <s v="Q3-2024"/>
    <s v="Medium"/>
    <s v="Europe &gt; France &gt; Marseille"/>
    <s v="Jan-2023"/>
    <n v="18"/>
    <n v="18"/>
    <n v="1757891.57342"/>
    <n v="397362.23196000006"/>
    <n v="0.22604479022954008"/>
    <s v="A"/>
    <n v="0"/>
  </r>
  <r>
    <s v="ORD-2023-946143"/>
    <d v="2023-03-14T00:00:00"/>
    <d v="2023-03-30T00:00:00"/>
    <x v="3"/>
    <x v="8"/>
    <s v="Cape Town"/>
    <s v="Consumer"/>
    <s v="Distributor"/>
    <x v="10"/>
    <x v="1"/>
    <s v="CMP-8230"/>
    <n v="1309.77"/>
    <n v="1589.07"/>
    <n v="0.10199999999999999"/>
    <n v="38"/>
    <n v="16"/>
    <n v="54225.424679999996"/>
    <n v="49771.26"/>
    <n v="4454.1646799999944"/>
    <n v="8.2141628328137872E-2"/>
    <s v="Mar-2023"/>
    <s v="Q1-2023"/>
    <s v="Medium"/>
    <s v="Africa &gt; South Africa &gt; Cape Town"/>
    <s v="Jan-2023"/>
    <n v="2"/>
    <n v="2"/>
    <n v="1757891.57342"/>
    <n v="451587.65664000006"/>
    <n v="0.25689164421070104"/>
    <s v="A"/>
    <n v="0"/>
  </r>
  <r>
    <s v="ORD-2025-125517"/>
    <d v="2025-03-21T00:00:00"/>
    <d v="2025-04-09T00:00:00"/>
    <x v="2"/>
    <x v="10"/>
    <s v="Tokyo"/>
    <s v="Small Business"/>
    <s v="Distributor"/>
    <x v="13"/>
    <x v="1"/>
    <s v="CMP-7055"/>
    <n v="1055.45"/>
    <n v="1210.04"/>
    <n v="8.9999999999999993E-3"/>
    <n v="44"/>
    <n v="19"/>
    <n v="52762.584159999991"/>
    <n v="46439.8"/>
    <n v="6322.7841599999883"/>
    <n v="0.11983461880537258"/>
    <s v="Mar-2025"/>
    <s v="Q1-2025"/>
    <s v="Medium"/>
    <s v="Asia &gt; Japan &gt; Tokyo"/>
    <s v="Mar-2023"/>
    <n v="24"/>
    <n v="24"/>
    <n v="1757891.57342"/>
    <n v="504350.24080000003"/>
    <n v="0.28690634190752751"/>
    <s v="A"/>
    <n v="0"/>
  </r>
  <r>
    <s v="ORD-2025-132174"/>
    <d v="2025-07-17T00:00:00"/>
    <d v="2025-07-23T00:00:00"/>
    <x v="1"/>
    <x v="1"/>
    <s v="Vancouver"/>
    <s v="Consumer"/>
    <s v="Online"/>
    <x v="11"/>
    <x v="1"/>
    <s v="CMP-8851"/>
    <n v="1364.89"/>
    <n v="2757.54"/>
    <n v="0.17199999999999999"/>
    <n v="23"/>
    <n v="6"/>
    <n v="52514.591760000003"/>
    <n v="31392.47"/>
    <n v="21122.121760000002"/>
    <n v="0.4022143379983118"/>
    <s v="Jul-2025"/>
    <s v="Q3-2025"/>
    <s v="High"/>
    <s v="Americas &gt; Canada &gt; Vancouver"/>
    <s v="Jan-2023"/>
    <n v="30"/>
    <n v="30"/>
    <n v="1757891.57342"/>
    <n v="556864.83256000001"/>
    <n v="0.31677996582952639"/>
    <s v="A"/>
    <n v="1"/>
  </r>
  <r>
    <s v="ORD-2023-271836"/>
    <d v="2023-02-07T00:00:00"/>
    <d v="2023-02-12T00:00:00"/>
    <x v="1"/>
    <x v="4"/>
    <s v="São Paulo"/>
    <s v="Education"/>
    <s v="Online"/>
    <x v="15"/>
    <x v="1"/>
    <s v="CMP-2693"/>
    <n v="948.55"/>
    <n v="2089.16"/>
    <n v="7.0000000000000001E-3"/>
    <n v="25"/>
    <n v="5"/>
    <n v="51863.396999999997"/>
    <n v="23713.75"/>
    <n v="28149.646999999997"/>
    <n v="0.54276519912492427"/>
    <s v="Feb-2023"/>
    <s v="Q1-2023"/>
    <s v="High"/>
    <s v="Americas &gt; Brazil &gt; São Paulo"/>
    <s v="Jan-2023"/>
    <n v="1"/>
    <n v="1"/>
    <n v="1757891.57342"/>
    <n v="608728.22956000001"/>
    <n v="0.34628314895196388"/>
    <s v="A"/>
    <n v="1"/>
  </r>
  <r>
    <s v="ORD-2024-310809"/>
    <d v="2024-04-05T00:00:00"/>
    <d v="2024-04-09T00:00:00"/>
    <x v="3"/>
    <x v="6"/>
    <s v="Lagos"/>
    <s v="Non-Profit"/>
    <s v="Direct"/>
    <x v="10"/>
    <x v="1"/>
    <s v="CMP-6529"/>
    <n v="395.07"/>
    <n v="970.27"/>
    <n v="0.123"/>
    <n v="50"/>
    <n v="4"/>
    <n v="42546.339500000002"/>
    <n v="19753.5"/>
    <n v="22792.839500000002"/>
    <n v="0.53571799049833657"/>
    <s v="Apr-2024"/>
    <s v="Q2-2024"/>
    <s v="Medium"/>
    <s v="Africa &gt; Nigeria &gt; Lagos"/>
    <s v="Jan-2023"/>
    <n v="15"/>
    <n v="15"/>
    <n v="1757891.57342"/>
    <n v="651274.56906000001"/>
    <n v="0.37048620000660065"/>
    <s v="A"/>
    <n v="1"/>
  </r>
  <r>
    <s v="ORD-2023-368449"/>
    <d v="2023-10-09T00:00:00"/>
    <d v="2023-10-26T00:00:00"/>
    <x v="2"/>
    <x v="9"/>
    <s v="Shanghai"/>
    <s v="Consumer"/>
    <s v="Marketplace"/>
    <x v="1"/>
    <x v="1"/>
    <s v="CMP-2096"/>
    <n v="1132.03"/>
    <n v="2137.21"/>
    <n v="0.3"/>
    <n v="28"/>
    <n v="17"/>
    <n v="41889.315999999999"/>
    <n v="31696.84"/>
    <n v="10192.475999999999"/>
    <n v="0.24331922727026623"/>
    <s v="Oct-2023"/>
    <s v="Q4-2023"/>
    <s v="High"/>
    <s v="Asia &gt; China &gt; Shanghai"/>
    <s v="Jan-2023"/>
    <n v="9"/>
    <n v="9"/>
    <n v="1757891.57342"/>
    <n v="693163.88506"/>
    <n v="0.3943154945054097"/>
    <s v="A"/>
    <n v="0"/>
  </r>
  <r>
    <s v="ORD-2023-208944"/>
    <d v="2023-12-21T00:00:00"/>
    <d v="2024-01-06T00:00:00"/>
    <x v="3"/>
    <x v="6"/>
    <s v="Unknown - Nigeria"/>
    <s v="Corporate"/>
    <s v="Marketplace"/>
    <x v="10"/>
    <x v="1"/>
    <s v="CMP-4792"/>
    <n v="932.61"/>
    <n v="1982.98"/>
    <n v="0.14399999999999999"/>
    <n v="23"/>
    <n v="16"/>
    <n v="39040.910239999997"/>
    <n v="21450.03"/>
    <n v="17590.880239999999"/>
    <n v="0.45057556629345635"/>
    <s v="Dec-2023"/>
    <s v="Q4-2023"/>
    <s v="High"/>
    <s v="Africa &gt; Nigeria &gt; Unknown - Nigeria"/>
    <s v="Jan-2023"/>
    <n v="11"/>
    <n v="11"/>
    <n v="1757891.57342"/>
    <n v="732204.7953"/>
    <n v="0.41652443550627322"/>
    <s v="A"/>
    <n v="0"/>
  </r>
  <r>
    <s v="ORD-2023-474313"/>
    <d v="2023-10-05T00:00:00"/>
    <d v="2023-10-06T00:00:00"/>
    <x v="2"/>
    <x v="3"/>
    <s v="Bengaluru"/>
    <s v="Non-Profit"/>
    <s v="Online"/>
    <x v="14"/>
    <x v="1"/>
    <s v="CMP-4807"/>
    <n v="1470.26"/>
    <n v="2562.5500000000002"/>
    <n v="0.17299999999999999"/>
    <n v="18"/>
    <n v="1"/>
    <n v="38146.119299999998"/>
    <n v="26464.68"/>
    <n v="11681.439299999998"/>
    <n v="0.30622877279157462"/>
    <s v="Oct-2023"/>
    <s v="Q4-2023"/>
    <s v="High"/>
    <s v="Asia &gt; India &gt; Bengaluru"/>
    <s v="Jan-2023"/>
    <n v="9"/>
    <n v="9"/>
    <n v="1757891.57342"/>
    <n v="770350.91460000002"/>
    <n v="0.43822436278096077"/>
    <s v="A"/>
    <n v="1"/>
  </r>
  <r>
    <s v="ORD-2024-500890"/>
    <d v="2024-09-09T00:00:00"/>
    <d v="2024-10-08T00:00:00"/>
    <x v="1"/>
    <x v="4"/>
    <s v="São Paulo"/>
    <s v="Education"/>
    <s v="Direct"/>
    <x v="8"/>
    <x v="1"/>
    <s v="CMP-3093"/>
    <n v="1010.33"/>
    <n v="2492.14"/>
    <n v="5.0999999999999997E-2"/>
    <n v="15"/>
    <n v="29"/>
    <n v="35475.6129"/>
    <n v="15154.95"/>
    <n v="20320.662899999999"/>
    <n v="0.57280653493656764"/>
    <s v="Sep-2024"/>
    <s v="Q3-2024"/>
    <s v="High"/>
    <s v="Americas &gt; Brazil &gt; São Paulo"/>
    <s v="Jan-2023"/>
    <n v="20"/>
    <n v="20"/>
    <n v="1757891.57342"/>
    <n v="805826.52749999997"/>
    <n v="0.45840513697454865"/>
    <s v="A"/>
    <n v="0"/>
  </r>
  <r>
    <s v="ORD-2025-191328"/>
    <d v="2025-05-10T00:00:00"/>
    <d v="2025-05-27T00:00:00"/>
    <x v="1"/>
    <x v="1"/>
    <s v="Vancouver"/>
    <s v="Education"/>
    <s v="Direct"/>
    <x v="1"/>
    <x v="1"/>
    <s v="CMP-9307"/>
    <n v="862.89"/>
    <n v="1426.03"/>
    <n v="5.6000000000000001E-2"/>
    <n v="26"/>
    <n v="17"/>
    <n v="35000.480319999995"/>
    <n v="22435.14"/>
    <n v="12565.340319999996"/>
    <n v="0.35900479665188773"/>
    <s v="May-2025"/>
    <s v="Q2-2025"/>
    <s v="Medium"/>
    <s v="Americas &gt; Canada &gt; Vancouver"/>
    <s v="Jan-2023"/>
    <n v="28"/>
    <n v="28"/>
    <n v="1757891.57342"/>
    <n v="840827.00781999994"/>
    <n v="0.47831562568114511"/>
    <s v="A"/>
    <n v="0"/>
  </r>
  <r>
    <s v="ORD-2023-961864"/>
    <d v="2023-12-07T00:00:00"/>
    <d v="2024-01-02T00:00:00"/>
    <x v="0"/>
    <x v="0"/>
    <s v="Frankfurt"/>
    <s v="Enterprise"/>
    <s v="Distributor"/>
    <x v="13"/>
    <x v="1"/>
    <s v="CMP-1940"/>
    <n v="1071.99"/>
    <n v="2397.3000000000002"/>
    <n v="6.2E-2"/>
    <n v="15"/>
    <n v="26"/>
    <n v="33730.010999999999"/>
    <n v="16079.85"/>
    <n v="17650.161"/>
    <n v="0.52327765324476183"/>
    <s v="Dec-2023"/>
    <s v="Q4-2023"/>
    <s v="High"/>
    <s v="Europe &gt; Germany &gt; Frankfurt"/>
    <s v="Jan-2023"/>
    <n v="11"/>
    <n v="11"/>
    <n v="1757891.57342"/>
    <n v="874557.01881999988"/>
    <n v="0.49750339101890012"/>
    <s v="A"/>
    <n v="0"/>
  </r>
  <r>
    <s v="ORD-2024-202166"/>
    <d v="2024-05-05T00:00:00"/>
    <d v="2024-05-18T00:00:00"/>
    <x v="0"/>
    <x v="7"/>
    <s v="Marseille"/>
    <s v="Corporate"/>
    <s v="Marketplace"/>
    <x v="5"/>
    <x v="1"/>
    <s v="CMP-3313"/>
    <n v="1264.04"/>
    <n v="1870.89"/>
    <n v="0"/>
    <n v="18"/>
    <n v="13"/>
    <n v="33676.020000000004"/>
    <n v="22752.720000000001"/>
    <n v="10923.300000000003"/>
    <n v="0.32436433996654002"/>
    <s v="May-2024"/>
    <s v="Q2-2024"/>
    <s v="High"/>
    <s v="Europe &gt; France &gt; Marseille"/>
    <s v="Jan-2023"/>
    <n v="16"/>
    <n v="16"/>
    <n v="1757891.57342"/>
    <n v="908233.0388199999"/>
    <n v="0.51666044285827095"/>
    <s v="A"/>
    <n v="0"/>
  </r>
  <r>
    <s v="ORD-2025-779574"/>
    <d v="2025-09-10T00:00:00"/>
    <d v="2025-09-12T00:00:00"/>
    <x v="2"/>
    <x v="10"/>
    <s v="Tokyo"/>
    <s v="Consumer"/>
    <s v="Online"/>
    <x v="0"/>
    <x v="1"/>
    <s v="CMP-6971"/>
    <n v="1470.15"/>
    <n v="2593.7800000000002"/>
    <n v="0.11"/>
    <n v="14"/>
    <n v="2"/>
    <n v="32318.498800000005"/>
    <n v="20582.100000000002"/>
    <n v="11736.398800000003"/>
    <n v="0.36314801849645323"/>
    <s v="Sep-2025"/>
    <s v="Q3-2025"/>
    <s v="High"/>
    <s v="Asia &gt; Japan &gt; Tokyo"/>
    <s v="Mar-2023"/>
    <n v="30"/>
    <n v="30"/>
    <n v="1757891.57342"/>
    <n v="940551.53761999996"/>
    <n v="0.53504525070914655"/>
    <s v="A"/>
    <n v="1"/>
  </r>
  <r>
    <s v="ORD-2023-809913"/>
    <d v="2023-04-21T00:00:00"/>
    <d v="2023-05-10T00:00:00"/>
    <x v="2"/>
    <x v="9"/>
    <s v="Shanghai"/>
    <s v="Corporate"/>
    <s v="Retail"/>
    <x v="5"/>
    <x v="1"/>
    <s v="CMP-7371"/>
    <n v="882.33"/>
    <n v="1880.15"/>
    <n v="0.05"/>
    <n v="18"/>
    <n v="19"/>
    <n v="32150.565000000002"/>
    <n v="15881.94"/>
    <n v="16268.625000000002"/>
    <n v="0.50601365792482966"/>
    <s v="Apr-2023"/>
    <s v="Q2-2023"/>
    <s v="High"/>
    <s v="Asia &gt; China &gt; Shanghai"/>
    <s v="Jan-2023"/>
    <n v="3"/>
    <n v="3"/>
    <n v="1757891.57342"/>
    <n v="972702.10262000002"/>
    <n v="0.5533345271845157"/>
    <s v="A"/>
    <n v="0"/>
  </r>
  <r>
    <s v="ORD-2023-281890"/>
    <d v="2023-03-13T00:00:00"/>
    <d v="2023-04-04T00:00:00"/>
    <x v="3"/>
    <x v="8"/>
    <s v="Durban"/>
    <s v="Small Business"/>
    <s v="Retail"/>
    <x v="5"/>
    <x v="1"/>
    <s v="CMP-2574"/>
    <n v="1113.7"/>
    <n v="1620.6"/>
    <n v="0.13900000000000001"/>
    <n v="23"/>
    <n v="22"/>
    <n v="32092.741799999996"/>
    <n v="25615.100000000002"/>
    <n v="6477.641799999994"/>
    <n v="0.20184133348182781"/>
    <s v="Mar-2023"/>
    <s v="Q1-2023"/>
    <s v="High"/>
    <s v="Africa &gt; South Africa &gt; Durban"/>
    <s v="Jan-2023"/>
    <n v="2"/>
    <n v="2"/>
    <n v="1757891.57342"/>
    <n v="1004794.84442"/>
    <n v="0.57159091016356545"/>
    <s v="A"/>
    <n v="0"/>
  </r>
  <r>
    <s v="ORD-2025-795385"/>
    <d v="2025-06-01T00:00:00"/>
    <d v="2025-06-05T00:00:00"/>
    <x v="0"/>
    <x v="0"/>
    <s v="Munich"/>
    <s v="Enterprise"/>
    <s v="Direct"/>
    <x v="9"/>
    <x v="1"/>
    <s v="CMP-4159"/>
    <n v="1171.42"/>
    <n v="2187.8000000000002"/>
    <n v="0.23"/>
    <n v="19"/>
    <n v="4"/>
    <n v="32007.514000000003"/>
    <n v="22256.980000000003"/>
    <n v="9750.5339999999997"/>
    <n v="0.30463265594447603"/>
    <s v="Jun-2025"/>
    <s v="Q2-2025"/>
    <s v="High"/>
    <s v="Europe &gt; Germany &gt; Munich"/>
    <s v="Jan-2023"/>
    <n v="29"/>
    <n v="29"/>
    <n v="1757891.57342"/>
    <n v="1036802.3584199999"/>
    <n v="0.58979881017512814"/>
    <s v="A"/>
    <n v="1"/>
  </r>
  <r>
    <s v="ORD-2024-851993"/>
    <d v="2024-05-01T00:00:00"/>
    <d v="2024-05-16T00:00:00"/>
    <x v="2"/>
    <x v="3"/>
    <s v="Bengaluru"/>
    <s v="Small Business"/>
    <s v="Retail"/>
    <x v="2"/>
    <x v="1"/>
    <s v="CMP-6811"/>
    <n v="901.19"/>
    <n v="2125.44"/>
    <n v="7.0999999999999994E-2"/>
    <n v="16"/>
    <n v="15"/>
    <n v="31592.540160000004"/>
    <n v="14419.04"/>
    <n v="17173.500160000003"/>
    <n v="0.54359352154100427"/>
    <s v="May-2024"/>
    <s v="Q2-2024"/>
    <s v="High"/>
    <s v="Asia &gt; India &gt; Bengaluru"/>
    <s v="Jan-2023"/>
    <n v="16"/>
    <n v="16"/>
    <n v="1757891.57342"/>
    <n v="1068394.89858"/>
    <n v="0.60777064679900838"/>
    <s v="A"/>
    <n v="0"/>
  </r>
  <r>
    <s v="ORD-2024-906395"/>
    <d v="2024-03-10T00:00:00"/>
    <d v="2024-04-09T00:00:00"/>
    <x v="0"/>
    <x v="7"/>
    <s v="Lyon"/>
    <s v="Corporate"/>
    <s v="Direct"/>
    <x v="14"/>
    <x v="1"/>
    <s v="CMP-8002"/>
    <n v="1176.56"/>
    <n v="1911.89"/>
    <n v="0.11899999999999999"/>
    <n v="18"/>
    <n v="30"/>
    <n v="30318.751620000003"/>
    <n v="21178.079999999998"/>
    <n v="9140.6716200000046"/>
    <n v="0.30148575160892471"/>
    <s v="Mar-2024"/>
    <s v="Q1-2024"/>
    <s v="High"/>
    <s v="Europe &gt; France &gt; Lyon"/>
    <s v="Jan-2023"/>
    <n v="14"/>
    <n v="14"/>
    <n v="1757891.57342"/>
    <n v="1098713.6502"/>
    <n v="0.62501787187160751"/>
    <s v="A"/>
    <n v="0"/>
  </r>
  <r>
    <s v="ORD-2025-718992"/>
    <d v="2025-06-24T00:00:00"/>
    <d v="2025-07-10T00:00:00"/>
    <x v="2"/>
    <x v="9"/>
    <s v="Shanghai"/>
    <s v="Enterprise"/>
    <s v="Direct"/>
    <x v="15"/>
    <x v="1"/>
    <s v="CMP-8390"/>
    <n v="757.19"/>
    <n v="1735.41"/>
    <n v="0.13600000000000001"/>
    <n v="18"/>
    <n v="16"/>
    <n v="26989.096320000001"/>
    <n v="13629.420000000002"/>
    <n v="13359.676319999999"/>
    <n v="0.49500272856857175"/>
    <s v="Jun-2025"/>
    <s v="Q2-2025"/>
    <s v="High"/>
    <s v="Asia &gt; China &gt; Shanghai"/>
    <s v="Jan-2023"/>
    <n v="29"/>
    <n v="29"/>
    <n v="1757891.57342"/>
    <n v="1125702.74652"/>
    <n v="0.64037097824522327"/>
    <s v="A"/>
    <n v="0"/>
  </r>
  <r>
    <s v="ORD-2023-632893"/>
    <d v="2023-05-07T00:00:00"/>
    <d v="2023-05-14T00:00:00"/>
    <x v="3"/>
    <x v="6"/>
    <s v="Port Harcourt"/>
    <s v="Non-Profit"/>
    <s v="Marketplace"/>
    <x v="5"/>
    <x v="1"/>
    <s v="CMP-9392"/>
    <n v="1269.6500000000001"/>
    <n v="2462.77"/>
    <n v="0.107"/>
    <n v="11"/>
    <n v="7"/>
    <n v="24191.789710000001"/>
    <n v="13966.150000000001"/>
    <n v="10225.639709999999"/>
    <n v="0.42269050089225496"/>
    <s v="May-2023"/>
    <s v="Q2-2023"/>
    <s v="High"/>
    <s v="Africa &gt; Nigeria &gt; Port Harcourt"/>
    <s v="Jan-2023"/>
    <n v="4"/>
    <n v="4"/>
    <n v="1757891.57342"/>
    <n v="1149894.53623"/>
    <n v="0.65413279955194603"/>
    <s v="A"/>
    <n v="1"/>
  </r>
  <r>
    <s v="ORD-2024-686712"/>
    <d v="2024-10-02T00:00:00"/>
    <d v="2024-10-23T00:00:00"/>
    <x v="3"/>
    <x v="8"/>
    <s v="Durban"/>
    <s v="Corporate"/>
    <s v="Marketplace"/>
    <x v="5"/>
    <x v="1"/>
    <s v="CMP-3978"/>
    <n v="1095.6099999999999"/>
    <n v="2366.5100000000002"/>
    <n v="0.152"/>
    <n v="12"/>
    <n v="21"/>
    <n v="24081.605760000002"/>
    <n v="13147.32"/>
    <n v="10934.285760000002"/>
    <n v="0.45405135641586059"/>
    <s v="Oct-2024"/>
    <s v="Q4-2024"/>
    <s v="High"/>
    <s v="Africa &gt; South Africa &gt; Durban"/>
    <s v="Jan-2023"/>
    <n v="21"/>
    <n v="21"/>
    <n v="1757891.57342"/>
    <n v="1173976.1419899999"/>
    <n v="0.66783194125335876"/>
    <s v="A"/>
    <n v="0"/>
  </r>
  <r>
    <s v="ORD-2023-722117"/>
    <d v="2023-09-18T00:00:00"/>
    <d v="2023-10-08T00:00:00"/>
    <x v="2"/>
    <x v="3"/>
    <s v="Delhi"/>
    <s v="Small Business"/>
    <s v="Direct"/>
    <x v="7"/>
    <x v="1"/>
    <s v="CMP-1009"/>
    <n v="825.64"/>
    <n v="1108.43"/>
    <n v="0.114"/>
    <n v="22"/>
    <n v="20"/>
    <n v="21605.517560000004"/>
    <n v="18164.079999999998"/>
    <n v="3441.4375600000058"/>
    <n v="0.15928512475773365"/>
    <s v="Sep-2023"/>
    <s v="Q3-2023"/>
    <s v="Medium"/>
    <s v="Asia &gt; India &gt; Delhi"/>
    <s v="Jan-2023"/>
    <n v="8"/>
    <n v="8"/>
    <n v="1757891.57342"/>
    <n v="1195581.65955"/>
    <n v="0.68012252725233835"/>
    <s v="A"/>
    <n v="0"/>
  </r>
  <r>
    <s v="ORD-2025-863978"/>
    <d v="2025-08-07T00:00:00"/>
    <d v="2025-08-19T00:00:00"/>
    <x v="3"/>
    <x v="5"/>
    <s v="Nakuru"/>
    <s v="Corporate"/>
    <s v="Unknown"/>
    <x v="9"/>
    <x v="1"/>
    <s v="CMP-2854"/>
    <n v="601.51"/>
    <n v="679.35"/>
    <n v="0.188"/>
    <n v="39"/>
    <n v="12"/>
    <n v="21513.655800000004"/>
    <n v="23458.89"/>
    <n v="-1945.2341999999953"/>
    <n v="-9.0418579626062201E-2"/>
    <s v="Aug-2025"/>
    <s v="Q3-2025"/>
    <s v="Low"/>
    <s v="Africa &gt; Kenya &gt; Nakuru"/>
    <s v="Jan-2023"/>
    <n v="31"/>
    <n v="31"/>
    <n v="1757891.57342"/>
    <n v="1217095.31535"/>
    <n v="0.69236085646745882"/>
    <s v="A"/>
    <n v="0"/>
  </r>
  <r>
    <s v="ORD-2024-508213"/>
    <d v="2024-11-22T00:00:00"/>
    <d v="2024-12-15T00:00:00"/>
    <x v="3"/>
    <x v="5"/>
    <s v="Mombasa"/>
    <s v="Non-Profit"/>
    <s v="Distributor"/>
    <x v="1"/>
    <x v="1"/>
    <s v="CMP-3938"/>
    <n v="1335.76"/>
    <n v="2665.91"/>
    <n v="0.21099999999999999"/>
    <n v="10"/>
    <n v="23"/>
    <n v="21034.029900000001"/>
    <n v="13357.6"/>
    <n v="7676.429900000001"/>
    <n v="0.36495288522909253"/>
    <s v="Nov-2024"/>
    <s v="Q4-2024"/>
    <s v="High"/>
    <s v="Africa &gt; Kenya &gt; Mombasa"/>
    <s v="Jan-2023"/>
    <n v="22"/>
    <n v="22"/>
    <n v="1757891.57342"/>
    <n v="1238129.34525"/>
    <n v="0.70432634411074846"/>
    <s v="A"/>
    <n v="0"/>
  </r>
  <r>
    <s v="ORD-2025-909340"/>
    <d v="2025-01-20T00:00:00"/>
    <d v="2025-02-03T00:00:00"/>
    <x v="1"/>
    <x v="4"/>
    <s v="Brasília"/>
    <s v="Enterprise"/>
    <s v="Marketplace"/>
    <x v="6"/>
    <x v="1"/>
    <s v="CMP-8658"/>
    <n v="974.11"/>
    <n v="880.99"/>
    <n v="0.111"/>
    <n v="25"/>
    <n v="14"/>
    <n v="19580.00275"/>
    <n v="24352.75"/>
    <n v="-4772.7472500000003"/>
    <n v="-0.24375620938051198"/>
    <s v="Jan-2025"/>
    <s v="Q1-2025"/>
    <s v="Medium"/>
    <s v="Americas &gt; Brazil &gt; Brasília"/>
    <s v="Jan-2023"/>
    <n v="24"/>
    <n v="24"/>
    <n v="1757891.57342"/>
    <n v="1257709.348"/>
    <n v="0.71546468907243854"/>
    <s v="A"/>
    <n v="0"/>
  </r>
  <r>
    <s v="ORD-2024-357368"/>
    <d v="2024-10-30T00:00:00"/>
    <d v="2024-11-24T00:00:00"/>
    <x v="2"/>
    <x v="9"/>
    <s v="Shenzhen"/>
    <s v="Small Business"/>
    <s v="Online"/>
    <x v="13"/>
    <x v="1"/>
    <s v="CMP-4610"/>
    <n v="811.05"/>
    <n v="1217.71"/>
    <n v="7.1999999999999995E-2"/>
    <n v="17"/>
    <n v="25"/>
    <n v="19210.592960000002"/>
    <n v="13787.849999999999"/>
    <n v="5422.7429600000032"/>
    <n v="0.28227879125288607"/>
    <s v="Oct-2024"/>
    <s v="Q4-2024"/>
    <s v="Medium"/>
    <s v="Asia &gt; China &gt; Shenzhen"/>
    <s v="Jan-2023"/>
    <n v="21"/>
    <n v="21"/>
    <n v="1757891.57342"/>
    <n v="1276919.94096"/>
    <n v="0.72639289036225163"/>
    <s v="A"/>
    <n v="0"/>
  </r>
  <r>
    <s v="ORD-2023-752962"/>
    <d v="2023-04-21T00:00:00"/>
    <d v="2023-04-28T00:00:00"/>
    <x v="2"/>
    <x v="10"/>
    <s v="Nagoya"/>
    <s v="Small Business"/>
    <s v="Direct"/>
    <x v="9"/>
    <x v="1"/>
    <s v="CMP-8604"/>
    <n v="607.04"/>
    <n v="1229.3399999999999"/>
    <n v="0.14699999999999999"/>
    <n v="18"/>
    <n v="7"/>
    <n v="18875.286359999998"/>
    <n v="10926.72"/>
    <n v="7948.5663599999989"/>
    <n v="0.42110970972310058"/>
    <s v="Apr-2023"/>
    <s v="Q2-2023"/>
    <s v="Medium"/>
    <s v="Asia &gt; Japan &gt; Nagoya"/>
    <s v="Mar-2023"/>
    <n v="1"/>
    <n v="1"/>
    <n v="1757891.57342"/>
    <n v="1295795.2273200001"/>
    <n v="0.73713034803336264"/>
    <s v="A"/>
    <n v="1"/>
  </r>
  <r>
    <s v="ORD-2025-624006"/>
    <d v="2025-03-15T00:00:00"/>
    <d v="2025-03-29T00:00:00"/>
    <x v="2"/>
    <x v="3"/>
    <s v="Mumbai"/>
    <s v="Enterprise"/>
    <s v="Direct"/>
    <x v="1"/>
    <x v="1"/>
    <s v="CMP-3259"/>
    <n v="935.83"/>
    <n v="2303.46"/>
    <n v="0.105"/>
    <n v="9"/>
    <n v="14"/>
    <n v="18554.370299999999"/>
    <n v="8422.4700000000012"/>
    <n v="10131.900299999998"/>
    <n v="0.54606543559174292"/>
    <s v="Mar-2025"/>
    <s v="Q1-2025"/>
    <s v="High"/>
    <s v="Asia &gt; India &gt; Mumbai"/>
    <s v="Jan-2023"/>
    <n v="26"/>
    <n v="26"/>
    <n v="1757891.57342"/>
    <n v="1314349.5976200001"/>
    <n v="0.7476852483358325"/>
    <s v="A"/>
    <n v="0"/>
  </r>
  <r>
    <s v="ORD-2023-450877"/>
    <d v="2023-09-21T00:00:00"/>
    <d v="2023-10-10T00:00:00"/>
    <x v="2"/>
    <x v="10"/>
    <s v="Tokyo"/>
    <s v="Education"/>
    <s v="Online"/>
    <x v="4"/>
    <x v="1"/>
    <s v="CMP-5211"/>
    <n v="845.63"/>
    <n v="2062.12"/>
    <n v="0.13400000000000001"/>
    <n v="10"/>
    <n v="19"/>
    <n v="17857.959199999998"/>
    <n v="8456.2999999999993"/>
    <n v="9401.6591999999982"/>
    <n v="0.52646884757133949"/>
    <s v="Sep-2023"/>
    <s v="Q3-2023"/>
    <s v="High"/>
    <s v="Asia &gt; Japan &gt; Tokyo"/>
    <s v="Mar-2023"/>
    <n v="6"/>
    <n v="6"/>
    <n v="1757891.57342"/>
    <n v="1332207.5568200001"/>
    <n v="0.7578439859223931"/>
    <s v="A"/>
    <n v="0"/>
  </r>
  <r>
    <s v="ORD-2024-594592"/>
    <d v="2024-04-06T00:00:00"/>
    <d v="2024-04-25T00:00:00"/>
    <x v="2"/>
    <x v="9"/>
    <s v="Shanghai"/>
    <s v="Corporate"/>
    <s v="Retail"/>
    <x v="10"/>
    <x v="1"/>
    <s v="CMP-8196"/>
    <n v="1366.48"/>
    <n v="1678.14"/>
    <n v="0.154"/>
    <n v="12"/>
    <n v="19"/>
    <n v="17036.477279999999"/>
    <n v="16397.760000000002"/>
    <n v="638.71727999999712"/>
    <n v="3.7491159087789841E-2"/>
    <s v="Apr-2024"/>
    <s v="Q2-2024"/>
    <s v="High"/>
    <s v="Asia &gt; China &gt; Shanghai"/>
    <s v="Jan-2023"/>
    <n v="15"/>
    <n v="15"/>
    <n v="1757891.57342"/>
    <n v="1349244.0341"/>
    <n v="0.76753541259375224"/>
    <s v="A"/>
    <n v="0"/>
  </r>
  <r>
    <s v="ORD-2023-382272"/>
    <d v="2023-05-20T00:00:00"/>
    <d v="2023-05-27T00:00:00"/>
    <x v="3"/>
    <x v="8"/>
    <s v="Durban"/>
    <s v="Corporate"/>
    <s v="Distributor"/>
    <x v="5"/>
    <x v="1"/>
    <s v="CMP-5208"/>
    <n v="917.88"/>
    <n v="1347.92"/>
    <n v="0.3"/>
    <n v="17"/>
    <n v="7"/>
    <n v="16040.247999999998"/>
    <n v="15603.96"/>
    <n v="436.28799999999865"/>
    <n v="2.7199579457873636E-2"/>
    <s v="May-2023"/>
    <s v="Q2-2023"/>
    <s v="Medium"/>
    <s v="Africa &gt; South Africa &gt; Durban"/>
    <s v="Jan-2023"/>
    <n v="4"/>
    <n v="4"/>
    <n v="1757891.57342"/>
    <n v="1365284.2821"/>
    <n v="0.77666012099018278"/>
    <s v="A"/>
    <n v="1"/>
  </r>
  <r>
    <s v="ORD-2025-588029"/>
    <d v="2025-09-14T00:00:00"/>
    <d v="2025-09-23T00:00:00"/>
    <x v="3"/>
    <x v="8"/>
    <s v="Durban"/>
    <s v="Non-Profit"/>
    <s v="Online"/>
    <x v="4"/>
    <x v="1"/>
    <s v="CMP-6898"/>
    <n v="1310.3"/>
    <n v="2875.8"/>
    <n v="8.3000000000000004E-2"/>
    <n v="6"/>
    <n v="9"/>
    <n v="15822.651600000003"/>
    <n v="7861.7999999999993"/>
    <n v="7960.8516000000036"/>
    <n v="0.50313005691157364"/>
    <s v="Sep-2025"/>
    <s v="Q3-2025"/>
    <s v="High"/>
    <s v="Africa &gt; South Africa &gt; Durban"/>
    <s v="Jan-2023"/>
    <n v="32"/>
    <n v="32"/>
    <n v="1757891.57342"/>
    <n v="1381106.9336999999"/>
    <n v="0.78566104678062665"/>
    <s v="A"/>
    <n v="0"/>
  </r>
  <r>
    <s v="ORD-2025-997421"/>
    <d v="2025-05-21T00:00:00"/>
    <d v="2025-06-09T00:00:00"/>
    <x v="1"/>
    <x v="4"/>
    <s v="São Paulo"/>
    <s v="Non-Profit"/>
    <s v="Online"/>
    <x v="5"/>
    <x v="1"/>
    <s v="CMP-3731"/>
    <n v="1331.38"/>
    <n v="2309.56"/>
    <n v="0.14899999999999999"/>
    <n v="8"/>
    <n v="19"/>
    <n v="15723.484479999999"/>
    <n v="10651.04"/>
    <n v="5072.4444799999983"/>
    <n v="0.32260307735553528"/>
    <s v="May-2025"/>
    <s v="Q2-2025"/>
    <s v="High"/>
    <s v="Americas &gt; Brazil &gt; São Paulo"/>
    <s v="Jan-2023"/>
    <n v="28"/>
    <n v="28"/>
    <n v="1757891.57342"/>
    <n v="1396830.41818"/>
    <n v="0.79460556003602034"/>
    <s v="A"/>
    <n v="0"/>
  </r>
  <r>
    <s v="ORD-2024-243988"/>
    <d v="2024-03-13T00:00:00"/>
    <d v="2024-04-06T00:00:00"/>
    <x v="3"/>
    <x v="6"/>
    <s v="Abuja"/>
    <s v="Consumer"/>
    <s v="Distributor"/>
    <x v="2"/>
    <x v="1"/>
    <s v="CMP-9001"/>
    <n v="1232.78"/>
    <n v="1731.75"/>
    <n v="9.2999999999999999E-2"/>
    <n v="10"/>
    <n v="24"/>
    <n v="15706.9725"/>
    <n v="12327.8"/>
    <n v="3379.1725000000006"/>
    <n v="0.21513837246484011"/>
    <s v="Mar-2024"/>
    <s v="Q1-2024"/>
    <s v="High"/>
    <s v="Africa &gt; Nigeria &gt; Abuja"/>
    <s v="Jan-2023"/>
    <n v="14"/>
    <n v="14"/>
    <n v="1757891.57342"/>
    <n v="1412537.39068"/>
    <n v="0.80354068023199565"/>
    <s v="B"/>
    <n v="0"/>
  </r>
  <r>
    <s v="ORD-2024-584090"/>
    <d v="2024-06-07T00:00:00"/>
    <d v="2024-06-26T00:00:00"/>
    <x v="0"/>
    <x v="0"/>
    <s v="Berlin"/>
    <s v="Non-Profit"/>
    <s v="Marketplace"/>
    <x v="9"/>
    <x v="1"/>
    <s v="CMP-2040"/>
    <n v="1064.32"/>
    <n v="1848.39"/>
    <n v="7.2999999999999995E-2"/>
    <n v="9"/>
    <n v="19"/>
    <n v="15421.117770000003"/>
    <n v="9578.8799999999992"/>
    <n v="5842.2377700000034"/>
    <n v="0.3788465827921631"/>
    <s v="Jun-2024"/>
    <s v="Q2-2024"/>
    <s v="High"/>
    <s v="Europe &gt; Germany &gt; Berlin"/>
    <s v="Jan-2023"/>
    <n v="17"/>
    <n v="17"/>
    <n v="1757891.57342"/>
    <n v="1427958.5084499998"/>
    <n v="0.81231318816318621"/>
    <s v="B"/>
    <n v="0"/>
  </r>
  <r>
    <s v="ORD-2023-638181"/>
    <d v="2023-05-20T00:00:00"/>
    <d v="2023-06-07T00:00:00"/>
    <x v="3"/>
    <x v="6"/>
    <s v="Port Harcourt"/>
    <s v="Enterprise"/>
    <s v="Distributor"/>
    <x v="13"/>
    <x v="1"/>
    <s v="CMP-4630"/>
    <n v="1120.06"/>
    <n v="2068.21"/>
    <n v="7.8E-2"/>
    <n v="8"/>
    <n v="18"/>
    <n v="15255.116960000001"/>
    <n v="8960.48"/>
    <n v="6294.6369600000016"/>
    <n v="0.41262462795303284"/>
    <s v="May-2023"/>
    <s v="Q2-2023"/>
    <s v="High"/>
    <s v="Africa &gt; Nigeria &gt; Port Harcourt"/>
    <s v="Jan-2023"/>
    <n v="4"/>
    <n v="4"/>
    <n v="1757891.57342"/>
    <n v="1443213.6254099999"/>
    <n v="0.82099126432593894"/>
    <s v="B"/>
    <n v="0"/>
  </r>
  <r>
    <s v="ORD-2024-170021"/>
    <d v="2024-11-05T00:00:00"/>
    <d v="2024-11-08T00:00:00"/>
    <x v="1"/>
    <x v="1"/>
    <s v="Toronto"/>
    <s v="Education"/>
    <s v="Marketplace"/>
    <x v="0"/>
    <x v="1"/>
    <s v="CMP-2015"/>
    <n v="1020.4"/>
    <n v="1184.71"/>
    <n v="0.106"/>
    <n v="14"/>
    <n v="3"/>
    <n v="14827.830360000002"/>
    <n v="14285.6"/>
    <n v="542.23036000000138"/>
    <n v="3.6568422138328359E-2"/>
    <s v="Nov-2024"/>
    <s v="Q4-2024"/>
    <s v="Medium"/>
    <s v="Americas &gt; Canada &gt; Toronto"/>
    <s v="Jan-2023"/>
    <n v="22"/>
    <n v="22"/>
    <n v="1757891.57342"/>
    <n v="1458041.4557699999"/>
    <n v="0.82942627282373393"/>
    <s v="B"/>
    <n v="1"/>
  </r>
  <r>
    <s v="ORD-2024-153053"/>
    <d v="2024-01-12T00:00:00"/>
    <d v="2024-01-29T00:00:00"/>
    <x v="2"/>
    <x v="3"/>
    <s v="Hyderabad"/>
    <s v="Small Business"/>
    <s v="Direct"/>
    <x v="7"/>
    <x v="1"/>
    <s v="CMP-5138"/>
    <n v="310.02"/>
    <n v="619.51"/>
    <n v="4.2000000000000003E-2"/>
    <n v="22"/>
    <n v="17"/>
    <n v="13056.792759999998"/>
    <n v="6820.44"/>
    <n v="6236.3527599999989"/>
    <n v="0.47763282106347837"/>
    <s v="Jan-2024"/>
    <s v="Q1-2024"/>
    <s v="Low"/>
    <s v="Asia &gt; India &gt; Hyderabad"/>
    <s v="Jan-2023"/>
    <n v="12"/>
    <n v="12"/>
    <n v="1757891.57342"/>
    <n v="1471098.24853"/>
    <n v="0.83685380302947809"/>
    <s v="B"/>
    <n v="0"/>
  </r>
  <r>
    <s v="ORD-2025-705398"/>
    <d v="2025-02-17T00:00:00"/>
    <d v="2025-02-24T00:00:00"/>
    <x v="1"/>
    <x v="1"/>
    <s v="Toronto"/>
    <s v="Small Business"/>
    <s v="Retail"/>
    <x v="4"/>
    <x v="1"/>
    <s v="CMP-5065"/>
    <n v="1133.47"/>
    <n v="1698.75"/>
    <n v="4.2999999999999997E-2"/>
    <n v="8"/>
    <n v="7"/>
    <n v="13005.63"/>
    <n v="9067.76"/>
    <n v="3937.869999999999"/>
    <n v="0.30278194904821981"/>
    <s v="Feb-2025"/>
    <s v="Q1-2025"/>
    <s v="High"/>
    <s v="Americas &gt; Canada &gt; Toronto"/>
    <s v="Jan-2023"/>
    <n v="25"/>
    <n v="25"/>
    <n v="1757891.57342"/>
    <n v="1484103.8785299999"/>
    <n v="0.84425222861877491"/>
    <s v="B"/>
    <n v="1"/>
  </r>
  <r>
    <s v="ORD-2024-553449"/>
    <d v="2024-08-27T00:00:00"/>
    <d v="2024-09-18T00:00:00"/>
    <x v="2"/>
    <x v="3"/>
    <s v="Delhi"/>
    <s v="Consumer"/>
    <s v="Direct"/>
    <x v="7"/>
    <x v="1"/>
    <s v="CMP-3875"/>
    <n v="896.75"/>
    <n v="1651.14"/>
    <n v="2.5000000000000001E-2"/>
    <n v="8"/>
    <n v="22"/>
    <n v="12878.892"/>
    <n v="7174"/>
    <n v="5704.8919999999998"/>
    <n v="0.44296450346815547"/>
    <s v="Aug-2024"/>
    <s v="Q3-2024"/>
    <s v="High"/>
    <s v="Asia &gt; India &gt; Delhi"/>
    <s v="Jan-2023"/>
    <n v="19"/>
    <n v="19"/>
    <n v="1757891.57342"/>
    <n v="1496982.7705299999"/>
    <n v="0.85157855761126444"/>
    <s v="B"/>
    <n v="0"/>
  </r>
  <r>
    <s v="ORD-2023-369150"/>
    <d v="2023-07-18T00:00:00"/>
    <d v="2023-08-10T00:00:00"/>
    <x v="3"/>
    <x v="8"/>
    <s v="Johannesburg"/>
    <s v="Small Business"/>
    <s v="Retail"/>
    <x v="2"/>
    <x v="1"/>
    <s v="CMP-8659"/>
    <n v="1271.56"/>
    <n v="995.47"/>
    <n v="0.192"/>
    <n v="16"/>
    <n v="23"/>
    <n v="12869.436160000001"/>
    <n v="20344.96"/>
    <n v="-7475.523839999998"/>
    <n v="-0.58087423155607754"/>
    <s v="Jul-2023"/>
    <s v="Q3-2023"/>
    <s v="Medium"/>
    <s v="Africa &gt; South Africa &gt; Johannesburg"/>
    <s v="Jan-2023"/>
    <n v="6"/>
    <n v="6"/>
    <n v="1757891.57342"/>
    <n v="1509852.2066899999"/>
    <n v="0.85889950752341548"/>
    <s v="B"/>
    <n v="0"/>
  </r>
  <r>
    <s v="ORD-2025-993993"/>
    <d v="2025-08-30T00:00:00"/>
    <d v="2025-09-22T00:00:00"/>
    <x v="0"/>
    <x v="7"/>
    <s v="Marseille"/>
    <s v="Corporate"/>
    <s v="Direct"/>
    <x v="13"/>
    <x v="1"/>
    <s v="CMP-5311"/>
    <n v="663.9"/>
    <n v="947.77"/>
    <n v="0.17399999999999999"/>
    <n v="15"/>
    <n v="23"/>
    <n v="11742.8703"/>
    <n v="9958.5"/>
    <n v="1784.3703000000005"/>
    <n v="0.1519535049280073"/>
    <s v="Aug-2025"/>
    <s v="Q3-2025"/>
    <s v="Medium"/>
    <s v="Europe &gt; France &gt; Marseille"/>
    <s v="Jan-2023"/>
    <n v="31"/>
    <n v="31"/>
    <n v="1757891.57342"/>
    <n v="1521595.07699"/>
    <n v="0.86557959546373942"/>
    <s v="B"/>
    <n v="0"/>
  </r>
  <r>
    <s v="ORD-2023-883066"/>
    <d v="2023-08-12T00:00:00"/>
    <d v="2023-09-06T00:00:00"/>
    <x v="2"/>
    <x v="9"/>
    <s v="Shanghai"/>
    <s v="Small Business"/>
    <s v="Retail"/>
    <x v="7"/>
    <x v="1"/>
    <s v="CMP-6352"/>
    <n v="950.77"/>
    <n v="694.78"/>
    <n v="8.4000000000000005E-2"/>
    <n v="17"/>
    <n v="25"/>
    <n v="10819.114160000001"/>
    <n v="16163.09"/>
    <n v="-5343.9758399999992"/>
    <n v="-0.49393839097821285"/>
    <s v="Aug-2023"/>
    <s v="Q3-2023"/>
    <s v="Low"/>
    <s v="Asia &gt; China &gt; Shanghai"/>
    <s v="Jan-2023"/>
    <n v="7"/>
    <n v="7"/>
    <n v="1757891.57342"/>
    <n v="1532414.1911500001"/>
    <n v="0.87173419243865491"/>
    <s v="B"/>
    <n v="0"/>
  </r>
  <r>
    <s v="ORD-2023-249805"/>
    <d v="2023-12-22T00:00:00"/>
    <d v="2024-01-16T00:00:00"/>
    <x v="2"/>
    <x v="3"/>
    <s v="Hyderabad"/>
    <s v="Small Business"/>
    <s v="Retail"/>
    <x v="5"/>
    <x v="1"/>
    <s v="CMP-1555"/>
    <n v="1346.81"/>
    <n v="978.09"/>
    <n v="0.159"/>
    <n v="13"/>
    <n v="25"/>
    <n v="10693.457969999999"/>
    <n v="17508.53"/>
    <n v="-6815.0720299999994"/>
    <n v="-0.63731227532939938"/>
    <s v="Dec-2023"/>
    <s v="Q4-2023"/>
    <s v="Medium"/>
    <s v="Asia &gt; India &gt; Hyderabad"/>
    <s v="Jan-2023"/>
    <n v="11"/>
    <n v="11"/>
    <n v="1757891.57342"/>
    <n v="1543107.6491200002"/>
    <n v="0.87781730821876858"/>
    <s v="B"/>
    <n v="0"/>
  </r>
  <r>
    <s v="ORD-2024-964950"/>
    <d v="2024-10-10T00:00:00"/>
    <d v="2024-10-11T00:00:00"/>
    <x v="0"/>
    <x v="2"/>
    <s v="Manchester"/>
    <s v="Non-Profit"/>
    <s v="Distributor"/>
    <x v="2"/>
    <x v="1"/>
    <s v="CMP-8127"/>
    <n v="1389.46"/>
    <n v="1784.7"/>
    <n v="0.14599999999999999"/>
    <n v="7"/>
    <n v="1"/>
    <n v="10668.936599999999"/>
    <n v="9726.2200000000012"/>
    <n v="942.71659999999792"/>
    <n v="8.8360877503011692E-2"/>
    <s v="Oct-2024"/>
    <s v="Q4-2024"/>
    <s v="High"/>
    <s v="Europe &gt; United Kingdom &gt; Manchester"/>
    <s v="Jan-2023"/>
    <n v="21"/>
    <n v="21"/>
    <n v="1757891.57342"/>
    <n v="1553776.5857200001"/>
    <n v="0.88388647469144432"/>
    <s v="B"/>
    <n v="1"/>
  </r>
  <r>
    <s v="ORD-2025-114382"/>
    <d v="2025-05-14T00:00:00"/>
    <d v="2025-05-24T00:00:00"/>
    <x v="0"/>
    <x v="7"/>
    <s v="Paris"/>
    <s v="Small Business"/>
    <s v="Marketplace"/>
    <x v="10"/>
    <x v="1"/>
    <s v="CMP-2865"/>
    <n v="170.39"/>
    <n v="388.04"/>
    <n v="8.4000000000000005E-2"/>
    <n v="30"/>
    <n v="10"/>
    <n v="10663.3392"/>
    <n v="5111.7"/>
    <n v="5551.6392000000005"/>
    <n v="0.52062858508711796"/>
    <s v="May-2025"/>
    <s v="Q2-2025"/>
    <s v="Low"/>
    <s v="Europe &gt; France &gt; Paris"/>
    <s v="Jan-2023"/>
    <n v="28"/>
    <n v="28"/>
    <n v="1757891.57342"/>
    <n v="1564439.9249200001"/>
    <n v="0.88995245700868952"/>
    <s v="B"/>
    <n v="0"/>
  </r>
  <r>
    <s v="ORD-2024-942981"/>
    <d v="2024-10-09T00:00:00"/>
    <d v="2024-11-08T00:00:00"/>
    <x v="0"/>
    <x v="2"/>
    <s v="Manchester"/>
    <s v="Small Business"/>
    <s v="Distributor"/>
    <x v="8"/>
    <x v="1"/>
    <s v="CMP-1072"/>
    <n v="343.85"/>
    <n v="538.04"/>
    <n v="0.13900000000000001"/>
    <n v="23"/>
    <n v="30"/>
    <n v="10654.806119999997"/>
    <n v="7908.55"/>
    <n v="2746.2561199999973"/>
    <n v="0.25774810813732552"/>
    <s v="Oct-2024"/>
    <s v="Q4-2024"/>
    <s v="Low"/>
    <s v="Europe &gt; United Kingdom &gt; Manchester"/>
    <s v="Jan-2023"/>
    <n v="21"/>
    <n v="21"/>
    <n v="1757891.57342"/>
    <n v="1575094.7310400002"/>
    <n v="0.89601358516989404"/>
    <s v="B"/>
    <n v="0"/>
  </r>
  <r>
    <s v="ORD-2023-244375"/>
    <d v="2023-06-03T00:00:00"/>
    <d v="2023-07-01T00:00:00"/>
    <x v="1"/>
    <x v="4"/>
    <s v="Brasília"/>
    <s v="Small Business"/>
    <s v="Marketplace"/>
    <x v="5"/>
    <x v="1"/>
    <s v="CMP-1223"/>
    <n v="860.4"/>
    <n v="2066.6"/>
    <n v="0.01"/>
    <n v="5"/>
    <n v="28"/>
    <n v="10229.67"/>
    <n v="4302"/>
    <n v="5927.67"/>
    <n v="0.57945857491004105"/>
    <s v="Jun-2023"/>
    <s v="Q2-2023"/>
    <s v="High"/>
    <s v="Americas &gt; Brazil &gt; Brasília"/>
    <s v="Jan-2023"/>
    <n v="5"/>
    <n v="5"/>
    <n v="1757891.57342"/>
    <n v="1585324.4010400001"/>
    <n v="0.90183286899528836"/>
    <s v="B"/>
    <n v="0"/>
  </r>
  <r>
    <s v="ORD-2024-155337"/>
    <d v="2024-05-21T00:00:00"/>
    <d v="2024-05-27T00:00:00"/>
    <x v="3"/>
    <x v="8"/>
    <s v="Johannesburg"/>
    <s v="Non-Profit"/>
    <s v="Online"/>
    <x v="9"/>
    <x v="1"/>
    <s v="CMP-8101"/>
    <n v="1157.51"/>
    <n v="1394.3"/>
    <n v="0.27800000000000002"/>
    <n v="10"/>
    <n v="6"/>
    <n v="10066.846"/>
    <n v="11575.1"/>
    <n v="-1508.2540000000008"/>
    <n v="-0.14982388724333331"/>
    <s v="May-2024"/>
    <s v="Q2-2024"/>
    <s v="Medium"/>
    <s v="Africa &gt; South Africa &gt; Johannesburg"/>
    <s v="Jan-2023"/>
    <n v="16"/>
    <n v="16"/>
    <n v="1757891.57342"/>
    <n v="1595391.24704"/>
    <n v="0.90755952822286212"/>
    <s v="B"/>
    <n v="1"/>
  </r>
  <r>
    <s v="ORD-2025-762212"/>
    <d v="2025-08-25T00:00:00"/>
    <d v="2025-09-24T00:00:00"/>
    <x v="3"/>
    <x v="5"/>
    <s v="Nairobi"/>
    <s v="Consumer"/>
    <s v="Direct"/>
    <x v="7"/>
    <x v="1"/>
    <s v="CMP-4970"/>
    <n v="589.14"/>
    <n v="1300.58"/>
    <n v="5.5E-2"/>
    <n v="8"/>
    <n v="30"/>
    <n v="9832.3847999999998"/>
    <n v="4713.12"/>
    <n v="5119.2647999999999"/>
    <n v="0.52065342275863735"/>
    <s v="Aug-2025"/>
    <s v="Q3-2025"/>
    <s v="Medium"/>
    <s v="Africa &gt; Kenya &gt; Nairobi"/>
    <s v="Jan-2023"/>
    <n v="31"/>
    <n v="31"/>
    <n v="1757891.57342"/>
    <n v="1605223.6318399999"/>
    <n v="0.91315281107868174"/>
    <s v="B"/>
    <n v="0"/>
  </r>
  <r>
    <s v="ORD-2024-836421"/>
    <d v="2024-12-14T00:00:00"/>
    <d v="2025-01-12T00:00:00"/>
    <x v="2"/>
    <x v="9"/>
    <s v="Shenzhen"/>
    <s v="Education"/>
    <s v="Online"/>
    <x v="8"/>
    <x v="1"/>
    <s v="CMP-3720"/>
    <n v="1412.15"/>
    <n v="1631.04"/>
    <n v="8.9999999999999993E-3"/>
    <n v="6"/>
    <n v="29"/>
    <n v="9698.1638399999993"/>
    <n v="8472.9000000000015"/>
    <n v="1225.2638399999978"/>
    <n v="0.12633977526203535"/>
    <s v="Dec-2024"/>
    <s v="Q4-2024"/>
    <s v="High"/>
    <s v="Asia &gt; China &gt; Shenzhen"/>
    <s v="Jan-2023"/>
    <n v="23"/>
    <n v="23"/>
    <n v="1757891.57342"/>
    <n v="1614921.79568"/>
    <n v="0.91866974055638106"/>
    <s v="B"/>
    <n v="0"/>
  </r>
  <r>
    <s v="ORD-2024-792353"/>
    <d v="2024-08-19T00:00:00"/>
    <d v="2024-09-07T00:00:00"/>
    <x v="0"/>
    <x v="7"/>
    <s v="Lyon"/>
    <s v="Corporate"/>
    <s v="Direct"/>
    <x v="8"/>
    <x v="1"/>
    <s v="CMP-5435"/>
    <n v="297.58999999999997"/>
    <n v="666.41"/>
    <n v="0"/>
    <n v="14"/>
    <n v="19"/>
    <n v="9329.74"/>
    <n v="4166.2599999999993"/>
    <n v="5163.4800000000005"/>
    <n v="0.5534430755841"/>
    <s v="Aug-2024"/>
    <s v="Q3-2024"/>
    <s v="Low"/>
    <s v="Europe &gt; France &gt; Lyon"/>
    <s v="Jan-2023"/>
    <n v="19"/>
    <n v="19"/>
    <n v="1757891.57342"/>
    <n v="1624251.53568"/>
    <n v="0.92397708723297323"/>
    <s v="B"/>
    <n v="0"/>
  </r>
  <r>
    <s v="ORD-2025-231184"/>
    <d v="2025-06-01T00:00:00"/>
    <d v="2025-06-06T00:00:00"/>
    <x v="0"/>
    <x v="7"/>
    <s v="Paris"/>
    <s v="Consumer"/>
    <s v="Distributor"/>
    <x v="12"/>
    <x v="1"/>
    <s v="CMP-4093"/>
    <n v="379.45"/>
    <n v="742.23"/>
    <n v="0.09"/>
    <n v="13"/>
    <n v="5"/>
    <n v="8780.5809000000008"/>
    <n v="4932.8499999999995"/>
    <n v="3847.7309000000014"/>
    <n v="0.43820915083192286"/>
    <s v="Jun-2025"/>
    <s v="Q2-2025"/>
    <s v="Low"/>
    <s v="Europe &gt; France &gt; Paris"/>
    <s v="Jan-2023"/>
    <n v="29"/>
    <n v="29"/>
    <n v="1757891.57342"/>
    <n v="1633032.1165799999"/>
    <n v="0.92897203745218226"/>
    <s v="B"/>
    <n v="1"/>
  </r>
  <r>
    <s v="ORD-2024-756884"/>
    <d v="2024-10-13T00:00:00"/>
    <d v="2024-10-24T00:00:00"/>
    <x v="0"/>
    <x v="7"/>
    <s v="Paris"/>
    <s v="Education"/>
    <s v="Distributor"/>
    <x v="6"/>
    <x v="1"/>
    <s v="CMP-5006"/>
    <n v="816.7"/>
    <n v="1010.75"/>
    <n v="4.7E-2"/>
    <n v="9"/>
    <n v="11"/>
    <n v="8669.2027500000004"/>
    <n v="7350.3"/>
    <n v="1318.9027500000002"/>
    <n v="0.1521365675753748"/>
    <s v="Oct-2024"/>
    <s v="Q4-2024"/>
    <s v="Medium"/>
    <s v="Europe &gt; France &gt; Paris"/>
    <s v="Jan-2023"/>
    <n v="21"/>
    <n v="21"/>
    <n v="1757891.57342"/>
    <n v="1641701.3193299999"/>
    <n v="0.93390362872952937"/>
    <s v="B"/>
    <n v="0"/>
  </r>
  <r>
    <s v="ORD-2024-979401"/>
    <d v="2024-02-08T00:00:00"/>
    <d v="2024-02-09T00:00:00"/>
    <x v="3"/>
    <x v="5"/>
    <s v="Mombasa"/>
    <s v="Corporate"/>
    <s v="Direct"/>
    <x v="6"/>
    <x v="1"/>
    <s v="CMP-5911"/>
    <n v="1233.52"/>
    <n v="1543.76"/>
    <n v="0.126"/>
    <n v="6"/>
    <n v="1"/>
    <n v="8095.4774399999997"/>
    <n v="7401.12"/>
    <n v="694.35743999999977"/>
    <n v="8.5771030201277396E-2"/>
    <s v="Feb-2024"/>
    <s v="Q1-2024"/>
    <s v="Medium"/>
    <s v="Africa &gt; Kenya &gt; Mombasa"/>
    <s v="Jan-2023"/>
    <n v="13"/>
    <n v="13"/>
    <n v="1757891.57342"/>
    <n v="1649796.7967699999"/>
    <n v="0.93850884873422513"/>
    <s v="B"/>
    <n v="1"/>
  </r>
  <r>
    <s v="ORD-2025-487025"/>
    <d v="2025-04-11T00:00:00"/>
    <d v="2025-05-04T00:00:00"/>
    <x v="2"/>
    <x v="10"/>
    <s v="Osaka"/>
    <s v="Small Business"/>
    <s v="Online"/>
    <x v="9"/>
    <x v="1"/>
    <s v="CMP-3743"/>
    <n v="786.2"/>
    <n v="1075.3"/>
    <n v="0.08"/>
    <n v="8"/>
    <n v="23"/>
    <n v="7914.2079999999996"/>
    <n v="6289.6"/>
    <n v="1624.6079999999993"/>
    <n v="0.2052773947816382"/>
    <s v="Apr-2025"/>
    <s v="Q2-2025"/>
    <s v="Medium"/>
    <s v="Asia &gt; Japan &gt; Osaka"/>
    <s v="Mar-2023"/>
    <n v="25"/>
    <n v="25"/>
    <n v="1757891.57342"/>
    <n v="1657711.00477"/>
    <n v="0.94301095120724798"/>
    <s v="B"/>
    <n v="0"/>
  </r>
  <r>
    <s v="ORD-2024-664046"/>
    <d v="2024-09-02T00:00:00"/>
    <d v="2024-09-08T00:00:00"/>
    <x v="1"/>
    <x v="11"/>
    <s v="Austin"/>
    <s v="Consumer"/>
    <s v="Direct"/>
    <x v="11"/>
    <x v="1"/>
    <s v="CMP-7563"/>
    <n v="462.94"/>
    <n v="1015.7"/>
    <n v="0.14299999999999999"/>
    <n v="9"/>
    <n v="6"/>
    <n v="7834.0941000000012"/>
    <n v="4166.46"/>
    <n v="3667.6341000000011"/>
    <n v="0.46816314090483041"/>
    <s v="Sep-2024"/>
    <s v="Q3-2024"/>
    <s v="Medium"/>
    <s v="Americas &gt; USA &gt; Austin"/>
    <s v="Jan-2023"/>
    <n v="20"/>
    <n v="20"/>
    <n v="1757891.57342"/>
    <n v="1665545.0988700001"/>
    <n v="0.9474674798228091"/>
    <s v="B"/>
    <n v="1"/>
  </r>
  <r>
    <s v="ORD-2025-496178"/>
    <d v="2025-07-27T00:00:00"/>
    <d v="2025-08-15T00:00:00"/>
    <x v="2"/>
    <x v="10"/>
    <s v="Tokyo"/>
    <s v="Small Business"/>
    <s v="Marketplace"/>
    <x v="8"/>
    <x v="1"/>
    <s v="CMP-5658"/>
    <n v="275.43"/>
    <n v="608.36"/>
    <n v="0.25700000000000001"/>
    <n v="16"/>
    <n v="19"/>
    <n v="7232.1836800000001"/>
    <n v="4406.88"/>
    <n v="2825.30368"/>
    <n v="0.39065706915231446"/>
    <s v="Jul-2025"/>
    <s v="Q3-2025"/>
    <s v="Low"/>
    <s v="Asia &gt; Japan &gt; Tokyo"/>
    <s v="Mar-2023"/>
    <n v="28"/>
    <n v="28"/>
    <n v="1757891.57342"/>
    <n v="1672777.2825500001"/>
    <n v="0.9515816036910576"/>
    <s v="C"/>
    <n v="0"/>
  </r>
  <r>
    <s v="ORD-2023-603238"/>
    <d v="2023-08-21T00:00:00"/>
    <d v="2023-09-04T00:00:00"/>
    <x v="1"/>
    <x v="1"/>
    <s v="Montreal"/>
    <s v="Education"/>
    <s v="Distributor"/>
    <x v="6"/>
    <x v="1"/>
    <s v="CMP-2136"/>
    <n v="178.19"/>
    <n v="284.43"/>
    <n v="8.8999999999999996E-2"/>
    <n v="27"/>
    <n v="14"/>
    <n v="6996.124710000001"/>
    <n v="4811.13"/>
    <n v="2184.9947100000009"/>
    <n v="0.31231500302972737"/>
    <s v="Aug-2023"/>
    <s v="Q3-2023"/>
    <s v="Low"/>
    <s v="Americas &gt; Canada &gt; Montreal"/>
    <s v="Jan-2023"/>
    <n v="7"/>
    <n v="7"/>
    <n v="1757891.57342"/>
    <n v="1679773.40726"/>
    <n v="0.9555614422748383"/>
    <s v="C"/>
    <n v="0"/>
  </r>
  <r>
    <s v="ORD-2025-779659"/>
    <d v="2025-07-03T00:00:00"/>
    <d v="2025-07-23T00:00:00"/>
    <x v="2"/>
    <x v="9"/>
    <s v="Beijing"/>
    <s v="Small Business"/>
    <s v="Online"/>
    <x v="9"/>
    <x v="1"/>
    <s v="CMP-1220"/>
    <n v="647.36"/>
    <n v="1383.6"/>
    <n v="7.3999999999999996E-2"/>
    <n v="5"/>
    <n v="20"/>
    <n v="6406.0680000000002"/>
    <n v="3236.8"/>
    <n v="3169.268"/>
    <n v="0.49472906000997802"/>
    <s v="Jul-2025"/>
    <s v="Q3-2025"/>
    <s v="Medium"/>
    <s v="Asia &gt; China &gt; Beijing"/>
    <s v="Jan-2023"/>
    <n v="30"/>
    <n v="30"/>
    <n v="1757891.57342"/>
    <n v="1686179.47526"/>
    <n v="0.95920561925188408"/>
    <s v="C"/>
    <n v="0"/>
  </r>
  <r>
    <s v="ORD-2023-841426"/>
    <d v="2023-12-22T00:00:00"/>
    <d v="2023-12-23T00:00:00"/>
    <x v="3"/>
    <x v="8"/>
    <s v="Cape Town"/>
    <s v="Non-Profit"/>
    <s v="Marketplace"/>
    <x v="4"/>
    <x v="1"/>
    <s v="CMP-4531"/>
    <n v="1186.18"/>
    <n v="1285.0899999999999"/>
    <n v="7.0000000000000007E-2"/>
    <n v="5"/>
    <n v="1"/>
    <n v="5975.6684999999998"/>
    <n v="5930.9000000000005"/>
    <n v="44.768499999999221"/>
    <n v="7.4917977796123102E-3"/>
    <s v="Dec-2023"/>
    <s v="Q4-2023"/>
    <s v="Medium"/>
    <s v="Africa &gt; South Africa &gt; Cape Town"/>
    <s v="Jan-2023"/>
    <n v="11"/>
    <n v="11"/>
    <n v="1757891.57342"/>
    <n v="1692155.1437599999"/>
    <n v="0.96260495774940824"/>
    <s v="C"/>
    <n v="1"/>
  </r>
  <r>
    <s v="ORD-2024-275203"/>
    <d v="2024-03-11T00:00:00"/>
    <d v="2024-04-06T00:00:00"/>
    <x v="3"/>
    <x v="5"/>
    <s v="Kisumu"/>
    <s v="Corporate"/>
    <s v="Retail"/>
    <x v="1"/>
    <x v="1"/>
    <s v="CMP-8270"/>
    <n v="279.24"/>
    <n v="608.9"/>
    <n v="0.112"/>
    <n v="11"/>
    <n v="26"/>
    <n v="5947.7352000000001"/>
    <n v="3071.6400000000003"/>
    <n v="2876.0951999999997"/>
    <n v="0.48356140670149533"/>
    <s v="Mar-2024"/>
    <s v="Q1-2024"/>
    <s v="Low"/>
    <s v="Africa &gt; Kenya &gt; Kisumu"/>
    <s v="Jan-2023"/>
    <n v="14"/>
    <n v="14"/>
    <n v="1757891.57342"/>
    <n v="1698102.8789599999"/>
    <n v="0.96598840601773839"/>
    <s v="C"/>
    <n v="0"/>
  </r>
  <r>
    <s v="ORD-2024-389336"/>
    <d v="2024-05-20T00:00:00"/>
    <d v="2024-06-02T00:00:00"/>
    <x v="1"/>
    <x v="1"/>
    <s v="Vancouver"/>
    <s v="Enterprise"/>
    <s v="Marketplace"/>
    <x v="10"/>
    <x v="1"/>
    <s v="CMP-5946"/>
    <n v="675.43"/>
    <n v="996.36"/>
    <n v="0.182"/>
    <n v="6"/>
    <n v="13"/>
    <n v="4890.1348800000005"/>
    <n v="4052.58"/>
    <n v="837.55488000000059"/>
    <n v="0.17127439233332567"/>
    <s v="May-2024"/>
    <s v="Q2-2024"/>
    <s v="Medium"/>
    <s v="Americas &gt; Canada &gt; Vancouver"/>
    <s v="Jan-2023"/>
    <n v="16"/>
    <n v="16"/>
    <n v="1757891.57342"/>
    <n v="1702993.0138399999"/>
    <n v="0.9687702242788534"/>
    <s v="C"/>
    <n v="0"/>
  </r>
  <r>
    <s v="ORD-2024-170313"/>
    <d v="2024-12-27T00:00:00"/>
    <d v="2025-01-15T00:00:00"/>
    <x v="2"/>
    <x v="3"/>
    <s v="Delhi"/>
    <s v="Non-Profit"/>
    <s v="Distributor"/>
    <x v="12"/>
    <x v="1"/>
    <s v="CMP-6919"/>
    <n v="495.59"/>
    <n v="631.78"/>
    <n v="8.6999999999999994E-2"/>
    <n v="8"/>
    <n v="19"/>
    <n v="4614.5211200000003"/>
    <n v="3964.72"/>
    <n v="649.80112000000054"/>
    <n v="0.14081658813601886"/>
    <s v="Dec-2024"/>
    <s v="Q4-2024"/>
    <s v="Low"/>
    <s v="Asia &gt; India &gt; Delhi"/>
    <s v="Jan-2023"/>
    <n v="23"/>
    <n v="23"/>
    <n v="1757891.57342"/>
    <n v="1707607.5349599998"/>
    <n v="0.97139525598716425"/>
    <s v="C"/>
    <n v="0"/>
  </r>
  <r>
    <s v="ORD-2023-799597"/>
    <d v="2023-03-14T00:00:00"/>
    <d v="2023-03-18T00:00:00"/>
    <x v="0"/>
    <x v="0"/>
    <s v="Frankfurt"/>
    <s v="Enterprise"/>
    <s v="Direct"/>
    <x v="5"/>
    <x v="1"/>
    <s v="CMP-8675"/>
    <n v="472.33"/>
    <n v="360.34"/>
    <n v="0.16500000000000001"/>
    <n v="15"/>
    <n v="4"/>
    <n v="4513.258499999999"/>
    <n v="7084.95"/>
    <n v="-2571.6915000000008"/>
    <n v="-0.56980815523861561"/>
    <s v="Mar-2023"/>
    <s v="Q1-2023"/>
    <s v="Low"/>
    <s v="Europe &gt; Germany &gt; Frankfurt"/>
    <s v="Jan-2023"/>
    <n v="2"/>
    <n v="2"/>
    <n v="1757891.57342"/>
    <n v="1712120.7934599998"/>
    <n v="0.97396268310738154"/>
    <s v="C"/>
    <n v="1"/>
  </r>
  <r>
    <s v="ORD-2024-692673"/>
    <d v="2024-03-07T00:00:00"/>
    <d v="2024-03-25T00:00:00"/>
    <x v="0"/>
    <x v="0"/>
    <s v="Munich"/>
    <s v="Corporate"/>
    <s v="Online"/>
    <x v="7"/>
    <x v="1"/>
    <s v="CMP-7617"/>
    <n v="712.84"/>
    <n v="927.51"/>
    <n v="0.24299999999999999"/>
    <n v="6"/>
    <n v="18"/>
    <n v="4212.7504199999994"/>
    <n v="4277.04"/>
    <n v="-64.289580000000569"/>
    <n v="-1.5260714163076524E-2"/>
    <s v="Mar-2024"/>
    <s v="Q1-2024"/>
    <s v="Medium"/>
    <s v="Europe &gt; Germany &gt; Munich"/>
    <s v="Jan-2023"/>
    <n v="14"/>
    <n v="14"/>
    <n v="1757891.57342"/>
    <n v="1716333.5438799998"/>
    <n v="0.97635916220978947"/>
    <s v="C"/>
    <n v="0"/>
  </r>
  <r>
    <s v="ORD-2024-838925"/>
    <d v="2024-01-28T00:00:00"/>
    <d v="2024-02-04T00:00:00"/>
    <x v="3"/>
    <x v="8"/>
    <s v="Cape Town"/>
    <s v="Enterprise"/>
    <s v="Direct"/>
    <x v="0"/>
    <x v="1"/>
    <s v="CMP-1470"/>
    <n v="109.75"/>
    <n v="124.25"/>
    <n v="0.12"/>
    <n v="38"/>
    <n v="7"/>
    <n v="4154.92"/>
    <n v="4170.5"/>
    <n v="-15.579999999999927"/>
    <n v="-3.7497713554051405E-3"/>
    <s v="Jan-2024"/>
    <s v="Q1-2024"/>
    <s v="Low"/>
    <s v="Africa &gt; South Africa &gt; Cape Town"/>
    <s v="Jan-2023"/>
    <n v="12"/>
    <n v="12"/>
    <n v="1757891.57342"/>
    <n v="1720488.4638799997"/>
    <n v="0.97872274370868495"/>
    <s v="C"/>
    <n v="1"/>
  </r>
  <r>
    <s v="ORD-2025-192876"/>
    <d v="2025-01-31T00:00:00"/>
    <d v="2025-02-17T00:00:00"/>
    <x v="0"/>
    <x v="2"/>
    <s v="London"/>
    <s v="Enterprise"/>
    <s v="Retail"/>
    <x v="11"/>
    <x v="1"/>
    <s v="CMP-5820"/>
    <n v="378.26"/>
    <n v="541.55999999999995"/>
    <n v="0.16300000000000001"/>
    <n v="9"/>
    <n v="17"/>
    <n v="4079.5714799999992"/>
    <n v="3404.34"/>
    <n v="675.23147999999901"/>
    <n v="0.16551529573885518"/>
    <s v="Jan-2025"/>
    <s v="Q1-2025"/>
    <s v="Low"/>
    <s v="Europe &gt; United Kingdom &gt; London"/>
    <s v="Jan-2023"/>
    <n v="24"/>
    <n v="24"/>
    <n v="1757891.57342"/>
    <n v="1724568.0353599996"/>
    <n v="0.98104346219990746"/>
    <s v="C"/>
    <n v="0"/>
  </r>
  <r>
    <s v="ORD-2024-250862"/>
    <d v="2024-10-25T00:00:00"/>
    <d v="2024-11-05T00:00:00"/>
    <x v="1"/>
    <x v="11"/>
    <s v="New York"/>
    <s v="Corporate"/>
    <s v="Distributor"/>
    <x v="15"/>
    <x v="1"/>
    <s v="CMP-9498"/>
    <n v="446.66"/>
    <n v="527.64"/>
    <n v="0.14499999999999999"/>
    <n v="9"/>
    <n v="11"/>
    <n v="4060.1898000000001"/>
    <n v="4019.94"/>
    <n v="40.24980000000005"/>
    <n v="9.9132804087139099E-3"/>
    <s v="Oct-2024"/>
    <s v="Q4-2024"/>
    <s v="Low"/>
    <s v="Americas &gt; USA &gt; New York"/>
    <s v="Jan-2023"/>
    <n v="21"/>
    <n v="21"/>
    <n v="1757891.57342"/>
    <n v="1728628.2251599997"/>
    <n v="0.98335315516470212"/>
    <s v="C"/>
    <n v="0"/>
  </r>
  <r>
    <s v="ORD-2023-290279"/>
    <d v="2023-06-14T00:00:00"/>
    <d v="2023-06-16T00:00:00"/>
    <x v="0"/>
    <x v="2"/>
    <s v="Manchester"/>
    <s v="Non-Profit"/>
    <s v="Direct"/>
    <x v="10"/>
    <x v="1"/>
    <s v="CMP-5820"/>
    <n v="357.36"/>
    <n v="703.62"/>
    <n v="0.25700000000000001"/>
    <n v="7"/>
    <n v="2"/>
    <n v="3659.5276200000003"/>
    <n v="2501.52"/>
    <n v="1158.0076200000003"/>
    <n v="0.31643636563125604"/>
    <s v="Jun-2023"/>
    <s v="Q2-2023"/>
    <s v="Low"/>
    <s v="Europe &gt; United Kingdom &gt; Manchester"/>
    <s v="Jan-2023"/>
    <n v="5"/>
    <n v="5"/>
    <n v="1757891.57342"/>
    <n v="1732287.7527799997"/>
    <n v="0.98543492611993821"/>
    <s v="C"/>
    <n v="1"/>
  </r>
  <r>
    <s v="ORD-2023-713375"/>
    <d v="2023-08-26T00:00:00"/>
    <d v="2023-09-10T00:00:00"/>
    <x v="3"/>
    <x v="8"/>
    <s v="Cape Town"/>
    <s v="Non-Profit"/>
    <s v="Direct"/>
    <x v="15"/>
    <x v="1"/>
    <s v="CMP-7063"/>
    <n v="241.14"/>
    <n v="496.52"/>
    <n v="9.2999999999999999E-2"/>
    <n v="8"/>
    <n v="15"/>
    <n v="3602.7491199999999"/>
    <n v="1929.12"/>
    <n v="1673.6291200000001"/>
    <n v="0.46454223268257994"/>
    <s v="Aug-2023"/>
    <s v="Q3-2023"/>
    <s v="Low"/>
    <s v="Africa &gt; South Africa &gt; Cape Town"/>
    <s v="Jan-2023"/>
    <n v="7"/>
    <n v="7"/>
    <n v="1757891.57342"/>
    <n v="1735890.5018999998"/>
    <n v="0.9874843978703437"/>
    <s v="C"/>
    <n v="0"/>
  </r>
  <r>
    <s v="ORD-2025-487261"/>
    <d v="2025-03-06T00:00:00"/>
    <d v="2025-03-31T00:00:00"/>
    <x v="1"/>
    <x v="4"/>
    <s v="Brasília"/>
    <s v="Non-Profit"/>
    <s v="Online"/>
    <x v="8"/>
    <x v="1"/>
    <s v="CMP-3693"/>
    <n v="331.57"/>
    <n v="548.4"/>
    <n v="9.4E-2"/>
    <n v="7"/>
    <n v="25"/>
    <n v="3477.9528"/>
    <n v="2320.9899999999998"/>
    <n v="1156.9628000000002"/>
    <n v="0.33265626836568923"/>
    <s v="Mar-2025"/>
    <s v="Q1-2025"/>
    <s v="Low"/>
    <s v="Americas &gt; Brazil &gt; Brasília"/>
    <s v="Jan-2023"/>
    <n v="26"/>
    <n v="26"/>
    <n v="1757891.57342"/>
    <n v="1739368.4546999999"/>
    <n v="0.98946287757443241"/>
    <s v="C"/>
    <n v="0"/>
  </r>
  <r>
    <s v="ORD-2024-851883"/>
    <d v="2024-01-13T00:00:00"/>
    <d v="2024-01-22T00:00:00"/>
    <x v="2"/>
    <x v="3"/>
    <s v="Mumbai"/>
    <s v="Enterprise"/>
    <s v="Marketplace"/>
    <x v="8"/>
    <x v="1"/>
    <s v="CMP-8141"/>
    <n v="313.60000000000002"/>
    <n v="334.28"/>
    <n v="0.14000000000000001"/>
    <n v="12"/>
    <n v="9"/>
    <n v="3449.7695999999996"/>
    <n v="3763.2000000000003"/>
    <n v="-313.43040000000065"/>
    <n v="-9.0855458868905531E-2"/>
    <s v="Jan-2024"/>
    <s v="Q1-2024"/>
    <s v="Low"/>
    <s v="Asia &gt; India &gt; Mumbai"/>
    <s v="Jan-2023"/>
    <n v="12"/>
    <n v="12"/>
    <n v="1757891.57342"/>
    <n v="1742818.2242999999"/>
    <n v="0.99142532489038859"/>
    <s v="C"/>
    <n v="0"/>
  </r>
  <r>
    <s v="ORD-2023-125739"/>
    <d v="2023-05-01T00:00:00"/>
    <d v="2023-05-18T00:00:00"/>
    <x v="3"/>
    <x v="6"/>
    <s v="Port Harcourt"/>
    <s v="Corporate"/>
    <s v="Direct"/>
    <x v="6"/>
    <x v="1"/>
    <s v="CMP-5633"/>
    <n v="327.97"/>
    <n v="299.94"/>
    <n v="4.9000000000000002E-2"/>
    <n v="8"/>
    <n v="17"/>
    <n v="2281.9435199999998"/>
    <n v="2623.76"/>
    <n v="-341.81648000000041"/>
    <n v="-0.14979182306843442"/>
    <s v="May-2023"/>
    <s v="Q2-2023"/>
    <s v="Low"/>
    <s v="Africa &gt; Nigeria &gt; Port Harcourt"/>
    <s v="Jan-2023"/>
    <n v="4"/>
    <n v="4"/>
    <n v="1757891.57342"/>
    <n v="1745100.1678199999"/>
    <n v="0.99272343880964498"/>
    <s v="C"/>
    <n v="0"/>
  </r>
  <r>
    <s v="ORD-2024-909942"/>
    <d v="2024-06-09T00:00:00"/>
    <d v="2024-07-07T00:00:00"/>
    <x v="2"/>
    <x v="9"/>
    <s v="Shenzhen"/>
    <s v="Corporate"/>
    <s v="Online"/>
    <x v="8"/>
    <x v="1"/>
    <s v="CMP-6392"/>
    <n v="550.22"/>
    <n v="1025.05"/>
    <n v="0"/>
    <n v="2"/>
    <n v="28"/>
    <n v="2050.1"/>
    <n v="1100.44"/>
    <n v="949.65999999999985"/>
    <n v="0.46322618408858102"/>
    <s v="Jun-2024"/>
    <s v="Q2-2024"/>
    <s v="Medium"/>
    <s v="Asia &gt; China &gt; Shenzhen"/>
    <s v="Jan-2023"/>
    <n v="17"/>
    <n v="17"/>
    <n v="1757891.57342"/>
    <n v="1747150.26782"/>
    <n v="0.99388966545922808"/>
    <s v="C"/>
    <n v="0"/>
  </r>
  <r>
    <s v="ORD-2023-920483"/>
    <d v="2023-07-02T00:00:00"/>
    <d v="2023-08-01T00:00:00"/>
    <x v="0"/>
    <x v="2"/>
    <s v="Birmingham"/>
    <s v="Small Business"/>
    <s v="Retail"/>
    <x v="7"/>
    <x v="1"/>
    <s v="CMP-7256"/>
    <n v="137.46"/>
    <n v="188.3"/>
    <n v="3.7999999999999999E-2"/>
    <n v="9"/>
    <n v="30"/>
    <n v="1630.3014000000001"/>
    <n v="1237.1400000000001"/>
    <n v="393.16139999999996"/>
    <n v="0.24115872071262404"/>
    <s v="Jul-2023"/>
    <s v="Q3-2023"/>
    <s v="Low"/>
    <s v="Europe &gt; United Kingdom &gt; Birmingham"/>
    <s v="Jan-2023"/>
    <n v="6"/>
    <n v="6"/>
    <n v="1757891.57342"/>
    <n v="1748780.5692199999"/>
    <n v="0.99481708409223757"/>
    <s v="C"/>
    <n v="0"/>
  </r>
  <r>
    <s v="ORD-2023-340056"/>
    <d v="2023-04-26T00:00:00"/>
    <d v="2023-04-26T00:00:00"/>
    <x v="0"/>
    <x v="7"/>
    <s v="Marseille"/>
    <s v="Consumer"/>
    <s v="Direct"/>
    <x v="9"/>
    <x v="1"/>
    <s v="CMP-4945"/>
    <n v="81.489999999999995"/>
    <n v="113.08"/>
    <n v="0.121"/>
    <n v="16"/>
    <n v="0"/>
    <n v="1590.3571199999999"/>
    <n v="1303.8399999999999"/>
    <n v="286.51711999999998"/>
    <n v="0.18015898215364357"/>
    <s v="Apr-2023"/>
    <s v="Q2-2023"/>
    <s v="Low"/>
    <s v="Europe &gt; France &gt; Marseille"/>
    <s v="Jan-2023"/>
    <n v="3"/>
    <n v="3"/>
    <n v="1757891.57342"/>
    <n v="1750370.92634"/>
    <n v="0.99572177989034416"/>
    <s v="C"/>
    <n v="1"/>
  </r>
  <r>
    <s v="ORD-2024-382152"/>
    <d v="2024-12-08T00:00:00"/>
    <d v="2024-12-08T00:00:00"/>
    <x v="0"/>
    <x v="7"/>
    <s v="Lyon"/>
    <s v="Enterprise"/>
    <s v="Retail"/>
    <x v="11"/>
    <x v="1"/>
    <s v="CMP-2335"/>
    <n v="257.44"/>
    <n v="290.33"/>
    <n v="9.1999999999999998E-2"/>
    <n v="6"/>
    <n v="0"/>
    <n v="1581.71784"/>
    <n v="1544.6399999999999"/>
    <n v="37.077840000000151"/>
    <n v="2.3441500792581407E-2"/>
    <s v="Dec-2024"/>
    <s v="Q4-2024"/>
    <s v="Low"/>
    <s v="Europe &gt; France &gt; Lyon"/>
    <s v="Jan-2023"/>
    <n v="23"/>
    <n v="23"/>
    <n v="1757891.57342"/>
    <n v="1751952.6441800001"/>
    <n v="0.9966215611191277"/>
    <s v="C"/>
    <n v="1"/>
  </r>
  <r>
    <s v="ORD-2024-961501"/>
    <d v="2024-03-02T00:00:00"/>
    <d v="2024-03-23T00:00:00"/>
    <x v="1"/>
    <x v="11"/>
    <s v="Chicago"/>
    <s v="Small Business"/>
    <s v="Online"/>
    <x v="6"/>
    <x v="1"/>
    <s v="CMP-3223"/>
    <n v="225.01"/>
    <n v="333.48"/>
    <n v="0.11899999999999999"/>
    <n v="5"/>
    <n v="21"/>
    <n v="1468.9794000000002"/>
    <n v="1125.05"/>
    <n v="343.92940000000021"/>
    <n v="0.23412813004729691"/>
    <s v="Mar-2024"/>
    <s v="Q1-2024"/>
    <s v="Low"/>
    <s v="Americas &gt; USA &gt; Chicago"/>
    <s v="Jan-2023"/>
    <n v="14"/>
    <n v="14"/>
    <n v="1757891.57342"/>
    <n v="1753421.6235800001"/>
    <n v="0.99745720958699202"/>
    <s v="C"/>
    <n v="0"/>
  </r>
  <r>
    <s v="ORD-2025-169093"/>
    <d v="2025-04-13T00:00:00"/>
    <d v="2025-04-14T00:00:00"/>
    <x v="2"/>
    <x v="10"/>
    <s v="Osaka"/>
    <s v="Enterprise"/>
    <s v="Online"/>
    <x v="12"/>
    <x v="1"/>
    <s v="CMP-6495"/>
    <n v="138.9"/>
    <n v="289.92"/>
    <n v="2.9000000000000001E-2"/>
    <n v="5"/>
    <n v="1"/>
    <n v="1407.5616"/>
    <n v="694.5"/>
    <n v="713.0616"/>
    <n v="0.50659353025828502"/>
    <s v="Apr-2025"/>
    <s v="Q2-2025"/>
    <s v="Low"/>
    <s v="Asia &gt; Japan &gt; Osaka"/>
    <s v="Mar-2023"/>
    <n v="25"/>
    <n v="25"/>
    <n v="1757891.57342"/>
    <n v="1754829.18518"/>
    <n v="0.99825791972252187"/>
    <s v="C"/>
    <n v="1"/>
  </r>
  <r>
    <s v="ORD-2023-539967"/>
    <d v="2023-07-09T00:00:00"/>
    <d v="2023-07-19T00:00:00"/>
    <x v="2"/>
    <x v="10"/>
    <s v="Tokyo"/>
    <s v="Enterprise"/>
    <s v="Distributor"/>
    <x v="15"/>
    <x v="1"/>
    <s v="CMP-6649"/>
    <n v="141.26"/>
    <n v="206.88"/>
    <n v="0.107"/>
    <n v="6"/>
    <n v="10"/>
    <n v="1108.4630400000001"/>
    <n v="847.56"/>
    <n v="260.90304000000015"/>
    <n v="0.23537369365062469"/>
    <s v="Jul-2023"/>
    <s v="Q3-2023"/>
    <s v="Low"/>
    <s v="Asia &gt; Japan &gt; Tokyo"/>
    <s v="Mar-2023"/>
    <n v="4"/>
    <n v="4"/>
    <n v="1757891.57342"/>
    <n v="1755937.6482200001"/>
    <n v="0.99888848366443983"/>
    <s v="C"/>
    <n v="0"/>
  </r>
  <r>
    <s v="ORD-2023-603650"/>
    <d v="2023-05-23T00:00:00"/>
    <d v="2023-06-10T00:00:00"/>
    <x v="2"/>
    <x v="9"/>
    <s v="Shanghai"/>
    <s v="Corporate"/>
    <s v="Distributor"/>
    <x v="13"/>
    <x v="1"/>
    <s v="CMP-6925"/>
    <n v="54.62"/>
    <n v="48.94"/>
    <n v="0.14799999999999999"/>
    <n v="14"/>
    <n v="18"/>
    <n v="583.75631999999996"/>
    <n v="764.68"/>
    <n v="-180.92367999999999"/>
    <n v="-0.30993014345437836"/>
    <s v="May-2023"/>
    <s v="Q2-2023"/>
    <s v="Low"/>
    <s v="Asia &gt; China &gt; Shanghai"/>
    <s v="Jan-2023"/>
    <n v="4"/>
    <n v="4"/>
    <n v="1757891.57342"/>
    <n v="1756521.40454"/>
    <n v="0.99922056121053338"/>
    <s v="C"/>
    <n v="0"/>
  </r>
  <r>
    <s v="ORD-2024-960952"/>
    <d v="2024-02-03T00:00:00"/>
    <d v="2024-02-21T00:00:00"/>
    <x v="0"/>
    <x v="0"/>
    <s v="Frankfurt"/>
    <s v="Corporate"/>
    <s v="Retail"/>
    <x v="11"/>
    <x v="1"/>
    <s v="CMP-9264"/>
    <n v="39.229999999999997"/>
    <n v="30.09"/>
    <n v="0.17699999999999999"/>
    <n v="23"/>
    <n v="18"/>
    <n v="569.57361000000003"/>
    <n v="902.29"/>
    <n v="-332.71638999999993"/>
    <n v="-0.58414993981199359"/>
    <s v="Feb-2024"/>
    <s v="Q1-2024"/>
    <s v="Low"/>
    <s v="Europe &gt; Germany &gt; Frankfurt"/>
    <s v="Jan-2023"/>
    <n v="13"/>
    <n v="13"/>
    <n v="1757891.57342"/>
    <n v="1757090.9781500001"/>
    <n v="0.99954457073342562"/>
    <s v="C"/>
    <n v="0"/>
  </r>
  <r>
    <s v="ORD-2025-537785"/>
    <d v="2025-08-05T00:00:00"/>
    <d v="2025-08-14T00:00:00"/>
    <x v="0"/>
    <x v="2"/>
    <s v="London"/>
    <s v="Non-Profit"/>
    <s v="Direct"/>
    <x v="13"/>
    <x v="1"/>
    <s v="CMP-6346"/>
    <n v="41.76"/>
    <n v="45.19"/>
    <n v="0.17899999999999999"/>
    <n v="11"/>
    <n v="9"/>
    <n v="408.11088999999998"/>
    <n v="459.35999999999996"/>
    <n v="-51.249109999999973"/>
    <n v="-0.12557643340514626"/>
    <s v="Aug-2025"/>
    <s v="Q3-2025"/>
    <s v="Low"/>
    <s v="Europe &gt; United Kingdom &gt; London"/>
    <s v="Jan-2023"/>
    <n v="31"/>
    <n v="31"/>
    <n v="1757891.57342"/>
    <n v="1757499.08904"/>
    <n v="0.9997767300407292"/>
    <s v="C"/>
    <n v="0"/>
  </r>
  <r>
    <s v="ORD-2024-206121"/>
    <d v="2024-02-18T00:00:00"/>
    <d v="2024-03-11T00:00:00"/>
    <x v="1"/>
    <x v="4"/>
    <s v="São Paulo"/>
    <s v="Consumer"/>
    <s v="Online"/>
    <x v="5"/>
    <x v="1"/>
    <s v="CMP-9801"/>
    <n v="80.48"/>
    <n v="65.650000000000006"/>
    <n v="0.17599999999999999"/>
    <n v="6"/>
    <n v="22"/>
    <n v="324.57360000000006"/>
    <n v="482.88"/>
    <n v="-158.30639999999994"/>
    <n v="-0.48773652570634185"/>
    <s v="Feb-2024"/>
    <s v="Q1-2024"/>
    <s v="Low"/>
    <s v="Americas &gt; Brazil &gt; São Paulo"/>
    <s v="Jan-2023"/>
    <n v="13"/>
    <n v="13"/>
    <n v="1757891.57342"/>
    <n v="1757823.66264"/>
    <n v="0.99996136804964142"/>
    <s v="C"/>
    <n v="0"/>
  </r>
  <r>
    <s v="ORD-2023-286994"/>
    <d v="2023-02-24T00:00:00"/>
    <d v="2023-03-09T00:00:00"/>
    <x v="1"/>
    <x v="11"/>
    <s v="New York"/>
    <s v="Enterprise"/>
    <s v="Online"/>
    <x v="9"/>
    <x v="1"/>
    <s v="CMP-1632"/>
    <n v="6.85"/>
    <n v="10.18"/>
    <n v="4.7E-2"/>
    <n v="7"/>
    <n v="13"/>
    <n v="67.910779999999988"/>
    <n v="47.949999999999996"/>
    <n v="19.960779999999993"/>
    <n v="0.29392653125173934"/>
    <s v="Feb-2023"/>
    <s v="Q1-2023"/>
    <s v="Low"/>
    <s v="Americas &gt; USA &gt; New York"/>
    <s v="Jan-2023"/>
    <n v="1"/>
    <n v="1"/>
    <n v="1757891.57342"/>
    <n v="1757891.57342"/>
    <n v="1"/>
    <s v="C"/>
    <n v="0"/>
  </r>
  <r>
    <s v="ORD-2023-163610"/>
    <d v="2023-10-22T00:00:00"/>
    <d v="2023-11-16T00:00:00"/>
    <x v="1"/>
    <x v="1"/>
    <s v="Toronto"/>
    <s v="Small Business"/>
    <s v="Marketplace"/>
    <x v="14"/>
    <x v="2"/>
    <s v="LAP-9024"/>
    <n v="1373.31"/>
    <n v="3154.14"/>
    <n v="0.2"/>
    <n v="41"/>
    <n v="25"/>
    <n v="103455.792"/>
    <n v="56305.71"/>
    <n v="47150.082000000002"/>
    <n v="0.45575101295440279"/>
    <s v="Oct-2023"/>
    <s v="Q4-2023"/>
    <s v="High"/>
    <s v="Americas &gt; Canada &gt; Toronto"/>
    <s v="Jan-2023"/>
    <n v="9"/>
    <n v="9"/>
    <n v="1745430.1753"/>
    <n v="103455.792"/>
    <n v="5.9272375064913889E-2"/>
    <s v="A"/>
    <n v="0"/>
  </r>
  <r>
    <s v="ORD-2024-366010"/>
    <d v="2024-01-13T00:00:00"/>
    <d v="2024-02-05T00:00:00"/>
    <x v="0"/>
    <x v="0"/>
    <s v="Frankfurt"/>
    <s v="Education"/>
    <s v="Direct"/>
    <x v="7"/>
    <x v="2"/>
    <s v="LAP-9931"/>
    <n v="1017.93"/>
    <n v="1529.14"/>
    <n v="0.155"/>
    <n v="60"/>
    <n v="23"/>
    <n v="77527.398000000001"/>
    <n v="61075.799999999996"/>
    <n v="16451.598000000005"/>
    <n v="0.21220366508366506"/>
    <s v="Jan-2024"/>
    <s v="Q1-2024"/>
    <s v="Medium"/>
    <s v="Europe &gt; Germany &gt; Frankfurt"/>
    <s v="Jan-2023"/>
    <n v="12"/>
    <n v="12"/>
    <n v="1745430.1753"/>
    <n v="180983.19"/>
    <n v="0.10368973366058203"/>
    <s v="A"/>
    <n v="0"/>
  </r>
  <r>
    <s v="ORD-2023-580751"/>
    <d v="2023-12-24T00:00:00"/>
    <d v="2024-01-13T00:00:00"/>
    <x v="2"/>
    <x v="10"/>
    <s v="Nagoya"/>
    <s v="Education"/>
    <s v="Direct"/>
    <x v="7"/>
    <x v="2"/>
    <s v="LAP-1946"/>
    <n v="625.37"/>
    <n v="1319.04"/>
    <n v="7.3999999999999996E-2"/>
    <n v="61"/>
    <n v="20"/>
    <n v="74507.293440000009"/>
    <n v="38147.57"/>
    <n v="36359.723440000009"/>
    <n v="0.48800220436513558"/>
    <s v="Dec-2023"/>
    <s v="Q4-2023"/>
    <s v="Medium"/>
    <s v="Asia &gt; Japan &gt; Nagoya"/>
    <s v="Mar-2023"/>
    <n v="9"/>
    <n v="9"/>
    <n v="1745430.1753"/>
    <n v="255490.48344000001"/>
    <n v="0.14637679986029059"/>
    <s v="A"/>
    <n v="0"/>
  </r>
  <r>
    <s v="ORD-2025-662997"/>
    <d v="2025-03-31T00:00:00"/>
    <d v="2025-04-04T00:00:00"/>
    <x v="3"/>
    <x v="5"/>
    <s v="Nakuru"/>
    <s v="Corporate"/>
    <s v="Direct"/>
    <x v="1"/>
    <x v="2"/>
    <s v="LAP-7136"/>
    <n v="862.08"/>
    <n v="1952.83"/>
    <n v="0"/>
    <n v="36"/>
    <n v="4"/>
    <n v="70301.88"/>
    <n v="31034.880000000001"/>
    <n v="39267"/>
    <n v="0.5585483631447693"/>
    <s v="Mar-2025"/>
    <s v="Q1-2025"/>
    <s v="High"/>
    <s v="Africa &gt; Kenya &gt; Nakuru"/>
    <s v="Jan-2023"/>
    <n v="26"/>
    <n v="26"/>
    <n v="1745430.1753"/>
    <n v="325792.36343999999"/>
    <n v="0.18665448097000137"/>
    <s v="A"/>
    <n v="1"/>
  </r>
  <r>
    <s v="ORD-2025-931538"/>
    <d v="2025-02-09T00:00:00"/>
    <d v="2025-03-01T00:00:00"/>
    <x v="1"/>
    <x v="4"/>
    <s v="São Paulo"/>
    <s v="Corporate"/>
    <s v="Distributor"/>
    <x v="7"/>
    <x v="2"/>
    <s v="LAP-6989"/>
    <n v="1154.6400000000001"/>
    <n v="2794.13"/>
    <n v="3.5000000000000003E-2"/>
    <n v="25"/>
    <n v="20"/>
    <n v="67408.386249999996"/>
    <n v="28866.000000000004"/>
    <n v="38542.386249999996"/>
    <n v="0.57177435025749479"/>
    <s v="Feb-2025"/>
    <s v="Q1-2025"/>
    <s v="High"/>
    <s v="Americas &gt; Brazil &gt; São Paulo"/>
    <s v="Jan-2023"/>
    <n v="25"/>
    <n v="25"/>
    <n v="1745430.1753"/>
    <n v="393200.74968999997"/>
    <n v="0.22527440813976854"/>
    <s v="A"/>
    <n v="0"/>
  </r>
  <r>
    <s v="ORD-2024-651852"/>
    <d v="2024-12-28T00:00:00"/>
    <d v="2025-01-08T00:00:00"/>
    <x v="2"/>
    <x v="9"/>
    <s v="Shenzhen"/>
    <s v="Enterprise"/>
    <s v="Online"/>
    <x v="10"/>
    <x v="2"/>
    <s v="LAP-8825"/>
    <n v="1201.31"/>
    <n v="2764.65"/>
    <n v="0"/>
    <n v="24"/>
    <n v="11"/>
    <n v="66351.600000000006"/>
    <n v="28831.439999999999"/>
    <n v="37520.160000000003"/>
    <n v="0.56547483406579491"/>
    <s v="Dec-2024"/>
    <s v="Q4-2024"/>
    <s v="High"/>
    <s v="Asia &gt; China &gt; Shenzhen"/>
    <s v="Jan-2023"/>
    <n v="23"/>
    <n v="23"/>
    <n v="1745430.1753"/>
    <n v="459552.34968999994"/>
    <n v="0.26328887640034826"/>
    <s v="A"/>
    <n v="0"/>
  </r>
  <r>
    <s v="ORD-2023-132101"/>
    <d v="2023-09-25T00:00:00"/>
    <d v="2023-10-09T00:00:00"/>
    <x v="1"/>
    <x v="11"/>
    <s v="New York"/>
    <s v="Small Business"/>
    <s v="Marketplace"/>
    <x v="8"/>
    <x v="2"/>
    <s v="LAP-6750"/>
    <n v="1279.56"/>
    <n v="3083.8"/>
    <n v="0.106"/>
    <n v="24"/>
    <n v="14"/>
    <n v="66166.012800000011"/>
    <n v="30709.439999999999"/>
    <n v="35456.572800000009"/>
    <n v="0.53587289455047837"/>
    <s v="Sep-2023"/>
    <s v="Q3-2023"/>
    <s v="High"/>
    <s v="Americas &gt; USA &gt; New York"/>
    <s v="Jan-2023"/>
    <n v="8"/>
    <n v="8"/>
    <n v="1745430.1753"/>
    <n v="525718.36248999997"/>
    <n v="0.30119701717637654"/>
    <s v="A"/>
    <n v="0"/>
  </r>
  <r>
    <s v="ORD-2023-472050"/>
    <d v="2023-05-10T00:00:00"/>
    <d v="2023-05-27T00:00:00"/>
    <x v="2"/>
    <x v="3"/>
    <s v="Mumbai"/>
    <s v="Consumer"/>
    <s v="Retail"/>
    <x v="9"/>
    <x v="2"/>
    <s v="LAP-6499"/>
    <n v="1286.1600000000001"/>
    <n v="3101.11"/>
    <n v="0.1"/>
    <n v="23"/>
    <n v="17"/>
    <n v="64192.976999999999"/>
    <n v="29581.68"/>
    <n v="34611.296999999999"/>
    <n v="0.53917575749758417"/>
    <s v="May-2023"/>
    <s v="Q2-2023"/>
    <s v="High"/>
    <s v="Asia &gt; India &gt; Mumbai"/>
    <s v="Jan-2023"/>
    <n v="4"/>
    <n v="4"/>
    <n v="1745430.1753"/>
    <n v="589911.33948999993"/>
    <n v="0.33797475707592112"/>
    <s v="A"/>
    <n v="0"/>
  </r>
  <r>
    <s v="ORD-2025-700847"/>
    <d v="2025-05-21T00:00:00"/>
    <d v="2025-05-28T00:00:00"/>
    <x v="3"/>
    <x v="8"/>
    <s v="Johannesburg"/>
    <s v="Non-Profit"/>
    <s v="Distributor"/>
    <x v="0"/>
    <x v="2"/>
    <s v="LAP-7099"/>
    <n v="1263.8399999999999"/>
    <n v="2281.7199999999998"/>
    <n v="7.8E-2"/>
    <n v="26"/>
    <n v="7"/>
    <n v="54697.391839999997"/>
    <n v="32859.839999999997"/>
    <n v="21837.55184"/>
    <n v="0.39924301882398494"/>
    <s v="May-2025"/>
    <s v="Q2-2025"/>
    <s v="High"/>
    <s v="Africa &gt; South Africa &gt; Johannesburg"/>
    <s v="Jan-2023"/>
    <n v="28"/>
    <n v="28"/>
    <n v="1745430.1753"/>
    <n v="644608.73132999986"/>
    <n v="0.36931224202034102"/>
    <s v="A"/>
    <n v="1"/>
  </r>
  <r>
    <s v="ORD-2024-474999"/>
    <d v="2024-12-27T00:00:00"/>
    <d v="2025-01-02T00:00:00"/>
    <x v="0"/>
    <x v="0"/>
    <s v="Frankfurt"/>
    <s v="Education"/>
    <s v="Direct"/>
    <x v="6"/>
    <x v="2"/>
    <s v="LAP-8214"/>
    <n v="1391.99"/>
    <n v="3469.7"/>
    <n v="0.184"/>
    <n v="19"/>
    <n v="6"/>
    <n v="53794.228800000004"/>
    <n v="26447.81"/>
    <n v="27346.418800000003"/>
    <n v="0.50835227886006984"/>
    <s v="Dec-2024"/>
    <s v="Q4-2024"/>
    <s v="High"/>
    <s v="Europe &gt; Germany &gt; Frankfurt"/>
    <s v="Jan-2023"/>
    <n v="23"/>
    <n v="23"/>
    <n v="1745430.1753"/>
    <n v="698402.9601299999"/>
    <n v="0.40013228258183414"/>
    <s v="A"/>
    <n v="1"/>
  </r>
  <r>
    <s v="ORD-2024-760799"/>
    <d v="2024-02-03T00:00:00"/>
    <d v="2024-02-19T00:00:00"/>
    <x v="2"/>
    <x v="9"/>
    <s v="Shenzhen"/>
    <s v="Small Business"/>
    <s v="Online"/>
    <x v="11"/>
    <x v="2"/>
    <s v="LAP-5531"/>
    <n v="993.75"/>
    <n v="1310.29"/>
    <n v="0.215"/>
    <n v="41"/>
    <n v="16"/>
    <n v="42171.683649999999"/>
    <n v="40743.75"/>
    <n v="1427.933649999999"/>
    <n v="3.3860010471742197E-2"/>
    <s v="Feb-2024"/>
    <s v="Q1-2024"/>
    <s v="Medium"/>
    <s v="Asia &gt; China &gt; Shenzhen"/>
    <s v="Jan-2023"/>
    <n v="13"/>
    <n v="13"/>
    <n v="1745430.1753"/>
    <n v="740574.64377999993"/>
    <n v="0.42429348034659242"/>
    <s v="A"/>
    <n v="0"/>
  </r>
  <r>
    <s v="ORD-2025-745263"/>
    <d v="2025-05-21T00:00:00"/>
    <d v="2025-05-28T00:00:00"/>
    <x v="0"/>
    <x v="2"/>
    <s v="Birmingham"/>
    <s v="Enterprise"/>
    <s v="Online"/>
    <x v="9"/>
    <x v="2"/>
    <s v="LAP-3385"/>
    <n v="1015.16"/>
    <n v="2148.14"/>
    <n v="3.7999999999999999E-2"/>
    <n v="20"/>
    <n v="7"/>
    <n v="41330.213599999995"/>
    <n v="20303.2"/>
    <n v="21027.013599999995"/>
    <n v="0.50875647059322227"/>
    <s v="May-2025"/>
    <s v="Q2-2025"/>
    <s v="High"/>
    <s v="Europe &gt; United Kingdom &gt; Birmingham"/>
    <s v="Jan-2023"/>
    <n v="28"/>
    <n v="28"/>
    <n v="1745430.1753"/>
    <n v="781904.85737999994"/>
    <n v="0.44797257916410671"/>
    <s v="A"/>
    <n v="1"/>
  </r>
  <r>
    <s v="ORD-2023-286720"/>
    <d v="2023-07-08T00:00:00"/>
    <d v="2023-07-09T00:00:00"/>
    <x v="3"/>
    <x v="5"/>
    <s v="Nairobi"/>
    <s v="Consumer"/>
    <s v="Online"/>
    <x v="4"/>
    <x v="2"/>
    <s v="LAP-1989"/>
    <n v="1258.72"/>
    <n v="2797.41"/>
    <n v="0"/>
    <n v="14"/>
    <n v="1"/>
    <n v="39163.74"/>
    <n v="17622.080000000002"/>
    <n v="21541.659999999996"/>
    <n v="0.55004093071805704"/>
    <s v="Jul-2023"/>
    <s v="Q3-2023"/>
    <s v="High"/>
    <s v="Africa &gt; Kenya &gt; Nairobi"/>
    <s v="Jan-2023"/>
    <n v="6"/>
    <n v="6"/>
    <n v="1745430.1753"/>
    <n v="821068.59737999993"/>
    <n v="0.47041045181820396"/>
    <s v="A"/>
    <n v="1"/>
  </r>
  <r>
    <s v="ORD-2025-650841"/>
    <d v="2025-07-03T00:00:00"/>
    <d v="2025-07-06T00:00:00"/>
    <x v="3"/>
    <x v="6"/>
    <s v="Lagos"/>
    <s v="Consumer"/>
    <s v="Online"/>
    <x v="3"/>
    <x v="2"/>
    <s v="LAP-8910"/>
    <n v="1313.3"/>
    <n v="2884.34"/>
    <n v="0.157"/>
    <n v="16"/>
    <n v="3"/>
    <n v="38903.977919999998"/>
    <n v="21012.799999999999"/>
    <n v="17891.177919999998"/>
    <n v="0.45988042551305253"/>
    <s v="Jul-2025"/>
    <s v="Q3-2025"/>
    <s v="High"/>
    <s v="Africa &gt; Nigeria &gt; Lagos"/>
    <s v="Jan-2023"/>
    <n v="30"/>
    <n v="30"/>
    <n v="1745430.1753"/>
    <n v="859972.57529999991"/>
    <n v="0.49269950036940896"/>
    <s v="A"/>
    <n v="1"/>
  </r>
  <r>
    <s v="ORD-2025-312803"/>
    <d v="2025-06-24T00:00:00"/>
    <d v="2025-07-14T00:00:00"/>
    <x v="3"/>
    <x v="8"/>
    <s v="Johannesburg"/>
    <s v="Enterprise"/>
    <s v="Marketplace"/>
    <x v="8"/>
    <x v="2"/>
    <s v="LAP-1308"/>
    <n v="1151.06"/>
    <n v="2821.36"/>
    <n v="0.248"/>
    <n v="18"/>
    <n v="20"/>
    <n v="38189.928960000005"/>
    <n v="20719.079999999998"/>
    <n v="17470.848960000007"/>
    <n v="0.45747267501594235"/>
    <s v="Jun-2025"/>
    <s v="Q2-2025"/>
    <s v="High"/>
    <s v="Africa &gt; South Africa &gt; Johannesburg"/>
    <s v="Jan-2023"/>
    <n v="29"/>
    <n v="29"/>
    <n v="1745430.1753"/>
    <n v="898162.50425999996"/>
    <n v="0.51457945265878435"/>
    <s v="A"/>
    <n v="0"/>
  </r>
  <r>
    <s v="ORD-2025-929414"/>
    <d v="2025-06-26T00:00:00"/>
    <d v="2025-07-11T00:00:00"/>
    <x v="3"/>
    <x v="6"/>
    <s v="Port Harcourt"/>
    <s v="Small Business"/>
    <s v="Online"/>
    <x v="5"/>
    <x v="2"/>
    <s v="LAP-7523"/>
    <n v="1170.1500000000001"/>
    <n v="2115.19"/>
    <n v="9.1999999999999998E-2"/>
    <n v="16"/>
    <n v="15"/>
    <n v="30729.480320000002"/>
    <n v="18722.400000000001"/>
    <n v="12007.080320000001"/>
    <n v="0.39073489674946771"/>
    <s v="Jun-2025"/>
    <s v="Q2-2025"/>
    <s v="High"/>
    <s v="Africa &gt; Nigeria &gt; Port Harcourt"/>
    <s v="Jan-2023"/>
    <n v="29"/>
    <n v="29"/>
    <n v="1745430.1753"/>
    <n v="928891.98457999993"/>
    <n v="0.53218512990377542"/>
    <s v="A"/>
    <n v="0"/>
  </r>
  <r>
    <s v="ORD-2024-629525"/>
    <d v="2024-04-18T00:00:00"/>
    <d v="2024-05-08T00:00:00"/>
    <x v="0"/>
    <x v="2"/>
    <s v="London"/>
    <s v="Non-Profit"/>
    <s v="Unknown"/>
    <x v="4"/>
    <x v="2"/>
    <s v="LAP-9932"/>
    <n v="645.33000000000004"/>
    <n v="1321.85"/>
    <n v="0"/>
    <n v="23"/>
    <n v="20"/>
    <n v="30402.55"/>
    <n v="14842.59"/>
    <n v="15559.96"/>
    <n v="0.51179785906116426"/>
    <s v="Apr-2024"/>
    <s v="Q2-2024"/>
    <s v="Medium"/>
    <s v="Europe &gt; United Kingdom &gt; London"/>
    <s v="Jan-2023"/>
    <n v="15"/>
    <n v="15"/>
    <n v="1745430.1753"/>
    <n v="959294.53457999998"/>
    <n v="0.54960350070441455"/>
    <s v="A"/>
    <n v="0"/>
  </r>
  <r>
    <s v="ORD-2023-573146"/>
    <d v="2023-12-01T00:00:00"/>
    <d v="2023-12-18T00:00:00"/>
    <x v="2"/>
    <x v="10"/>
    <s v="Nagoya"/>
    <s v="Small Business"/>
    <s v="Direct"/>
    <x v="15"/>
    <x v="2"/>
    <s v="LAP-3604"/>
    <n v="1495.79"/>
    <n v="2783.12"/>
    <n v="0.02"/>
    <n v="11"/>
    <n v="17"/>
    <n v="30002.033599999999"/>
    <n v="16453.689999999999"/>
    <n v="13548.3436"/>
    <n v="0.4515808421733119"/>
    <s v="Dec-2023"/>
    <s v="Q4-2023"/>
    <s v="High"/>
    <s v="Asia &gt; Japan &gt; Nagoya"/>
    <s v="Mar-2023"/>
    <n v="9"/>
    <n v="9"/>
    <n v="1745430.1753"/>
    <n v="989296.56817999994"/>
    <n v="0.56679240578040435"/>
    <s v="A"/>
    <n v="0"/>
  </r>
  <r>
    <s v="ORD-2024-207669"/>
    <d v="2024-01-24T00:00:00"/>
    <d v="2024-02-04T00:00:00"/>
    <x v="0"/>
    <x v="2"/>
    <s v="Manchester"/>
    <s v="Consumer"/>
    <s v="Retail"/>
    <x v="7"/>
    <x v="2"/>
    <s v="LAP-5689"/>
    <n v="525.34"/>
    <n v="1233.79"/>
    <n v="0.14299999999999999"/>
    <n v="28"/>
    <n v="11"/>
    <n v="29606.024839999995"/>
    <n v="14709.52"/>
    <n v="14896.504839999994"/>
    <n v="0.50315788494082736"/>
    <s v="Jan-2024"/>
    <s v="Q1-2024"/>
    <s v="Medium"/>
    <s v="Europe &gt; United Kingdom &gt; Manchester"/>
    <s v="Jan-2023"/>
    <n v="12"/>
    <n v="12"/>
    <n v="1745430.1753"/>
    <n v="1018902.5930199999"/>
    <n v="0.58375442766988583"/>
    <s v="A"/>
    <n v="0"/>
  </r>
  <r>
    <s v="ORD-2024-594527"/>
    <d v="2024-09-06T00:00:00"/>
    <d v="2024-09-13T00:00:00"/>
    <x v="2"/>
    <x v="10"/>
    <s v="Osaka"/>
    <s v="Corporate"/>
    <s v="Direct"/>
    <x v="5"/>
    <x v="2"/>
    <s v="LAP-4483"/>
    <n v="1368.17"/>
    <n v="2307.75"/>
    <n v="0.16300000000000001"/>
    <n v="15"/>
    <n v="7"/>
    <n v="28973.80125"/>
    <n v="20522.550000000003"/>
    <n v="8451.2512499999975"/>
    <n v="0.29168596750831915"/>
    <s v="Sep-2024"/>
    <s v="Q3-2024"/>
    <s v="High"/>
    <s v="Asia &gt; Japan &gt; Osaka"/>
    <s v="Mar-2023"/>
    <n v="18"/>
    <n v="18"/>
    <n v="1745430.1753"/>
    <n v="1047876.3942699999"/>
    <n v="0.60035423307030522"/>
    <s v="A"/>
    <n v="1"/>
  </r>
  <r>
    <s v="ORD-2025-440093"/>
    <d v="2025-04-16T00:00:00"/>
    <d v="2025-04-26T00:00:00"/>
    <x v="3"/>
    <x v="6"/>
    <s v="Port Harcourt"/>
    <s v="Enterprise"/>
    <s v="Marketplace"/>
    <x v="6"/>
    <x v="2"/>
    <s v="LAP-3490"/>
    <n v="1457.44"/>
    <n v="1996.81"/>
    <n v="0.126"/>
    <n v="15"/>
    <n v="10"/>
    <n v="26178.179099999998"/>
    <n v="21861.600000000002"/>
    <n v="4316.5790999999954"/>
    <n v="0.16489225944672353"/>
    <s v="Apr-2025"/>
    <s v="Q2-2025"/>
    <s v="High"/>
    <s v="Africa &gt; Nigeria &gt; Port Harcourt"/>
    <s v="Jan-2023"/>
    <n v="27"/>
    <n v="27"/>
    <n v="1745430.1753"/>
    <n v="1074054.5733699999"/>
    <n v="0.61535235758451012"/>
    <s v="A"/>
    <n v="0"/>
  </r>
  <r>
    <s v="ORD-2023-453699"/>
    <d v="2023-07-01T00:00:00"/>
    <d v="2023-07-08T00:00:00"/>
    <x v="0"/>
    <x v="0"/>
    <s v="Frankfurt"/>
    <s v="Small Business"/>
    <s v="Distributor"/>
    <x v="15"/>
    <x v="2"/>
    <s v="LAP-4666"/>
    <n v="460.21"/>
    <n v="1139.1500000000001"/>
    <n v="0.115"/>
    <n v="24"/>
    <n v="7"/>
    <n v="24195.546000000002"/>
    <n v="11045.039999999999"/>
    <n v="13150.506000000003"/>
    <n v="0.54350937151821255"/>
    <s v="Jul-2023"/>
    <s v="Q3-2023"/>
    <s v="Medium"/>
    <s v="Europe &gt; Germany &gt; Frankfurt"/>
    <s v="Jan-2023"/>
    <n v="6"/>
    <n v="6"/>
    <n v="1745430.1753"/>
    <n v="1098250.11937"/>
    <n v="0.62921458269233577"/>
    <s v="A"/>
    <n v="1"/>
  </r>
  <r>
    <s v="ORD-2024-939873"/>
    <d v="2024-04-12T00:00:00"/>
    <d v="2024-05-07T00:00:00"/>
    <x v="3"/>
    <x v="8"/>
    <s v="Johannesburg"/>
    <s v="Education"/>
    <s v="Distributor"/>
    <x v="5"/>
    <x v="2"/>
    <s v="LAP-8489"/>
    <n v="1376.51"/>
    <n v="1455.91"/>
    <n v="0.185"/>
    <n v="19"/>
    <n v="25"/>
    <n v="22544.766349999998"/>
    <n v="26153.69"/>
    <n v="-3608.9236500000006"/>
    <n v="-0.16007811276340866"/>
    <s v="Apr-2024"/>
    <s v="Q2-2024"/>
    <s v="Medium"/>
    <s v="Africa &gt; South Africa &gt; Johannesburg"/>
    <s v="Jan-2023"/>
    <n v="15"/>
    <n v="15"/>
    <n v="1745430.1753"/>
    <n v="1120794.8857199999"/>
    <n v="0.64213103542074412"/>
    <s v="A"/>
    <n v="0"/>
  </r>
  <r>
    <s v="ORD-2023-497686"/>
    <d v="2023-07-03T00:00:00"/>
    <d v="2023-07-23T00:00:00"/>
    <x v="3"/>
    <x v="8"/>
    <s v="Johannesburg"/>
    <s v="Small Business"/>
    <s v="Distributor"/>
    <x v="6"/>
    <x v="2"/>
    <s v="LAP-6342"/>
    <n v="1001.96"/>
    <n v="1254.95"/>
    <n v="4.4999999999999998E-2"/>
    <n v="18"/>
    <n v="20"/>
    <n v="21572.590500000002"/>
    <n v="18035.28"/>
    <n v="3537.3105000000032"/>
    <n v="0.16397244920585699"/>
    <s v="Jul-2023"/>
    <s v="Q3-2023"/>
    <s v="Medium"/>
    <s v="Africa &gt; South Africa &gt; Johannesburg"/>
    <s v="Jan-2023"/>
    <n v="6"/>
    <n v="6"/>
    <n v="1745430.1753"/>
    <n v="1142367.4762199998"/>
    <n v="0.65449050462511493"/>
    <s v="A"/>
    <n v="0"/>
  </r>
  <r>
    <s v="ORD-2024-223618"/>
    <d v="2024-06-10T00:00:00"/>
    <d v="2024-06-11T00:00:00"/>
    <x v="0"/>
    <x v="2"/>
    <s v="Birmingham"/>
    <s v="Small Business"/>
    <s v="Marketplace"/>
    <x v="9"/>
    <x v="2"/>
    <s v="LAP-9230"/>
    <n v="1187.1300000000001"/>
    <n v="1795.17"/>
    <n v="1.2E-2"/>
    <n v="12"/>
    <n v="1"/>
    <n v="21283.535520000001"/>
    <n v="14245.560000000001"/>
    <n v="7037.97552"/>
    <n v="0.33067699271046674"/>
    <s v="Jun-2024"/>
    <s v="Q2-2024"/>
    <s v="High"/>
    <s v="Europe &gt; United Kingdom &gt; Birmingham"/>
    <s v="Jan-2023"/>
    <n v="17"/>
    <n v="17"/>
    <n v="1745430.1753"/>
    <n v="1163651.0117399998"/>
    <n v="0.66668436710164847"/>
    <s v="A"/>
    <n v="1"/>
  </r>
  <r>
    <s v="ORD-2025-398335"/>
    <d v="2025-06-01T00:00:00"/>
    <d v="2025-06-27T00:00:00"/>
    <x v="0"/>
    <x v="0"/>
    <s v="Munich"/>
    <s v="Consumer"/>
    <s v="Distributor"/>
    <x v="13"/>
    <x v="2"/>
    <s v="LAP-1619"/>
    <n v="1362.31"/>
    <n v="3294.57"/>
    <n v="0.113"/>
    <n v="7"/>
    <n v="26"/>
    <n v="20455.985130000001"/>
    <n v="9536.17"/>
    <n v="10919.815130000001"/>
    <n v="0.5338200561157721"/>
    <s v="Jun-2025"/>
    <s v="Q2-2025"/>
    <s v="High"/>
    <s v="Europe &gt; Germany &gt; Munich"/>
    <s v="Jan-2023"/>
    <n v="29"/>
    <n v="29"/>
    <n v="1745430.1753"/>
    <n v="1184106.9968699997"/>
    <n v="0.67840410554749253"/>
    <s v="A"/>
    <n v="0"/>
  </r>
  <r>
    <s v="ORD-2025-646342"/>
    <d v="2025-08-02T00:00:00"/>
    <d v="2025-08-08T00:00:00"/>
    <x v="2"/>
    <x v="10"/>
    <s v="Osaka"/>
    <s v="Consumer"/>
    <s v="Direct"/>
    <x v="15"/>
    <x v="2"/>
    <s v="LAP-4828"/>
    <n v="1225.94"/>
    <n v="1793.08"/>
    <n v="0.13600000000000001"/>
    <n v="13"/>
    <n v="6"/>
    <n v="20139.87456"/>
    <n v="15937.220000000001"/>
    <n v="4202.654559999999"/>
    <n v="0.20867332353434476"/>
    <s v="Aug-2025"/>
    <s v="Q3-2025"/>
    <s v="High"/>
    <s v="Asia &gt; Japan &gt; Osaka"/>
    <s v="Mar-2023"/>
    <n v="29"/>
    <n v="29"/>
    <n v="1745430.1753"/>
    <n v="1204246.8714299996"/>
    <n v="0.68994273645063842"/>
    <s v="A"/>
    <n v="1"/>
  </r>
  <r>
    <s v="ORD-2024-353078"/>
    <d v="2024-08-16T00:00:00"/>
    <d v="2024-08-26T00:00:00"/>
    <x v="1"/>
    <x v="11"/>
    <s v="Chicago"/>
    <s v="Corporate"/>
    <s v="Distributor"/>
    <x v="2"/>
    <x v="2"/>
    <s v="LAP-5763"/>
    <n v="1291.7"/>
    <n v="2657.84"/>
    <n v="8.6999999999999994E-2"/>
    <n v="8"/>
    <n v="10"/>
    <n v="19412.863360000003"/>
    <n v="10333.6"/>
    <n v="9079.2633600000026"/>
    <n v="0.46769315745083373"/>
    <s v="Aug-2024"/>
    <s v="Q3-2024"/>
    <s v="High"/>
    <s v="Americas &gt; USA &gt; Chicago"/>
    <s v="Jan-2023"/>
    <n v="19"/>
    <n v="19"/>
    <n v="1745430.1753"/>
    <n v="1223659.7347899997"/>
    <n v="0.70106484470493369"/>
    <s v="A"/>
    <n v="0"/>
  </r>
  <r>
    <s v="ORD-2025-417336"/>
    <d v="2025-08-30T00:00:00"/>
    <d v="2025-09-03T00:00:00"/>
    <x v="0"/>
    <x v="7"/>
    <s v="Marseille"/>
    <s v="Small Business"/>
    <s v="Marketplace"/>
    <x v="8"/>
    <x v="2"/>
    <s v="LAP-3220"/>
    <n v="1286.56"/>
    <n v="2777.35"/>
    <n v="0.13200000000000001"/>
    <n v="8"/>
    <n v="4"/>
    <n v="19285.918399999999"/>
    <n v="10292.48"/>
    <n v="8993.4383999999991"/>
    <n v="0.46632150014696733"/>
    <s v="Aug-2025"/>
    <s v="Q3-2025"/>
    <s v="High"/>
    <s v="Europe &gt; France &gt; Marseille"/>
    <s v="Jan-2023"/>
    <n v="31"/>
    <n v="31"/>
    <n v="1745430.1753"/>
    <n v="1242945.6531899997"/>
    <n v="0.71211422306043581"/>
    <s v="A"/>
    <n v="1"/>
  </r>
  <r>
    <s v="ORD-2024-515105"/>
    <d v="2024-02-27T00:00:00"/>
    <d v="2024-03-26T00:00:00"/>
    <x v="2"/>
    <x v="3"/>
    <s v="Mumbai"/>
    <s v="Education"/>
    <s v="Marketplace"/>
    <x v="12"/>
    <x v="2"/>
    <s v="LAP-8469"/>
    <n v="1035.19"/>
    <n v="2322.6999999999998"/>
    <n v="0.17299999999999999"/>
    <n v="10"/>
    <n v="28"/>
    <n v="19208.728999999999"/>
    <n v="10351.900000000001"/>
    <n v="8856.8289999999979"/>
    <n v="0.46108355217047409"/>
    <s v="Feb-2024"/>
    <s v="Q1-2024"/>
    <s v="High"/>
    <s v="Asia &gt; India &gt; Mumbai"/>
    <s v="Jan-2023"/>
    <n v="13"/>
    <n v="13"/>
    <n v="1745430.1753"/>
    <n v="1262154.3821899998"/>
    <n v="0.72311937770473345"/>
    <s v="A"/>
    <n v="0"/>
  </r>
  <r>
    <s v="ORD-2025-803803"/>
    <d v="2025-08-28T00:00:00"/>
    <d v="2025-09-05T00:00:00"/>
    <x v="3"/>
    <x v="6"/>
    <s v="Port Harcourt"/>
    <s v="Small Business"/>
    <s v="Marketplace"/>
    <x v="13"/>
    <x v="2"/>
    <s v="LAP-7553"/>
    <n v="1271.0999999999999"/>
    <n v="1932.42"/>
    <n v="0.25"/>
    <n v="13"/>
    <n v="8"/>
    <n v="18841.095000000001"/>
    <n v="16524.3"/>
    <n v="2316.7950000000019"/>
    <n v="0.12296498690760817"/>
    <s v="Aug-2025"/>
    <s v="Q3-2025"/>
    <s v="High"/>
    <s v="Africa &gt; Nigeria &gt; Port Harcourt"/>
    <s v="Jan-2023"/>
    <n v="31"/>
    <n v="31"/>
    <n v="1745430.1753"/>
    <n v="1280995.4771899998"/>
    <n v="0.733913905762415"/>
    <s v="A"/>
    <n v="0"/>
  </r>
  <r>
    <s v="ORD-2024-527858"/>
    <d v="2024-05-07T00:00:00"/>
    <d v="2024-05-12T00:00:00"/>
    <x v="3"/>
    <x v="6"/>
    <s v="Abuja"/>
    <s v="Non-Profit"/>
    <s v="Distributor"/>
    <x v="2"/>
    <x v="2"/>
    <s v="LAP-9100"/>
    <n v="1163.99"/>
    <n v="1617.85"/>
    <n v="0.127"/>
    <n v="13"/>
    <n v="5"/>
    <n v="18360.979650000001"/>
    <n v="15131.87"/>
    <n v="3229.1096500000003"/>
    <n v="0.1758680479774945"/>
    <s v="May-2024"/>
    <s v="Q2-2024"/>
    <s v="Medium"/>
    <s v="Africa &gt; Nigeria &gt; Abuja"/>
    <s v="Jan-2023"/>
    <n v="16"/>
    <n v="16"/>
    <n v="1745430.1753"/>
    <n v="1299356.4568399999"/>
    <n v="0.74443336389361425"/>
    <s v="A"/>
    <n v="1"/>
  </r>
  <r>
    <s v="ORD-2024-544865"/>
    <d v="2024-02-16T00:00:00"/>
    <d v="2024-03-04T00:00:00"/>
    <x v="1"/>
    <x v="1"/>
    <s v="Montreal"/>
    <s v="Non-Profit"/>
    <s v="Retail"/>
    <x v="4"/>
    <x v="2"/>
    <s v="LAP-2774"/>
    <n v="1350.98"/>
    <n v="2210.4"/>
    <n v="0.26300000000000001"/>
    <n v="11"/>
    <n v="17"/>
    <n v="17919.712800000001"/>
    <n v="14860.78"/>
    <n v="3058.9328000000005"/>
    <n v="0.17070211080615089"/>
    <s v="Feb-2024"/>
    <s v="Q1-2024"/>
    <s v="High"/>
    <s v="Americas &gt; Canada &gt; Montreal"/>
    <s v="Jan-2023"/>
    <n v="13"/>
    <n v="13"/>
    <n v="1745430.1753"/>
    <n v="1317276.16964"/>
    <n v="0.75470000936221349"/>
    <s v="A"/>
    <n v="0"/>
  </r>
  <r>
    <s v="ORD-2024-500109"/>
    <d v="2024-05-18T00:00:00"/>
    <d v="2024-05-23T00:00:00"/>
    <x v="1"/>
    <x v="11"/>
    <s v="Chicago"/>
    <s v="Enterprise"/>
    <s v="Retail"/>
    <x v="11"/>
    <x v="2"/>
    <s v="LAP-4987"/>
    <n v="1274.5899999999999"/>
    <n v="2553.69"/>
    <n v="0.01"/>
    <n v="7"/>
    <n v="5"/>
    <n v="17697.0717"/>
    <n v="8922.1299999999992"/>
    <n v="8774.9417000000012"/>
    <n v="0.49584145042481809"/>
    <s v="May-2024"/>
    <s v="Q2-2024"/>
    <s v="High"/>
    <s v="Americas &gt; USA &gt; Chicago"/>
    <s v="Jan-2023"/>
    <n v="16"/>
    <n v="16"/>
    <n v="1745430.1753"/>
    <n v="1334973.2413399999"/>
    <n v="0.76483909825298413"/>
    <s v="A"/>
    <n v="1"/>
  </r>
  <r>
    <s v="ORD-2023-159821"/>
    <d v="2023-07-01T00:00:00"/>
    <d v="2023-07-08T00:00:00"/>
    <x v="3"/>
    <x v="6"/>
    <s v="Port Harcourt"/>
    <s v="Corporate"/>
    <s v="Retail"/>
    <x v="5"/>
    <x v="2"/>
    <s v="LAP-3904"/>
    <n v="834.26"/>
    <n v="1780.56"/>
    <n v="1.4E-2"/>
    <n v="10"/>
    <n v="7"/>
    <n v="17556.321599999999"/>
    <n v="8342.6"/>
    <n v="9213.7215999999989"/>
    <n v="0.5248093427497933"/>
    <s v="Jul-2023"/>
    <s v="Q3-2023"/>
    <s v="High"/>
    <s v="Africa &gt; Nigeria &gt; Port Harcourt"/>
    <s v="Jan-2023"/>
    <n v="6"/>
    <n v="6"/>
    <n v="1745430.1753"/>
    <n v="1352529.5629399999"/>
    <n v="0.77489754793973964"/>
    <s v="A"/>
    <n v="1"/>
  </r>
  <r>
    <s v="ORD-2024-798002"/>
    <d v="2024-07-25T00:00:00"/>
    <d v="2024-08-01T00:00:00"/>
    <x v="3"/>
    <x v="5"/>
    <s v="Mombasa"/>
    <s v="Non-Profit"/>
    <s v="Direct"/>
    <x v="8"/>
    <x v="2"/>
    <s v="LAP-9815"/>
    <n v="1494.4"/>
    <n v="3661.07"/>
    <n v="7.1999999999999995E-2"/>
    <n v="5"/>
    <n v="7"/>
    <n v="16987.364800000003"/>
    <n v="7472"/>
    <n v="9515.364800000003"/>
    <n v="0.56014366630897339"/>
    <s v="Jul-2024"/>
    <s v="Q3-2024"/>
    <s v="High"/>
    <s v="Africa &gt; Kenya &gt; Mombasa"/>
    <s v="Jan-2023"/>
    <n v="18"/>
    <n v="18"/>
    <n v="1745430.1753"/>
    <n v="1369516.92774"/>
    <n v="0.78463002824195527"/>
    <s v="A"/>
    <n v="1"/>
  </r>
  <r>
    <s v="ORD-2024-678110"/>
    <d v="2024-07-24T00:00:00"/>
    <d v="2024-08-08T00:00:00"/>
    <x v="0"/>
    <x v="7"/>
    <s v="Marseille"/>
    <s v="Enterprise"/>
    <s v="Marketplace"/>
    <x v="11"/>
    <x v="2"/>
    <s v="LAP-9901"/>
    <n v="501.5"/>
    <n v="1201.47"/>
    <n v="0.126"/>
    <n v="16"/>
    <n v="15"/>
    <n v="16801.356479999999"/>
    <n v="8024"/>
    <n v="8777.3564799999986"/>
    <n v="0.52241951359394045"/>
    <s v="Jul-2024"/>
    <s v="Q3-2024"/>
    <s v="Medium"/>
    <s v="Europe &gt; France &gt; Marseille"/>
    <s v="Jan-2023"/>
    <n v="18"/>
    <n v="18"/>
    <n v="1745430.1753"/>
    <n v="1386318.28422"/>
    <n v="0.79425593978958409"/>
    <s v="A"/>
    <n v="0"/>
  </r>
  <r>
    <s v="ORD-2023-211715"/>
    <d v="2023-10-30T00:00:00"/>
    <d v="2023-11-14T00:00:00"/>
    <x v="2"/>
    <x v="3"/>
    <s v="Bengaluru"/>
    <s v="Corporate"/>
    <s v="Online"/>
    <x v="6"/>
    <x v="2"/>
    <s v="LAP-2378"/>
    <n v="953.46"/>
    <n v="2066.75"/>
    <n v="0.13800000000000001"/>
    <n v="9"/>
    <n v="15"/>
    <n v="16033.8465"/>
    <n v="8581.14"/>
    <n v="7452.7065000000002"/>
    <n v="0.46481089238318457"/>
    <s v="Oct-2023"/>
    <s v="Q4-2023"/>
    <s v="High"/>
    <s v="Asia &gt; India &gt; Bengaluru"/>
    <s v="Jan-2023"/>
    <n v="9"/>
    <n v="9"/>
    <n v="1745430.1753"/>
    <n v="1402352.13072"/>
    <n v="0.80344212593836206"/>
    <s v="B"/>
    <n v="0"/>
  </r>
  <r>
    <s v="ORD-2023-569862"/>
    <d v="2023-07-16T00:00:00"/>
    <d v="2023-08-13T00:00:00"/>
    <x v="0"/>
    <x v="2"/>
    <s v="Manchester"/>
    <s v="Non-Profit"/>
    <s v="Online"/>
    <x v="8"/>
    <x v="2"/>
    <s v="LAP-1178"/>
    <n v="1039.03"/>
    <n v="2545.81"/>
    <n v="0.216"/>
    <n v="8"/>
    <n v="28"/>
    <n v="15967.320320000001"/>
    <n v="8312.24"/>
    <n v="7655.0803200000009"/>
    <n v="0.47942172929364774"/>
    <s v="Jul-2023"/>
    <s v="Q3-2023"/>
    <s v="High"/>
    <s v="Europe &gt; United Kingdom &gt; Manchester"/>
    <s v="Jan-2023"/>
    <n v="6"/>
    <n v="6"/>
    <n v="1745430.1753"/>
    <n v="1418319.45104"/>
    <n v="0.81259019759769124"/>
    <s v="B"/>
    <n v="0"/>
  </r>
  <r>
    <s v="ORD-2025-635337"/>
    <d v="2025-08-05T00:00:00"/>
    <d v="2025-08-28T00:00:00"/>
    <x v="2"/>
    <x v="3"/>
    <s v="Mumbai"/>
    <s v="Non-Profit"/>
    <s v="Distributor"/>
    <x v="15"/>
    <x v="2"/>
    <s v="LAP-3905"/>
    <n v="638.54"/>
    <n v="987.24"/>
    <n v="0"/>
    <n v="16"/>
    <n v="23"/>
    <n v="15795.84"/>
    <n v="10216.64"/>
    <n v="5579.2000000000007"/>
    <n v="0.35320692030306716"/>
    <s v="Aug-2025"/>
    <s v="Q3-2025"/>
    <s v="Medium"/>
    <s v="Asia &gt; India &gt; Mumbai"/>
    <s v="Jan-2023"/>
    <n v="31"/>
    <n v="31"/>
    <n v="1745430.1753"/>
    <n v="1434115.29104"/>
    <n v="0.82164002395197966"/>
    <s v="B"/>
    <n v="0"/>
  </r>
  <r>
    <s v="ORD-2025-244832"/>
    <d v="2025-09-11T00:00:00"/>
    <d v="2025-09-28T00:00:00"/>
    <x v="3"/>
    <x v="5"/>
    <s v="Nairobi"/>
    <s v="Non-Profit"/>
    <s v="Distributor"/>
    <x v="8"/>
    <x v="2"/>
    <s v="LAP-3278"/>
    <n v="891.46"/>
    <n v="728.61"/>
    <n v="0.185"/>
    <n v="25"/>
    <n v="17"/>
    <n v="14845.428749999999"/>
    <n v="22286.5"/>
    <n v="-7441.0712500000009"/>
    <n v="-0.50123653383874156"/>
    <s v="Sep-2025"/>
    <s v="Q3-2025"/>
    <s v="Low"/>
    <s v="Africa &gt; Kenya &gt; Nairobi"/>
    <s v="Jan-2023"/>
    <n v="32"/>
    <n v="32"/>
    <n v="1745430.1753"/>
    <n v="1448960.71979"/>
    <n v="0.83014533625841347"/>
    <s v="B"/>
    <n v="0"/>
  </r>
  <r>
    <s v="ORD-2024-771210"/>
    <d v="2024-09-14T00:00:00"/>
    <d v="2024-10-05T00:00:00"/>
    <x v="2"/>
    <x v="9"/>
    <s v="Shanghai"/>
    <s v="Small Business"/>
    <s v="Online"/>
    <x v="11"/>
    <x v="2"/>
    <s v="LAP-5150"/>
    <n v="1405.56"/>
    <n v="2968.87"/>
    <n v="0.16900000000000001"/>
    <n v="6"/>
    <n v="21"/>
    <n v="14802.785820000001"/>
    <n v="8433.36"/>
    <n v="6369.4258200000004"/>
    <n v="0.4302856163327235"/>
    <s v="Sep-2024"/>
    <s v="Q3-2024"/>
    <s v="High"/>
    <s v="Asia &gt; China &gt; Shanghai"/>
    <s v="Jan-2023"/>
    <n v="20"/>
    <n v="20"/>
    <n v="1745430.1753"/>
    <n v="1463763.5056100001"/>
    <n v="0.83862621737842491"/>
    <s v="B"/>
    <n v="0"/>
  </r>
  <r>
    <s v="ORD-2024-855600"/>
    <d v="2024-04-29T00:00:00"/>
    <d v="2024-05-19T00:00:00"/>
    <x v="0"/>
    <x v="0"/>
    <s v="Frankfurt"/>
    <s v="Enterprise"/>
    <s v="Marketplace"/>
    <x v="1"/>
    <x v="2"/>
    <s v="LAP-5009"/>
    <n v="668.97"/>
    <n v="1667.44"/>
    <n v="3.4000000000000002E-2"/>
    <n v="9"/>
    <n v="20"/>
    <n v="14496.72336"/>
    <n v="6020.7300000000005"/>
    <n v="8475.9933600000004"/>
    <n v="0.58468339013679027"/>
    <s v="Apr-2024"/>
    <s v="Q2-2024"/>
    <s v="High"/>
    <s v="Europe &gt; Germany &gt; Frankfurt"/>
    <s v="Jan-2023"/>
    <n v="15"/>
    <n v="15"/>
    <n v="1745430.1753"/>
    <n v="1478260.2289700001"/>
    <n v="0.84693174776580249"/>
    <s v="B"/>
    <n v="0"/>
  </r>
  <r>
    <s v="ORD-2024-907733"/>
    <d v="2024-03-09T00:00:00"/>
    <d v="2024-03-22T00:00:00"/>
    <x v="0"/>
    <x v="2"/>
    <s v="Manchester"/>
    <s v="Consumer"/>
    <s v="Online"/>
    <x v="13"/>
    <x v="2"/>
    <s v="LAP-8633"/>
    <n v="985.45"/>
    <n v="1802.44"/>
    <n v="8.9999999999999993E-3"/>
    <n v="8"/>
    <n v="13"/>
    <n v="14289.74432"/>
    <n v="7883.6"/>
    <n v="6406.1443199999994"/>
    <n v="0.44830363486867481"/>
    <s v="Mar-2024"/>
    <s v="Q1-2024"/>
    <s v="High"/>
    <s v="Europe &gt; United Kingdom &gt; Manchester"/>
    <s v="Jan-2023"/>
    <n v="14"/>
    <n v="14"/>
    <n v="1745430.1753"/>
    <n v="1492549.9732900001"/>
    <n v="0.85511869475584412"/>
    <s v="B"/>
    <n v="0"/>
  </r>
  <r>
    <s v="ORD-2023-422918"/>
    <d v="2023-02-28T00:00:00"/>
    <d v="2023-03-20T00:00:00"/>
    <x v="0"/>
    <x v="0"/>
    <s v="Berlin"/>
    <s v="Small Business"/>
    <s v="Direct"/>
    <x v="11"/>
    <x v="2"/>
    <s v="LAP-3679"/>
    <n v="1200.78"/>
    <n v="2001.17"/>
    <n v="0.29199999999999998"/>
    <n v="10"/>
    <n v="20"/>
    <n v="14168.283600000001"/>
    <n v="12007.8"/>
    <n v="2160.4836000000014"/>
    <n v="0.15248732034132922"/>
    <s v="Feb-2023"/>
    <s v="Q1-2023"/>
    <s v="High"/>
    <s v="Europe &gt; Germany &gt; Berlin"/>
    <s v="Jan-2023"/>
    <n v="1"/>
    <n v="1"/>
    <n v="1745430.1753"/>
    <n v="1506718.2568900001"/>
    <n v="0.86323605390346203"/>
    <s v="B"/>
    <n v="0"/>
  </r>
  <r>
    <s v="ORD-2024-776337"/>
    <d v="2024-11-12T00:00:00"/>
    <d v="2024-11-21T00:00:00"/>
    <x v="2"/>
    <x v="3"/>
    <s v="Mumbai"/>
    <s v="Corporate"/>
    <s v="Direct"/>
    <x v="11"/>
    <x v="2"/>
    <s v="LAP-5078"/>
    <n v="903.41"/>
    <n v="1860.41"/>
    <n v="0.108"/>
    <n v="8"/>
    <n v="9"/>
    <n v="13275.885760000001"/>
    <n v="7227.28"/>
    <n v="6048.6057600000013"/>
    <n v="0.455608451996803"/>
    <s v="Nov-2024"/>
    <s v="Q4-2024"/>
    <s v="High"/>
    <s v="Asia &gt; India &gt; Mumbai"/>
    <s v="Jan-2023"/>
    <n v="22"/>
    <n v="22"/>
    <n v="1745430.1753"/>
    <n v="1519994.1426500001"/>
    <n v="0.87084213631676644"/>
    <s v="B"/>
    <n v="0"/>
  </r>
  <r>
    <s v="ORD-2025-983096"/>
    <d v="2025-05-17T00:00:00"/>
    <d v="2025-05-28T00:00:00"/>
    <x v="2"/>
    <x v="3"/>
    <s v="Bengaluru"/>
    <s v="Corporate"/>
    <s v="Distributor"/>
    <x v="7"/>
    <x v="2"/>
    <s v="LAP-9016"/>
    <n v="623.4"/>
    <n v="1100.0899999999999"/>
    <n v="0.114"/>
    <n v="12"/>
    <n v="11"/>
    <n v="11696.156879999999"/>
    <n v="7480.7999999999993"/>
    <n v="4215.3568799999994"/>
    <n v="0.36040529579490388"/>
    <s v="May-2025"/>
    <s v="Q2-2025"/>
    <s v="Medium"/>
    <s v="Asia &gt; India &gt; Bengaluru"/>
    <s v="Jan-2023"/>
    <n v="28"/>
    <n v="28"/>
    <n v="1745430.1753"/>
    <n v="1531690.29953"/>
    <n v="0.87754315308931619"/>
    <s v="B"/>
    <n v="0"/>
  </r>
  <r>
    <s v="ORD-2023-501220"/>
    <d v="2023-04-19T00:00:00"/>
    <d v="2023-05-07T00:00:00"/>
    <x v="0"/>
    <x v="2"/>
    <s v="Birmingham"/>
    <s v="Enterprise"/>
    <s v="Retail"/>
    <x v="15"/>
    <x v="2"/>
    <s v="LAP-9766"/>
    <n v="1089.1500000000001"/>
    <n v="1088.2"/>
    <n v="5.0999999999999997E-2"/>
    <n v="11"/>
    <n v="18"/>
    <n v="11359.719800000001"/>
    <n v="11980.650000000001"/>
    <n v="-620.9302000000007"/>
    <n v="-5.4660696824581946E-2"/>
    <s v="Apr-2023"/>
    <s v="Q2-2023"/>
    <s v="Medium"/>
    <s v="Europe &gt; United Kingdom &gt; Birmingham"/>
    <s v="Jan-2023"/>
    <n v="3"/>
    <n v="3"/>
    <n v="1745430.1753"/>
    <n v="1543050.01933"/>
    <n v="0.88405141676021759"/>
    <s v="B"/>
    <n v="0"/>
  </r>
  <r>
    <s v="ORD-2024-102866"/>
    <d v="2024-12-12T00:00:00"/>
    <d v="2024-12-20T00:00:00"/>
    <x v="2"/>
    <x v="10"/>
    <s v="Tokyo"/>
    <s v="Corporate"/>
    <s v="Retail"/>
    <x v="7"/>
    <x v="2"/>
    <s v="LAP-8347"/>
    <n v="1202.47"/>
    <n v="1444.72"/>
    <n v="0.24099999999999999"/>
    <n v="10"/>
    <n v="8"/>
    <n v="10965.424800000001"/>
    <n v="12024.7"/>
    <n v="-1059.2752"/>
    <n v="-9.660138292134382E-2"/>
    <s v="Dec-2024"/>
    <s v="Q4-2024"/>
    <s v="Medium"/>
    <s v="Asia &gt; Japan &gt; Tokyo"/>
    <s v="Mar-2023"/>
    <n v="21"/>
    <n v="21"/>
    <n v="1745430.1753"/>
    <n v="1554015.44413"/>
    <n v="0.8903337790999859"/>
    <s v="B"/>
    <n v="0"/>
  </r>
  <r>
    <s v="ORD-2023-813340"/>
    <d v="2023-12-26T00:00:00"/>
    <d v="2024-01-03T00:00:00"/>
    <x v="0"/>
    <x v="7"/>
    <s v="Lyon"/>
    <s v="Small Business"/>
    <s v="Retail"/>
    <x v="9"/>
    <x v="2"/>
    <s v="LAP-2942"/>
    <n v="492.75"/>
    <n v="731.29"/>
    <n v="5.8000000000000003E-2"/>
    <n v="15"/>
    <n v="8"/>
    <n v="10333.127699999997"/>
    <n v="7391.25"/>
    <n v="2941.8776999999973"/>
    <n v="0.28470350753528362"/>
    <s v="Dec-2023"/>
    <s v="Q4-2023"/>
    <s v="Low"/>
    <s v="Europe &gt; France &gt; Lyon"/>
    <s v="Jan-2023"/>
    <n v="11"/>
    <n v="11"/>
    <n v="1745430.1753"/>
    <n v="1564348.57183"/>
    <n v="0.89625388283500018"/>
    <s v="B"/>
    <n v="0"/>
  </r>
  <r>
    <s v="ORD-2025-480172"/>
    <d v="2025-06-17T00:00:00"/>
    <d v="2025-07-05T00:00:00"/>
    <x v="2"/>
    <x v="3"/>
    <s v="Delhi"/>
    <s v="Consumer"/>
    <s v="Marketplace"/>
    <x v="2"/>
    <x v="2"/>
    <s v="LAP-1990"/>
    <n v="982.93"/>
    <n v="2299.3000000000002"/>
    <n v="0.113"/>
    <n v="5"/>
    <n v="18"/>
    <n v="10197.395500000001"/>
    <n v="4914.6499999999996"/>
    <n v="5282.7455000000009"/>
    <n v="0.51804850562087157"/>
    <s v="Jun-2025"/>
    <s v="Q2-2025"/>
    <s v="High"/>
    <s v="Asia &gt; India &gt; Delhi"/>
    <s v="Jan-2023"/>
    <n v="29"/>
    <n v="29"/>
    <n v="1745430.1753"/>
    <n v="1574545.9673300001"/>
    <n v="0.90209622224468033"/>
    <s v="B"/>
    <n v="0"/>
  </r>
  <r>
    <s v="ORD-2023-480975"/>
    <d v="2023-02-15T00:00:00"/>
    <d v="2023-02-26T00:00:00"/>
    <x v="3"/>
    <x v="8"/>
    <s v="Johannesburg"/>
    <s v="Non-Profit"/>
    <s v="Retail"/>
    <x v="10"/>
    <x v="2"/>
    <s v="LAP-3393"/>
    <n v="498.5"/>
    <n v="755.87"/>
    <n v="0.13"/>
    <n v="14"/>
    <n v="11"/>
    <n v="9206.4966000000004"/>
    <n v="6979"/>
    <n v="2227.4966000000004"/>
    <n v="0.24194834330357548"/>
    <s v="Feb-2023"/>
    <s v="Q1-2023"/>
    <s v="Low"/>
    <s v="Africa &gt; South Africa &gt; Johannesburg"/>
    <s v="Jan-2023"/>
    <n v="1"/>
    <n v="1"/>
    <n v="1745430.1753"/>
    <n v="1583752.4639300001"/>
    <n v="0.90737085123315742"/>
    <s v="B"/>
    <n v="0"/>
  </r>
  <r>
    <s v="ORD-2023-884192"/>
    <d v="2023-01-10T00:00:00"/>
    <d v="2023-01-29T00:00:00"/>
    <x v="0"/>
    <x v="7"/>
    <s v="Lyon"/>
    <s v="Non-Profit"/>
    <s v="Direct"/>
    <x v="4"/>
    <x v="2"/>
    <s v="LAP-4551"/>
    <n v="401.66"/>
    <n v="772.09"/>
    <n v="8.8999999999999996E-2"/>
    <n v="13"/>
    <n v="19"/>
    <n v="9143.8618700000006"/>
    <n v="5221.58"/>
    <n v="3922.2818700000007"/>
    <n v="0.42895244107619052"/>
    <s v="Jan-2023"/>
    <s v="Q1-2023"/>
    <s v="Low"/>
    <s v="Europe &gt; France &gt; Lyon"/>
    <s v="Jan-2023"/>
    <n v="0"/>
    <n v="0"/>
    <n v="1745430.1753"/>
    <n v="1592896.3258"/>
    <n v="0.91260959523987673"/>
    <s v="B"/>
    <n v="0"/>
  </r>
  <r>
    <s v="ORD-2024-713332"/>
    <d v="2024-06-05T00:00:00"/>
    <d v="2024-06-23T00:00:00"/>
    <x v="3"/>
    <x v="5"/>
    <s v="Nairobi"/>
    <s v="Consumer"/>
    <s v="Distributor"/>
    <x v="4"/>
    <x v="2"/>
    <s v="LAP-1739"/>
    <n v="1208.74"/>
    <n v="1594.78"/>
    <n v="5.8999999999999997E-2"/>
    <n v="6"/>
    <n v="18"/>
    <n v="9004.12788"/>
    <n v="7252.4400000000005"/>
    <n v="1751.6878799999995"/>
    <n v="0.19454275898178375"/>
    <s v="Jun-2024"/>
    <s v="Q2-2024"/>
    <s v="Medium"/>
    <s v="Africa &gt; Kenya &gt; Nairobi"/>
    <s v="Jan-2023"/>
    <n v="17"/>
    <n v="17"/>
    <n v="1745430.1753"/>
    <n v="1601900.45368"/>
    <n v="0.9177682821970633"/>
    <s v="B"/>
    <n v="0"/>
  </r>
  <r>
    <s v="ORD-2023-552115"/>
    <d v="2023-09-17T00:00:00"/>
    <d v="2023-10-02T00:00:00"/>
    <x v="1"/>
    <x v="4"/>
    <s v="Rio de Janeiro"/>
    <s v="Small Business"/>
    <s v="Retail"/>
    <x v="7"/>
    <x v="2"/>
    <s v="LAP-4932"/>
    <n v="689.33"/>
    <n v="668.27"/>
    <n v="0.186"/>
    <n v="16"/>
    <n v="15"/>
    <n v="8703.5484799999995"/>
    <n v="11029.28"/>
    <n v="-2325.7315200000012"/>
    <n v="-0.2672164721486105"/>
    <s v="Sep-2023"/>
    <s v="Q3-2023"/>
    <s v="Low"/>
    <s v="Americas &gt; Brazil &gt; Rio de Janeiro"/>
    <s v="Jan-2023"/>
    <n v="8"/>
    <n v="8"/>
    <n v="1745430.1753"/>
    <n v="1610604.0021600001"/>
    <n v="0.92275475980193467"/>
    <s v="B"/>
    <n v="0"/>
  </r>
  <r>
    <s v="ORD-2023-867166"/>
    <d v="2023-04-13T00:00:00"/>
    <d v="2023-04-20T00:00:00"/>
    <x v="0"/>
    <x v="7"/>
    <s v="Lyon"/>
    <s v="Small Business"/>
    <s v="Online"/>
    <x v="5"/>
    <x v="2"/>
    <s v="LAP-3565"/>
    <n v="227.02"/>
    <n v="434.72"/>
    <n v="9.8000000000000004E-2"/>
    <n v="22"/>
    <n v="7"/>
    <n v="8626.5836799999997"/>
    <n v="4994.4400000000005"/>
    <n v="3632.1436799999992"/>
    <n v="0.42104079838938041"/>
    <s v="Apr-2023"/>
    <s v="Q2-2023"/>
    <s v="Low"/>
    <s v="Europe &gt; France &gt; Lyon"/>
    <s v="Jan-2023"/>
    <n v="3"/>
    <n v="3"/>
    <n v="1745430.1753"/>
    <n v="1619230.5858400001"/>
    <n v="0.92769714237448142"/>
    <s v="B"/>
    <n v="1"/>
  </r>
  <r>
    <s v="ORD-2024-689872"/>
    <d v="2024-08-03T00:00:00"/>
    <d v="2024-08-09T00:00:00"/>
    <x v="3"/>
    <x v="5"/>
    <s v="Mombasa"/>
    <s v="Consumer"/>
    <s v="Marketplace"/>
    <x v="11"/>
    <x v="2"/>
    <s v="LAP-1969"/>
    <n v="643.21"/>
    <n v="1112.81"/>
    <n v="0.14099999999999999"/>
    <n v="9"/>
    <n v="6"/>
    <n v="8603.1341099999991"/>
    <n v="5788.89"/>
    <n v="2814.2441099999987"/>
    <n v="0.32711847496702562"/>
    <s v="Aug-2024"/>
    <s v="Q3-2024"/>
    <s v="Medium"/>
    <s v="Africa &gt; Kenya &gt; Mombasa"/>
    <s v="Jan-2023"/>
    <n v="19"/>
    <n v="19"/>
    <n v="1745430.1753"/>
    <n v="1627833.7199500001"/>
    <n v="0.93262609010997088"/>
    <s v="B"/>
    <n v="1"/>
  </r>
  <r>
    <s v="ORD-2024-499009"/>
    <d v="2024-01-25T00:00:00"/>
    <d v="2024-01-27T00:00:00"/>
    <x v="1"/>
    <x v="4"/>
    <s v="São Paulo"/>
    <s v="Non-Profit"/>
    <s v="Marketplace"/>
    <x v="15"/>
    <x v="2"/>
    <s v="LAP-7056"/>
    <n v="1410.97"/>
    <n v="1650.75"/>
    <n v="0.13500000000000001"/>
    <n v="6"/>
    <n v="2"/>
    <n v="8567.3924999999999"/>
    <n v="8465.82"/>
    <n v="101.57250000000022"/>
    <n v="1.1855707556295596E-2"/>
    <s v="Jan-2024"/>
    <s v="Q1-2024"/>
    <s v="High"/>
    <s v="Americas &gt; Brazil &gt; São Paulo"/>
    <s v="Jan-2023"/>
    <n v="12"/>
    <n v="12"/>
    <n v="1745430.1753"/>
    <n v="1636401.1124500001"/>
    <n v="0.93753456059549323"/>
    <s v="B"/>
    <n v="1"/>
  </r>
  <r>
    <s v="ORD-2024-897622"/>
    <d v="2024-03-30T00:00:00"/>
    <d v="2024-04-24T00:00:00"/>
    <x v="1"/>
    <x v="11"/>
    <s v="Austin"/>
    <s v="Non-Profit"/>
    <s v="Online"/>
    <x v="12"/>
    <x v="2"/>
    <s v="LAP-2846"/>
    <n v="160.82"/>
    <n v="258.52"/>
    <n v="0.13"/>
    <n v="37"/>
    <n v="25"/>
    <n v="8321.7587999999996"/>
    <n v="5950.34"/>
    <n v="2371.4187999999995"/>
    <n v="0.28496605789631868"/>
    <s v="Mar-2024"/>
    <s v="Q1-2024"/>
    <s v="Low"/>
    <s v="Americas &gt; USA &gt; Austin"/>
    <s v="Jan-2023"/>
    <n v="14"/>
    <n v="14"/>
    <n v="1745430.1753"/>
    <n v="1644722.8712500001"/>
    <n v="0.94230230147551408"/>
    <s v="B"/>
    <n v="0"/>
  </r>
  <r>
    <s v="ORD-2024-212990"/>
    <d v="2024-08-12T00:00:00"/>
    <d v="2024-09-03T00:00:00"/>
    <x v="1"/>
    <x v="11"/>
    <s v="Austin"/>
    <s v="Consumer"/>
    <s v="Distributor"/>
    <x v="14"/>
    <x v="2"/>
    <s v="LAP-7979"/>
    <n v="797.8"/>
    <n v="886.22"/>
    <n v="0.23599999999999999"/>
    <n v="12"/>
    <n v="22"/>
    <n v="8124.8649599999999"/>
    <n v="9573.5999999999985"/>
    <n v="-1448.7350399999987"/>
    <n v="-0.17830881462428622"/>
    <s v="Aug-2024"/>
    <s v="Q3-2024"/>
    <s v="Medium"/>
    <s v="Americas &gt; USA &gt; Austin"/>
    <s v="Jan-2023"/>
    <n v="19"/>
    <n v="19"/>
    <n v="1745430.1753"/>
    <n v="1652847.73621"/>
    <n v="0.94695723701803936"/>
    <s v="B"/>
    <n v="0"/>
  </r>
  <r>
    <s v="ORD-2023-723587"/>
    <d v="2023-01-02T00:00:00"/>
    <d v="2023-01-05T00:00:00"/>
    <x v="1"/>
    <x v="1"/>
    <s v="Toronto"/>
    <s v="Corporate"/>
    <s v="Distributor"/>
    <x v="7"/>
    <x v="2"/>
    <s v="LAP-8555"/>
    <n v="315.87"/>
    <n v="591.67999999999995"/>
    <n v="0"/>
    <n v="13"/>
    <n v="3"/>
    <n v="7691.8399999999992"/>
    <n v="4106.3100000000004"/>
    <n v="3585.5299999999988"/>
    <n v="0.46614724175229844"/>
    <s v="Jan-2023"/>
    <s v="Q1-2023"/>
    <s v="Low"/>
    <s v="Americas &gt; Canada &gt; Toronto"/>
    <s v="Jan-2023"/>
    <n v="0"/>
    <n v="0"/>
    <n v="1745430.1753"/>
    <n v="1660539.5762100001"/>
    <n v="0.95136408188003907"/>
    <s v="C"/>
    <n v="1"/>
  </r>
  <r>
    <s v="ORD-2023-430904"/>
    <d v="2023-01-27T00:00:00"/>
    <d v="2023-01-31T00:00:00"/>
    <x v="0"/>
    <x v="2"/>
    <s v="Manchester"/>
    <s v="Enterprise"/>
    <s v="Online"/>
    <x v="15"/>
    <x v="2"/>
    <s v="LAP-9782"/>
    <n v="941.2"/>
    <n v="668.02"/>
    <n v="0.22"/>
    <n v="14"/>
    <n v="4"/>
    <n v="7294.7783999999992"/>
    <n v="13176.800000000001"/>
    <n v="-5882.0216000000019"/>
    <n v="-0.80633314371825227"/>
    <s v="Jan-2023"/>
    <s v="Q1-2023"/>
    <s v="Low"/>
    <s v="Europe &gt; United Kingdom &gt; Manchester"/>
    <s v="Jan-2023"/>
    <n v="0"/>
    <n v="0"/>
    <n v="1745430.1753"/>
    <n v="1667834.35461"/>
    <n v="0.95554344035752503"/>
    <s v="C"/>
    <n v="1"/>
  </r>
  <r>
    <s v="ORD-2023-276806"/>
    <d v="2023-03-04T00:00:00"/>
    <d v="2023-03-24T00:00:00"/>
    <x v="1"/>
    <x v="1"/>
    <s v="Montreal"/>
    <s v="Consumer"/>
    <s v="Distributor"/>
    <x v="14"/>
    <x v="2"/>
    <s v="LAP-6160"/>
    <n v="481.71"/>
    <n v="912.45"/>
    <n v="0.20300000000000001"/>
    <n v="10"/>
    <n v="20"/>
    <n v="7272.2264999999998"/>
    <n v="4817.0999999999995"/>
    <n v="2455.1265000000003"/>
    <n v="0.33760313983619739"/>
    <s v="Mar-2023"/>
    <s v="Q1-2023"/>
    <s v="Medium"/>
    <s v="Americas &gt; Canada &gt; Montreal"/>
    <s v="Jan-2023"/>
    <n v="2"/>
    <n v="2"/>
    <n v="1745430.1753"/>
    <n v="1675106.5811100001"/>
    <n v="0.95970987829523868"/>
    <s v="C"/>
    <n v="0"/>
  </r>
  <r>
    <s v="ORD-2023-676553"/>
    <d v="2023-05-20T00:00:00"/>
    <d v="2023-06-19T00:00:00"/>
    <x v="2"/>
    <x v="3"/>
    <s v="Delhi"/>
    <s v="Non-Profit"/>
    <s v="Marketplace"/>
    <x v="11"/>
    <x v="2"/>
    <s v="LAP-2806"/>
    <n v="1161.2"/>
    <n v="878.73"/>
    <n v="0.19"/>
    <n v="10"/>
    <n v="30"/>
    <n v="7117.7129999999997"/>
    <n v="11612"/>
    <n v="-4494.2870000000003"/>
    <n v="-0.63142290227212028"/>
    <s v="May-2023"/>
    <s v="Q2-2023"/>
    <s v="Medium"/>
    <s v="Asia &gt; India &gt; Delhi"/>
    <s v="Jan-2023"/>
    <n v="4"/>
    <n v="4"/>
    <n v="1745430.1753"/>
    <n v="1682224.2941100001"/>
    <n v="0.96378779163759087"/>
    <s v="C"/>
    <n v="0"/>
  </r>
  <r>
    <s v="ORD-2024-542244"/>
    <d v="2024-08-30T00:00:00"/>
    <d v="2024-09-05T00:00:00"/>
    <x v="2"/>
    <x v="10"/>
    <s v="Nagoya"/>
    <s v="Education"/>
    <s v="Online"/>
    <x v="15"/>
    <x v="2"/>
    <s v="LAP-7009"/>
    <n v="466.16"/>
    <n v="876.81"/>
    <n v="0.24099999999999999"/>
    <n v="10"/>
    <n v="6"/>
    <n v="6654.9878999999992"/>
    <n v="4661.6000000000004"/>
    <n v="1993.3878999999988"/>
    <n v="0.29953291124691589"/>
    <s v="Aug-2024"/>
    <s v="Q3-2024"/>
    <s v="Medium"/>
    <s v="Asia &gt; Japan &gt; Nagoya"/>
    <s v="Mar-2023"/>
    <n v="17"/>
    <n v="17"/>
    <n v="1745430.1753"/>
    <n v="1688879.2820100002"/>
    <n v="0.96760059835663148"/>
    <s v="C"/>
    <n v="1"/>
  </r>
  <r>
    <s v="ORD-2024-442776"/>
    <d v="2024-06-30T00:00:00"/>
    <d v="2024-07-21T00:00:00"/>
    <x v="3"/>
    <x v="5"/>
    <s v="Kisumu"/>
    <s v="Small Business"/>
    <s v="Retail"/>
    <x v="10"/>
    <x v="2"/>
    <s v="LAP-6577"/>
    <n v="753.43"/>
    <n v="1787.2"/>
    <n v="7.2999999999999995E-2"/>
    <n v="4"/>
    <n v="21"/>
    <n v="6626.9376000000002"/>
    <n v="3013.72"/>
    <n v="3613.2176000000004"/>
    <n v="0.54523187301476939"/>
    <s v="Jun-2024"/>
    <s v="Q2-2024"/>
    <s v="High"/>
    <s v="Africa &gt; Kenya &gt; Kisumu"/>
    <s v="Jan-2023"/>
    <n v="17"/>
    <n v="17"/>
    <n v="1745430.1753"/>
    <n v="1695506.2196100003"/>
    <n v="0.97139733436691678"/>
    <s v="C"/>
    <n v="0"/>
  </r>
  <r>
    <s v="ORD-2024-355095"/>
    <d v="2024-01-02T00:00:00"/>
    <d v="2024-01-02T00:00:00"/>
    <x v="1"/>
    <x v="1"/>
    <s v="Vancouver"/>
    <s v="Education"/>
    <s v="Direct"/>
    <x v="5"/>
    <x v="2"/>
    <s v="LAP-3581"/>
    <n v="444.41"/>
    <n v="754.24"/>
    <n v="0.20699999999999999"/>
    <n v="9"/>
    <n v="0"/>
    <n v="5383.0108799999998"/>
    <n v="3999.69"/>
    <n v="1383.3208799999998"/>
    <n v="0.25697902360546593"/>
    <s v="Jan-2024"/>
    <s v="Q1-2024"/>
    <s v="Low"/>
    <s v="Americas &gt; Canada &gt; Vancouver"/>
    <s v="Jan-2023"/>
    <n v="12"/>
    <n v="12"/>
    <n v="1745430.1753"/>
    <n v="1700889.2304900002"/>
    <n v="0.97448139407676726"/>
    <s v="C"/>
    <n v="1"/>
  </r>
  <r>
    <s v="ORD-2025-149156"/>
    <d v="2025-01-10T00:00:00"/>
    <d v="2025-02-06T00:00:00"/>
    <x v="1"/>
    <x v="4"/>
    <s v="Brasília"/>
    <s v="Non-Profit"/>
    <s v="Retail"/>
    <x v="7"/>
    <x v="2"/>
    <s v="LAP-7353"/>
    <n v="725.62"/>
    <n v="1559.19"/>
    <n v="0.19"/>
    <n v="4"/>
    <n v="27"/>
    <n v="5051.7756000000008"/>
    <n v="2902.48"/>
    <n v="2149.2956000000008"/>
    <n v="0.42545349797405896"/>
    <s v="Jan-2025"/>
    <s v="Q1-2025"/>
    <s v="Medium"/>
    <s v="Americas &gt; Brazil &gt; Brasília"/>
    <s v="Jan-2023"/>
    <n v="24"/>
    <n v="24"/>
    <n v="1745430.1753"/>
    <n v="1705941.0060900003"/>
    <n v="0.97737568092449623"/>
    <s v="C"/>
    <n v="0"/>
  </r>
  <r>
    <s v="ORD-2023-419187"/>
    <d v="2023-03-31T00:00:00"/>
    <d v="2023-04-05T00:00:00"/>
    <x v="3"/>
    <x v="5"/>
    <s v="Nakuru"/>
    <s v="Education"/>
    <s v="Marketplace"/>
    <x v="7"/>
    <x v="2"/>
    <s v="LAP-7819"/>
    <n v="533.26"/>
    <n v="385.72"/>
    <n v="0"/>
    <n v="12"/>
    <n v="5"/>
    <n v="4628.6400000000003"/>
    <n v="6399.12"/>
    <n v="-1770.4799999999996"/>
    <n v="-0.38250544436378708"/>
    <s v="Mar-2023"/>
    <s v="Q1-2023"/>
    <s v="Low"/>
    <s v="Africa &gt; Kenya &gt; Nakuru"/>
    <s v="Jan-2023"/>
    <n v="2"/>
    <n v="2"/>
    <n v="1745430.1753"/>
    <n v="1710569.6460900002"/>
    <n v="0.9800275429499733"/>
    <s v="C"/>
    <n v="1"/>
  </r>
  <r>
    <s v="ORD-2024-878493"/>
    <d v="2024-06-19T00:00:00"/>
    <d v="2024-06-20T00:00:00"/>
    <x v="3"/>
    <x v="5"/>
    <s v="Kisumu"/>
    <s v="Small Business"/>
    <s v="Direct"/>
    <x v="8"/>
    <x v="2"/>
    <s v="LAP-4607"/>
    <n v="231.63"/>
    <n v="537.39"/>
    <n v="0.08"/>
    <n v="8"/>
    <n v="1"/>
    <n v="3955.1904"/>
    <n v="1853.04"/>
    <n v="2102.1504"/>
    <n v="0.53149158129024587"/>
    <s v="Jun-2024"/>
    <s v="Q2-2024"/>
    <s v="Low"/>
    <s v="Africa &gt; Kenya &gt; Kisumu"/>
    <s v="Jan-2023"/>
    <n v="17"/>
    <n v="17"/>
    <n v="1745430.1753"/>
    <n v="1714524.8364900001"/>
    <n v="0.98229356908838361"/>
    <s v="C"/>
    <n v="1"/>
  </r>
  <r>
    <s v="ORD-2023-825495"/>
    <d v="2023-11-30T00:00:00"/>
    <d v="2023-12-07T00:00:00"/>
    <x v="3"/>
    <x v="8"/>
    <s v="Durban"/>
    <s v="Small Business"/>
    <s v="Marketplace"/>
    <x v="13"/>
    <x v="2"/>
    <s v="LAP-1525"/>
    <n v="275.56"/>
    <n v="630.72"/>
    <n v="0.107"/>
    <n v="7"/>
    <n v="7"/>
    <n v="3942.6307200000001"/>
    <n v="1928.92"/>
    <n v="2013.71072"/>
    <n v="0.51075306388319319"/>
    <s v="Nov-2023"/>
    <s v="Q4-2023"/>
    <s v="Low"/>
    <s v="Africa &gt; South Africa &gt; Durban"/>
    <s v="Jan-2023"/>
    <n v="10"/>
    <n v="10"/>
    <n v="1745430.1753"/>
    <n v="1718467.4672100001"/>
    <n v="0.98455239947632645"/>
    <s v="C"/>
    <n v="1"/>
  </r>
  <r>
    <s v="ORD-2025-640677"/>
    <d v="2025-04-09T00:00:00"/>
    <d v="2025-05-06T00:00:00"/>
    <x v="1"/>
    <x v="4"/>
    <s v="Brasília"/>
    <s v="Enterprise"/>
    <s v="Marketplace"/>
    <x v="6"/>
    <x v="2"/>
    <s v="LAP-4517"/>
    <n v="264.19"/>
    <n v="620.92999999999995"/>
    <n v="0.14199999999999999"/>
    <n v="7"/>
    <n v="27"/>
    <n v="3729.3055799999993"/>
    <n v="1849.33"/>
    <n v="1879.9755799999994"/>
    <n v="0.50410875152794521"/>
    <s v="Apr-2025"/>
    <s v="Q2-2025"/>
    <s v="Low"/>
    <s v="Americas &gt; Brazil &gt; Brasília"/>
    <s v="Jan-2023"/>
    <n v="27"/>
    <n v="27"/>
    <n v="1745430.1753"/>
    <n v="1722196.7727900001"/>
    <n v="0.98668901062971104"/>
    <s v="C"/>
    <n v="0"/>
  </r>
  <r>
    <s v="ORD-2023-191563"/>
    <d v="2023-11-30T00:00:00"/>
    <d v="2023-12-10T00:00:00"/>
    <x v="0"/>
    <x v="0"/>
    <s v="Munich"/>
    <s v="Small Business"/>
    <s v="Direct"/>
    <x v="6"/>
    <x v="2"/>
    <s v="LAP-4899"/>
    <n v="174.74"/>
    <n v="415.96"/>
    <n v="0.125"/>
    <n v="10"/>
    <n v="10"/>
    <n v="3639.6499999999996"/>
    <n v="1747.4"/>
    <n v="1892.2499999999995"/>
    <n v="0.51989889137691803"/>
    <s v="Nov-2023"/>
    <s v="Q4-2023"/>
    <s v="Low"/>
    <s v="Europe &gt; Germany &gt; Munich"/>
    <s v="Jan-2023"/>
    <n v="10"/>
    <n v="10"/>
    <n v="1745430.1753"/>
    <n v="1725836.42279"/>
    <n v="0.98877425588987977"/>
    <s v="C"/>
    <n v="0"/>
  </r>
  <r>
    <s v="ORD-2024-641220"/>
    <d v="2024-05-10T00:00:00"/>
    <d v="2024-05-16T00:00:00"/>
    <x v="0"/>
    <x v="2"/>
    <s v="Birmingham"/>
    <s v="Non-Profit"/>
    <s v="Direct"/>
    <x v="12"/>
    <x v="2"/>
    <s v="LAP-1066"/>
    <n v="210.76"/>
    <n v="221.58"/>
    <n v="8.8999999999999996E-2"/>
    <n v="17"/>
    <n v="6"/>
    <n v="3431.6094600000001"/>
    <n v="3582.92"/>
    <n v="-151.31053999999995"/>
    <n v="-4.4093170205912635E-2"/>
    <s v="May-2024"/>
    <s v="Q2-2024"/>
    <s v="Low"/>
    <s v="Europe &gt; United Kingdom &gt; Birmingham"/>
    <s v="Jan-2023"/>
    <n v="16"/>
    <n v="16"/>
    <n v="1745430.1753"/>
    <n v="1729268.0322499999"/>
    <n v="0.99074030959317971"/>
    <s v="C"/>
    <n v="1"/>
  </r>
  <r>
    <s v="ORD-2023-619385"/>
    <d v="2023-09-30T00:00:00"/>
    <d v="2023-10-03T00:00:00"/>
    <x v="2"/>
    <x v="9"/>
    <s v="Beijing"/>
    <s v="Non-Profit"/>
    <s v="Retail"/>
    <x v="8"/>
    <x v="2"/>
    <s v="LAP-5763"/>
    <n v="1019.36"/>
    <n v="972.91"/>
    <n v="0.14699999999999999"/>
    <n v="4"/>
    <n v="3"/>
    <n v="3319.5689199999997"/>
    <n v="4077.44"/>
    <n v="-757.87108000000035"/>
    <n v="-0.22830406545678841"/>
    <s v="Sep-2023"/>
    <s v="Q3-2023"/>
    <s v="Medium"/>
    <s v="Asia &gt; China &gt; Beijing"/>
    <s v="Jan-2023"/>
    <n v="8"/>
    <n v="8"/>
    <n v="1745430.1753"/>
    <n v="1732587.6011699999"/>
    <n v="0.99264217250753517"/>
    <s v="C"/>
    <n v="1"/>
  </r>
  <r>
    <s v="ORD-2023-937291"/>
    <d v="2023-04-23T00:00:00"/>
    <d v="2023-04-30T00:00:00"/>
    <x v="3"/>
    <x v="5"/>
    <s v="Nairobi"/>
    <s v="Small Business"/>
    <s v="Direct"/>
    <x v="13"/>
    <x v="2"/>
    <s v="LAP-1698"/>
    <n v="756.51"/>
    <n v="850.8"/>
    <n v="7.3999999999999996E-2"/>
    <n v="4"/>
    <n v="7"/>
    <n v="3151.3631999999998"/>
    <n v="3026.04"/>
    <n v="125.32319999999982"/>
    <n v="3.9767932810791162E-2"/>
    <s v="Apr-2023"/>
    <s v="Q2-2023"/>
    <s v="Medium"/>
    <s v="Africa &gt; Kenya &gt; Nairobi"/>
    <s v="Jan-2023"/>
    <n v="3"/>
    <n v="3"/>
    <n v="1745430.1753"/>
    <n v="1735738.9643699999"/>
    <n v="0.99444766621596059"/>
    <s v="C"/>
    <n v="1"/>
  </r>
  <r>
    <s v="ORD-2023-157993"/>
    <d v="2023-04-18T00:00:00"/>
    <d v="2023-05-18T00:00:00"/>
    <x v="2"/>
    <x v="9"/>
    <s v="Shenzhen"/>
    <s v="Non-Profit"/>
    <s v="Retail"/>
    <x v="11"/>
    <x v="2"/>
    <s v="LAP-1482"/>
    <n v="329.03"/>
    <n v="391.15"/>
    <n v="0.19700000000000001"/>
    <n v="10"/>
    <n v="30"/>
    <n v="3140.9344999999998"/>
    <n v="3290.2999999999997"/>
    <n v="-149.36549999999988"/>
    <n v="-4.7554477815439922E-2"/>
    <s v="Apr-2023"/>
    <s v="Q2-2023"/>
    <s v="Low"/>
    <s v="Asia &gt; China &gt; Shenzhen"/>
    <s v="Jan-2023"/>
    <n v="3"/>
    <n v="3"/>
    <n v="1745430.1753"/>
    <n v="1738879.8988699999"/>
    <n v="0.99624718506492294"/>
    <s v="C"/>
    <n v="0"/>
  </r>
  <r>
    <s v="ORD-2025-512310"/>
    <d v="2025-03-08T00:00:00"/>
    <d v="2025-03-15T00:00:00"/>
    <x v="2"/>
    <x v="3"/>
    <s v="Bengaluru"/>
    <s v="Corporate"/>
    <s v="Distributor"/>
    <x v="10"/>
    <x v="2"/>
    <s v="LAP-8119"/>
    <n v="475.66"/>
    <n v="529.14"/>
    <n v="0.19600000000000001"/>
    <n v="7"/>
    <n v="7"/>
    <n v="2977.9999200000002"/>
    <n v="3329.6200000000003"/>
    <n v="-351.62008000000014"/>
    <n v="-0.11807256193613333"/>
    <s v="Mar-2025"/>
    <s v="Q1-2025"/>
    <s v="Low"/>
    <s v="Asia &gt; India &gt; Bengaluru"/>
    <s v="Jan-2023"/>
    <n v="26"/>
    <n v="26"/>
    <n v="1745430.1753"/>
    <n v="1741857.89879"/>
    <n v="0.99795335467407853"/>
    <s v="C"/>
    <n v="1"/>
  </r>
  <r>
    <s v="ORD-2025-956101"/>
    <d v="2025-07-09T00:00:00"/>
    <d v="2025-07-18T00:00:00"/>
    <x v="1"/>
    <x v="1"/>
    <s v="Vancouver"/>
    <s v="Education"/>
    <s v="Distributor"/>
    <x v="14"/>
    <x v="2"/>
    <s v="LAP-2218"/>
    <n v="57.96"/>
    <n v="88.51"/>
    <n v="4.2999999999999997E-2"/>
    <n v="17"/>
    <n v="9"/>
    <n v="1439.96919"/>
    <n v="985.32"/>
    <n v="454.64918999999998"/>
    <n v="0.3157353595877978"/>
    <s v="Jul-2025"/>
    <s v="Q3-2025"/>
    <s v="Low"/>
    <s v="Americas &gt; Canada &gt; Vancouver"/>
    <s v="Jan-2023"/>
    <n v="30"/>
    <n v="30"/>
    <n v="1745430.1753"/>
    <n v="1743297.8679800001"/>
    <n v="0.99877834854113634"/>
    <s v="C"/>
    <n v="0"/>
  </r>
  <r>
    <s v="ORD-2025-578007"/>
    <d v="2025-01-21T00:00:00"/>
    <d v="2025-02-16T00:00:00"/>
    <x v="0"/>
    <x v="7"/>
    <s v="Lyon"/>
    <s v="Corporate"/>
    <s v="Distributor"/>
    <x v="0"/>
    <x v="2"/>
    <s v="LAP-3779"/>
    <n v="204.11"/>
    <n v="236.87"/>
    <n v="0.182"/>
    <n v="6"/>
    <n v="26"/>
    <n v="1162.5579600000001"/>
    <n v="1224.6600000000001"/>
    <n v="-62.102039999999988"/>
    <n v="-5.3418446337075515E-2"/>
    <s v="Jan-2025"/>
    <s v="Q1-2025"/>
    <s v="Low"/>
    <s v="Europe &gt; France &gt; Lyon"/>
    <s v="Jan-2023"/>
    <n v="24"/>
    <n v="24"/>
    <n v="1745430.1753"/>
    <n v="1744460.42594"/>
    <n v="0.99944440667193502"/>
    <s v="C"/>
    <n v="0"/>
  </r>
  <r>
    <s v="ORD-2023-835226"/>
    <d v="2023-10-26T00:00:00"/>
    <d v="2023-11-05T00:00:00"/>
    <x v="3"/>
    <x v="8"/>
    <s v="Cape Town"/>
    <s v="Non-Profit"/>
    <s v="Online"/>
    <x v="14"/>
    <x v="2"/>
    <s v="LAP-7320"/>
    <n v="20.38"/>
    <n v="42.56"/>
    <n v="7.1999999999999995E-2"/>
    <n v="13"/>
    <n v="10"/>
    <n v="513.44384000000002"/>
    <n v="264.94"/>
    <n v="248.50384000000003"/>
    <n v="0.48399419885921702"/>
    <s v="Oct-2023"/>
    <s v="Q4-2023"/>
    <s v="Low"/>
    <s v="Africa &gt; South Africa &gt; Cape Town"/>
    <s v="Jan-2023"/>
    <n v="9"/>
    <n v="9"/>
    <n v="1745430.1753"/>
    <n v="1744973.8697800001"/>
    <n v="0.99973857131241495"/>
    <s v="C"/>
    <n v="0"/>
  </r>
  <r>
    <s v="ORD-2025-728935"/>
    <d v="2025-02-28T00:00:00"/>
    <d v="2025-03-10T00:00:00"/>
    <x v="2"/>
    <x v="10"/>
    <s v="Osaka"/>
    <s v="Education"/>
    <s v="Distributor"/>
    <x v="15"/>
    <x v="2"/>
    <s v="LAP-3017"/>
    <n v="51.86"/>
    <n v="45.98"/>
    <n v="0.17299999999999999"/>
    <n v="12"/>
    <n v="10"/>
    <n v="456.30551999999994"/>
    <n v="622.31999999999994"/>
    <n v="-166.01447999999999"/>
    <n v="-0.36382308064123353"/>
    <s v="Feb-2025"/>
    <s v="Q1-2025"/>
    <s v="Low"/>
    <s v="Asia &gt; Japan &gt; Osaka"/>
    <s v="Mar-2023"/>
    <n v="23"/>
    <n v="23"/>
    <n v="1745430.1753"/>
    <n v="1745430.1753"/>
    <n v="1"/>
    <s v="C"/>
    <n v="0"/>
  </r>
  <r>
    <s v="ORD-2023-576840"/>
    <d v="2023-11-19T00:00:00"/>
    <d v="2023-12-13T00:00:00"/>
    <x v="0"/>
    <x v="7"/>
    <s v="Lyon"/>
    <s v="Non-Profit"/>
    <s v="Direct"/>
    <x v="11"/>
    <x v="3"/>
    <s v="MON-3745"/>
    <n v="1297.42"/>
    <n v="2742.97"/>
    <n v="6.9000000000000006E-2"/>
    <n v="40"/>
    <n v="24"/>
    <n v="102148.2028"/>
    <n v="51896.800000000003"/>
    <n v="50251.402799999996"/>
    <n v="0.49194602961727291"/>
    <s v="Nov-2023"/>
    <s v="Q4-2023"/>
    <s v="High"/>
    <s v="Europe &gt; France &gt; Lyon"/>
    <s v="Jan-2023"/>
    <n v="10"/>
    <n v="10"/>
    <n v="1429853.4554100002"/>
    <n v="102148.2028"/>
    <n v="7.1439630693279493E-2"/>
    <s v="A"/>
    <n v="0"/>
  </r>
  <r>
    <s v="ORD-2024-165942"/>
    <d v="2024-12-29T00:00:00"/>
    <d v="2025-01-12T00:00:00"/>
    <x v="0"/>
    <x v="2"/>
    <s v="Manchester"/>
    <s v="Corporate"/>
    <s v="Direct"/>
    <x v="7"/>
    <x v="3"/>
    <s v="MON-6310"/>
    <n v="1399.72"/>
    <n v="3149.21"/>
    <n v="0.185"/>
    <n v="27"/>
    <n v="14"/>
    <n v="69298.366049999997"/>
    <n v="37792.44"/>
    <n v="31505.926049999995"/>
    <n v="0.45464168703873786"/>
    <s v="Dec-2024"/>
    <s v="Q4-2024"/>
    <s v="High"/>
    <s v="Europe &gt; United Kingdom &gt; Manchester"/>
    <s v="Jan-2023"/>
    <n v="23"/>
    <n v="23"/>
    <n v="1429853.4554100002"/>
    <n v="171446.56884999998"/>
    <n v="0.11990499320144589"/>
    <s v="A"/>
    <n v="0"/>
  </r>
  <r>
    <s v="ORD-2023-869884"/>
    <d v="2023-03-02T00:00:00"/>
    <d v="2023-03-05T00:00:00"/>
    <x v="1"/>
    <x v="4"/>
    <s v="Brasília"/>
    <s v="Enterprise"/>
    <s v="Direct"/>
    <x v="12"/>
    <x v="3"/>
    <s v="MON-2828"/>
    <n v="1473.58"/>
    <n v="3436.52"/>
    <n v="0.108"/>
    <n v="21"/>
    <n v="3"/>
    <n v="64372.892639999998"/>
    <n v="30945.18"/>
    <n v="33427.712639999998"/>
    <n v="0.51928243813652553"/>
    <s v="Mar-2023"/>
    <s v="Q1-2023"/>
    <s v="High"/>
    <s v="Americas &gt; Brazil &gt; Brasília"/>
    <s v="Jan-2023"/>
    <n v="2"/>
    <n v="2"/>
    <n v="1429853.4554100002"/>
    <n v="235819.46148999999"/>
    <n v="0.16492561569701591"/>
    <s v="A"/>
    <n v="1"/>
  </r>
  <r>
    <s v="ORD-2023-356427"/>
    <d v="2023-04-13T00:00:00"/>
    <d v="2023-05-02T00:00:00"/>
    <x v="1"/>
    <x v="1"/>
    <s v="Montreal"/>
    <s v="Consumer"/>
    <s v="Distributor"/>
    <x v="13"/>
    <x v="3"/>
    <s v="MON-6053"/>
    <n v="671.05"/>
    <n v="1645.48"/>
    <n v="0.13700000000000001"/>
    <n v="43"/>
    <n v="19"/>
    <n v="61062.117319999998"/>
    <n v="28855.149999999998"/>
    <n v="32206.96732"/>
    <n v="0.52744596377517161"/>
    <s v="Apr-2023"/>
    <s v="Q2-2023"/>
    <s v="High"/>
    <s v="Americas &gt; Canada &gt; Montreal"/>
    <s v="Jan-2023"/>
    <n v="3"/>
    <n v="3"/>
    <n v="1429853.4554100002"/>
    <n v="296881.57880999998"/>
    <n v="0.20763077341018232"/>
    <s v="A"/>
    <n v="0"/>
  </r>
  <r>
    <s v="ORD-2024-343877"/>
    <d v="2024-03-09T00:00:00"/>
    <d v="2024-03-26T00:00:00"/>
    <x v="2"/>
    <x v="9"/>
    <s v="Shenzhen"/>
    <s v="Enterprise"/>
    <s v="Online"/>
    <x v="10"/>
    <x v="3"/>
    <s v="MON-5749"/>
    <n v="1029.67"/>
    <n v="1118.43"/>
    <n v="0.27200000000000002"/>
    <n v="53"/>
    <n v="17"/>
    <n v="43153.503120000001"/>
    <n v="54572.51"/>
    <n v="-11419.006880000001"/>
    <n v="-0.26461367106736061"/>
    <s v="Mar-2024"/>
    <s v="Q1-2024"/>
    <s v="Medium"/>
    <s v="Asia &gt; China &gt; Shenzhen"/>
    <s v="Jan-2023"/>
    <n v="14"/>
    <n v="14"/>
    <n v="1429853.4554100002"/>
    <n v="340035.08192999999"/>
    <n v="0.23781114116516044"/>
    <s v="A"/>
    <n v="0"/>
  </r>
  <r>
    <s v="ORD-2024-626925"/>
    <d v="2024-06-07T00:00:00"/>
    <d v="2024-06-09T00:00:00"/>
    <x v="2"/>
    <x v="9"/>
    <s v="Shanghai"/>
    <s v="Corporate"/>
    <s v="Retail"/>
    <x v="0"/>
    <x v="3"/>
    <s v="MON-8688"/>
    <n v="1370.28"/>
    <n v="2209.66"/>
    <n v="0.13300000000000001"/>
    <n v="22"/>
    <n v="2"/>
    <n v="42147.054839999997"/>
    <n v="30146.16"/>
    <n v="12000.894839999997"/>
    <n v="0.28473863442079594"/>
    <s v="Jun-2024"/>
    <s v="Q2-2024"/>
    <s v="High"/>
    <s v="Asia &gt; China &gt; Shanghai"/>
    <s v="Jan-2023"/>
    <n v="17"/>
    <n v="17"/>
    <n v="1429853.4554100002"/>
    <n v="382182.13676999998"/>
    <n v="0.26728762680117596"/>
    <s v="A"/>
    <n v="1"/>
  </r>
  <r>
    <s v="ORD-2023-369160"/>
    <d v="2023-07-24T00:00:00"/>
    <d v="2023-08-13T00:00:00"/>
    <x v="1"/>
    <x v="1"/>
    <s v="Montreal"/>
    <s v="Education"/>
    <s v="Direct"/>
    <x v="1"/>
    <x v="3"/>
    <s v="MON-3307"/>
    <n v="1082.3800000000001"/>
    <n v="1766.55"/>
    <n v="0.16400000000000001"/>
    <n v="28"/>
    <n v="20"/>
    <n v="41351.402399999999"/>
    <n v="30306.640000000003"/>
    <n v="11044.762399999996"/>
    <n v="0.26709523157550746"/>
    <s v="Jul-2023"/>
    <s v="Q3-2023"/>
    <s v="High"/>
    <s v="Americas &gt; Canada &gt; Montreal"/>
    <s v="Jan-2023"/>
    <n v="6"/>
    <n v="6"/>
    <n v="1429853.4554100002"/>
    <n v="423533.53917"/>
    <n v="0.29620765510445601"/>
    <s v="A"/>
    <n v="0"/>
  </r>
  <r>
    <s v="ORD-2025-677880"/>
    <d v="2025-08-21T00:00:00"/>
    <d v="2025-09-14T00:00:00"/>
    <x v="0"/>
    <x v="0"/>
    <s v="Berlin"/>
    <s v="Non-Profit"/>
    <s v="Online"/>
    <x v="5"/>
    <x v="3"/>
    <s v="MON-9662"/>
    <n v="1397.67"/>
    <n v="3131.37"/>
    <n v="0.10299999999999999"/>
    <n v="13"/>
    <n v="24"/>
    <n v="36514.905569999995"/>
    <n v="18169.71"/>
    <n v="18345.195569999996"/>
    <n v="0.50240293062874808"/>
    <s v="Aug-2025"/>
    <s v="Q3-2025"/>
    <s v="High"/>
    <s v="Europe &gt; Germany &gt; Berlin"/>
    <s v="Jan-2023"/>
    <n v="31"/>
    <n v="31"/>
    <n v="1429853.4554100002"/>
    <n v="460048.44474000001"/>
    <n v="0.32174517115677737"/>
    <s v="A"/>
    <n v="0"/>
  </r>
  <r>
    <s v="ORD-2023-825836"/>
    <d v="2023-07-19T00:00:00"/>
    <d v="2023-07-31T00:00:00"/>
    <x v="1"/>
    <x v="4"/>
    <s v="Rio de Janeiro"/>
    <s v="Corporate"/>
    <s v="Retail"/>
    <x v="1"/>
    <x v="3"/>
    <s v="MON-7869"/>
    <n v="1334.64"/>
    <n v="2273.42"/>
    <n v="0.11799999999999999"/>
    <n v="18"/>
    <n v="12"/>
    <n v="36092.815920000001"/>
    <n v="24023.52"/>
    <n v="12069.29592"/>
    <n v="0.33439607335575272"/>
    <s v="Jul-2023"/>
    <s v="Q3-2023"/>
    <s v="High"/>
    <s v="Americas &gt; Brazil &gt; Rio de Janeiro"/>
    <s v="Jan-2023"/>
    <n v="6"/>
    <n v="6"/>
    <n v="1429853.4554100002"/>
    <n v="496141.26066000003"/>
    <n v="0.3469874893701852"/>
    <s v="A"/>
    <n v="0"/>
  </r>
  <r>
    <s v="ORD-2023-867285"/>
    <d v="2023-04-12T00:00:00"/>
    <d v="2023-04-17T00:00:00"/>
    <x v="0"/>
    <x v="7"/>
    <s v="Lyon"/>
    <s v="Enterprise"/>
    <s v="Direct"/>
    <x v="13"/>
    <x v="3"/>
    <s v="MON-3043"/>
    <n v="1087.81"/>
    <n v="2323.87"/>
    <n v="9.4E-2"/>
    <n v="17"/>
    <n v="5"/>
    <n v="35792.245739999998"/>
    <n v="18492.77"/>
    <n v="17299.475739999998"/>
    <n v="0.48333026839572651"/>
    <s v="Apr-2023"/>
    <s v="Q2-2023"/>
    <s v="High"/>
    <s v="Europe &gt; France &gt; Lyon"/>
    <s v="Jan-2023"/>
    <n v="3"/>
    <n v="3"/>
    <n v="1429853.4554100002"/>
    <n v="531933.50640000007"/>
    <n v="0.37201959710442634"/>
    <s v="A"/>
    <n v="1"/>
  </r>
  <r>
    <s v="ORD-2023-573656"/>
    <d v="2023-05-02T00:00:00"/>
    <d v="2023-05-16T00:00:00"/>
    <x v="2"/>
    <x v="3"/>
    <s v="Bengaluru"/>
    <s v="Non-Profit"/>
    <s v="Retail"/>
    <x v="2"/>
    <x v="3"/>
    <s v="MON-4830"/>
    <n v="475.37"/>
    <n v="963.73"/>
    <n v="4.1000000000000002E-2"/>
    <n v="37"/>
    <n v="14"/>
    <n v="34196.031589999999"/>
    <n v="17588.689999999999"/>
    <n v="16607.34159"/>
    <n v="0.48565113604750887"/>
    <s v="May-2023"/>
    <s v="Q2-2023"/>
    <s v="Medium"/>
    <s v="Asia &gt; India &gt; Bengaluru"/>
    <s v="Jan-2023"/>
    <n v="4"/>
    <n v="4"/>
    <n v="1429853.4554100002"/>
    <n v="566129.5379900001"/>
    <n v="0.3959353567654012"/>
    <s v="A"/>
    <n v="0"/>
  </r>
  <r>
    <s v="ORD-2024-833375"/>
    <d v="2024-04-24T00:00:00"/>
    <d v="2024-05-10T00:00:00"/>
    <x v="3"/>
    <x v="5"/>
    <s v="Kisumu"/>
    <s v="Non-Profit"/>
    <s v="Online"/>
    <x v="15"/>
    <x v="3"/>
    <s v="MON-6190"/>
    <n v="513.30999999999995"/>
    <n v="1186.26"/>
    <n v="9.4E-2"/>
    <n v="28"/>
    <n v="16"/>
    <n v="30093.043679999999"/>
    <n v="14372.679999999998"/>
    <n v="15720.36368"/>
    <n v="0.52239194702820435"/>
    <s v="Apr-2024"/>
    <s v="Q2-2024"/>
    <s v="Medium"/>
    <s v="Africa &gt; Kenya &gt; Kisumu"/>
    <s v="Jan-2023"/>
    <n v="15"/>
    <n v="15"/>
    <n v="1429853.4554100002"/>
    <n v="596222.5816700001"/>
    <n v="0.4169816000472843"/>
    <s v="A"/>
    <n v="0"/>
  </r>
  <r>
    <s v="ORD-2025-823055"/>
    <d v="2025-09-08T00:00:00"/>
    <d v="2025-10-05T00:00:00"/>
    <x v="1"/>
    <x v="4"/>
    <s v="Rio de Janeiro"/>
    <s v="Education"/>
    <s v="Online"/>
    <x v="1"/>
    <x v="3"/>
    <s v="MON-9274"/>
    <n v="660.78"/>
    <n v="1630.39"/>
    <n v="0.218"/>
    <n v="22"/>
    <n v="27"/>
    <n v="28049.229560000003"/>
    <n v="14537.16"/>
    <n v="13512.069560000004"/>
    <n v="0.48172694123724097"/>
    <s v="Sep-2025"/>
    <s v="Q3-2025"/>
    <s v="High"/>
    <s v="Americas &gt; Brazil &gt; Rio de Janeiro"/>
    <s v="Jan-2023"/>
    <n v="32"/>
    <n v="32"/>
    <n v="1429853.4554100002"/>
    <n v="624271.81123000011"/>
    <n v="0.43659845620402732"/>
    <s v="A"/>
    <n v="0"/>
  </r>
  <r>
    <s v="ORD-2023-715175"/>
    <d v="2023-06-15T00:00:00"/>
    <d v="2023-06-23T00:00:00"/>
    <x v="1"/>
    <x v="11"/>
    <s v="San Francisco"/>
    <s v="Consumer"/>
    <s v="Distributor"/>
    <x v="0"/>
    <x v="3"/>
    <s v="MON-5424"/>
    <n v="1097.0899999999999"/>
    <n v="2182.31"/>
    <n v="0.112"/>
    <n v="14"/>
    <n v="8"/>
    <n v="27130.477920000001"/>
    <n v="15359.259999999998"/>
    <n v="11771.217920000003"/>
    <n v="0.43387432962699546"/>
    <s v="Jun-2023"/>
    <s v="Q2-2023"/>
    <s v="High"/>
    <s v="Americas &gt; USA &gt; San Francisco"/>
    <s v="Jan-2023"/>
    <n v="5"/>
    <n v="5"/>
    <n v="1429853.4554100002"/>
    <n v="651402.28915000008"/>
    <n v="0.45557276284877402"/>
    <s v="A"/>
    <n v="0"/>
  </r>
  <r>
    <s v="ORD-2024-247979"/>
    <d v="2024-11-02T00:00:00"/>
    <d v="2024-11-18T00:00:00"/>
    <x v="2"/>
    <x v="3"/>
    <s v="Mumbai"/>
    <s v="Small Business"/>
    <s v="Distributor"/>
    <x v="0"/>
    <x v="3"/>
    <s v="MON-5188"/>
    <n v="1233.58"/>
    <n v="1912.51"/>
    <n v="0.255"/>
    <n v="19"/>
    <n v="16"/>
    <n v="27071.57905"/>
    <n v="23438.019999999997"/>
    <n v="3633.5590500000035"/>
    <n v="0.13422043255360103"/>
    <s v="Nov-2024"/>
    <s v="Q4-2024"/>
    <s v="High"/>
    <s v="Asia &gt; India &gt; Mumbai"/>
    <s v="Jan-2023"/>
    <n v="22"/>
    <n v="22"/>
    <n v="1429853.4554100002"/>
    <n v="678473.86820000014"/>
    <n v="0.4745058772512129"/>
    <s v="A"/>
    <n v="0"/>
  </r>
  <r>
    <s v="ORD-2024-886939"/>
    <d v="2024-06-03T00:00:00"/>
    <d v="2024-06-24T00:00:00"/>
    <x v="1"/>
    <x v="1"/>
    <s v="Toronto"/>
    <s v="Small Business"/>
    <s v="Direct"/>
    <x v="12"/>
    <x v="3"/>
    <s v="MON-5386"/>
    <n v="1205.5"/>
    <n v="2210.17"/>
    <n v="0.104"/>
    <n v="13"/>
    <n v="21"/>
    <n v="25744.060160000001"/>
    <n v="15671.5"/>
    <n v="10072.560160000001"/>
    <n v="0.39125763758314652"/>
    <s v="Jun-2024"/>
    <s v="Q2-2024"/>
    <s v="High"/>
    <s v="Americas &gt; Canada &gt; Toronto"/>
    <s v="Jan-2023"/>
    <n v="17"/>
    <n v="17"/>
    <n v="1429853.4554100002"/>
    <n v="704217.92836000014"/>
    <n v="0.49251056162120527"/>
    <s v="A"/>
    <n v="0"/>
  </r>
  <r>
    <s v="ORD-2024-444710"/>
    <d v="2024-09-22T00:00:00"/>
    <d v="2024-10-01T00:00:00"/>
    <x v="1"/>
    <x v="4"/>
    <s v="São Paulo"/>
    <s v="Non-Profit"/>
    <s v="Online"/>
    <x v="10"/>
    <x v="3"/>
    <s v="MON-6341"/>
    <n v="1378.8"/>
    <n v="1952.04"/>
    <n v="0.159"/>
    <n v="15"/>
    <n v="9"/>
    <n v="24624.984599999996"/>
    <n v="20682"/>
    <n v="3942.9845999999961"/>
    <n v="0.16012130216723047"/>
    <s v="Sep-2024"/>
    <s v="Q3-2024"/>
    <s v="High"/>
    <s v="Americas &gt; Brazil &gt; São Paulo"/>
    <s v="Jan-2023"/>
    <n v="20"/>
    <n v="20"/>
    <n v="1429853.4554100002"/>
    <n v="728842.9129600001"/>
    <n v="0.50973259546448391"/>
    <s v="A"/>
    <n v="0"/>
  </r>
  <r>
    <s v="ORD-2024-589570"/>
    <d v="2024-05-04T00:00:00"/>
    <d v="2024-05-29T00:00:00"/>
    <x v="3"/>
    <x v="6"/>
    <s v="Abuja"/>
    <s v="Non-Profit"/>
    <s v="Marketplace"/>
    <x v="0"/>
    <x v="3"/>
    <s v="MON-6892"/>
    <n v="1295.3399999999999"/>
    <n v="2530.81"/>
    <n v="3.1E-2"/>
    <n v="10"/>
    <n v="25"/>
    <n v="24523.548899999998"/>
    <n v="12953.4"/>
    <n v="11570.148899999998"/>
    <n v="0.47179749338807969"/>
    <s v="May-2024"/>
    <s v="Q2-2024"/>
    <s v="High"/>
    <s v="Africa &gt; Nigeria &gt; Abuja"/>
    <s v="Jan-2023"/>
    <n v="16"/>
    <n v="16"/>
    <n v="1429853.4554100002"/>
    <n v="753366.46186000016"/>
    <n v="0.52688368798184126"/>
    <s v="A"/>
    <n v="0"/>
  </r>
  <r>
    <s v="ORD-2023-854471"/>
    <d v="2023-03-06T00:00:00"/>
    <d v="2023-04-04T00:00:00"/>
    <x v="2"/>
    <x v="9"/>
    <s v="Beijing"/>
    <s v="Small Business"/>
    <s v="Direct"/>
    <x v="1"/>
    <x v="3"/>
    <s v="MON-2073"/>
    <n v="1126.29"/>
    <n v="2050.87"/>
    <n v="6.4000000000000001E-2"/>
    <n v="12"/>
    <n v="29"/>
    <n v="23035.371839999996"/>
    <n v="13515.48"/>
    <n v="9519.8918399999966"/>
    <n v="0.41327276616690367"/>
    <s v="Mar-2023"/>
    <s v="Q1-2023"/>
    <s v="High"/>
    <s v="Asia &gt; China &gt; Beijing"/>
    <s v="Jan-2023"/>
    <n v="2"/>
    <n v="2"/>
    <n v="1429853.4554100002"/>
    <n v="776401.83370000019"/>
    <n v="0.54299399058162401"/>
    <s v="A"/>
    <n v="0"/>
  </r>
  <r>
    <s v="ORD-2024-766980"/>
    <d v="2024-11-04T00:00:00"/>
    <d v="2024-11-07T00:00:00"/>
    <x v="0"/>
    <x v="7"/>
    <s v="Lyon"/>
    <s v="Corporate"/>
    <s v="Online"/>
    <x v="0"/>
    <x v="3"/>
    <s v="MON-1118"/>
    <n v="740.68"/>
    <n v="1837.19"/>
    <n v="0.19700000000000001"/>
    <n v="15"/>
    <n v="3"/>
    <n v="22128.953549999998"/>
    <n v="11110.199999999999"/>
    <n v="11018.753549999999"/>
    <n v="0.49793378277482986"/>
    <s v="Nov-2024"/>
    <s v="Q4-2024"/>
    <s v="High"/>
    <s v="Europe &gt; France &gt; Lyon"/>
    <s v="Jan-2023"/>
    <n v="22"/>
    <n v="22"/>
    <n v="1429853.4554100002"/>
    <n v="798530.78725000017"/>
    <n v="0.55847036927363103"/>
    <s v="A"/>
    <n v="1"/>
  </r>
  <r>
    <s v="ORD-2024-640340"/>
    <d v="2024-10-22T00:00:00"/>
    <d v="2024-10-29T00:00:00"/>
    <x v="3"/>
    <x v="6"/>
    <s v="Port Harcourt"/>
    <s v="Enterprise"/>
    <s v="Distributor"/>
    <x v="9"/>
    <x v="3"/>
    <s v="MON-8758"/>
    <n v="1023.06"/>
    <n v="1355.61"/>
    <n v="0.153"/>
    <n v="18"/>
    <n v="7"/>
    <n v="20667.63006"/>
    <n v="18415.079999999998"/>
    <n v="2252.5500600000014"/>
    <n v="0.10898927711888808"/>
    <s v="Oct-2024"/>
    <s v="Q4-2024"/>
    <s v="Medium"/>
    <s v="Africa &gt; Nigeria &gt; Port Harcourt"/>
    <s v="Jan-2023"/>
    <n v="21"/>
    <n v="21"/>
    <n v="1429853.4554100002"/>
    <n v="819198.41731000016"/>
    <n v="0.5729247386929599"/>
    <s v="A"/>
    <n v="1"/>
  </r>
  <r>
    <s v="ORD-2025-485946"/>
    <d v="2025-06-15T00:00:00"/>
    <d v="2025-06-30T00:00:00"/>
    <x v="3"/>
    <x v="8"/>
    <s v="Johannesburg"/>
    <s v="Small Business"/>
    <s v="Direct"/>
    <x v="1"/>
    <x v="3"/>
    <s v="MON-5891"/>
    <n v="1487.59"/>
    <n v="1480.83"/>
    <n v="8.9999999999999993E-3"/>
    <n v="14"/>
    <n v="15"/>
    <n v="20545.03542"/>
    <n v="20826.259999999998"/>
    <n v="-281.22457999999824"/>
    <n v="-1.3688201273492778E-2"/>
    <s v="Jun-2025"/>
    <s v="Q2-2025"/>
    <s v="Medium"/>
    <s v="Africa &gt; South Africa &gt; Johannesburg"/>
    <s v="Jan-2023"/>
    <n v="29"/>
    <n v="29"/>
    <n v="1429853.4554100002"/>
    <n v="839743.45273000014"/>
    <n v="0.58729336880835092"/>
    <s v="A"/>
    <n v="0"/>
  </r>
  <r>
    <s v="ORD-2024-741404"/>
    <d v="2024-10-19T00:00:00"/>
    <d v="2024-11-06T00:00:00"/>
    <x v="1"/>
    <x v="11"/>
    <s v="Chicago"/>
    <s v="Education"/>
    <s v="Unknown"/>
    <x v="1"/>
    <x v="3"/>
    <s v="MON-8129"/>
    <n v="942.02"/>
    <n v="1028.46"/>
    <n v="0"/>
    <n v="19"/>
    <n v="18"/>
    <n v="19540.740000000002"/>
    <n v="17898.38"/>
    <n v="1642.3600000000006"/>
    <n v="8.4047994088248479E-2"/>
    <s v="Oct-2024"/>
    <s v="Q4-2024"/>
    <s v="Medium"/>
    <s v="Americas &gt; USA &gt; Chicago"/>
    <s v="Jan-2023"/>
    <n v="21"/>
    <n v="21"/>
    <n v="1429853.4554100002"/>
    <n v="859284.19273000013"/>
    <n v="0.60095962245557999"/>
    <s v="A"/>
    <n v="0"/>
  </r>
  <r>
    <s v="ORD-2025-964661"/>
    <d v="2025-02-04T00:00:00"/>
    <d v="2025-02-25T00:00:00"/>
    <x v="0"/>
    <x v="2"/>
    <s v="Birmingham"/>
    <s v="Corporate"/>
    <s v="Marketplace"/>
    <x v="4"/>
    <x v="3"/>
    <s v="MON-4959"/>
    <n v="1016.32"/>
    <n v="2253.42"/>
    <n v="5.5E-2"/>
    <n v="9"/>
    <n v="21"/>
    <n v="19165.337099999997"/>
    <n v="9146.880000000001"/>
    <n v="10018.457099999996"/>
    <n v="0.52273837124419786"/>
    <s v="Feb-2025"/>
    <s v="Q1-2025"/>
    <s v="High"/>
    <s v="Europe &gt; United Kingdom &gt; Birmingham"/>
    <s v="Jan-2023"/>
    <n v="25"/>
    <n v="25"/>
    <n v="1429853.4554100002"/>
    <n v="878449.52983000013"/>
    <n v="0.61436332968689511"/>
    <s v="A"/>
    <n v="0"/>
  </r>
  <r>
    <s v="ORD-2024-398783"/>
    <d v="2024-07-18T00:00:00"/>
    <d v="2024-08-07T00:00:00"/>
    <x v="0"/>
    <x v="7"/>
    <s v="Marseille"/>
    <s v="Corporate"/>
    <s v="Retail"/>
    <x v="6"/>
    <x v="3"/>
    <s v="MON-7622"/>
    <n v="941.35"/>
    <n v="899.83"/>
    <n v="5.8000000000000003E-2"/>
    <n v="22"/>
    <n v="20"/>
    <n v="18648.07692"/>
    <n v="20709.7"/>
    <n v="-2061.6230800000012"/>
    <n v="-0.11055419220139089"/>
    <s v="Jul-2024"/>
    <s v="Q3-2024"/>
    <s v="Medium"/>
    <s v="Europe &gt; France &gt; Marseille"/>
    <s v="Jan-2023"/>
    <n v="18"/>
    <n v="18"/>
    <n v="1429853.4554100002"/>
    <n v="897097.60675000015"/>
    <n v="0.62740527944016744"/>
    <s v="A"/>
    <n v="0"/>
  </r>
  <r>
    <s v="ORD-2024-604471"/>
    <d v="2024-01-21T00:00:00"/>
    <d v="2024-01-25T00:00:00"/>
    <x v="2"/>
    <x v="3"/>
    <s v="Delhi"/>
    <s v="Consumer"/>
    <s v="Direct"/>
    <x v="1"/>
    <x v="3"/>
    <s v="MON-8973"/>
    <n v="523.70000000000005"/>
    <n v="1109.92"/>
    <n v="0.03"/>
    <n v="16"/>
    <n v="4"/>
    <n v="17225.9584"/>
    <n v="8379.2000000000007"/>
    <n v="8846.7583999999988"/>
    <n v="0.51357133197302962"/>
    <s v="Jan-2024"/>
    <s v="Q1-2024"/>
    <s v="Medium"/>
    <s v="Asia &gt; India &gt; Delhi"/>
    <s v="Jan-2023"/>
    <n v="12"/>
    <n v="12"/>
    <n v="1429853.4554100002"/>
    <n v="914323.56515000015"/>
    <n v="0.63945263879354997"/>
    <s v="A"/>
    <n v="1"/>
  </r>
  <r>
    <s v="ORD-2025-845715"/>
    <d v="2025-04-14T00:00:00"/>
    <d v="2025-05-04T00:00:00"/>
    <x v="0"/>
    <x v="2"/>
    <s v="Birmingham"/>
    <s v="Enterprise"/>
    <s v="Marketplace"/>
    <x v="10"/>
    <x v="3"/>
    <s v="MON-6962"/>
    <n v="1413.87"/>
    <n v="3275"/>
    <n v="0.255"/>
    <n v="7"/>
    <n v="20"/>
    <n v="17079.125"/>
    <n v="9897.09"/>
    <n v="7182.0349999999999"/>
    <n v="0.42051539525590448"/>
    <s v="Apr-2025"/>
    <s v="Q2-2025"/>
    <s v="High"/>
    <s v="Europe &gt; United Kingdom &gt; Birmingham"/>
    <s v="Jan-2023"/>
    <n v="27"/>
    <n v="27"/>
    <n v="1429853.4554100002"/>
    <n v="931402.69015000015"/>
    <n v="0.65139730692396525"/>
    <s v="A"/>
    <n v="0"/>
  </r>
  <r>
    <s v="ORD-2023-390998"/>
    <d v="2023-04-19T00:00:00"/>
    <d v="2023-04-28T00:00:00"/>
    <x v="0"/>
    <x v="0"/>
    <s v="Berlin"/>
    <s v="Education"/>
    <s v="Online"/>
    <x v="13"/>
    <x v="3"/>
    <s v="MON-1663"/>
    <n v="1178.42"/>
    <n v="2446.56"/>
    <n v="2.9000000000000001E-2"/>
    <n v="7"/>
    <n v="9"/>
    <n v="16629.268319999999"/>
    <n v="8248.94"/>
    <n v="8380.3283199999987"/>
    <n v="0.50395051416188819"/>
    <s v="Apr-2023"/>
    <s v="Q2-2023"/>
    <s v="High"/>
    <s v="Europe &gt; Germany &gt; Berlin"/>
    <s v="Jan-2023"/>
    <n v="3"/>
    <n v="3"/>
    <n v="1429853.4554100002"/>
    <n v="948031.95847000019"/>
    <n v="0.66302735772188548"/>
    <s v="A"/>
    <n v="0"/>
  </r>
  <r>
    <s v="ORD-2024-329104"/>
    <d v="2024-05-23T00:00:00"/>
    <d v="2024-06-14T00:00:00"/>
    <x v="0"/>
    <x v="7"/>
    <s v="Marseille"/>
    <s v="Small Business"/>
    <s v="Online"/>
    <x v="15"/>
    <x v="3"/>
    <s v="MON-2100"/>
    <n v="1481.74"/>
    <n v="1848.97"/>
    <n v="0.254"/>
    <n v="12"/>
    <n v="22"/>
    <n v="16551.979439999999"/>
    <n v="17780.88"/>
    <n v="-1228.9005600000019"/>
    <n v="-7.424493030907256E-2"/>
    <s v="May-2024"/>
    <s v="Q2-2024"/>
    <s v="High"/>
    <s v="Europe &gt; France &gt; Marseille"/>
    <s v="Jan-2023"/>
    <n v="16"/>
    <n v="16"/>
    <n v="1429853.4554100002"/>
    <n v="964583.93791000021"/>
    <n v="0.67460335481261802"/>
    <s v="A"/>
    <n v="0"/>
  </r>
  <r>
    <s v="ORD-2024-500511"/>
    <d v="2024-10-08T00:00:00"/>
    <d v="2024-10-08T00:00:00"/>
    <x v="0"/>
    <x v="2"/>
    <s v="London"/>
    <s v="Corporate"/>
    <s v="Online"/>
    <x v="13"/>
    <x v="3"/>
    <s v="MON-9733"/>
    <n v="1108.1099999999999"/>
    <n v="2503.79"/>
    <n v="0.184"/>
    <n v="8"/>
    <n v="0"/>
    <n v="16344.741120000001"/>
    <n v="8864.8799999999992"/>
    <n v="7479.8611200000014"/>
    <n v="0.45763105485025884"/>
    <s v="Oct-2024"/>
    <s v="Q4-2024"/>
    <s v="High"/>
    <s v="Europe &gt; United Kingdom &gt; London"/>
    <s v="Jan-2023"/>
    <n v="21"/>
    <n v="21"/>
    <n v="1429853.4554100002"/>
    <n v="980928.67903000023"/>
    <n v="0.68603441514831742"/>
    <s v="A"/>
    <n v="1"/>
  </r>
  <r>
    <s v="ORD-2024-192263"/>
    <d v="2024-11-21T00:00:00"/>
    <d v="2024-12-21T00:00:00"/>
    <x v="0"/>
    <x v="7"/>
    <s v="Marseille"/>
    <s v="Small Business"/>
    <s v="Direct"/>
    <x v="14"/>
    <x v="3"/>
    <s v="MON-7943"/>
    <n v="1122.68"/>
    <n v="1997.19"/>
    <n v="0.186"/>
    <n v="10"/>
    <n v="30"/>
    <n v="16257.126600000001"/>
    <n v="11226.800000000001"/>
    <n v="5030.3266000000003"/>
    <n v="0.30942285951073295"/>
    <s v="Nov-2024"/>
    <s v="Q4-2024"/>
    <s v="High"/>
    <s v="Europe &gt; France &gt; Marseille"/>
    <s v="Jan-2023"/>
    <n v="22"/>
    <n v="22"/>
    <n v="1429853.4554100002"/>
    <n v="997185.80563000019"/>
    <n v="0.69740420030950956"/>
    <s v="A"/>
    <n v="0"/>
  </r>
  <r>
    <s v="ORD-2024-972999"/>
    <d v="2024-09-06T00:00:00"/>
    <d v="2024-10-04T00:00:00"/>
    <x v="3"/>
    <x v="8"/>
    <s v="Cape Town"/>
    <s v="Corporate"/>
    <s v="Marketplace"/>
    <x v="4"/>
    <x v="3"/>
    <s v="MON-3504"/>
    <n v="1174.17"/>
    <n v="1641.61"/>
    <n v="0.122"/>
    <n v="11"/>
    <n v="28"/>
    <n v="15854.669379999999"/>
    <n v="12915.87"/>
    <n v="2938.7993799999986"/>
    <n v="0.18535860380079391"/>
    <s v="Sep-2024"/>
    <s v="Q3-2024"/>
    <s v="High"/>
    <s v="Africa &gt; South Africa &gt; Cape Town"/>
    <s v="Jan-2023"/>
    <n v="20"/>
    <n v="20"/>
    <n v="1429853.4554100002"/>
    <n v="1013040.4750100002"/>
    <n v="0.70849251801088808"/>
    <s v="A"/>
    <n v="0"/>
  </r>
  <r>
    <s v="ORD-2025-779530"/>
    <d v="2025-05-19T00:00:00"/>
    <d v="2025-05-26T00:00:00"/>
    <x v="1"/>
    <x v="4"/>
    <s v="São Paulo"/>
    <s v="Small Business"/>
    <s v="Distributor"/>
    <x v="2"/>
    <x v="3"/>
    <s v="MON-2993"/>
    <n v="383.77"/>
    <n v="952.56"/>
    <n v="0.3"/>
    <n v="22"/>
    <n v="7"/>
    <n v="14669.423999999999"/>
    <n v="8442.9399999999987"/>
    <n v="6226.4840000000004"/>
    <n v="0.42445320279787407"/>
    <s v="May-2025"/>
    <s v="Q2-2025"/>
    <s v="Medium"/>
    <s v="Americas &gt; Brazil &gt; São Paulo"/>
    <s v="Jan-2023"/>
    <n v="28"/>
    <n v="28"/>
    <n v="1429853.4554100002"/>
    <n v="1027709.8990100002"/>
    <n v="0.71875190784171084"/>
    <s v="A"/>
    <n v="1"/>
  </r>
  <r>
    <s v="ORD-2025-765220"/>
    <d v="2025-04-06T00:00:00"/>
    <d v="2025-04-30T00:00:00"/>
    <x v="1"/>
    <x v="4"/>
    <s v="Brasília"/>
    <s v="Education"/>
    <s v="Online"/>
    <x v="10"/>
    <x v="3"/>
    <s v="MON-4925"/>
    <n v="855.78"/>
    <n v="977.38"/>
    <n v="0.14699999999999999"/>
    <n v="17"/>
    <n v="24"/>
    <n v="14172.987379999999"/>
    <n v="14548.26"/>
    <n v="-375.27262000000155"/>
    <n v="-2.6478018355506474E-2"/>
    <s v="Apr-2025"/>
    <s v="Q2-2025"/>
    <s v="Medium"/>
    <s v="Americas &gt; Brazil &gt; Brasília"/>
    <s v="Jan-2023"/>
    <n v="27"/>
    <n v="27"/>
    <n v="1429853.4554100002"/>
    <n v="1041882.8863900001"/>
    <n v="0.72866410361700162"/>
    <s v="A"/>
    <n v="0"/>
  </r>
  <r>
    <s v="ORD-2023-545150"/>
    <d v="2023-04-06T00:00:00"/>
    <d v="2023-04-08T00:00:00"/>
    <x v="3"/>
    <x v="6"/>
    <s v="Abuja"/>
    <s v="Small Business"/>
    <s v="Marketplace"/>
    <x v="10"/>
    <x v="3"/>
    <s v="MON-4373"/>
    <n v="720.35"/>
    <n v="1571.66"/>
    <n v="0.107"/>
    <n v="10"/>
    <n v="2"/>
    <n v="14034.9238"/>
    <n v="7203.5"/>
    <n v="6831.4238000000005"/>
    <n v="0.4867446305622265"/>
    <s v="Apr-2023"/>
    <s v="Q2-2023"/>
    <s v="Medium"/>
    <s v="Africa &gt; Nigeria &gt; Abuja"/>
    <s v="Jan-2023"/>
    <n v="3"/>
    <n v="3"/>
    <n v="1429853.4554100002"/>
    <n v="1055917.8101900001"/>
    <n v="0.73847974153912388"/>
    <s v="A"/>
    <n v="1"/>
  </r>
  <r>
    <s v="ORD-2023-825084"/>
    <d v="2023-07-14T00:00:00"/>
    <d v="2023-07-21T00:00:00"/>
    <x v="3"/>
    <x v="8"/>
    <s v="Durban"/>
    <s v="Enterprise"/>
    <s v="Marketplace"/>
    <x v="3"/>
    <x v="3"/>
    <s v="MON-1018"/>
    <n v="620.74"/>
    <n v="1330.07"/>
    <n v="0.29899999999999999"/>
    <n v="15"/>
    <n v="7"/>
    <n v="13985.68605"/>
    <n v="9311.1"/>
    <n v="4674.5860499999999"/>
    <n v="0.3342407396596751"/>
    <s v="Jul-2023"/>
    <s v="Q3-2023"/>
    <s v="Medium"/>
    <s v="Africa &gt; South Africa &gt; Durban"/>
    <s v="Jan-2023"/>
    <n v="6"/>
    <n v="6"/>
    <n v="1429853.4554100002"/>
    <n v="1069903.49624"/>
    <n v="0.7482609439393304"/>
    <s v="A"/>
    <n v="1"/>
  </r>
  <r>
    <s v="ORD-2024-220234"/>
    <d v="2024-03-15T00:00:00"/>
    <d v="2024-04-09T00:00:00"/>
    <x v="1"/>
    <x v="1"/>
    <s v="Vancouver"/>
    <s v="Consumer"/>
    <s v="Online"/>
    <x v="6"/>
    <x v="3"/>
    <s v="MON-4361"/>
    <n v="648.64"/>
    <n v="815.19"/>
    <n v="0.22500000000000001"/>
    <n v="22"/>
    <n v="25"/>
    <n v="13898.989500000001"/>
    <n v="14270.08"/>
    <n v="-371.09049999999843"/>
    <n v="-2.669909924027199E-2"/>
    <s v="Mar-2024"/>
    <s v="Q1-2024"/>
    <s v="Low"/>
    <s v="Americas &gt; Canada &gt; Vancouver"/>
    <s v="Jan-2023"/>
    <n v="14"/>
    <n v="14"/>
    <n v="1429853.4554100002"/>
    <n v="1083802.4857399999"/>
    <n v="0.75798151316788431"/>
    <s v="A"/>
    <n v="0"/>
  </r>
  <r>
    <s v="ORD-2023-304451"/>
    <d v="2023-10-07T00:00:00"/>
    <d v="2023-10-23T00:00:00"/>
    <x v="2"/>
    <x v="3"/>
    <s v="Hyderabad"/>
    <s v="Consumer"/>
    <s v="Retail"/>
    <x v="12"/>
    <x v="3"/>
    <s v="MON-7602"/>
    <n v="906.81"/>
    <n v="1395.56"/>
    <n v="0.185"/>
    <n v="12"/>
    <n v="16"/>
    <n v="13648.576800000001"/>
    <n v="10881.72"/>
    <n v="2766.8568000000014"/>
    <n v="0.20272126834498974"/>
    <s v="Oct-2023"/>
    <s v="Q4-2023"/>
    <s v="Medium"/>
    <s v="Asia &gt; India &gt; Hyderabad"/>
    <s v="Jan-2023"/>
    <n v="9"/>
    <n v="9"/>
    <n v="1429853.4554100002"/>
    <n v="1097451.0625399998"/>
    <n v="0.76752695067293708"/>
    <s v="A"/>
    <n v="0"/>
  </r>
  <r>
    <s v="ORD-2023-126505"/>
    <d v="2023-12-19T00:00:00"/>
    <d v="2024-01-01T00:00:00"/>
    <x v="1"/>
    <x v="1"/>
    <s v="Toronto"/>
    <s v="Enterprise"/>
    <s v="Retail"/>
    <x v="10"/>
    <x v="3"/>
    <s v="MON-6065"/>
    <n v="856.1"/>
    <n v="901.48"/>
    <n v="5.6000000000000001E-2"/>
    <n v="16"/>
    <n v="13"/>
    <n v="13615.95392"/>
    <n v="13697.6"/>
    <n v="-81.646080000000438"/>
    <n v="-5.9963540182133958E-3"/>
    <s v="Dec-2023"/>
    <s v="Q4-2023"/>
    <s v="Medium"/>
    <s v="Americas &gt; Canada &gt; Toronto"/>
    <s v="Jan-2023"/>
    <n v="11"/>
    <n v="11"/>
    <n v="1429853.4554100002"/>
    <n v="1111067.0164599998"/>
    <n v="0.77704957263708496"/>
    <s v="A"/>
    <n v="0"/>
  </r>
  <r>
    <s v="ORD-2024-503082"/>
    <d v="2024-05-19T00:00:00"/>
    <d v="2024-06-08T00:00:00"/>
    <x v="1"/>
    <x v="4"/>
    <s v="Brasília"/>
    <s v="Small Business"/>
    <s v="Retail"/>
    <x v="13"/>
    <x v="3"/>
    <s v="MON-4271"/>
    <n v="1075.9000000000001"/>
    <n v="1242.1500000000001"/>
    <n v="1.2E-2"/>
    <n v="11"/>
    <n v="20"/>
    <n v="13499.686200000002"/>
    <n v="11834.900000000001"/>
    <n v="1664.7862000000005"/>
    <n v="0.12332036280961851"/>
    <s v="May-2024"/>
    <s v="Q2-2024"/>
    <s v="Medium"/>
    <s v="Americas &gt; Brazil &gt; Brasília"/>
    <s v="Jan-2023"/>
    <n v="16"/>
    <n v="16"/>
    <n v="1429853.4554100002"/>
    <n v="1124566.70266"/>
    <n v="0.78649088017033086"/>
    <s v="A"/>
    <n v="0"/>
  </r>
  <r>
    <s v="ORD-2025-248586"/>
    <d v="2025-09-12T00:00:00"/>
    <d v="2025-09-30T00:00:00"/>
    <x v="2"/>
    <x v="10"/>
    <s v="Nagoya"/>
    <s v="Non-Profit"/>
    <s v="Marketplace"/>
    <x v="6"/>
    <x v="3"/>
    <s v="MON-2998"/>
    <n v="1212.99"/>
    <n v="1653.64"/>
    <n v="0.107"/>
    <n v="9"/>
    <n v="18"/>
    <n v="13290.304680000001"/>
    <n v="10916.91"/>
    <n v="2373.3946800000012"/>
    <n v="0.17858090819931458"/>
    <s v="Sep-2025"/>
    <s v="Q3-2025"/>
    <s v="High"/>
    <s v="Asia &gt; Japan &gt; Nagoya"/>
    <s v="Mar-2023"/>
    <n v="30"/>
    <n v="30"/>
    <n v="1429853.4554100002"/>
    <n v="1137857.00734"/>
    <n v="0.79578575205367996"/>
    <s v="A"/>
    <n v="0"/>
  </r>
  <r>
    <s v="ORD-2023-212701"/>
    <d v="2023-12-02T00:00:00"/>
    <d v="2023-12-16T00:00:00"/>
    <x v="0"/>
    <x v="0"/>
    <s v="Frankfurt"/>
    <s v="Education"/>
    <s v="Direct"/>
    <x v="15"/>
    <x v="3"/>
    <s v="MON-4278"/>
    <n v="879.08"/>
    <n v="1093.3900000000001"/>
    <n v="0.113"/>
    <n v="13"/>
    <n v="14"/>
    <n v="12607.880090000002"/>
    <n v="11428.04"/>
    <n v="1179.8400900000015"/>
    <n v="9.3579577341935311E-2"/>
    <s v="Dec-2023"/>
    <s v="Q4-2023"/>
    <s v="Medium"/>
    <s v="Europe &gt; Germany &gt; Frankfurt"/>
    <s v="Jan-2023"/>
    <n v="11"/>
    <n v="11"/>
    <n v="1429853.4554100002"/>
    <n v="1150464.8874300001"/>
    <n v="0.80460335503410918"/>
    <s v="B"/>
    <n v="0"/>
  </r>
  <r>
    <s v="ORD-2024-947056"/>
    <d v="2024-07-31T00:00:00"/>
    <d v="2024-08-15T00:00:00"/>
    <x v="2"/>
    <x v="10"/>
    <s v="Tokyo"/>
    <s v="Corporate"/>
    <s v="Marketplace"/>
    <x v="6"/>
    <x v="3"/>
    <s v="MON-1564"/>
    <n v="1252.52"/>
    <n v="1417.24"/>
    <n v="0.192"/>
    <n v="11"/>
    <n v="15"/>
    <n v="12596.429120000001"/>
    <n v="13777.72"/>
    <n v="-1181.2908799999987"/>
    <n v="-9.3779821943696898E-2"/>
    <s v="Jul-2024"/>
    <s v="Q3-2024"/>
    <s v="Medium"/>
    <s v="Asia &gt; Japan &gt; Tokyo"/>
    <s v="Mar-2023"/>
    <n v="16"/>
    <n v="16"/>
    <n v="1429853.4554100002"/>
    <n v="1163061.3165500001"/>
    <n v="0.81341294952250942"/>
    <s v="B"/>
    <n v="0"/>
  </r>
  <r>
    <s v="ORD-2023-197661"/>
    <d v="2023-08-08T00:00:00"/>
    <d v="2023-08-22T00:00:00"/>
    <x v="0"/>
    <x v="2"/>
    <s v="Birmingham"/>
    <s v="Non-Profit"/>
    <s v="Direct"/>
    <x v="15"/>
    <x v="3"/>
    <s v="MON-7511"/>
    <n v="446.69"/>
    <n v="967.25"/>
    <n v="9.4E-2"/>
    <n v="14"/>
    <n v="14"/>
    <n v="12268.599"/>
    <n v="6253.66"/>
    <n v="6014.9390000000003"/>
    <n v="0.49027105702941309"/>
    <s v="Aug-2023"/>
    <s v="Q3-2023"/>
    <s v="Medium"/>
    <s v="Europe &gt; United Kingdom &gt; Birmingham"/>
    <s v="Jan-2023"/>
    <n v="7"/>
    <n v="7"/>
    <n v="1429853.4554100002"/>
    <n v="1175329.91555"/>
    <n v="0.82199326868289635"/>
    <s v="B"/>
    <n v="0"/>
  </r>
  <r>
    <s v="ORD-2023-884625"/>
    <d v="2023-02-19T00:00:00"/>
    <d v="2023-03-12T00:00:00"/>
    <x v="0"/>
    <x v="0"/>
    <s v="Berlin"/>
    <s v="Small Business"/>
    <s v="Direct"/>
    <x v="2"/>
    <x v="3"/>
    <s v="MON-6699"/>
    <n v="1234.81"/>
    <n v="2055.2399999999998"/>
    <n v="5.2999999999999999E-2"/>
    <n v="6"/>
    <n v="21"/>
    <n v="11677.873679999999"/>
    <n v="7408.86"/>
    <n v="4269.0136799999991"/>
    <n v="0.36556429680441616"/>
    <s v="Feb-2023"/>
    <s v="Q1-2023"/>
    <s v="High"/>
    <s v="Europe &gt; Germany &gt; Berlin"/>
    <s v="Jan-2023"/>
    <n v="1"/>
    <n v="1"/>
    <n v="1429853.4554100002"/>
    <n v="1187007.78923"/>
    <n v="0.83016045087615919"/>
    <s v="B"/>
    <n v="0"/>
  </r>
  <r>
    <s v="ORD-2023-334213"/>
    <d v="2023-08-19T00:00:00"/>
    <d v="2023-08-23T00:00:00"/>
    <x v="3"/>
    <x v="6"/>
    <s v="Abuja"/>
    <s v="Small Business"/>
    <s v="Online"/>
    <x v="8"/>
    <x v="3"/>
    <s v="MON-5517"/>
    <n v="790.63"/>
    <n v="1382.31"/>
    <n v="0.10100000000000001"/>
    <n v="9"/>
    <n v="4"/>
    <n v="11184.270209999999"/>
    <n v="7115.67"/>
    <n v="4068.6002099999987"/>
    <n v="0.36377878338116432"/>
    <s v="Aug-2023"/>
    <s v="Q3-2023"/>
    <s v="Medium"/>
    <s v="Africa &gt; Nigeria &gt; Abuja"/>
    <s v="Jan-2023"/>
    <n v="7"/>
    <n v="7"/>
    <n v="1429853.4554100002"/>
    <n v="1198192.05944"/>
    <n v="0.83798242044072069"/>
    <s v="B"/>
    <n v="1"/>
  </r>
  <r>
    <s v="ORD-2025-484073"/>
    <d v="2025-02-19T00:00:00"/>
    <d v="2025-03-09T00:00:00"/>
    <x v="2"/>
    <x v="3"/>
    <s v="Delhi"/>
    <s v="Small Business"/>
    <s v="Direct"/>
    <x v="0"/>
    <x v="3"/>
    <s v="MON-1436"/>
    <n v="325.87"/>
    <n v="538.79"/>
    <n v="0.17399999999999999"/>
    <n v="24"/>
    <n v="18"/>
    <n v="10680.972960000001"/>
    <n v="7820.88"/>
    <n v="2860.0929600000009"/>
    <n v="0.26777457172778019"/>
    <s v="Feb-2025"/>
    <s v="Q1-2025"/>
    <s v="Low"/>
    <s v="Asia &gt; India &gt; Delhi"/>
    <s v="Jan-2023"/>
    <n v="25"/>
    <n v="25"/>
    <n v="1429853.4554100002"/>
    <n v="1208873.0323999999"/>
    <n v="0.84545239781468673"/>
    <s v="B"/>
    <n v="0"/>
  </r>
  <r>
    <s v="ORD-2025-542939"/>
    <d v="2025-01-13T00:00:00"/>
    <d v="2025-02-08T00:00:00"/>
    <x v="0"/>
    <x v="7"/>
    <s v="Paris"/>
    <s v="Non-Profit"/>
    <s v="Unknown"/>
    <x v="13"/>
    <x v="3"/>
    <s v="MON-1593"/>
    <n v="594.74"/>
    <n v="1020.69"/>
    <n v="0.21099999999999999"/>
    <n v="13"/>
    <n v="26"/>
    <n v="10469.217330000001"/>
    <n v="7731.62"/>
    <n v="2737.5973300000014"/>
    <n v="0.26149016146176429"/>
    <s v="Jan-2025"/>
    <s v="Q1-2025"/>
    <s v="Medium"/>
    <s v="Europe &gt; France &gt; Paris"/>
    <s v="Jan-2023"/>
    <n v="24"/>
    <n v="24"/>
    <n v="1429853.4554100002"/>
    <n v="1219342.2497299998"/>
    <n v="0.85277427915181858"/>
    <s v="B"/>
    <n v="0"/>
  </r>
  <r>
    <s v="ORD-2024-837651"/>
    <d v="2024-12-10T00:00:00"/>
    <d v="2024-12-19T00:00:00"/>
    <x v="3"/>
    <x v="6"/>
    <s v="Lagos"/>
    <s v="Corporate"/>
    <s v="Retail"/>
    <x v="0"/>
    <x v="3"/>
    <s v="MON-4789"/>
    <n v="488.68"/>
    <n v="984.36"/>
    <n v="5.8999999999999997E-2"/>
    <n v="11"/>
    <n v="9"/>
    <n v="10189.110360000002"/>
    <n v="5375.4800000000005"/>
    <n v="4813.6303600000019"/>
    <n v="0.47242891576649887"/>
    <s v="Dec-2024"/>
    <s v="Q4-2024"/>
    <s v="Medium"/>
    <s v="Africa &gt; Nigeria &gt; Lagos"/>
    <s v="Jan-2023"/>
    <n v="23"/>
    <n v="23"/>
    <n v="1429853.4554100002"/>
    <n v="1229531.3600899999"/>
    <n v="0.8599002614134611"/>
    <s v="B"/>
    <n v="0"/>
  </r>
  <r>
    <s v="ORD-2023-906481"/>
    <d v="2023-05-02T00:00:00"/>
    <d v="2023-05-18T00:00:00"/>
    <x v="2"/>
    <x v="3"/>
    <s v="Delhi"/>
    <s v="Small Business"/>
    <s v="Marketplace"/>
    <x v="10"/>
    <x v="3"/>
    <s v="MON-2266"/>
    <n v="1463.92"/>
    <n v="2252.2399999999998"/>
    <n v="0.11799999999999999"/>
    <n v="5"/>
    <n v="16"/>
    <n v="9932.3783999999996"/>
    <n v="7319.6"/>
    <n v="2612.7783999999992"/>
    <n v="0.26305667130040067"/>
    <s v="May-2023"/>
    <s v="Q2-2023"/>
    <s v="High"/>
    <s v="Asia &gt; India &gt; Delhi"/>
    <s v="Jan-2023"/>
    <n v="4"/>
    <n v="4"/>
    <n v="1429853.4554100002"/>
    <n v="1239463.7384899999"/>
    <n v="0.86684669243575918"/>
    <s v="B"/>
    <n v="0"/>
  </r>
  <r>
    <s v="ORD-2024-745822"/>
    <d v="2024-03-31T00:00:00"/>
    <d v="2024-04-17T00:00:00"/>
    <x v="0"/>
    <x v="0"/>
    <s v="Frankfurt"/>
    <s v="Education"/>
    <s v="Direct"/>
    <x v="11"/>
    <x v="3"/>
    <s v="MON-8651"/>
    <n v="1025.51"/>
    <n v="1436.54"/>
    <n v="0.13900000000000001"/>
    <n v="8"/>
    <n v="17"/>
    <n v="9894.8875200000002"/>
    <n v="8204.08"/>
    <n v="1690.8075200000003"/>
    <n v="0.17087688127656456"/>
    <s v="Mar-2024"/>
    <s v="Q1-2024"/>
    <s v="Medium"/>
    <s v="Europe &gt; Germany &gt; Frankfurt"/>
    <s v="Jan-2023"/>
    <n v="14"/>
    <n v="14"/>
    <n v="1429853.4554100002"/>
    <n v="1249358.62601"/>
    <n v="0.87376690337245466"/>
    <s v="B"/>
    <n v="0"/>
  </r>
  <r>
    <s v="ORD-2024-635626"/>
    <d v="2024-08-27T00:00:00"/>
    <d v="2024-09-19T00:00:00"/>
    <x v="0"/>
    <x v="0"/>
    <s v="Berlin"/>
    <s v="Small Business"/>
    <s v="Direct"/>
    <x v="4"/>
    <x v="3"/>
    <s v="MON-9967"/>
    <n v="1024.01"/>
    <n v="1580.97"/>
    <n v="3.6999999999999998E-2"/>
    <n v="6"/>
    <n v="23"/>
    <n v="9134.8446599999988"/>
    <n v="6144.0599999999995"/>
    <n v="2990.7846599999993"/>
    <n v="0.32740399769425305"/>
    <s v="Aug-2024"/>
    <s v="Q3-2024"/>
    <s v="Medium"/>
    <s v="Europe &gt; Germany &gt; Berlin"/>
    <s v="Jan-2023"/>
    <n v="19"/>
    <n v="19"/>
    <n v="1429853.4554100002"/>
    <n v="1258493.47067"/>
    <n v="0.88015556133277728"/>
    <s v="B"/>
    <n v="0"/>
  </r>
  <r>
    <s v="ORD-2024-419248"/>
    <d v="2024-03-04T00:00:00"/>
    <d v="2024-03-16T00:00:00"/>
    <x v="3"/>
    <x v="8"/>
    <s v="Johannesburg"/>
    <s v="Enterprise"/>
    <s v="Distributor"/>
    <x v="9"/>
    <x v="3"/>
    <s v="MON-8422"/>
    <n v="441.08"/>
    <n v="1054.29"/>
    <n v="0.23699999999999999"/>
    <n v="11"/>
    <n v="12"/>
    <n v="8848.6559699999998"/>
    <n v="4851.88"/>
    <n v="3996.7759699999997"/>
    <n v="0.45168169985932899"/>
    <s v="Mar-2024"/>
    <s v="Q1-2024"/>
    <s v="Medium"/>
    <s v="Africa &gt; South Africa &gt; Johannesburg"/>
    <s v="Jan-2023"/>
    <n v="14"/>
    <n v="14"/>
    <n v="1429853.4554100002"/>
    <n v="1267342.1266399999"/>
    <n v="0.88634406683068001"/>
    <s v="B"/>
    <n v="0"/>
  </r>
  <r>
    <s v="ORD-2024-347736"/>
    <d v="2024-05-22T00:00:00"/>
    <d v="2024-06-06T00:00:00"/>
    <x v="2"/>
    <x v="10"/>
    <s v="Nagoya"/>
    <s v="Corporate"/>
    <s v="Distributor"/>
    <x v="1"/>
    <x v="3"/>
    <s v="MON-6870"/>
    <n v="673.88"/>
    <n v="1228.01"/>
    <n v="0.105"/>
    <n v="8"/>
    <n v="15"/>
    <n v="8792.5516000000007"/>
    <n v="5391.04"/>
    <n v="3401.5116000000007"/>
    <n v="0.38686285332690007"/>
    <s v="May-2024"/>
    <s v="Q2-2024"/>
    <s v="Medium"/>
    <s v="Asia &gt; Japan &gt; Nagoya"/>
    <s v="Mar-2023"/>
    <n v="14"/>
    <n v="14"/>
    <n v="1429853.4554100002"/>
    <n v="1276134.6782399998"/>
    <n v="0.89249333448236301"/>
    <s v="B"/>
    <n v="0"/>
  </r>
  <r>
    <s v="ORD-2023-431328"/>
    <d v="2023-12-20T00:00:00"/>
    <d v="2024-01-14T00:00:00"/>
    <x v="2"/>
    <x v="3"/>
    <s v="Mumbai"/>
    <s v="Non-Profit"/>
    <s v="Marketplace"/>
    <x v="2"/>
    <x v="3"/>
    <s v="MON-1572"/>
    <n v="1085.6099999999999"/>
    <n v="1246.4100000000001"/>
    <n v="0.113"/>
    <n v="7"/>
    <n v="25"/>
    <n v="7738.9596900000006"/>
    <n v="7599.2699999999995"/>
    <n v="139.68969000000106"/>
    <n v="1.8050189637310417E-2"/>
    <s v="Dec-2023"/>
    <s v="Q4-2023"/>
    <s v="Medium"/>
    <s v="Asia &gt; India &gt; Mumbai"/>
    <s v="Jan-2023"/>
    <n v="11"/>
    <n v="11"/>
    <n v="1429853.4554100002"/>
    <n v="1283873.6379299997"/>
    <n v="0.89790574906283538"/>
    <s v="B"/>
    <n v="0"/>
  </r>
  <r>
    <s v="ORD-2025-650719"/>
    <d v="2025-02-12T00:00:00"/>
    <d v="2025-02-28T00:00:00"/>
    <x v="1"/>
    <x v="4"/>
    <s v="São Paulo"/>
    <s v="Non-Profit"/>
    <s v="Direct"/>
    <x v="7"/>
    <x v="3"/>
    <s v="MON-5179"/>
    <n v="414.95"/>
    <n v="1027.73"/>
    <n v="6.3E-2"/>
    <n v="8"/>
    <n v="16"/>
    <n v="7703.8640800000003"/>
    <n v="3319.6"/>
    <n v="4384.2640800000008"/>
    <n v="0.56909935513815568"/>
    <s v="Feb-2025"/>
    <s v="Q1-2025"/>
    <s v="Medium"/>
    <s v="Americas &gt; Brazil &gt; São Paulo"/>
    <s v="Jan-2023"/>
    <n v="25"/>
    <n v="25"/>
    <n v="1429853.4554100002"/>
    <n v="1291577.5020099997"/>
    <n v="0.90329361874336223"/>
    <s v="B"/>
    <n v="0"/>
  </r>
  <r>
    <s v="ORD-2024-569164"/>
    <d v="2024-09-05T00:00:00"/>
    <d v="2024-09-25T00:00:00"/>
    <x v="2"/>
    <x v="10"/>
    <s v="Osaka"/>
    <s v="Enterprise"/>
    <s v="Distributor"/>
    <x v="4"/>
    <x v="3"/>
    <s v="MON-5249"/>
    <n v="195.54"/>
    <n v="405.97"/>
    <n v="0.187"/>
    <n v="22"/>
    <n v="20"/>
    <n v="7261.1794199999995"/>
    <n v="4301.88"/>
    <n v="2959.2994199999994"/>
    <n v="0.40755079152141371"/>
    <s v="Sep-2024"/>
    <s v="Q3-2024"/>
    <s v="Low"/>
    <s v="Asia &gt; Japan &gt; Osaka"/>
    <s v="Mar-2023"/>
    <n v="18"/>
    <n v="18"/>
    <n v="1429853.4554100002"/>
    <n v="1298838.6814299996"/>
    <n v="0.90837188700401961"/>
    <s v="B"/>
    <n v="0"/>
  </r>
  <r>
    <s v="ORD-2024-350100"/>
    <d v="2024-10-27T00:00:00"/>
    <d v="2024-11-20T00:00:00"/>
    <x v="2"/>
    <x v="10"/>
    <s v="Nagoya"/>
    <s v="Non-Profit"/>
    <s v="Online"/>
    <x v="11"/>
    <x v="3"/>
    <s v="MON-8939"/>
    <n v="317.25"/>
    <n v="758.92"/>
    <n v="5.2999999999999999E-2"/>
    <n v="10"/>
    <n v="24"/>
    <n v="7186.9723999999997"/>
    <n v="3172.5"/>
    <n v="4014.4723999999997"/>
    <n v="0.5585762928489888"/>
    <s v="Oct-2024"/>
    <s v="Q4-2024"/>
    <s v="Low"/>
    <s v="Asia &gt; Japan &gt; Nagoya"/>
    <s v="Mar-2023"/>
    <n v="19"/>
    <n v="19"/>
    <n v="1429853.4554100002"/>
    <n v="1306025.6538299997"/>
    <n v="0.91339825692522192"/>
    <s v="B"/>
    <n v="0"/>
  </r>
  <r>
    <s v="ORD-2024-647571"/>
    <d v="2024-02-06T00:00:00"/>
    <d v="2024-02-28T00:00:00"/>
    <x v="3"/>
    <x v="5"/>
    <s v="Kisumu"/>
    <s v="Non-Profit"/>
    <s v="Online"/>
    <x v="10"/>
    <x v="3"/>
    <s v="MON-2462"/>
    <n v="834.93"/>
    <n v="1588.53"/>
    <n v="0.126"/>
    <n v="5"/>
    <n v="22"/>
    <n v="6941.8760999999995"/>
    <n v="4174.6499999999996"/>
    <n v="2767.2260999999999"/>
    <n v="0.39862798761274348"/>
    <s v="Feb-2024"/>
    <s v="Q1-2024"/>
    <s v="Medium"/>
    <s v="Africa &gt; Kenya &gt; Kisumu"/>
    <s v="Jan-2023"/>
    <n v="13"/>
    <n v="13"/>
    <n v="1429853.4554100002"/>
    <n v="1312967.5299299997"/>
    <n v="0.91825321326619147"/>
    <s v="B"/>
    <n v="0"/>
  </r>
  <r>
    <s v="ORD-2023-749324"/>
    <d v="2023-08-19T00:00:00"/>
    <d v="2023-09-07T00:00:00"/>
    <x v="3"/>
    <x v="8"/>
    <s v="Johannesburg"/>
    <s v="Enterprise"/>
    <s v="Retail"/>
    <x v="4"/>
    <x v="3"/>
    <s v="MON-2296"/>
    <n v="494.61"/>
    <n v="605.23"/>
    <n v="0.20399999999999999"/>
    <n v="14"/>
    <n v="19"/>
    <n v="6744.6831200000015"/>
    <n v="6924.54"/>
    <n v="-179.85687999999845"/>
    <n v="-2.6666468505639508E-2"/>
    <s v="Aug-2023"/>
    <s v="Q3-2023"/>
    <s v="Low"/>
    <s v="Africa &gt; South Africa &gt; Johannesburg"/>
    <s v="Jan-2023"/>
    <n v="7"/>
    <n v="7"/>
    <n v="1429853.4554100002"/>
    <n v="1319712.2130499997"/>
    <n v="0.92297025828537216"/>
    <s v="B"/>
    <n v="0"/>
  </r>
  <r>
    <s v="ORD-2023-987700"/>
    <d v="2023-04-05T00:00:00"/>
    <d v="2023-04-16T00:00:00"/>
    <x v="1"/>
    <x v="1"/>
    <s v="Vancouver"/>
    <s v="Non-Profit"/>
    <s v="Online"/>
    <x v="0"/>
    <x v="3"/>
    <s v="MON-5259"/>
    <n v="213.1"/>
    <n v="501.31"/>
    <n v="5.6000000000000001E-2"/>
    <n v="14"/>
    <n v="11"/>
    <n v="6625.3129600000002"/>
    <n v="2983.4"/>
    <n v="3641.9129600000001"/>
    <n v="0.54969674368409005"/>
    <s v="Apr-2023"/>
    <s v="Q2-2023"/>
    <s v="Low"/>
    <s v="Americas &gt; Canada &gt; Vancouver"/>
    <s v="Jan-2023"/>
    <n v="3"/>
    <n v="3"/>
    <n v="1429853.4554100002"/>
    <n v="1326337.5260099997"/>
    <n v="0.92760381911283485"/>
    <s v="B"/>
    <n v="0"/>
  </r>
  <r>
    <s v="ORD-2025-184754"/>
    <d v="2025-06-27T00:00:00"/>
    <d v="2025-07-05T00:00:00"/>
    <x v="0"/>
    <x v="0"/>
    <s v="Munich"/>
    <s v="Small Business"/>
    <s v="Direct"/>
    <x v="12"/>
    <x v="3"/>
    <s v="MON-7626"/>
    <n v="314.93"/>
    <n v="687.95"/>
    <n v="0.20499999999999999"/>
    <n v="12"/>
    <n v="8"/>
    <n v="6563.0430000000015"/>
    <n v="3779.16"/>
    <n v="2783.8830000000016"/>
    <n v="0.42417564535231617"/>
    <s v="Jun-2025"/>
    <s v="Q2-2025"/>
    <s v="Low"/>
    <s v="Europe &gt; Germany &gt; Munich"/>
    <s v="Jan-2023"/>
    <n v="29"/>
    <n v="29"/>
    <n v="1429853.4554100002"/>
    <n v="1332900.5690099997"/>
    <n v="0.9321938300507866"/>
    <s v="B"/>
    <n v="0"/>
  </r>
  <r>
    <s v="ORD-2023-172095"/>
    <d v="2023-05-24T00:00:00"/>
    <d v="2023-06-21T00:00:00"/>
    <x v="1"/>
    <x v="11"/>
    <s v="Austin"/>
    <s v="Small Business"/>
    <s v="Marketplace"/>
    <x v="12"/>
    <x v="3"/>
    <s v="MON-6882"/>
    <n v="813.97"/>
    <n v="1568.83"/>
    <n v="1.7000000000000001E-2"/>
    <n v="4"/>
    <n v="28"/>
    <n v="6168.6395599999996"/>
    <n v="3255.88"/>
    <n v="2912.7595599999995"/>
    <n v="0.47218832153649121"/>
    <s v="May-2023"/>
    <s v="Q2-2023"/>
    <s v="Medium"/>
    <s v="Americas &gt; USA &gt; Austin"/>
    <s v="Jan-2023"/>
    <n v="4"/>
    <n v="4"/>
    <n v="1429853.4554100002"/>
    <n v="1339069.2085699998"/>
    <n v="0.93650800612013163"/>
    <s v="B"/>
    <n v="0"/>
  </r>
  <r>
    <s v="ORD-2023-913592"/>
    <d v="2023-05-10T00:00:00"/>
    <d v="2023-05-14T00:00:00"/>
    <x v="2"/>
    <x v="3"/>
    <s v="Delhi"/>
    <s v="Non-Profit"/>
    <s v="Distributor"/>
    <x v="1"/>
    <x v="3"/>
    <s v="MON-2465"/>
    <n v="622.6"/>
    <n v="833.69"/>
    <n v="0.20899999999999999"/>
    <n v="9"/>
    <n v="4"/>
    <n v="5935.0391100000006"/>
    <n v="5603.4000000000005"/>
    <n v="331.63911000000007"/>
    <n v="5.5878167582959708E-2"/>
    <s v="May-2023"/>
    <s v="Q2-2023"/>
    <s v="Medium"/>
    <s v="Asia &gt; India &gt; Delhi"/>
    <s v="Jan-2023"/>
    <n v="4"/>
    <n v="4"/>
    <n v="1429853.4554100002"/>
    <n v="1345004.2476799998"/>
    <n v="0.94065880848910455"/>
    <s v="B"/>
    <n v="1"/>
  </r>
  <r>
    <s v="ORD-2024-687073"/>
    <d v="2024-03-11T00:00:00"/>
    <d v="2024-03-29T00:00:00"/>
    <x v="1"/>
    <x v="11"/>
    <s v="New York"/>
    <s v="Corporate"/>
    <s v="Retail"/>
    <x v="9"/>
    <x v="3"/>
    <s v="MON-7099"/>
    <n v="710.98"/>
    <n v="1481.45"/>
    <n v="0.21099999999999999"/>
    <n v="5"/>
    <n v="18"/>
    <n v="5844.3202500000007"/>
    <n v="3554.9"/>
    <n v="2289.4202500000006"/>
    <n v="0.39173422264120455"/>
    <s v="Mar-2024"/>
    <s v="Q1-2024"/>
    <s v="Medium"/>
    <s v="Americas &gt; USA &gt; New York"/>
    <s v="Jan-2023"/>
    <n v="14"/>
    <n v="14"/>
    <n v="1429853.4554100002"/>
    <n v="1350848.5679299999"/>
    <n v="0.944746164593947"/>
    <s v="B"/>
    <n v="0"/>
  </r>
  <r>
    <s v="ORD-2023-602648"/>
    <d v="2023-06-20T00:00:00"/>
    <d v="2023-07-08T00:00:00"/>
    <x v="1"/>
    <x v="11"/>
    <s v="Austin"/>
    <s v="Non-Profit"/>
    <s v="Direct"/>
    <x v="6"/>
    <x v="3"/>
    <s v="MON-4326"/>
    <n v="337"/>
    <n v="511.03"/>
    <n v="0.108"/>
    <n v="12"/>
    <n v="18"/>
    <n v="5470.0651200000002"/>
    <n v="4044"/>
    <n v="1426.0651200000002"/>
    <n v="0.26070349963219452"/>
    <s v="Jun-2023"/>
    <s v="Q2-2023"/>
    <s v="Low"/>
    <s v="Americas &gt; USA &gt; Austin"/>
    <s v="Jan-2023"/>
    <n v="5"/>
    <n v="5"/>
    <n v="1429853.4554100002"/>
    <n v="1356318.6330499998"/>
    <n v="0.94857177700150064"/>
    <s v="B"/>
    <n v="0"/>
  </r>
  <r>
    <s v="ORD-2024-202877"/>
    <d v="2024-07-13T00:00:00"/>
    <d v="2024-08-03T00:00:00"/>
    <x v="1"/>
    <x v="4"/>
    <s v="Rio de Janeiro"/>
    <s v="Corporate"/>
    <s v="Marketplace"/>
    <x v="9"/>
    <x v="3"/>
    <s v="MON-6287"/>
    <n v="702.98"/>
    <n v="1104.8"/>
    <n v="0.17499999999999999"/>
    <n v="6"/>
    <n v="21"/>
    <n v="5468.7599999999993"/>
    <n v="4217.88"/>
    <n v="1250.8799999999992"/>
    <n v="0.22873192460448061"/>
    <s v="Jul-2024"/>
    <s v="Q3-2024"/>
    <s v="Medium"/>
    <s v="Americas &gt; Brazil &gt; Rio de Janeiro"/>
    <s v="Jan-2023"/>
    <n v="18"/>
    <n v="18"/>
    <n v="1429853.4554100002"/>
    <n v="1361787.3930499998"/>
    <n v="0.9523964766441867"/>
    <s v="C"/>
    <n v="0"/>
  </r>
  <r>
    <s v="ORD-2024-336584"/>
    <d v="2024-12-27T00:00:00"/>
    <d v="2025-01-14T00:00:00"/>
    <x v="2"/>
    <x v="3"/>
    <s v="Bengaluru"/>
    <s v="Small Business"/>
    <s v="Marketplace"/>
    <x v="13"/>
    <x v="3"/>
    <s v="MON-8629"/>
    <n v="586.07000000000005"/>
    <n v="845.97"/>
    <n v="0.14699999999999999"/>
    <n v="7"/>
    <n v="18"/>
    <n v="5051.2868699999999"/>
    <n v="4102.4900000000007"/>
    <n v="948.79686999999922"/>
    <n v="0.18783270370862926"/>
    <s v="Dec-2024"/>
    <s v="Q4-2024"/>
    <s v="Medium"/>
    <s v="Asia &gt; India &gt; Bengaluru"/>
    <s v="Jan-2023"/>
    <n v="23"/>
    <n v="23"/>
    <n v="1429853.4554100002"/>
    <n v="1366838.6799199998"/>
    <n v="0.95592920711449314"/>
    <s v="C"/>
    <n v="0"/>
  </r>
  <r>
    <s v="ORD-2024-427031"/>
    <d v="2024-06-08T00:00:00"/>
    <d v="2024-06-24T00:00:00"/>
    <x v="3"/>
    <x v="8"/>
    <s v="Durban"/>
    <s v="Education"/>
    <s v="Distributor"/>
    <x v="11"/>
    <x v="3"/>
    <s v="MON-1389"/>
    <n v="597.85"/>
    <n v="741.92"/>
    <n v="3.1E-2"/>
    <n v="7"/>
    <n v="16"/>
    <n v="5032.4433599999993"/>
    <n v="4184.95"/>
    <n v="847.49335999999948"/>
    <n v="0.16840594108544515"/>
    <s v="Jun-2024"/>
    <s v="Q2-2024"/>
    <s v="Low"/>
    <s v="Africa &gt; South Africa &gt; Durban"/>
    <s v="Jan-2023"/>
    <n v="17"/>
    <n v="17"/>
    <n v="1429853.4554100002"/>
    <n v="1371871.1232799997"/>
    <n v="0.95944875895455006"/>
    <s v="C"/>
    <n v="0"/>
  </r>
  <r>
    <s v="ORD-2023-613317"/>
    <d v="2023-01-22T00:00:00"/>
    <d v="2023-01-29T00:00:00"/>
    <x v="0"/>
    <x v="0"/>
    <s v="Munich"/>
    <s v="Corporate"/>
    <s v="Direct"/>
    <x v="6"/>
    <x v="3"/>
    <s v="MON-2537"/>
    <n v="150.86000000000001"/>
    <n v="346.96"/>
    <n v="0.19600000000000001"/>
    <n v="18"/>
    <n v="7"/>
    <n v="5021.2051200000005"/>
    <n v="2715.4800000000005"/>
    <n v="2305.7251200000001"/>
    <n v="0.45919755614365337"/>
    <s v="Jan-2023"/>
    <s v="Q1-2023"/>
    <s v="Low"/>
    <s v="Europe &gt; Germany &gt; Munich"/>
    <s v="Jan-2023"/>
    <n v="0"/>
    <n v="0"/>
    <n v="1429853.4554100002"/>
    <n v="1376892.3283999998"/>
    <n v="0.96296045108006245"/>
    <s v="C"/>
    <n v="1"/>
  </r>
  <r>
    <s v="ORD-2024-433936"/>
    <d v="2024-08-04T00:00:00"/>
    <d v="2024-08-17T00:00:00"/>
    <x v="1"/>
    <x v="11"/>
    <s v="Austin"/>
    <s v="Consumer"/>
    <s v="Retail"/>
    <x v="4"/>
    <x v="3"/>
    <s v="MON-8867"/>
    <n v="352.79"/>
    <n v="754.22"/>
    <n v="0.113"/>
    <n v="7"/>
    <n v="13"/>
    <n v="4682.9519799999998"/>
    <n v="2469.5300000000002"/>
    <n v="2213.4219799999996"/>
    <n v="0.47265528014233443"/>
    <s v="Aug-2024"/>
    <s v="Q3-2024"/>
    <s v="Low"/>
    <s v="Americas &gt; USA &gt; Austin"/>
    <s v="Jan-2023"/>
    <n v="19"/>
    <n v="19"/>
    <n v="1429853.4554100002"/>
    <n v="1381575.2803799997"/>
    <n v="0.96623557830536055"/>
    <s v="C"/>
    <n v="0"/>
  </r>
  <r>
    <s v="ORD-2023-548934"/>
    <d v="2023-08-03T00:00:00"/>
    <d v="2023-08-30T00:00:00"/>
    <x v="2"/>
    <x v="9"/>
    <s v="Shanghai"/>
    <s v="Consumer"/>
    <s v="Distributor"/>
    <x v="15"/>
    <x v="3"/>
    <s v="MON-3773"/>
    <n v="226.04"/>
    <n v="545.72"/>
    <n v="0.151"/>
    <n v="10"/>
    <n v="27"/>
    <n v="4633.1628000000001"/>
    <n v="2260.4"/>
    <n v="2372.7628"/>
    <n v="0.51212592831834014"/>
    <s v="Aug-2023"/>
    <s v="Q3-2023"/>
    <s v="Low"/>
    <s v="Asia &gt; China &gt; Shanghai"/>
    <s v="Jan-2023"/>
    <n v="7"/>
    <n v="7"/>
    <n v="1429853.4554100002"/>
    <n v="1386208.4431799997"/>
    <n v="0.96947588435383714"/>
    <s v="C"/>
    <n v="0"/>
  </r>
  <r>
    <s v="ORD-2024-585443"/>
    <d v="2024-08-17T00:00:00"/>
    <d v="2024-08-24T00:00:00"/>
    <x v="1"/>
    <x v="4"/>
    <s v="Rio de Janeiro"/>
    <s v="Consumer"/>
    <s v="Direct"/>
    <x v="9"/>
    <x v="3"/>
    <s v="MON-2849"/>
    <n v="165.3"/>
    <n v="275.07"/>
    <n v="0.13300000000000001"/>
    <n v="17"/>
    <n v="7"/>
    <n v="4054.2567299999996"/>
    <n v="2810.1000000000004"/>
    <n v="1244.1567299999992"/>
    <n v="0.30687665159280608"/>
    <s v="Aug-2024"/>
    <s v="Q3-2024"/>
    <s v="Low"/>
    <s v="Americas &gt; Brazil &gt; Rio de Janeiro"/>
    <s v="Jan-2023"/>
    <n v="19"/>
    <n v="19"/>
    <n v="1429853.4554100002"/>
    <n v="1390262.6999099997"/>
    <n v="0.97231131949207472"/>
    <s v="C"/>
    <n v="1"/>
  </r>
  <r>
    <s v="ORD-2023-848013"/>
    <d v="2023-02-20T00:00:00"/>
    <d v="2023-03-04T00:00:00"/>
    <x v="2"/>
    <x v="3"/>
    <s v="Delhi"/>
    <s v="Consumer"/>
    <s v="Distributor"/>
    <x v="9"/>
    <x v="3"/>
    <s v="MON-9906"/>
    <n v="299.75"/>
    <n v="523.01"/>
    <n v="0.157"/>
    <n v="9"/>
    <n v="12"/>
    <n v="3968.0768699999999"/>
    <n v="2697.75"/>
    <n v="1270.3268699999999"/>
    <n v="0.32013665854210127"/>
    <s v="Feb-2023"/>
    <s v="Q1-2023"/>
    <s v="Low"/>
    <s v="Asia &gt; India &gt; Delhi"/>
    <s v="Jan-2023"/>
    <n v="1"/>
    <n v="1"/>
    <n v="1429853.4554100002"/>
    <n v="1394230.7767799997"/>
    <n v="0.97508648281736965"/>
    <s v="C"/>
    <n v="0"/>
  </r>
  <r>
    <s v="ORD-2023-427304"/>
    <d v="2023-06-09T00:00:00"/>
    <d v="2023-06-19T00:00:00"/>
    <x v="2"/>
    <x v="9"/>
    <s v="Beijing"/>
    <s v="Enterprise"/>
    <s v="Retail"/>
    <x v="6"/>
    <x v="3"/>
    <s v="MON-9194"/>
    <n v="339.61"/>
    <n v="621.02"/>
    <n v="7.0999999999999994E-2"/>
    <n v="6"/>
    <n v="10"/>
    <n v="3461.5654800000002"/>
    <n v="2037.66"/>
    <n v="1423.9054800000001"/>
    <n v="0.41134726129750981"/>
    <s v="Jun-2023"/>
    <s v="Q2-2023"/>
    <s v="Low"/>
    <s v="Asia &gt; China &gt; Beijing"/>
    <s v="Jan-2023"/>
    <n v="5"/>
    <n v="5"/>
    <n v="1429853.4554100002"/>
    <n v="1397692.3422599998"/>
    <n v="0.97750740607135966"/>
    <s v="C"/>
    <n v="0"/>
  </r>
  <r>
    <s v="ORD-2023-880296"/>
    <d v="2023-05-02T00:00:00"/>
    <d v="2023-05-19T00:00:00"/>
    <x v="2"/>
    <x v="9"/>
    <s v="Shanghai"/>
    <s v="Non-Profit"/>
    <s v="Direct"/>
    <x v="8"/>
    <x v="3"/>
    <s v="MON-5086"/>
    <n v="714.28"/>
    <n v="757.59"/>
    <n v="0.13600000000000001"/>
    <n v="5"/>
    <n v="17"/>
    <n v="3272.7888000000003"/>
    <n v="3571.3999999999996"/>
    <n v="-298.61119999999937"/>
    <n v="-9.1240595787910092E-2"/>
    <s v="May-2023"/>
    <s v="Q2-2023"/>
    <s v="Low"/>
    <s v="Asia &gt; China &gt; Shanghai"/>
    <s v="Jan-2023"/>
    <n v="4"/>
    <n v="4"/>
    <n v="1429853.4554100002"/>
    <n v="1400965.1310599998"/>
    <n v="0.97979630413123919"/>
    <s v="C"/>
    <n v="0"/>
  </r>
  <r>
    <s v="ORD-2025-138578"/>
    <d v="2025-04-09T00:00:00"/>
    <d v="2025-04-12T00:00:00"/>
    <x v="0"/>
    <x v="7"/>
    <s v="Lyon"/>
    <s v="Small Business"/>
    <s v="Distributor"/>
    <x v="11"/>
    <x v="3"/>
    <s v="MON-5276"/>
    <n v="86.68"/>
    <n v="213.32"/>
    <n v="3.7999999999999999E-2"/>
    <n v="15"/>
    <n v="3"/>
    <n v="3078.2075999999997"/>
    <n v="1300.2"/>
    <n v="1778.0075999999997"/>
    <n v="0.57761133459614611"/>
    <s v="Apr-2025"/>
    <s v="Q2-2025"/>
    <s v="Low"/>
    <s v="Europe &gt; France &gt; Lyon"/>
    <s v="Jan-2023"/>
    <n v="27"/>
    <n v="27"/>
    <n v="1429853.4554100002"/>
    <n v="1404043.3386599999"/>
    <n v="0.9819491174760987"/>
    <s v="C"/>
    <n v="1"/>
  </r>
  <r>
    <s v="ORD-2025-861401"/>
    <d v="2025-04-01T00:00:00"/>
    <d v="2025-04-27T00:00:00"/>
    <x v="1"/>
    <x v="11"/>
    <s v="San Francisco"/>
    <s v="Corporate"/>
    <s v="Direct"/>
    <x v="14"/>
    <x v="3"/>
    <s v="MON-9319"/>
    <n v="156.55000000000001"/>
    <n v="227.45"/>
    <n v="1.4E-2"/>
    <n v="13"/>
    <n v="26"/>
    <n v="2915.4540999999999"/>
    <n v="2035.15"/>
    <n v="880.30409999999983"/>
    <n v="0.3019440779396938"/>
    <s v="Apr-2025"/>
    <s v="Q2-2025"/>
    <s v="Low"/>
    <s v="Americas &gt; USA &gt; San Francisco"/>
    <s v="Jan-2023"/>
    <n v="27"/>
    <n v="27"/>
    <n v="1429853.4554100002"/>
    <n v="1406958.7927599999"/>
    <n v="0.98398810551992166"/>
    <s v="C"/>
    <n v="0"/>
  </r>
  <r>
    <s v="ORD-2025-473192"/>
    <d v="2025-03-30T00:00:00"/>
    <d v="2025-04-29T00:00:00"/>
    <x v="3"/>
    <x v="8"/>
    <s v="Durban"/>
    <s v="Consumer"/>
    <s v="Marketplace"/>
    <x v="8"/>
    <x v="3"/>
    <s v="MON-7106"/>
    <n v="194.6"/>
    <n v="314.87"/>
    <n v="0.29299999999999998"/>
    <n v="12"/>
    <n v="30"/>
    <n v="2671.3570800000002"/>
    <n v="2335.1999999999998"/>
    <n v="336.15708000000041"/>
    <n v="0.12583756867127638"/>
    <s v="Mar-2025"/>
    <s v="Q1-2025"/>
    <s v="Low"/>
    <s v="Africa &gt; South Africa &gt; Durban"/>
    <s v="Jan-2023"/>
    <n v="26"/>
    <n v="26"/>
    <n v="1429853.4554100002"/>
    <n v="1409630.1498399999"/>
    <n v="0.9858563788523339"/>
    <s v="C"/>
    <n v="0"/>
  </r>
  <r>
    <s v="ORD-2023-659070"/>
    <d v="2023-10-21T00:00:00"/>
    <d v="2023-10-21T00:00:00"/>
    <x v="0"/>
    <x v="2"/>
    <s v="Manchester"/>
    <s v="Enterprise"/>
    <s v="Distributor"/>
    <x v="8"/>
    <x v="3"/>
    <s v="MON-8697"/>
    <n v="384.19"/>
    <n v="278.35000000000002"/>
    <n v="5.6000000000000001E-2"/>
    <n v="10"/>
    <n v="0"/>
    <n v="2627.6239999999998"/>
    <n v="3841.9"/>
    <n v="-1214.2760000000003"/>
    <n v="-0.46211938998882657"/>
    <s v="Oct-2023"/>
    <s v="Q4-2023"/>
    <s v="Low"/>
    <s v="Europe &gt; United Kingdom &gt; Manchester"/>
    <s v="Jan-2023"/>
    <n v="9"/>
    <n v="9"/>
    <n v="1429853.4554100002"/>
    <n v="1412257.7738399999"/>
    <n v="0.98769406647693503"/>
    <s v="C"/>
    <n v="1"/>
  </r>
  <r>
    <s v="ORD-2024-749242"/>
    <d v="2024-01-16T00:00:00"/>
    <d v="2024-02-11T00:00:00"/>
    <x v="0"/>
    <x v="0"/>
    <s v="Frankfurt"/>
    <s v="Non-Profit"/>
    <s v="Distributor"/>
    <x v="13"/>
    <x v="3"/>
    <s v="MON-4195"/>
    <n v="504.93"/>
    <n v="819.06"/>
    <n v="0.22600000000000001"/>
    <n v="4"/>
    <n v="26"/>
    <n v="2535.8097600000001"/>
    <n v="2019.72"/>
    <n v="516.08976000000007"/>
    <n v="0.2035206931295982"/>
    <s v="Jan-2024"/>
    <s v="Q1-2024"/>
    <s v="Medium"/>
    <s v="Europe &gt; Germany &gt; Frankfurt"/>
    <s v="Jan-2023"/>
    <n v="12"/>
    <n v="12"/>
    <n v="1429853.4554100002"/>
    <n v="1414793.5836"/>
    <n v="0.98946754175889873"/>
    <s v="C"/>
    <n v="0"/>
  </r>
  <r>
    <s v="ORD-2025-419532"/>
    <d v="2025-08-06T00:00:00"/>
    <d v="2025-08-23T00:00:00"/>
    <x v="1"/>
    <x v="4"/>
    <s v="Brasília"/>
    <s v="Consumer"/>
    <s v="Distributor"/>
    <x v="5"/>
    <x v="3"/>
    <s v="MON-4317"/>
    <n v="86.64"/>
    <n v="213.06"/>
    <n v="0.21199999999999999"/>
    <n v="14"/>
    <n v="17"/>
    <n v="2350.4779200000003"/>
    <n v="1212.96"/>
    <n v="1137.5179200000002"/>
    <n v="0.48395175735154328"/>
    <s v="Aug-2025"/>
    <s v="Q3-2025"/>
    <s v="Low"/>
    <s v="Americas &gt; Brazil &gt; Brasília"/>
    <s v="Jan-2023"/>
    <n v="31"/>
    <n v="31"/>
    <n v="1429853.4554100002"/>
    <n v="1417144.06152"/>
    <n v="0.99111140107266738"/>
    <s v="C"/>
    <n v="0"/>
  </r>
  <r>
    <s v="ORD-2023-258768"/>
    <d v="2023-06-29T00:00:00"/>
    <d v="2023-07-02T00:00:00"/>
    <x v="2"/>
    <x v="10"/>
    <s v="Nagoya"/>
    <s v="Education"/>
    <s v="Marketplace"/>
    <x v="6"/>
    <x v="3"/>
    <s v="MON-2990"/>
    <n v="55.65"/>
    <n v="83.57"/>
    <n v="6.6000000000000003E-2"/>
    <n v="28"/>
    <n v="3"/>
    <n v="2185.5226399999997"/>
    <n v="1558.2"/>
    <n v="627.32263999999964"/>
    <n v="0.28703552574499969"/>
    <s v="Jun-2023"/>
    <s v="Q2-2023"/>
    <s v="Low"/>
    <s v="Asia &gt; Japan &gt; Nagoya"/>
    <s v="Mar-2023"/>
    <n v="3"/>
    <n v="3"/>
    <n v="1429853.4554100002"/>
    <n v="1419329.5841600001"/>
    <n v="0.99263989522130258"/>
    <s v="C"/>
    <n v="1"/>
  </r>
  <r>
    <s v="ORD-2023-240507"/>
    <d v="2023-03-25T00:00:00"/>
    <d v="2023-03-26T00:00:00"/>
    <x v="2"/>
    <x v="10"/>
    <s v="Osaka"/>
    <s v="Small Business"/>
    <s v="Distributor"/>
    <x v="14"/>
    <x v="3"/>
    <s v="MON-9227"/>
    <n v="135.12"/>
    <n v="301.7"/>
    <n v="0.14000000000000001"/>
    <n v="7"/>
    <n v="1"/>
    <n v="1816.2340000000002"/>
    <n v="945.84"/>
    <n v="870.39400000000012"/>
    <n v="0.47923009920527865"/>
    <s v="Mar-2023"/>
    <s v="Q1-2023"/>
    <s v="Low"/>
    <s v="Asia &gt; Japan &gt; Osaka"/>
    <s v="Mar-2023"/>
    <n v="0"/>
    <n v="0"/>
    <n v="1429853.4554100002"/>
    <n v="1421145.81816"/>
    <n v="0.99391011909853144"/>
    <s v="C"/>
    <n v="1"/>
  </r>
  <r>
    <s v="ORD-2024-260775"/>
    <d v="2024-10-17T00:00:00"/>
    <d v="2024-11-06T00:00:00"/>
    <x v="2"/>
    <x v="3"/>
    <s v="Bengaluru"/>
    <s v="Enterprise"/>
    <s v="Distributor"/>
    <x v="0"/>
    <x v="3"/>
    <s v="MON-4330"/>
    <n v="72.94"/>
    <n v="106.3"/>
    <n v="0.29499999999999998"/>
    <n v="23"/>
    <n v="20"/>
    <n v="1723.6545000000003"/>
    <n v="1677.62"/>
    <n v="46.034500000000435"/>
    <n v="2.670749851550901E-2"/>
    <s v="Oct-2024"/>
    <s v="Q4-2024"/>
    <s v="Low"/>
    <s v="Asia &gt; India &gt; Bengaluru"/>
    <s v="Jan-2023"/>
    <n v="21"/>
    <n v="21"/>
    <n v="1429853.4554100002"/>
    <n v="1422869.47266"/>
    <n v="0.99511559543142303"/>
    <s v="C"/>
    <n v="0"/>
  </r>
  <r>
    <s v="ORD-2025-778145"/>
    <d v="2025-04-22T00:00:00"/>
    <d v="2025-05-12T00:00:00"/>
    <x v="0"/>
    <x v="7"/>
    <s v="Lyon"/>
    <s v="Enterprise"/>
    <s v="Marketplace"/>
    <x v="10"/>
    <x v="3"/>
    <s v="MON-9216"/>
    <n v="59.51"/>
    <n v="67.040000000000006"/>
    <n v="0.114"/>
    <n v="24"/>
    <n v="20"/>
    <n v="1425.53856"/>
    <n v="1428.24"/>
    <n v="-2.7014400000000478"/>
    <n v="-1.8950311663263938E-3"/>
    <s v="Apr-2025"/>
    <s v="Q2-2025"/>
    <s v="Low"/>
    <s v="Europe &gt; France &gt; Lyon"/>
    <s v="Jan-2023"/>
    <n v="27"/>
    <n v="27"/>
    <n v="1429853.4554100002"/>
    <n v="1424295.01122"/>
    <n v="0.99611257771279338"/>
    <s v="C"/>
    <n v="0"/>
  </r>
  <r>
    <s v="ORD-2025-586799"/>
    <d v="2025-07-14T00:00:00"/>
    <d v="2025-08-04T00:00:00"/>
    <x v="1"/>
    <x v="1"/>
    <s v="Montreal"/>
    <s v="Consumer"/>
    <s v="Online"/>
    <x v="11"/>
    <x v="3"/>
    <s v="MON-7868"/>
    <n v="90.3"/>
    <n v="131.76"/>
    <n v="0.10199999999999999"/>
    <n v="11"/>
    <n v="21"/>
    <n v="1301.5252799999998"/>
    <n v="993.3"/>
    <n v="308.22527999999988"/>
    <n v="0.23681851189244663"/>
    <s v="Jul-2025"/>
    <s v="Q3-2025"/>
    <s v="Low"/>
    <s v="Americas &gt; Canada &gt; Montreal"/>
    <s v="Jan-2023"/>
    <n v="30"/>
    <n v="30"/>
    <n v="1429853.4554100002"/>
    <n v="1425596.5364999999"/>
    <n v="0.99702282853260682"/>
    <s v="C"/>
    <n v="0"/>
  </r>
  <r>
    <s v="ORD-2024-811752"/>
    <d v="2024-02-25T00:00:00"/>
    <d v="2024-03-09T00:00:00"/>
    <x v="0"/>
    <x v="7"/>
    <s v="Marseille"/>
    <s v="Small Business"/>
    <s v="Distributor"/>
    <x v="13"/>
    <x v="3"/>
    <s v="MON-3350"/>
    <n v="322.44"/>
    <n v="395.61"/>
    <n v="0"/>
    <n v="3"/>
    <n v="13"/>
    <n v="1186.83"/>
    <n v="967.31999999999994"/>
    <n v="219.51"/>
    <n v="0.18495487980586942"/>
    <s v="Feb-2024"/>
    <s v="Q1-2024"/>
    <s v="Low"/>
    <s v="Europe &gt; France &gt; Marseille"/>
    <s v="Jan-2023"/>
    <n v="13"/>
    <n v="13"/>
    <n v="1429853.4554100002"/>
    <n v="1426783.3665"/>
    <n v="0.99785286464260781"/>
    <s v="C"/>
    <n v="0"/>
  </r>
  <r>
    <s v="ORD-2025-488349"/>
    <d v="2025-04-23T00:00:00"/>
    <d v="2025-04-30T00:00:00"/>
    <x v="1"/>
    <x v="11"/>
    <s v="San Francisco"/>
    <s v="Non-Profit"/>
    <s v="Distributor"/>
    <x v="4"/>
    <x v="3"/>
    <s v="MON-3371"/>
    <n v="23.24"/>
    <n v="44.57"/>
    <n v="0.215"/>
    <n v="25"/>
    <n v="7"/>
    <n v="874.68625000000009"/>
    <n v="581"/>
    <n v="293.68625000000009"/>
    <n v="0.33576182316802172"/>
    <s v="Apr-2025"/>
    <s v="Q2-2025"/>
    <s v="Low"/>
    <s v="Americas &gt; USA &gt; San Francisco"/>
    <s v="Jan-2023"/>
    <n v="27"/>
    <n v="27"/>
    <n v="1429853.4554100002"/>
    <n v="1427658.05275"/>
    <n v="0.99846459603836069"/>
    <s v="C"/>
    <n v="1"/>
  </r>
  <r>
    <s v="ORD-2025-946490"/>
    <d v="2025-04-22T00:00:00"/>
    <d v="2025-05-02T00:00:00"/>
    <x v="0"/>
    <x v="0"/>
    <s v="Berlin"/>
    <s v="Corporate"/>
    <s v="Marketplace"/>
    <x v="1"/>
    <x v="3"/>
    <s v="MON-2842"/>
    <n v="20.149999999999999"/>
    <n v="39.74"/>
    <n v="0.151"/>
    <n v="19"/>
    <n v="10"/>
    <n v="641.04594000000009"/>
    <n v="382.84999999999997"/>
    <n v="258.19594000000012"/>
    <n v="0.40277291203185855"/>
    <s v="Apr-2025"/>
    <s v="Q2-2025"/>
    <s v="Low"/>
    <s v="Europe &gt; Germany &gt; Berlin"/>
    <s v="Jan-2023"/>
    <n v="27"/>
    <n v="27"/>
    <n v="1429853.4554100002"/>
    <n v="1428299.0986900001"/>
    <n v="0.99891292585675895"/>
    <s v="C"/>
    <n v="0"/>
  </r>
  <r>
    <s v="ORD-2024-930679"/>
    <d v="2024-12-17T00:00:00"/>
    <d v="2025-01-16T00:00:00"/>
    <x v="0"/>
    <x v="2"/>
    <s v="Manchester"/>
    <s v="Corporate"/>
    <s v="Retail"/>
    <x v="4"/>
    <x v="3"/>
    <s v="MON-4215"/>
    <n v="722.87"/>
    <n v="33.659999999999997"/>
    <n v="0.10199999999999999"/>
    <n v="20"/>
    <n v="30"/>
    <n v="604.53359999999998"/>
    <n v="14457.4"/>
    <n v="-13852.866399999999"/>
    <n v="-22.914965189693344"/>
    <s v="Dec-2024"/>
    <s v="Q4-2024"/>
    <s v="Low"/>
    <s v="Europe &gt; United Kingdom &gt; Manchester"/>
    <s v="Jan-2023"/>
    <n v="23"/>
    <n v="23"/>
    <n v="1429853.4554100002"/>
    <n v="1428903.6322900001"/>
    <n v="0.99933571995339365"/>
    <s v="C"/>
    <n v="0"/>
  </r>
  <r>
    <s v="ORD-2025-262491"/>
    <d v="2025-08-01T00:00:00"/>
    <d v="2025-08-16T00:00:00"/>
    <x v="2"/>
    <x v="3"/>
    <s v="Unknown - India"/>
    <s v="Enterprise"/>
    <s v="Direct"/>
    <x v="0"/>
    <x v="3"/>
    <s v="MON-1822"/>
    <n v="24.44"/>
    <n v="28.69"/>
    <n v="0.14599999999999999"/>
    <n v="20"/>
    <n v="15"/>
    <n v="490.02520000000004"/>
    <n v="488.8"/>
    <n v="1.2252000000000294"/>
    <n v="2.5002795774585252E-3"/>
    <s v="Aug-2025"/>
    <s v="Q3-2025"/>
    <s v="Low"/>
    <s v="Asia &gt; India &gt; Unknown - India"/>
    <s v="Jan-2023"/>
    <n v="31"/>
    <n v="31"/>
    <n v="1429853.4554100002"/>
    <n v="1429393.6574900001"/>
    <n v="0.99967843003892443"/>
    <s v="C"/>
    <n v="0"/>
  </r>
  <r>
    <s v="ORD-2023-856322"/>
    <d v="2023-01-29T00:00:00"/>
    <d v="2023-02-06T00:00:00"/>
    <x v="1"/>
    <x v="4"/>
    <s v="Brasília"/>
    <s v="Corporate"/>
    <s v="Marketplace"/>
    <x v="4"/>
    <x v="3"/>
    <s v="MON-7207"/>
    <n v="41.84"/>
    <n v="86.2"/>
    <n v="0.22600000000000001"/>
    <n v="6"/>
    <n v="8"/>
    <n v="400.31280000000004"/>
    <n v="251.04000000000002"/>
    <n v="149.27280000000002"/>
    <n v="0.37289039970742882"/>
    <s v="Jan-2023"/>
    <s v="Q1-2023"/>
    <s v="Low"/>
    <s v="Americas &gt; Brazil &gt; Brasília"/>
    <s v="Jan-2023"/>
    <n v="0"/>
    <n v="0"/>
    <n v="1429853.4554100002"/>
    <n v="1429793.9702900001"/>
    <n v="0.9999583977506401"/>
    <s v="C"/>
    <n v="0"/>
  </r>
  <r>
    <s v="ORD-2024-207096"/>
    <d v="2024-03-26T00:00:00"/>
    <d v="2024-04-05T00:00:00"/>
    <x v="1"/>
    <x v="11"/>
    <s v="Austin"/>
    <s v="Consumer"/>
    <s v="Direct"/>
    <x v="8"/>
    <x v="3"/>
    <s v="MON-5444"/>
    <n v="5.66"/>
    <n v="4.22"/>
    <n v="0.11899999999999999"/>
    <n v="16"/>
    <n v="10"/>
    <n v="59.485119999999995"/>
    <n v="90.56"/>
    <n v="-31.074880000000007"/>
    <n v="-0.52239753403876488"/>
    <s v="Mar-2024"/>
    <s v="Q1-2024"/>
    <s v="Low"/>
    <s v="Americas &gt; USA &gt; Austin"/>
    <s v="Jan-2023"/>
    <n v="14"/>
    <n v="14"/>
    <n v="1429853.4554100002"/>
    <n v="1429853.4554100002"/>
    <n v="1"/>
    <s v="C"/>
    <n v="0"/>
  </r>
  <r>
    <s v="ORD-2024-437164"/>
    <d v="2024-02-20T00:00:00"/>
    <d v="2024-02-20T00:00:00"/>
    <x v="1"/>
    <x v="11"/>
    <s v="New York"/>
    <s v="Enterprise"/>
    <s v="Online"/>
    <x v="1"/>
    <x v="4"/>
    <s v="NET-9177"/>
    <n v="1407.05"/>
    <n v="2858.93"/>
    <n v="0"/>
    <n v="34"/>
    <n v="0"/>
    <n v="97203.62"/>
    <n v="47839.7"/>
    <n v="49363.92"/>
    <n v="0.50784034586366233"/>
    <s v="Feb-2024"/>
    <s v="Q1-2024"/>
    <s v="High"/>
    <s v="Americas &gt; USA &gt; New York"/>
    <s v="Jan-2023"/>
    <n v="13"/>
    <n v="13"/>
    <n v="1785746.8479899997"/>
    <n v="97203.62"/>
    <n v="5.4433034620450495E-2"/>
    <s v="A"/>
    <n v="1"/>
  </r>
  <r>
    <s v="ORD-2023-290237"/>
    <d v="2023-07-30T00:00:00"/>
    <d v="2023-08-07T00:00:00"/>
    <x v="2"/>
    <x v="10"/>
    <s v="Nagoya"/>
    <s v="Education"/>
    <s v="Marketplace"/>
    <x v="5"/>
    <x v="4"/>
    <s v="NET-1645"/>
    <n v="1352.44"/>
    <n v="2698.01"/>
    <n v="0.13100000000000001"/>
    <n v="41"/>
    <n v="8"/>
    <n v="96127.398289999997"/>
    <n v="55450.04"/>
    <n v="40677.358289999996"/>
    <n v="0.42316091992090882"/>
    <s v="Jul-2023"/>
    <s v="Q3-2023"/>
    <s v="High"/>
    <s v="Asia &gt; Japan &gt; Nagoya"/>
    <s v="Mar-2023"/>
    <n v="4"/>
    <n v="4"/>
    <n v="1785746.8479899997"/>
    <n v="193331.01828999998"/>
    <n v="0.1082633960729705"/>
    <s v="A"/>
    <n v="0"/>
  </r>
  <r>
    <s v="ORD-2025-678688"/>
    <d v="2025-07-16T00:00:00"/>
    <d v="2025-07-17T00:00:00"/>
    <x v="3"/>
    <x v="8"/>
    <s v="Durban"/>
    <s v="Small Business"/>
    <s v="Distributor"/>
    <x v="7"/>
    <x v="4"/>
    <s v="NET-1612"/>
    <n v="1198.9000000000001"/>
    <n v="2941.2"/>
    <n v="5.0999999999999997E-2"/>
    <n v="28"/>
    <n v="1"/>
    <n v="78153.566399999982"/>
    <n v="33569.200000000004"/>
    <n v="44584.366399999977"/>
    <n v="0.57047129713583977"/>
    <s v="Jul-2025"/>
    <s v="Q3-2025"/>
    <s v="High"/>
    <s v="Africa &gt; South Africa &gt; Durban"/>
    <s v="Jan-2023"/>
    <n v="30"/>
    <n v="30"/>
    <n v="1785746.8479899997"/>
    <n v="271484.58468999993"/>
    <n v="0.15202859520406123"/>
    <s v="A"/>
    <n v="1"/>
  </r>
  <r>
    <s v="ORD-2024-966651"/>
    <d v="2024-10-14T00:00:00"/>
    <d v="2024-11-08T00:00:00"/>
    <x v="3"/>
    <x v="6"/>
    <s v="Lagos"/>
    <s v="Enterprise"/>
    <s v="Online"/>
    <x v="0"/>
    <x v="4"/>
    <s v="NET-5268"/>
    <n v="859.35"/>
    <n v="1825.61"/>
    <n v="0.187"/>
    <n v="47"/>
    <n v="25"/>
    <n v="69758.383709999995"/>
    <n v="40389.450000000004"/>
    <n v="29368.93370999999"/>
    <n v="0.42100937762681989"/>
    <s v="Oct-2024"/>
    <s v="Q4-2024"/>
    <s v="High"/>
    <s v="Africa &gt; Nigeria &gt; Lagos"/>
    <s v="Jan-2023"/>
    <n v="21"/>
    <n v="21"/>
    <n v="1785746.8479899997"/>
    <n v="341242.9683999999"/>
    <n v="0.19109257775484584"/>
    <s v="A"/>
    <n v="0"/>
  </r>
  <r>
    <s v="ORD-2023-451931"/>
    <d v="2023-07-30T00:00:00"/>
    <d v="2023-08-19T00:00:00"/>
    <x v="0"/>
    <x v="7"/>
    <s v="Paris"/>
    <s v="Enterprise"/>
    <s v="Marketplace"/>
    <x v="12"/>
    <x v="4"/>
    <s v="NET-5423"/>
    <n v="1418.51"/>
    <n v="2789.61"/>
    <n v="0.17100000000000001"/>
    <n v="30"/>
    <n v="20"/>
    <n v="69377.600699999995"/>
    <n v="42555.3"/>
    <n v="26822.300699999993"/>
    <n v="0.38661326464695678"/>
    <s v="Jul-2023"/>
    <s v="Q3-2023"/>
    <s v="High"/>
    <s v="Europe &gt; France &gt; Paris"/>
    <s v="Jan-2023"/>
    <n v="6"/>
    <n v="6"/>
    <n v="1785746.8479899997"/>
    <n v="410620.56909999991"/>
    <n v="0.22994332570833659"/>
    <s v="A"/>
    <n v="0"/>
  </r>
  <r>
    <s v="ORD-2023-888245"/>
    <d v="2023-02-28T00:00:00"/>
    <d v="2023-03-07T00:00:00"/>
    <x v="0"/>
    <x v="7"/>
    <s v="Marseille"/>
    <s v="Corporate"/>
    <s v="Retail"/>
    <x v="10"/>
    <x v="4"/>
    <s v="NET-5195"/>
    <n v="1299.81"/>
    <n v="3149.13"/>
    <n v="0.10299999999999999"/>
    <n v="19"/>
    <n v="7"/>
    <n v="53670.622589999999"/>
    <n v="24696.39"/>
    <n v="28974.23259"/>
    <n v="0.53985273864511729"/>
    <s v="Feb-2023"/>
    <s v="Q1-2023"/>
    <s v="High"/>
    <s v="Europe &gt; France &gt; Marseille"/>
    <s v="Jan-2023"/>
    <n v="1"/>
    <n v="1"/>
    <n v="1785746.8479899997"/>
    <n v="464291.19168999989"/>
    <n v="0.25999832630957553"/>
    <s v="A"/>
    <n v="1"/>
  </r>
  <r>
    <s v="ORD-2024-465898"/>
    <d v="2024-06-06T00:00:00"/>
    <d v="2024-06-24T00:00:00"/>
    <x v="2"/>
    <x v="3"/>
    <s v="Bengaluru"/>
    <s v="Small Business"/>
    <s v="Direct"/>
    <x v="11"/>
    <x v="4"/>
    <s v="NET-6578"/>
    <n v="1253.25"/>
    <n v="3087.13"/>
    <n v="7.1999999999999995E-2"/>
    <n v="18"/>
    <n v="18"/>
    <n v="51567.419520000003"/>
    <n v="22558.5"/>
    <n v="29008.919520000003"/>
    <n v="0.562543555408064"/>
    <s v="Jun-2024"/>
    <s v="Q2-2024"/>
    <s v="High"/>
    <s v="Asia &gt; India &gt; Bengaluru"/>
    <s v="Jan-2023"/>
    <n v="17"/>
    <n v="17"/>
    <n v="1785746.8479899997"/>
    <n v="515858.61120999989"/>
    <n v="0.28887555466814341"/>
    <s v="A"/>
    <n v="0"/>
  </r>
  <r>
    <s v="ORD-2024-548345"/>
    <d v="2024-05-14T00:00:00"/>
    <d v="2024-05-28T00:00:00"/>
    <x v="0"/>
    <x v="2"/>
    <s v="Birmingham"/>
    <s v="Consumer"/>
    <s v="Retail"/>
    <x v="7"/>
    <x v="4"/>
    <s v="NET-2365"/>
    <n v="1421.14"/>
    <n v="3524"/>
    <n v="0"/>
    <n v="13"/>
    <n v="14"/>
    <n v="45812"/>
    <n v="18474.82"/>
    <n v="27337.18"/>
    <n v="0.59672531214528945"/>
    <s v="May-2024"/>
    <s v="Q2-2024"/>
    <s v="High"/>
    <s v="Europe &gt; United Kingdom &gt; Birmingham"/>
    <s v="Jan-2023"/>
    <n v="16"/>
    <n v="16"/>
    <n v="1785746.8479899997"/>
    <n v="561670.61120999989"/>
    <n v="0.31452980686607673"/>
    <s v="A"/>
    <n v="0"/>
  </r>
  <r>
    <s v="ORD-2023-867836"/>
    <d v="2023-05-11T00:00:00"/>
    <d v="2023-05-28T00:00:00"/>
    <x v="2"/>
    <x v="9"/>
    <s v="Shenzhen"/>
    <s v="Enterprise"/>
    <s v="Marketplace"/>
    <x v="13"/>
    <x v="4"/>
    <s v="NET-3255"/>
    <n v="1331.19"/>
    <n v="2903.09"/>
    <n v="0.14299999999999999"/>
    <n v="18"/>
    <n v="17"/>
    <n v="44783.066340000005"/>
    <n v="23961.420000000002"/>
    <n v="20821.646340000003"/>
    <n v="0.46494463290920779"/>
    <s v="May-2023"/>
    <s v="Q2-2023"/>
    <s v="High"/>
    <s v="Asia &gt; China &gt; Shenzhen"/>
    <s v="Jan-2023"/>
    <n v="4"/>
    <n v="4"/>
    <n v="1785746.8479899997"/>
    <n v="606453.67754999991"/>
    <n v="0.33960786672120508"/>
    <s v="A"/>
    <n v="0"/>
  </r>
  <r>
    <s v="ORD-2023-159379"/>
    <d v="2023-02-08T00:00:00"/>
    <d v="2023-02-11T00:00:00"/>
    <x v="3"/>
    <x v="8"/>
    <s v="Cape Town"/>
    <s v="Corporate"/>
    <s v="Direct"/>
    <x v="9"/>
    <x v="4"/>
    <s v="NET-5018"/>
    <n v="1410.05"/>
    <n v="2763.95"/>
    <n v="0.161"/>
    <n v="18"/>
    <n v="3"/>
    <n v="41741.172899999998"/>
    <n v="25380.899999999998"/>
    <n v="16360.2729"/>
    <n v="0.39194569206750779"/>
    <s v="Feb-2023"/>
    <s v="Q1-2023"/>
    <s v="High"/>
    <s v="Africa &gt; South Africa &gt; Cape Town"/>
    <s v="Jan-2023"/>
    <n v="1"/>
    <n v="1"/>
    <n v="1785746.8479899997"/>
    <n v="648194.85044999991"/>
    <n v="0.36298249731175214"/>
    <s v="A"/>
    <n v="1"/>
  </r>
  <r>
    <s v="ORD-2024-341535"/>
    <d v="2024-06-25T00:00:00"/>
    <d v="2024-06-30T00:00:00"/>
    <x v="3"/>
    <x v="5"/>
    <s v="Kisumu"/>
    <s v="Education"/>
    <s v="Direct"/>
    <x v="9"/>
    <x v="4"/>
    <s v="NET-5987"/>
    <n v="1323.55"/>
    <n v="3230.35"/>
    <n v="2.1999999999999999E-2"/>
    <n v="13"/>
    <n v="5"/>
    <n v="41070.669899999994"/>
    <n v="17206.149999999998"/>
    <n v="23864.519899999996"/>
    <n v="0.58105991351263542"/>
    <s v="Jun-2024"/>
    <s v="Q2-2024"/>
    <s v="High"/>
    <s v="Africa &gt; Kenya &gt; Kisumu"/>
    <s v="Jan-2023"/>
    <n v="17"/>
    <n v="17"/>
    <n v="1785746.8479899997"/>
    <n v="689265.52034999989"/>
    <n v="0.38598165306903559"/>
    <s v="A"/>
    <n v="1"/>
  </r>
  <r>
    <s v="ORD-2025-184082"/>
    <d v="2025-06-19T00:00:00"/>
    <d v="2025-07-12T00:00:00"/>
    <x v="0"/>
    <x v="2"/>
    <s v="Unknown - United Kingdom"/>
    <s v="Non-Profit"/>
    <s v="Direct"/>
    <x v="3"/>
    <x v="4"/>
    <s v="NET-6370"/>
    <n v="801.24"/>
    <n v="1959.09"/>
    <n v="0.123"/>
    <n v="23"/>
    <n v="23"/>
    <n v="39516.804389999998"/>
    <n v="18428.52"/>
    <n v="21088.284389999997"/>
    <n v="0.53365358650651762"/>
    <s v="Jun-2025"/>
    <s v="Q2-2025"/>
    <s v="High"/>
    <s v="Europe &gt; United Kingdom &gt; Unknown - United Kingdom"/>
    <s v="Jan-2023"/>
    <n v="29"/>
    <n v="29"/>
    <n v="1785746.8479899997"/>
    <n v="728782.32473999984"/>
    <n v="0.40811066000777346"/>
    <s v="A"/>
    <n v="0"/>
  </r>
  <r>
    <s v="ORD-2025-548982"/>
    <d v="2025-04-07T00:00:00"/>
    <d v="2025-04-11T00:00:00"/>
    <x v="0"/>
    <x v="7"/>
    <s v="Lyon"/>
    <s v="Education"/>
    <s v="Retail"/>
    <x v="13"/>
    <x v="4"/>
    <s v="NET-9716"/>
    <n v="754.77"/>
    <n v="1666.18"/>
    <n v="0.13900000000000001"/>
    <n v="27"/>
    <n v="4"/>
    <n v="38733.686459999997"/>
    <n v="20378.79"/>
    <n v="18354.896459999996"/>
    <n v="0.47387424584424637"/>
    <s v="Apr-2025"/>
    <s v="Q2-2025"/>
    <s v="High"/>
    <s v="Europe &gt; France &gt; Lyon"/>
    <s v="Jan-2023"/>
    <n v="27"/>
    <n v="27"/>
    <n v="1785746.8479899997"/>
    <n v="767516.01119999983"/>
    <n v="0.42980112890239747"/>
    <s v="A"/>
    <n v="1"/>
  </r>
  <r>
    <s v="ORD-2024-732543"/>
    <d v="2024-10-24T00:00:00"/>
    <d v="2024-10-28T00:00:00"/>
    <x v="2"/>
    <x v="9"/>
    <s v="Shanghai"/>
    <s v="Small Business"/>
    <s v="Distributor"/>
    <x v="14"/>
    <x v="4"/>
    <s v="NET-3728"/>
    <n v="1331.77"/>
    <n v="2606.11"/>
    <n v="0.02"/>
    <n v="15"/>
    <n v="4"/>
    <n v="38309.817000000003"/>
    <n v="19976.55"/>
    <n v="18333.267000000003"/>
    <n v="0.4785527166574563"/>
    <s v="Oct-2024"/>
    <s v="Q4-2024"/>
    <s v="High"/>
    <s v="Asia &gt; China &gt; Shanghai"/>
    <s v="Jan-2023"/>
    <n v="21"/>
    <n v="21"/>
    <n v="1785746.8479899997"/>
    <n v="805825.82819999987"/>
    <n v="0.45125423522769814"/>
    <s v="A"/>
    <n v="1"/>
  </r>
  <r>
    <s v="ORD-2025-188059"/>
    <d v="2025-06-27T00:00:00"/>
    <d v="2025-07-11T00:00:00"/>
    <x v="2"/>
    <x v="9"/>
    <s v="Shanghai"/>
    <s v="Small Business"/>
    <s v="Marketplace"/>
    <x v="2"/>
    <x v="4"/>
    <s v="NET-3535"/>
    <n v="1227.7"/>
    <n v="2197.23"/>
    <n v="9.9000000000000005E-2"/>
    <n v="19"/>
    <n v="14"/>
    <n v="37614.380370000006"/>
    <n v="23326.3"/>
    <n v="14288.080370000007"/>
    <n v="0.37985685871873914"/>
    <s v="Jun-2025"/>
    <s v="Q2-2025"/>
    <s v="High"/>
    <s v="Asia &gt; China &gt; Shanghai"/>
    <s v="Jan-2023"/>
    <n v="29"/>
    <n v="29"/>
    <n v="1785746.8479899997"/>
    <n v="843440.2085699999"/>
    <n v="0.47231790414154112"/>
    <s v="A"/>
    <n v="0"/>
  </r>
  <r>
    <s v="ORD-2023-139236"/>
    <d v="2023-03-03T00:00:00"/>
    <d v="2023-03-20T00:00:00"/>
    <x v="2"/>
    <x v="10"/>
    <s v="Nagoya"/>
    <s v="Small Business"/>
    <s v="Online"/>
    <x v="4"/>
    <x v="4"/>
    <s v="NET-7349"/>
    <n v="1171.17"/>
    <n v="2030.64"/>
    <n v="0.157"/>
    <n v="21"/>
    <n v="17"/>
    <n v="35948.41992"/>
    <n v="24594.57"/>
    <n v="11353.849920000001"/>
    <n v="0.3158372452883042"/>
    <s v="Mar-2023"/>
    <s v="Q1-2023"/>
    <s v="High"/>
    <s v="Asia &gt; Japan &gt; Nagoya"/>
    <s v="Mar-2023"/>
    <n v="0"/>
    <n v="0"/>
    <n v="1785746.8479899997"/>
    <n v="879388.62848999992"/>
    <n v="0.49244865221507844"/>
    <s v="A"/>
    <n v="0"/>
  </r>
  <r>
    <s v="ORD-2025-685236"/>
    <d v="2025-03-14T00:00:00"/>
    <d v="2025-03-29T00:00:00"/>
    <x v="2"/>
    <x v="10"/>
    <s v="Tokyo"/>
    <s v="Non-Profit"/>
    <s v="Direct"/>
    <x v="11"/>
    <x v="4"/>
    <s v="NET-8430"/>
    <n v="1106.96"/>
    <n v="2726.62"/>
    <n v="0.3"/>
    <n v="17"/>
    <n v="15"/>
    <n v="32446.777999999998"/>
    <n v="18818.32"/>
    <n v="13628.457999999999"/>
    <n v="0.42002500217432992"/>
    <s v="Mar-2025"/>
    <s v="Q1-2025"/>
    <s v="High"/>
    <s v="Asia &gt; Japan &gt; Tokyo"/>
    <s v="Mar-2023"/>
    <n v="24"/>
    <n v="24"/>
    <n v="1785746.8479899997"/>
    <n v="911835.40648999996"/>
    <n v="0.51061851656988411"/>
    <s v="A"/>
    <n v="0"/>
  </r>
  <r>
    <s v="ORD-2025-960931"/>
    <d v="2025-08-20T00:00:00"/>
    <d v="2025-08-26T00:00:00"/>
    <x v="1"/>
    <x v="11"/>
    <s v="New York"/>
    <s v="Corporate"/>
    <s v="Retail"/>
    <x v="9"/>
    <x v="4"/>
    <s v="NET-5196"/>
    <n v="1304.95"/>
    <n v="1712.03"/>
    <n v="0.21199999999999999"/>
    <n v="24"/>
    <n v="6"/>
    <n v="32377.911360000002"/>
    <n v="31318.800000000003"/>
    <n v="1059.111359999999"/>
    <n v="3.2710922833287998E-2"/>
    <s v="Aug-2025"/>
    <s v="Q3-2025"/>
    <s v="High"/>
    <s v="Americas &gt; USA &gt; New York"/>
    <s v="Jan-2023"/>
    <n v="31"/>
    <n v="31"/>
    <n v="1785746.8479899997"/>
    <n v="944213.31784999999"/>
    <n v="0.52874981630951068"/>
    <s v="A"/>
    <n v="1"/>
  </r>
  <r>
    <s v="ORD-2023-309373"/>
    <d v="2023-07-05T00:00:00"/>
    <d v="2023-07-14T00:00:00"/>
    <x v="1"/>
    <x v="4"/>
    <s v="Brasília"/>
    <s v="Enterprise"/>
    <s v="Direct"/>
    <x v="7"/>
    <x v="4"/>
    <s v="NET-2394"/>
    <n v="578.85"/>
    <n v="998.76"/>
    <n v="8.2000000000000003E-2"/>
    <n v="34"/>
    <n v="9"/>
    <n v="31173.297119999999"/>
    <n v="19680.900000000001"/>
    <n v="11492.397119999998"/>
    <n v="0.36866158480960831"/>
    <s v="Jul-2023"/>
    <s v="Q3-2023"/>
    <s v="Medium"/>
    <s v="Americas &gt; Brazil &gt; Brasília"/>
    <s v="Jan-2023"/>
    <n v="6"/>
    <n v="6"/>
    <n v="1785746.8479899997"/>
    <n v="975386.61497"/>
    <n v="0.5462065443754669"/>
    <s v="A"/>
    <n v="0"/>
  </r>
  <r>
    <s v="ORD-2024-817997"/>
    <d v="2024-07-28T00:00:00"/>
    <d v="2024-08-23T00:00:00"/>
    <x v="2"/>
    <x v="3"/>
    <s v="Hyderabad"/>
    <s v="Corporate"/>
    <s v="Retail"/>
    <x v="8"/>
    <x v="4"/>
    <s v="NET-4675"/>
    <n v="1339.24"/>
    <n v="1558.89"/>
    <n v="0.192"/>
    <n v="24"/>
    <n v="26"/>
    <n v="30229.994880000002"/>
    <n v="32141.760000000002"/>
    <n v="-1911.76512"/>
    <n v="-6.3240669659021781E-2"/>
    <s v="Jul-2024"/>
    <s v="Q3-2024"/>
    <s v="Medium"/>
    <s v="Asia &gt; India &gt; Hyderabad"/>
    <s v="Jan-2023"/>
    <n v="18"/>
    <n v="18"/>
    <n v="1785746.8479899997"/>
    <n v="1005616.60985"/>
    <n v="0.56313503281940636"/>
    <s v="A"/>
    <n v="0"/>
  </r>
  <r>
    <s v="ORD-2023-586275"/>
    <d v="2023-01-20T00:00:00"/>
    <d v="2023-02-03T00:00:00"/>
    <x v="3"/>
    <x v="5"/>
    <s v="Kisumu"/>
    <s v="Corporate"/>
    <s v="Retail"/>
    <x v="9"/>
    <x v="4"/>
    <s v="NET-6036"/>
    <n v="884.36"/>
    <n v="1545.34"/>
    <n v="0.24299999999999999"/>
    <n v="25"/>
    <n v="14"/>
    <n v="29245.559499999999"/>
    <n v="22109"/>
    <n v="7136.5594999999994"/>
    <n v="0.24402198562827973"/>
    <s v="Jan-2023"/>
    <s v="Q1-2023"/>
    <s v="Medium"/>
    <s v="Africa &gt; Kenya &gt; Kisumu"/>
    <s v="Jan-2023"/>
    <n v="0"/>
    <n v="0"/>
    <n v="1785746.8479899997"/>
    <n v="1034862.16935"/>
    <n v="0.5795122475029536"/>
    <s v="A"/>
    <n v="0"/>
  </r>
  <r>
    <s v="ORD-2023-308124"/>
    <d v="2023-04-19T00:00:00"/>
    <d v="2023-04-30T00:00:00"/>
    <x v="2"/>
    <x v="3"/>
    <s v="Delhi"/>
    <s v="Small Business"/>
    <s v="Retail"/>
    <x v="5"/>
    <x v="4"/>
    <s v="NET-2062"/>
    <n v="826.55"/>
    <n v="1397.05"/>
    <n v="0.16900000000000001"/>
    <n v="24"/>
    <n v="11"/>
    <n v="27862.765199999998"/>
    <n v="19837.199999999997"/>
    <n v="8025.5652000000009"/>
    <n v="0.28803907804527606"/>
    <s v="Apr-2023"/>
    <s v="Q2-2023"/>
    <s v="Medium"/>
    <s v="Asia &gt; India &gt; Delhi"/>
    <s v="Jan-2023"/>
    <n v="3"/>
    <n v="3"/>
    <n v="1785746.8479899997"/>
    <n v="1062724.9345499999"/>
    <n v="0.59511511149868834"/>
    <s v="A"/>
    <n v="0"/>
  </r>
  <r>
    <s v="ORD-2024-948800"/>
    <d v="2024-03-27T00:00:00"/>
    <d v="2024-04-11T00:00:00"/>
    <x v="1"/>
    <x v="11"/>
    <s v="San Francisco"/>
    <s v="Small Business"/>
    <s v="Direct"/>
    <x v="0"/>
    <x v="4"/>
    <s v="NET-5523"/>
    <n v="1338.35"/>
    <n v="2247.14"/>
    <n v="0.115"/>
    <n v="14"/>
    <n v="15"/>
    <n v="27842.064599999998"/>
    <n v="18736.899999999998"/>
    <n v="9105.1646000000001"/>
    <n v="0.3270290738424621"/>
    <s v="Mar-2024"/>
    <s v="Q1-2024"/>
    <s v="High"/>
    <s v="Americas &gt; USA &gt; San Francisco"/>
    <s v="Jan-2023"/>
    <n v="14"/>
    <n v="14"/>
    <n v="1785746.8479899997"/>
    <n v="1090566.9991499998"/>
    <n v="0.61070638336980398"/>
    <s v="A"/>
    <n v="0"/>
  </r>
  <r>
    <s v="ORD-2023-561823"/>
    <d v="2023-11-19T00:00:00"/>
    <d v="2023-12-12T00:00:00"/>
    <x v="2"/>
    <x v="3"/>
    <s v="Delhi"/>
    <s v="Small Business"/>
    <s v="Direct"/>
    <x v="1"/>
    <x v="4"/>
    <s v="NET-2460"/>
    <n v="1349.04"/>
    <n v="2636.6"/>
    <n v="0.114"/>
    <n v="11"/>
    <n v="23"/>
    <n v="25696.303599999999"/>
    <n v="14839.439999999999"/>
    <n v="10856.863600000001"/>
    <n v="0.42250682312143917"/>
    <s v="Nov-2023"/>
    <s v="Q4-2023"/>
    <s v="High"/>
    <s v="Asia &gt; India &gt; Delhi"/>
    <s v="Jan-2023"/>
    <n v="10"/>
    <n v="10"/>
    <n v="1785746.8479899997"/>
    <n v="1116263.3027499998"/>
    <n v="0.62509605099202226"/>
    <s v="A"/>
    <n v="0"/>
  </r>
  <r>
    <s v="ORD-2024-510591"/>
    <d v="2024-04-03T00:00:00"/>
    <d v="2024-04-21T00:00:00"/>
    <x v="1"/>
    <x v="4"/>
    <s v="Brasília"/>
    <s v="Small Business"/>
    <s v="Distributor"/>
    <x v="7"/>
    <x v="4"/>
    <s v="NET-3850"/>
    <n v="1176.69"/>
    <n v="2201.54"/>
    <n v="0.17"/>
    <n v="14"/>
    <n v="18"/>
    <n v="25581.894799999998"/>
    <n v="16473.66"/>
    <n v="9108.2347999999984"/>
    <n v="0.35604222717701112"/>
    <s v="Apr-2024"/>
    <s v="Q2-2024"/>
    <s v="High"/>
    <s v="Americas &gt; Brazil &gt; Brasília"/>
    <s v="Jan-2023"/>
    <n v="15"/>
    <n v="15"/>
    <n v="1785746.8479899997"/>
    <n v="1141845.1975499997"/>
    <n v="0.63942165085450797"/>
    <s v="A"/>
    <n v="0"/>
  </r>
  <r>
    <s v="ORD-2024-862371"/>
    <d v="2024-09-07T00:00:00"/>
    <d v="2024-09-07T00:00:00"/>
    <x v="2"/>
    <x v="3"/>
    <s v="Mumbai"/>
    <s v="Education"/>
    <s v="Distributor"/>
    <x v="7"/>
    <x v="4"/>
    <s v="NET-9835"/>
    <n v="1066.6500000000001"/>
    <n v="2569.77"/>
    <n v="0.13400000000000001"/>
    <n v="11"/>
    <n v="0"/>
    <n v="24479.62902"/>
    <n v="11733.150000000001"/>
    <n v="12746.479019999999"/>
    <n v="0.52069739331368348"/>
    <s v="Sep-2024"/>
    <s v="Q3-2024"/>
    <s v="High"/>
    <s v="Asia &gt; India &gt; Mumbai"/>
    <s v="Jan-2023"/>
    <n v="20"/>
    <n v="20"/>
    <n v="1785746.8479899997"/>
    <n v="1166324.8265699998"/>
    <n v="0.65312999313580833"/>
    <s v="A"/>
    <n v="1"/>
  </r>
  <r>
    <s v="ORD-2023-215819"/>
    <d v="2023-07-01T00:00:00"/>
    <d v="2023-07-11T00:00:00"/>
    <x v="0"/>
    <x v="7"/>
    <s v="Paris"/>
    <s v="Corporate"/>
    <s v="Direct"/>
    <x v="6"/>
    <x v="4"/>
    <s v="NET-6533"/>
    <n v="479.5"/>
    <n v="656.66"/>
    <n v="0.14899999999999999"/>
    <n v="42"/>
    <n v="10"/>
    <n v="23470.341719999997"/>
    <n v="20139"/>
    <n v="3331.3417199999967"/>
    <n v="0.14193835606412283"/>
    <s v="Jul-2023"/>
    <s v="Q3-2023"/>
    <s v="Low"/>
    <s v="Europe &gt; France &gt; Paris"/>
    <s v="Jan-2023"/>
    <n v="6"/>
    <n v="6"/>
    <n v="1785746.8479899997"/>
    <n v="1189795.1682899997"/>
    <n v="0.66627314483528777"/>
    <s v="A"/>
    <n v="0"/>
  </r>
  <r>
    <s v="ORD-2024-588972"/>
    <d v="2024-11-02T00:00:00"/>
    <d v="2024-11-29T00:00:00"/>
    <x v="1"/>
    <x v="4"/>
    <s v="Brasília"/>
    <s v="Small Business"/>
    <s v="Direct"/>
    <x v="14"/>
    <x v="4"/>
    <s v="NET-8561"/>
    <n v="1363.51"/>
    <n v="1433.9"/>
    <n v="5.7000000000000002E-2"/>
    <n v="17"/>
    <n v="27"/>
    <n v="22986.850900000001"/>
    <n v="23179.67"/>
    <n v="-192.81909999999698"/>
    <n v="-8.3882346842036101E-3"/>
    <s v="Nov-2024"/>
    <s v="Q4-2024"/>
    <s v="Medium"/>
    <s v="Americas &gt; Brazil &gt; Brasília"/>
    <s v="Jan-2023"/>
    <n v="22"/>
    <n v="22"/>
    <n v="1785746.8479899997"/>
    <n v="1212782.0191899997"/>
    <n v="0.67914554661265814"/>
    <s v="A"/>
    <n v="0"/>
  </r>
  <r>
    <s v="ORD-2024-296582"/>
    <d v="2024-01-11T00:00:00"/>
    <d v="2024-02-02T00:00:00"/>
    <x v="3"/>
    <x v="8"/>
    <s v="Durban"/>
    <s v="Consumer"/>
    <s v="Online"/>
    <x v="10"/>
    <x v="4"/>
    <s v="NET-1412"/>
    <n v="1206.2"/>
    <n v="1759.79"/>
    <n v="0"/>
    <n v="13"/>
    <n v="22"/>
    <n v="22877.27"/>
    <n v="15680.6"/>
    <n v="7196.67"/>
    <n v="0.31457730751964724"/>
    <s v="Jan-2024"/>
    <s v="Q1-2024"/>
    <s v="High"/>
    <s v="Africa &gt; South Africa &gt; Durban"/>
    <s v="Jan-2023"/>
    <n v="12"/>
    <n v="12"/>
    <n v="1785746.8479899997"/>
    <n v="1235659.2891899997"/>
    <n v="0.69195658420499673"/>
    <s v="A"/>
    <n v="0"/>
  </r>
  <r>
    <s v="ORD-2023-575584"/>
    <d v="2023-01-30T00:00:00"/>
    <d v="2023-02-21T00:00:00"/>
    <x v="0"/>
    <x v="0"/>
    <s v="Munich"/>
    <s v="Small Business"/>
    <s v="Marketplace"/>
    <x v="12"/>
    <x v="4"/>
    <s v="NET-3460"/>
    <n v="1142.8800000000001"/>
    <n v="1465.29"/>
    <n v="0.186"/>
    <n v="18"/>
    <n v="22"/>
    <n v="21469.429080000002"/>
    <n v="20571.840000000004"/>
    <n v="897.58907999999792"/>
    <n v="4.1807775915017387E-2"/>
    <s v="Jan-2023"/>
    <s v="Q1-2023"/>
    <s v="Medium"/>
    <s v="Europe &gt; Germany &gt; Munich"/>
    <s v="Jan-2023"/>
    <n v="0"/>
    <n v="0"/>
    <n v="1785746.8479899997"/>
    <n v="1257128.7182699996"/>
    <n v="0.70397924525808242"/>
    <s v="A"/>
    <n v="0"/>
  </r>
  <r>
    <s v="ORD-2023-619493"/>
    <d v="2023-02-27T00:00:00"/>
    <d v="2023-03-06T00:00:00"/>
    <x v="1"/>
    <x v="11"/>
    <s v="San Francisco"/>
    <s v="Non-Profit"/>
    <s v="Online"/>
    <x v="2"/>
    <x v="4"/>
    <s v="NET-1282"/>
    <n v="1015.91"/>
    <n v="2331.48"/>
    <n v="0.14599999999999999"/>
    <n v="10"/>
    <n v="7"/>
    <n v="19910.839199999999"/>
    <n v="10159.1"/>
    <n v="9751.7391999999982"/>
    <n v="0.4897703759266962"/>
    <s v="Feb-2023"/>
    <s v="Q1-2023"/>
    <s v="High"/>
    <s v="Americas &gt; USA &gt; San Francisco"/>
    <s v="Jan-2023"/>
    <n v="1"/>
    <n v="1"/>
    <n v="1785746.8479899997"/>
    <n v="1277039.5574699997"/>
    <n v="0.71512911189366479"/>
    <s v="A"/>
    <n v="1"/>
  </r>
  <r>
    <s v="ORD-2023-594700"/>
    <d v="2023-07-18T00:00:00"/>
    <d v="2023-07-22T00:00:00"/>
    <x v="1"/>
    <x v="4"/>
    <s v="São Paulo"/>
    <s v="Consumer"/>
    <s v="Direct"/>
    <x v="6"/>
    <x v="4"/>
    <s v="NET-1699"/>
    <n v="1269.55"/>
    <n v="2071.1"/>
    <n v="0.129"/>
    <n v="11"/>
    <n v="4"/>
    <n v="19843.2091"/>
    <n v="13965.05"/>
    <n v="5878.1591000000008"/>
    <n v="0.29623026549672354"/>
    <s v="Jul-2023"/>
    <s v="Q3-2023"/>
    <s v="High"/>
    <s v="Americas &gt; Brazil &gt; São Paulo"/>
    <s v="Jan-2023"/>
    <n v="6"/>
    <n v="6"/>
    <n v="1785746.8479899997"/>
    <n v="1296882.7665699997"/>
    <n v="0.72624110636384132"/>
    <s v="A"/>
    <n v="1"/>
  </r>
  <r>
    <s v="ORD-2023-502205"/>
    <d v="2023-10-09T00:00:00"/>
    <d v="2023-10-11T00:00:00"/>
    <x v="3"/>
    <x v="6"/>
    <s v="Port Harcourt"/>
    <s v="Education"/>
    <s v="Marketplace"/>
    <x v="10"/>
    <x v="4"/>
    <s v="NET-8856"/>
    <n v="391.16"/>
    <n v="902.47"/>
    <n v="4.0000000000000001E-3"/>
    <n v="22"/>
    <n v="2"/>
    <n v="19774.922640000001"/>
    <n v="8605.52"/>
    <n v="11169.40264"/>
    <n v="0.56482661618139207"/>
    <s v="Oct-2023"/>
    <s v="Q4-2023"/>
    <s v="Medium"/>
    <s v="Africa &gt; Nigeria &gt; Port Harcourt"/>
    <s v="Jan-2023"/>
    <n v="9"/>
    <n v="9"/>
    <n v="1785746.8479899997"/>
    <n v="1316657.6892099997"/>
    <n v="0.73731486111371436"/>
    <s v="A"/>
    <n v="1"/>
  </r>
  <r>
    <s v="ORD-2025-281413"/>
    <d v="2025-08-03T00:00:00"/>
    <d v="2025-08-16T00:00:00"/>
    <x v="1"/>
    <x v="1"/>
    <s v="Montreal"/>
    <s v="Enterprise"/>
    <s v="Distributor"/>
    <x v="0"/>
    <x v="4"/>
    <s v="NET-3785"/>
    <n v="698.66"/>
    <n v="868.62"/>
    <n v="7.1999999999999995E-2"/>
    <n v="24"/>
    <n v="13"/>
    <n v="19345.904640000001"/>
    <n v="16767.84"/>
    <n v="2578.0646400000005"/>
    <n v="0.1332615190643264"/>
    <s v="Aug-2025"/>
    <s v="Q3-2025"/>
    <s v="Medium"/>
    <s v="Americas &gt; Canada &gt; Montreal"/>
    <s v="Jan-2023"/>
    <n v="31"/>
    <n v="31"/>
    <n v="1785746.8479899997"/>
    <n v="1336003.5938499998"/>
    <n v="0.74814837016443747"/>
    <s v="A"/>
    <n v="0"/>
  </r>
  <r>
    <s v="ORD-2025-331237"/>
    <d v="2025-03-24T00:00:00"/>
    <d v="2025-03-25T00:00:00"/>
    <x v="2"/>
    <x v="9"/>
    <s v="Beijing"/>
    <s v="Non-Profit"/>
    <s v="Online"/>
    <x v="12"/>
    <x v="4"/>
    <s v="NET-8329"/>
    <n v="1133.03"/>
    <n v="1921.51"/>
    <n v="0.10100000000000001"/>
    <n v="11"/>
    <n v="1"/>
    <n v="19001.812390000003"/>
    <n v="12463.33"/>
    <n v="6538.4823900000029"/>
    <n v="0.34409782897556551"/>
    <s v="Mar-2025"/>
    <s v="Q1-2025"/>
    <s v="High"/>
    <s v="Asia &gt; China &gt; Beijing"/>
    <s v="Jan-2023"/>
    <n v="26"/>
    <n v="26"/>
    <n v="1785746.8479899997"/>
    <n v="1355005.4062399999"/>
    <n v="0.75878919106880482"/>
    <s v="A"/>
    <n v="1"/>
  </r>
  <r>
    <s v="ORD-2023-256951"/>
    <d v="2023-04-19T00:00:00"/>
    <d v="2023-05-07T00:00:00"/>
    <x v="0"/>
    <x v="2"/>
    <s v="London"/>
    <s v="Non-Profit"/>
    <s v="Direct"/>
    <x v="11"/>
    <x v="4"/>
    <s v="NET-2439"/>
    <n v="516.96"/>
    <n v="745.38"/>
    <n v="0.19700000000000001"/>
    <n v="31"/>
    <n v="18"/>
    <n v="18554.744339999997"/>
    <n v="16025.760000000002"/>
    <n v="2528.9843399999954"/>
    <n v="0.1362985279483509"/>
    <s v="Apr-2023"/>
    <s v="Q2-2023"/>
    <s v="Low"/>
    <s v="Europe &gt; United Kingdom &gt; London"/>
    <s v="Jan-2023"/>
    <n v="3"/>
    <n v="3"/>
    <n v="1785746.8479899997"/>
    <n v="1373560.1505799999"/>
    <n v="0.76917965843033753"/>
    <s v="A"/>
    <n v="0"/>
  </r>
  <r>
    <s v="ORD-2023-867175"/>
    <d v="2023-08-10T00:00:00"/>
    <d v="2023-08-15T00:00:00"/>
    <x v="1"/>
    <x v="4"/>
    <s v="São Paulo"/>
    <s v="Education"/>
    <s v="Direct"/>
    <x v="12"/>
    <x v="4"/>
    <s v="NET-2894"/>
    <n v="1307.52"/>
    <n v="1921.65"/>
    <n v="0.123"/>
    <n v="11"/>
    <n v="5"/>
    <n v="18538.15755"/>
    <n v="14382.72"/>
    <n v="4155.4375500000006"/>
    <n v="0.22415590863289436"/>
    <s v="Aug-2023"/>
    <s v="Q3-2023"/>
    <s v="High"/>
    <s v="Americas &gt; Brazil &gt; São Paulo"/>
    <s v="Jan-2023"/>
    <n v="7"/>
    <n v="7"/>
    <n v="1785746.8479899997"/>
    <n v="1392098.3081299998"/>
    <n v="0.77956083735884363"/>
    <s v="A"/>
    <n v="1"/>
  </r>
  <r>
    <s v="ORD-2023-434071"/>
    <d v="2023-06-20T00:00:00"/>
    <d v="2023-07-04T00:00:00"/>
    <x v="1"/>
    <x v="4"/>
    <s v="Brasília"/>
    <s v="Non-Profit"/>
    <s v="Direct"/>
    <x v="1"/>
    <x v="4"/>
    <s v="NET-1228"/>
    <n v="1292.8599999999999"/>
    <n v="2981.01"/>
    <n v="0.14199999999999999"/>
    <n v="7"/>
    <n v="14"/>
    <n v="17903.946059999998"/>
    <n v="9050.0199999999986"/>
    <n v="8853.9260599999998"/>
    <n v="0.49452372288927687"/>
    <s v="Jun-2023"/>
    <s v="Q2-2023"/>
    <s v="High"/>
    <s v="Americas &gt; Brazil &gt; Brasília"/>
    <s v="Jan-2023"/>
    <n v="5"/>
    <n v="5"/>
    <n v="1785746.8479899997"/>
    <n v="1410002.2541899998"/>
    <n v="0.78958686432910108"/>
    <s v="A"/>
    <n v="0"/>
  </r>
  <r>
    <s v="ORD-2025-608069"/>
    <d v="2025-04-12T00:00:00"/>
    <d v="2025-04-30T00:00:00"/>
    <x v="3"/>
    <x v="5"/>
    <s v="Kisumu"/>
    <s v="Corporate"/>
    <s v="Marketplace"/>
    <x v="6"/>
    <x v="4"/>
    <s v="NET-3432"/>
    <n v="1119.04"/>
    <n v="1299.02"/>
    <n v="2.5000000000000001E-2"/>
    <n v="14"/>
    <n v="18"/>
    <n v="17731.623"/>
    <n v="15666.56"/>
    <n v="2065.0630000000001"/>
    <n v="0.11646215352085933"/>
    <s v="Apr-2025"/>
    <s v="Q2-2025"/>
    <s v="Medium"/>
    <s v="Africa &gt; Kenya &gt; Kisumu"/>
    <s v="Jan-2023"/>
    <n v="27"/>
    <n v="27"/>
    <n v="1785746.8479899997"/>
    <n v="1427733.8771899997"/>
    <n v="0.79951639214540848"/>
    <s v="A"/>
    <n v="0"/>
  </r>
  <r>
    <s v="ORD-2024-105586"/>
    <d v="2024-01-02T00:00:00"/>
    <d v="2024-01-15T00:00:00"/>
    <x v="2"/>
    <x v="10"/>
    <s v="Nagoya"/>
    <s v="Small Business"/>
    <s v="Marketplace"/>
    <x v="12"/>
    <x v="4"/>
    <s v="NET-1893"/>
    <n v="1219.06"/>
    <n v="2738.69"/>
    <n v="7.5999999999999998E-2"/>
    <n v="7"/>
    <n v="13"/>
    <n v="17713.846920000004"/>
    <n v="8533.42"/>
    <n v="9180.4269200000035"/>
    <n v="0.51826274447673737"/>
    <s v="Jan-2024"/>
    <s v="Q1-2024"/>
    <s v="High"/>
    <s v="Asia &gt; Japan &gt; Nagoya"/>
    <s v="Mar-2023"/>
    <n v="10"/>
    <n v="10"/>
    <n v="1785746.8479899997"/>
    <n v="1445447.7241099996"/>
    <n v="0.80943596553843344"/>
    <s v="B"/>
    <n v="0"/>
  </r>
  <r>
    <s v="ORD-2024-320972"/>
    <d v="2024-11-08T00:00:00"/>
    <d v="2024-11-08T00:00:00"/>
    <x v="3"/>
    <x v="5"/>
    <s v="Nakuru"/>
    <s v="Enterprise"/>
    <s v="Marketplace"/>
    <x v="9"/>
    <x v="4"/>
    <s v="NET-2628"/>
    <n v="803.28"/>
    <n v="1009"/>
    <n v="0.11"/>
    <n v="18"/>
    <n v="0"/>
    <n v="16164.18"/>
    <n v="14459.039999999999"/>
    <n v="1705.1400000000012"/>
    <n v="0.10548880302001098"/>
    <s v="Nov-2024"/>
    <s v="Q4-2024"/>
    <s v="Medium"/>
    <s v="Africa &gt; Kenya &gt; Nakuru"/>
    <s v="Jan-2023"/>
    <n v="22"/>
    <n v="22"/>
    <n v="1785746.8479899997"/>
    <n v="1461611.9041099995"/>
    <n v="0.81848774128043966"/>
    <s v="B"/>
    <n v="1"/>
  </r>
  <r>
    <s v="ORD-2024-764468"/>
    <d v="2024-02-01T00:00:00"/>
    <d v="2024-02-21T00:00:00"/>
    <x v="0"/>
    <x v="7"/>
    <s v="Paris"/>
    <s v="Small Business"/>
    <s v="Marketplace"/>
    <x v="5"/>
    <x v="4"/>
    <s v="NET-8761"/>
    <n v="656.2"/>
    <n v="1467.17"/>
    <n v="1.7999999999999999E-2"/>
    <n v="11"/>
    <n v="20"/>
    <n v="15848.370340000001"/>
    <n v="7218.2000000000007"/>
    <n v="8630.1703400000006"/>
    <n v="0.54454623124360935"/>
    <s v="Feb-2024"/>
    <s v="Q1-2024"/>
    <s v="Medium"/>
    <s v="Europe &gt; France &gt; Paris"/>
    <s v="Jan-2023"/>
    <n v="13"/>
    <n v="13"/>
    <n v="1785746.8479899997"/>
    <n v="1477460.2744499994"/>
    <n v="0.82736266683768678"/>
    <s v="B"/>
    <n v="0"/>
  </r>
  <r>
    <s v="ORD-2024-140633"/>
    <d v="2024-12-07T00:00:00"/>
    <d v="2024-12-26T00:00:00"/>
    <x v="0"/>
    <x v="2"/>
    <s v="London"/>
    <s v="Enterprise"/>
    <s v="Online"/>
    <x v="4"/>
    <x v="4"/>
    <s v="NET-4491"/>
    <n v="1035.24"/>
    <n v="2383.41"/>
    <n v="0.17"/>
    <n v="8"/>
    <n v="19"/>
    <n v="15825.842399999998"/>
    <n v="8281.92"/>
    <n v="7543.9223999999977"/>
    <n v="0.47668378145860968"/>
    <s v="Dec-2024"/>
    <s v="Q4-2024"/>
    <s v="High"/>
    <s v="Europe &gt; United Kingdom &gt; London"/>
    <s v="Jan-2023"/>
    <n v="23"/>
    <n v="23"/>
    <n v="1785746.8479899997"/>
    <n v="1493286.1168499994"/>
    <n v="0.83622497697857445"/>
    <s v="B"/>
    <n v="0"/>
  </r>
  <r>
    <s v="ORD-2024-915495"/>
    <d v="2024-08-08T00:00:00"/>
    <d v="2024-08-20T00:00:00"/>
    <x v="2"/>
    <x v="10"/>
    <s v="Osaka"/>
    <s v="Small Business"/>
    <s v="Retail"/>
    <x v="11"/>
    <x v="4"/>
    <s v="NET-8957"/>
    <n v="1233.3599999999999"/>
    <n v="2120.4"/>
    <n v="0.17899999999999999"/>
    <n v="9"/>
    <n v="12"/>
    <n v="15667.635600000001"/>
    <n v="11100.24"/>
    <n v="4567.3956000000017"/>
    <n v="0.29151785991244278"/>
    <s v="Aug-2024"/>
    <s v="Q3-2024"/>
    <s v="High"/>
    <s v="Asia &gt; Japan &gt; Osaka"/>
    <s v="Mar-2023"/>
    <n v="17"/>
    <n v="17"/>
    <n v="1785746.8479899997"/>
    <n v="1508953.7524499993"/>
    <n v="0.84499869292696606"/>
    <s v="B"/>
    <n v="0"/>
  </r>
  <r>
    <s v="ORD-2025-636162"/>
    <d v="2025-01-07T00:00:00"/>
    <d v="2025-01-20T00:00:00"/>
    <x v="3"/>
    <x v="8"/>
    <s v="Cape Town"/>
    <s v="Corporate"/>
    <s v="Direct"/>
    <x v="10"/>
    <x v="4"/>
    <s v="NET-7901"/>
    <n v="432.13"/>
    <n v="1034.6600000000001"/>
    <n v="9.1999999999999998E-2"/>
    <n v="16"/>
    <n v="13"/>
    <n v="15031.540480000001"/>
    <n v="6914.08"/>
    <n v="8117.4604800000016"/>
    <n v="0.54002851476204794"/>
    <s v="Jan-2025"/>
    <s v="Q1-2025"/>
    <s v="Medium"/>
    <s v="Africa &gt; South Africa &gt; Cape Town"/>
    <s v="Jan-2023"/>
    <n v="24"/>
    <n v="24"/>
    <n v="1785746.8479899997"/>
    <n v="1523985.2929299993"/>
    <n v="0.85341620210354352"/>
    <s v="B"/>
    <n v="0"/>
  </r>
  <r>
    <s v="ORD-2024-728474"/>
    <d v="2024-09-09T00:00:00"/>
    <d v="2024-09-13T00:00:00"/>
    <x v="0"/>
    <x v="2"/>
    <s v="London"/>
    <s v="Consumer"/>
    <s v="Marketplace"/>
    <x v="6"/>
    <x v="4"/>
    <s v="NET-1145"/>
    <n v="1133.08"/>
    <n v="976.17"/>
    <n v="4.2000000000000003E-2"/>
    <n v="16"/>
    <n v="4"/>
    <n v="14962.733759999999"/>
    <n v="18129.28"/>
    <n v="-3166.5462399999997"/>
    <n v="-0.21162885678452384"/>
    <s v="Sep-2024"/>
    <s v="Q3-2024"/>
    <s v="Medium"/>
    <s v="Europe &gt; United Kingdom &gt; London"/>
    <s v="Jan-2023"/>
    <n v="20"/>
    <n v="20"/>
    <n v="1785746.8479899997"/>
    <n v="1538948.0266899993"/>
    <n v="0.86179518021952994"/>
    <s v="B"/>
    <n v="1"/>
  </r>
  <r>
    <s v="ORD-2023-630430"/>
    <d v="2023-08-04T00:00:00"/>
    <d v="2023-08-24T00:00:00"/>
    <x v="1"/>
    <x v="4"/>
    <s v="Brasília"/>
    <s v="Non-Profit"/>
    <s v="Direct"/>
    <x v="3"/>
    <x v="4"/>
    <s v="NET-9125"/>
    <n v="582.88"/>
    <n v="1044.1400000000001"/>
    <n v="0.216"/>
    <n v="18"/>
    <n v="20"/>
    <n v="14734.903680000001"/>
    <n v="10491.84"/>
    <n v="4243.0636800000011"/>
    <n v="0.28796005539956138"/>
    <s v="Aug-2023"/>
    <s v="Q3-2023"/>
    <s v="Medium"/>
    <s v="Americas &gt; Brazil &gt; Brasília"/>
    <s v="Jan-2023"/>
    <n v="7"/>
    <n v="7"/>
    <n v="1785746.8479899997"/>
    <n v="1553682.9303699993"/>
    <n v="0.8700465758171676"/>
    <s v="B"/>
    <n v="0"/>
  </r>
  <r>
    <s v="ORD-2024-402240"/>
    <d v="2024-05-01T00:00:00"/>
    <d v="2024-05-26T00:00:00"/>
    <x v="0"/>
    <x v="0"/>
    <s v="Berlin"/>
    <s v="Non-Profit"/>
    <s v="Retail"/>
    <x v="7"/>
    <x v="4"/>
    <s v="NET-4228"/>
    <n v="930.71"/>
    <n v="1625.42"/>
    <n v="0.13800000000000001"/>
    <n v="10"/>
    <n v="25"/>
    <n v="14011.1204"/>
    <n v="9307.1"/>
    <n v="4704.0203999999994"/>
    <n v="0.33573477821231196"/>
    <s v="May-2024"/>
    <s v="Q2-2024"/>
    <s v="High"/>
    <s v="Europe &gt; Germany &gt; Berlin"/>
    <s v="Jan-2023"/>
    <n v="16"/>
    <n v="16"/>
    <n v="1785746.8479899997"/>
    <n v="1567694.0507699992"/>
    <n v="0.87789266016880485"/>
    <s v="B"/>
    <n v="0"/>
  </r>
  <r>
    <s v="ORD-2025-737787"/>
    <d v="2025-09-14T00:00:00"/>
    <d v="2025-09-26T00:00:00"/>
    <x v="0"/>
    <x v="2"/>
    <s v="London"/>
    <s v="Small Business"/>
    <s v="Direct"/>
    <x v="15"/>
    <x v="4"/>
    <s v="NET-9003"/>
    <n v="425.15"/>
    <n v="885.92"/>
    <n v="0.23899999999999999"/>
    <n v="20"/>
    <n v="12"/>
    <n v="13483.702399999998"/>
    <n v="8503"/>
    <n v="4980.7023999999983"/>
    <n v="0.36938685327258475"/>
    <s v="Sep-2025"/>
    <s v="Q3-2025"/>
    <s v="Medium"/>
    <s v="Europe &gt; United Kingdom &gt; London"/>
    <s v="Jan-2023"/>
    <n v="32"/>
    <n v="32"/>
    <n v="1785746.8479899997"/>
    <n v="1581177.7531699992"/>
    <n v="0.88544339582608855"/>
    <s v="B"/>
    <n v="0"/>
  </r>
  <r>
    <s v="ORD-2025-330203"/>
    <d v="2025-03-25T00:00:00"/>
    <d v="2025-04-17T00:00:00"/>
    <x v="0"/>
    <x v="2"/>
    <s v="London"/>
    <s v="Consumer"/>
    <s v="Retail"/>
    <x v="11"/>
    <x v="4"/>
    <s v="NET-7166"/>
    <n v="1421.19"/>
    <n v="1808.26"/>
    <n v="0.104"/>
    <n v="8"/>
    <n v="23"/>
    <n v="12961.607680000001"/>
    <n v="11369.52"/>
    <n v="1592.0876800000005"/>
    <n v="0.12283103449093133"/>
    <s v="Mar-2025"/>
    <s v="Q1-2025"/>
    <s v="High"/>
    <s v="Europe &gt; United Kingdom &gt; London"/>
    <s v="Jan-2023"/>
    <n v="26"/>
    <n v="26"/>
    <n v="1785746.8479899997"/>
    <n v="1594139.3608499991"/>
    <n v="0.8927017637714606"/>
    <s v="B"/>
    <n v="0"/>
  </r>
  <r>
    <s v="ORD-2025-659650"/>
    <d v="2025-02-04T00:00:00"/>
    <d v="2025-02-08T00:00:00"/>
    <x v="0"/>
    <x v="2"/>
    <s v="Manchester"/>
    <s v="Enterprise"/>
    <s v="Marketplace"/>
    <x v="2"/>
    <x v="4"/>
    <s v="NET-2502"/>
    <n v="586.21"/>
    <n v="727.22"/>
    <n v="6.8000000000000005E-2"/>
    <n v="18"/>
    <n v="4"/>
    <n v="12199.842720000001"/>
    <n v="10551.78"/>
    <n v="1648.0627199999999"/>
    <n v="0.13508884973559723"/>
    <s v="Feb-2025"/>
    <s v="Q1-2025"/>
    <s v="Low"/>
    <s v="Europe &gt; United Kingdom &gt; Manchester"/>
    <s v="Jan-2023"/>
    <n v="25"/>
    <n v="25"/>
    <n v="1785746.8479899997"/>
    <n v="1606339.2035699992"/>
    <n v="0.89953355111787647"/>
    <s v="B"/>
    <n v="1"/>
  </r>
  <r>
    <s v="ORD-2025-474710"/>
    <d v="2025-07-24T00:00:00"/>
    <d v="2025-08-06T00:00:00"/>
    <x v="3"/>
    <x v="8"/>
    <s v="Johannesburg"/>
    <s v="Education"/>
    <s v="Marketplace"/>
    <x v="4"/>
    <x v="4"/>
    <s v="NET-7966"/>
    <n v="1463.9"/>
    <n v="2633.02"/>
    <n v="8.4000000000000005E-2"/>
    <n v="5"/>
    <n v="13"/>
    <n v="12059.231600000001"/>
    <n v="7319.5"/>
    <n v="4739.731600000001"/>
    <n v="0.39303761277791538"/>
    <s v="Jul-2025"/>
    <s v="Q3-2025"/>
    <s v="High"/>
    <s v="Africa &gt; South Africa &gt; Johannesburg"/>
    <s v="Jan-2023"/>
    <n v="30"/>
    <n v="30"/>
    <n v="1785746.8479899997"/>
    <n v="1618398.4351699993"/>
    <n v="0.90628659767292075"/>
    <s v="B"/>
    <n v="0"/>
  </r>
  <r>
    <s v="ORD-2023-885216"/>
    <d v="2023-08-03T00:00:00"/>
    <d v="2023-08-10T00:00:00"/>
    <x v="2"/>
    <x v="9"/>
    <s v="Shanghai"/>
    <s v="Non-Profit"/>
    <s v="Direct"/>
    <x v="8"/>
    <x v="4"/>
    <s v="NET-4735"/>
    <n v="1021.97"/>
    <n v="2296.25"/>
    <n v="0.161"/>
    <n v="6"/>
    <n v="7"/>
    <n v="11559.3225"/>
    <n v="6131.82"/>
    <n v="5427.5025000000005"/>
    <n v="0.46953465482081674"/>
    <s v="Aug-2023"/>
    <s v="Q3-2023"/>
    <s v="High"/>
    <s v="Asia &gt; China &gt; Shanghai"/>
    <s v="Jan-2023"/>
    <n v="7"/>
    <n v="7"/>
    <n v="1785746.8479899997"/>
    <n v="1629957.7576699993"/>
    <n v="0.91275970023670849"/>
    <s v="B"/>
    <n v="1"/>
  </r>
  <r>
    <s v="ORD-2023-521818"/>
    <d v="2023-01-22T00:00:00"/>
    <d v="2023-01-30T00:00:00"/>
    <x v="1"/>
    <x v="11"/>
    <s v="San Francisco"/>
    <s v="Small Business"/>
    <s v="Online"/>
    <x v="5"/>
    <x v="4"/>
    <s v="NET-4155"/>
    <n v="413.52"/>
    <n v="1004.34"/>
    <n v="0.111"/>
    <n v="12"/>
    <n v="8"/>
    <n v="10714.29912"/>
    <n v="4962.24"/>
    <n v="5752.0591199999999"/>
    <n v="0.53685817948304582"/>
    <s v="Jan-2023"/>
    <s v="Q1-2023"/>
    <s v="Medium"/>
    <s v="Americas &gt; USA &gt; San Francisco"/>
    <s v="Jan-2023"/>
    <n v="0"/>
    <n v="0"/>
    <n v="1785746.8479899997"/>
    <n v="1640672.0567899994"/>
    <n v="0.91875959833652032"/>
    <s v="B"/>
    <n v="0"/>
  </r>
  <r>
    <s v="ORD-2025-626047"/>
    <d v="2025-04-28T00:00:00"/>
    <d v="2025-05-15T00:00:00"/>
    <x v="2"/>
    <x v="10"/>
    <s v="Nagoya"/>
    <s v="Education"/>
    <s v="Direct"/>
    <x v="15"/>
    <x v="4"/>
    <s v="NET-1966"/>
    <n v="691.19"/>
    <n v="1284.3"/>
    <n v="7.3999999999999996E-2"/>
    <n v="9"/>
    <n v="17"/>
    <n v="10703.3562"/>
    <n v="6220.7100000000009"/>
    <n v="4482.6461999999992"/>
    <n v="0.41880753253825181"/>
    <s v="Apr-2025"/>
    <s v="Q2-2025"/>
    <s v="Medium"/>
    <s v="Asia &gt; Japan &gt; Nagoya"/>
    <s v="Mar-2023"/>
    <n v="25"/>
    <n v="25"/>
    <n v="1785746.8479899997"/>
    <n v="1651375.4129899994"/>
    <n v="0.92475336851287404"/>
    <s v="B"/>
    <n v="0"/>
  </r>
  <r>
    <s v="ORD-2024-136321"/>
    <d v="2024-08-07T00:00:00"/>
    <d v="2024-08-17T00:00:00"/>
    <x v="2"/>
    <x v="10"/>
    <s v="Osaka"/>
    <s v="Consumer"/>
    <s v="Online"/>
    <x v="10"/>
    <x v="4"/>
    <s v="NET-7924"/>
    <n v="436.58"/>
    <n v="527.48"/>
    <n v="0.111"/>
    <n v="22"/>
    <n v="10"/>
    <n v="10316.453840000002"/>
    <n v="9604.76"/>
    <n v="711.69384000000173"/>
    <n v="6.8986286473802672E-2"/>
    <s v="Aug-2024"/>
    <s v="Q3-2024"/>
    <s v="Low"/>
    <s v="Asia &gt; Japan &gt; Osaka"/>
    <s v="Mar-2023"/>
    <n v="17"/>
    <n v="17"/>
    <n v="1785746.8479899997"/>
    <n v="1661691.8668299995"/>
    <n v="0.93053047731842065"/>
    <s v="B"/>
    <n v="0"/>
  </r>
  <r>
    <s v="ORD-2024-800947"/>
    <d v="2024-12-15T00:00:00"/>
    <d v="2024-12-20T00:00:00"/>
    <x v="2"/>
    <x v="9"/>
    <s v="Shenzhen"/>
    <s v="Small Business"/>
    <s v="Direct"/>
    <x v="8"/>
    <x v="4"/>
    <s v="NET-1846"/>
    <n v="717.55"/>
    <n v="546.42999999999995"/>
    <n v="4.7E-2"/>
    <n v="19"/>
    <n v="5"/>
    <n v="9894.2080099999985"/>
    <n v="13633.449999999999"/>
    <n v="-3739.2419900000004"/>
    <n v="-0.37792231437026369"/>
    <s v="Dec-2024"/>
    <s v="Q4-2024"/>
    <s v="Low"/>
    <s v="Asia &gt; China &gt; Shenzhen"/>
    <s v="Jan-2023"/>
    <n v="23"/>
    <n v="23"/>
    <n v="1785746.8479899997"/>
    <n v="1671586.0748399994"/>
    <n v="0.93607113277086429"/>
    <s v="B"/>
    <n v="1"/>
  </r>
  <r>
    <s v="ORD-2023-619570"/>
    <d v="2023-11-14T00:00:00"/>
    <d v="2023-11-30T00:00:00"/>
    <x v="1"/>
    <x v="4"/>
    <s v="São Paulo"/>
    <s v="Enterprise"/>
    <s v="Direct"/>
    <x v="10"/>
    <x v="4"/>
    <s v="NET-4104"/>
    <n v="1017.92"/>
    <n v="1175.25"/>
    <n v="7.4999999999999997E-2"/>
    <n v="9"/>
    <n v="16"/>
    <n v="9783.9562500000011"/>
    <n v="9161.2799999999988"/>
    <n v="622.67625000000226"/>
    <n v="6.3642583234159722E-2"/>
    <s v="Nov-2023"/>
    <s v="Q4-2023"/>
    <s v="Medium"/>
    <s v="Americas &gt; Brazil &gt; São Paulo"/>
    <s v="Jan-2023"/>
    <n v="10"/>
    <n v="10"/>
    <n v="1785746.8479899997"/>
    <n v="1681370.0310899995"/>
    <n v="0.94155004836352663"/>
    <s v="B"/>
    <n v="0"/>
  </r>
  <r>
    <s v="ORD-2025-915869"/>
    <d v="2025-02-06T00:00:00"/>
    <d v="2025-02-15T00:00:00"/>
    <x v="1"/>
    <x v="4"/>
    <s v="São Paulo"/>
    <s v="Non-Profit"/>
    <s v="Distributor"/>
    <x v="6"/>
    <x v="4"/>
    <s v="NET-5482"/>
    <n v="837.39"/>
    <n v="1905.42"/>
    <n v="3.2000000000000001E-2"/>
    <n v="5"/>
    <n v="9"/>
    <n v="9222.2327999999998"/>
    <n v="4186.95"/>
    <n v="5035.2828"/>
    <n v="0.5459938942335093"/>
    <s v="Feb-2025"/>
    <s v="Q1-2025"/>
    <s v="High"/>
    <s v="Americas &gt; Brazil &gt; São Paulo"/>
    <s v="Jan-2023"/>
    <n v="25"/>
    <n v="25"/>
    <n v="1785746.8479899997"/>
    <n v="1690592.2638899996"/>
    <n v="0.94671440456014011"/>
    <s v="B"/>
    <n v="0"/>
  </r>
  <r>
    <s v="ORD-2025-822030"/>
    <d v="2025-08-07T00:00:00"/>
    <d v="2025-09-06T00:00:00"/>
    <x v="1"/>
    <x v="1"/>
    <s v="Montreal"/>
    <s v="Education"/>
    <s v="Direct"/>
    <x v="9"/>
    <x v="4"/>
    <s v="NET-1336"/>
    <n v="833.73"/>
    <n v="1116.5999999999999"/>
    <n v="0.17599999999999999"/>
    <n v="10"/>
    <n v="30"/>
    <n v="9200.7840000000015"/>
    <n v="8337.2999999999993"/>
    <n v="863.4840000000022"/>
    <n v="9.3848958958280299E-2"/>
    <s v="Aug-2025"/>
    <s v="Q3-2025"/>
    <s v="Medium"/>
    <s v="Americas &gt; Canada &gt; Montreal"/>
    <s v="Jan-2023"/>
    <n v="31"/>
    <n v="31"/>
    <n v="1785746.8479899997"/>
    <n v="1699793.0478899996"/>
    <n v="0.95186674964777451"/>
    <s v="C"/>
    <n v="0"/>
  </r>
  <r>
    <s v="ORD-2023-594955"/>
    <d v="2023-06-20T00:00:00"/>
    <d v="2023-07-08T00:00:00"/>
    <x v="1"/>
    <x v="11"/>
    <s v="New York"/>
    <s v="Consumer"/>
    <s v="Marketplace"/>
    <x v="0"/>
    <x v="4"/>
    <s v="NET-3828"/>
    <n v="1145.53"/>
    <n v="1278.3"/>
    <n v="0.09"/>
    <n v="7"/>
    <n v="18"/>
    <n v="8142.7710000000006"/>
    <n v="8018.71"/>
    <n v="124.0610000000006"/>
    <n v="1.5235722581416153E-2"/>
    <s v="Jun-2023"/>
    <s v="Q2-2023"/>
    <s v="Medium"/>
    <s v="Americas &gt; USA &gt; New York"/>
    <s v="Jan-2023"/>
    <n v="5"/>
    <n v="5"/>
    <n v="1785746.8479899997"/>
    <n v="1707935.8188899995"/>
    <n v="0.9564266182591431"/>
    <s v="C"/>
    <n v="0"/>
  </r>
  <r>
    <s v="ORD-2023-811823"/>
    <d v="2023-01-26T00:00:00"/>
    <d v="2023-02-15T00:00:00"/>
    <x v="0"/>
    <x v="0"/>
    <s v="Berlin"/>
    <s v="Small Business"/>
    <s v="Online"/>
    <x v="0"/>
    <x v="4"/>
    <s v="NET-8787"/>
    <n v="492.62"/>
    <n v="366.7"/>
    <n v="8.8999999999999996E-2"/>
    <n v="24"/>
    <n v="20"/>
    <n v="8017.5288"/>
    <n v="11822.880000000001"/>
    <n v="-3805.351200000001"/>
    <n v="-0.47462894052840832"/>
    <s v="Jan-2023"/>
    <s v="Q1-2023"/>
    <s v="Low"/>
    <s v="Europe &gt; Germany &gt; Berlin"/>
    <s v="Jan-2023"/>
    <n v="0"/>
    <n v="0"/>
    <n v="1785746.8479899997"/>
    <n v="1715953.3476899995"/>
    <n v="0.96091635251740282"/>
    <s v="C"/>
    <n v="0"/>
  </r>
  <r>
    <s v="ORD-2025-189846"/>
    <d v="2025-08-11T00:00:00"/>
    <d v="2025-08-28T00:00:00"/>
    <x v="0"/>
    <x v="7"/>
    <s v="Paris"/>
    <s v="Education"/>
    <s v="Online"/>
    <x v="6"/>
    <x v="4"/>
    <s v="NET-6218"/>
    <n v="416.16"/>
    <n v="571.9"/>
    <n v="7.0999999999999994E-2"/>
    <n v="14"/>
    <n v="17"/>
    <n v="7438.1314000000002"/>
    <n v="5826.2400000000007"/>
    <n v="1611.8913999999995"/>
    <n v="0.21670649701079486"/>
    <s v="Aug-2025"/>
    <s v="Q3-2025"/>
    <s v="Low"/>
    <s v="Europe &gt; France &gt; Paris"/>
    <s v="Jan-2023"/>
    <n v="31"/>
    <n v="31"/>
    <n v="1785746.8479899997"/>
    <n v="1723391.4790899996"/>
    <n v="0.96508163014808845"/>
    <s v="C"/>
    <n v="0"/>
  </r>
  <r>
    <s v="ORD-2025-680118"/>
    <d v="2025-03-10T00:00:00"/>
    <d v="2025-03-27T00:00:00"/>
    <x v="1"/>
    <x v="4"/>
    <s v="Rio de Janeiro"/>
    <s v="Enterprise"/>
    <s v="Direct"/>
    <x v="6"/>
    <x v="4"/>
    <s v="NET-6269"/>
    <n v="996.73"/>
    <n v="1217.43"/>
    <n v="7.0000000000000007E-2"/>
    <n v="6"/>
    <n v="17"/>
    <n v="6793.2593999999999"/>
    <n v="5980.38"/>
    <n v="812.87939999999981"/>
    <n v="0.11965970267527247"/>
    <s v="Mar-2025"/>
    <s v="Q1-2025"/>
    <s v="Medium"/>
    <s v="Americas &gt; Brazil &gt; Rio de Janeiro"/>
    <s v="Jan-2023"/>
    <n v="26"/>
    <n v="26"/>
    <n v="1785746.8479899997"/>
    <n v="1730184.7384899997"/>
    <n v="0.9688857860437835"/>
    <s v="C"/>
    <n v="0"/>
  </r>
  <r>
    <s v="ORD-2024-496601"/>
    <d v="2024-11-11T00:00:00"/>
    <d v="2024-11-24T00:00:00"/>
    <x v="0"/>
    <x v="2"/>
    <s v="London"/>
    <s v="Corporate"/>
    <s v="Retail"/>
    <x v="13"/>
    <x v="4"/>
    <s v="NET-2932"/>
    <n v="164.53"/>
    <n v="327.72"/>
    <n v="6.7000000000000004E-2"/>
    <n v="21"/>
    <n v="13"/>
    <n v="6421.017960000001"/>
    <n v="3455.13"/>
    <n v="2965.8879600000009"/>
    <n v="0.46190307805960418"/>
    <s v="Nov-2024"/>
    <s v="Q4-2024"/>
    <s v="Low"/>
    <s v="Europe &gt; United Kingdom &gt; London"/>
    <s v="Jan-2023"/>
    <n v="22"/>
    <n v="22"/>
    <n v="1785746.8479899997"/>
    <n v="1736605.7564499998"/>
    <n v="0.97248149053416377"/>
    <s v="C"/>
    <n v="0"/>
  </r>
  <r>
    <s v="ORD-2024-532184"/>
    <d v="2024-01-25T00:00:00"/>
    <d v="2024-02-08T00:00:00"/>
    <x v="2"/>
    <x v="10"/>
    <s v="Osaka"/>
    <s v="Consumer"/>
    <s v="Marketplace"/>
    <x v="14"/>
    <x v="4"/>
    <s v="NET-9569"/>
    <n v="937.16"/>
    <n v="1069.77"/>
    <n v="3.7999999999999999E-2"/>
    <n v="6"/>
    <n v="14"/>
    <n v="6174.7124399999993"/>
    <n v="5622.96"/>
    <n v="551.7524399999993"/>
    <n v="8.9356783066645837E-2"/>
    <s v="Jan-2024"/>
    <s v="Q1-2024"/>
    <s v="Medium"/>
    <s v="Asia &gt; Japan &gt; Osaka"/>
    <s v="Mar-2023"/>
    <n v="10"/>
    <n v="10"/>
    <n v="1785746.8479899997"/>
    <n v="1742780.4688899997"/>
    <n v="0.9759392664484543"/>
    <s v="C"/>
    <n v="0"/>
  </r>
  <r>
    <s v="ORD-2023-728177"/>
    <d v="2023-12-18T00:00:00"/>
    <d v="2024-01-14T00:00:00"/>
    <x v="2"/>
    <x v="3"/>
    <s v="Mumbai"/>
    <s v="Consumer"/>
    <s v="Distributor"/>
    <x v="4"/>
    <x v="4"/>
    <s v="NET-6014"/>
    <n v="1408.3"/>
    <n v="2193.13"/>
    <n v="7.0999999999999994E-2"/>
    <n v="2"/>
    <n v="27"/>
    <n v="4074.8355400000005"/>
    <n v="2816.6"/>
    <n v="1258.2355400000006"/>
    <n v="0.30878191957656292"/>
    <s v="Dec-2023"/>
    <s v="Q4-2023"/>
    <s v="High"/>
    <s v="Asia &gt; India &gt; Mumbai"/>
    <s v="Jan-2023"/>
    <n v="11"/>
    <n v="11"/>
    <n v="1785746.8479899997"/>
    <n v="1746855.3044299998"/>
    <n v="0.97822113274130906"/>
    <s v="C"/>
    <n v="0"/>
  </r>
  <r>
    <s v="ORD-2023-156396"/>
    <d v="2023-02-21T00:00:00"/>
    <d v="2023-03-12T00:00:00"/>
    <x v="3"/>
    <x v="5"/>
    <s v="Nakuru"/>
    <s v="Corporate"/>
    <s v="Online"/>
    <x v="6"/>
    <x v="4"/>
    <s v="NET-2499"/>
    <n v="352.65"/>
    <n v="485.86"/>
    <n v="4.1000000000000002E-2"/>
    <n v="8"/>
    <n v="19"/>
    <n v="3727.5179199999998"/>
    <n v="2821.2"/>
    <n v="906.31791999999996"/>
    <n v="0.24314247159943903"/>
    <s v="Feb-2023"/>
    <s v="Q1-2023"/>
    <s v="Low"/>
    <s v="Africa &gt; Kenya &gt; Nakuru"/>
    <s v="Jan-2023"/>
    <n v="1"/>
    <n v="1"/>
    <n v="1785746.8479899997"/>
    <n v="1750582.8223499998"/>
    <n v="0.98030850471354336"/>
    <s v="C"/>
    <n v="0"/>
  </r>
  <r>
    <s v="ORD-2024-197852"/>
    <d v="2024-02-29T00:00:00"/>
    <d v="2024-03-30T00:00:00"/>
    <x v="2"/>
    <x v="10"/>
    <s v="Nagoya"/>
    <s v="Small Business"/>
    <s v="Direct"/>
    <x v="14"/>
    <x v="4"/>
    <s v="NET-7588"/>
    <n v="231.11"/>
    <n v="318.17"/>
    <n v="0.20100000000000001"/>
    <n v="14"/>
    <n v="30"/>
    <n v="3559.0496199999998"/>
    <n v="3235.54"/>
    <n v="323.50961999999981"/>
    <n v="9.0897754889969706E-2"/>
    <s v="Feb-2024"/>
    <s v="Q1-2024"/>
    <s v="Low"/>
    <s v="Asia &gt; Japan &gt; Nagoya"/>
    <s v="Mar-2023"/>
    <n v="11"/>
    <n v="11"/>
    <n v="1785746.8479899997"/>
    <n v="1754141.8719699997"/>
    <n v="0.98230153615806526"/>
    <s v="C"/>
    <n v="0"/>
  </r>
  <r>
    <s v="ORD-2023-713614"/>
    <d v="2023-08-02T00:00:00"/>
    <d v="2023-08-19T00:00:00"/>
    <x v="1"/>
    <x v="1"/>
    <s v="Vancouver"/>
    <s v="Corporate"/>
    <s v="Online"/>
    <x v="6"/>
    <x v="4"/>
    <s v="NET-3689"/>
    <n v="175.38"/>
    <n v="347.9"/>
    <n v="7.1999999999999995E-2"/>
    <n v="11"/>
    <n v="17"/>
    <n v="3551.3631999999998"/>
    <n v="1929.1799999999998"/>
    <n v="1622.1831999999999"/>
    <n v="0.4567776114816981"/>
    <s v="Aug-2023"/>
    <s v="Q3-2023"/>
    <s v="Low"/>
    <s v="Americas &gt; Canada &gt; Vancouver"/>
    <s v="Jan-2023"/>
    <n v="7"/>
    <n v="7"/>
    <n v="1785746.8479899997"/>
    <n v="1757693.2351699998"/>
    <n v="0.98429026328587588"/>
    <s v="C"/>
    <n v="0"/>
  </r>
  <r>
    <s v="ORD-2024-972318"/>
    <d v="2024-12-24T00:00:00"/>
    <d v="2025-01-13T00:00:00"/>
    <x v="2"/>
    <x v="3"/>
    <s v="Bengaluru"/>
    <s v="Corporate"/>
    <s v="Marketplace"/>
    <x v="4"/>
    <x v="4"/>
    <s v="NET-9832"/>
    <n v="126.15"/>
    <n v="284.23"/>
    <n v="0.113"/>
    <n v="12"/>
    <n v="20"/>
    <n v="3025.3441200000002"/>
    <n v="1513.8000000000002"/>
    <n v="1511.54412"/>
    <n v="0.49962716968541082"/>
    <s v="Dec-2024"/>
    <s v="Q4-2024"/>
    <s v="Low"/>
    <s v="Asia &gt; India &gt; Bengaluru"/>
    <s v="Jan-2023"/>
    <n v="23"/>
    <n v="23"/>
    <n v="1785746.8479899997"/>
    <n v="1760718.5792899998"/>
    <n v="0.98598442510024797"/>
    <s v="C"/>
    <n v="0"/>
  </r>
  <r>
    <s v="ORD-2023-975863"/>
    <d v="2023-11-20T00:00:00"/>
    <d v="2023-12-05T00:00:00"/>
    <x v="2"/>
    <x v="10"/>
    <s v="Tokyo"/>
    <s v="Enterprise"/>
    <s v="Retail"/>
    <x v="2"/>
    <x v="4"/>
    <s v="NET-3033"/>
    <n v="354.24"/>
    <n v="249.87"/>
    <n v="0"/>
    <n v="11"/>
    <n v="15"/>
    <n v="2748.57"/>
    <n v="3896.6400000000003"/>
    <n v="-1148.0700000000002"/>
    <n v="-0.41769720254532361"/>
    <s v="Nov-2023"/>
    <s v="Q4-2023"/>
    <s v="Low"/>
    <s v="Asia &gt; Japan &gt; Tokyo"/>
    <s v="Mar-2023"/>
    <n v="8"/>
    <n v="8"/>
    <n v="1785746.8479899997"/>
    <n v="1763467.1492899999"/>
    <n v="0.98752359623365571"/>
    <s v="C"/>
    <n v="0"/>
  </r>
  <r>
    <s v="ORD-2024-719055"/>
    <d v="2024-01-02T00:00:00"/>
    <d v="2024-01-09T00:00:00"/>
    <x v="1"/>
    <x v="11"/>
    <s v="Chicago"/>
    <s v="Education"/>
    <s v="Marketplace"/>
    <x v="7"/>
    <x v="4"/>
    <s v="NET-4554"/>
    <n v="404.77"/>
    <n v="433.88"/>
    <n v="0.215"/>
    <n v="8"/>
    <n v="7"/>
    <n v="2724.7664"/>
    <n v="3238.16"/>
    <n v="-513.39359999999988"/>
    <n v="-0.18841747314558777"/>
    <s v="Jan-2024"/>
    <s v="Q1-2024"/>
    <s v="Low"/>
    <s v="Americas &gt; USA &gt; Chicago"/>
    <s v="Jan-2023"/>
    <n v="12"/>
    <n v="12"/>
    <n v="1785746.8479899997"/>
    <n v="1766191.9156899999"/>
    <n v="0.98904943759413022"/>
    <s v="C"/>
    <n v="1"/>
  </r>
  <r>
    <s v="ORD-2024-792558"/>
    <d v="2024-10-16T00:00:00"/>
    <d v="2024-11-08T00:00:00"/>
    <x v="2"/>
    <x v="10"/>
    <s v="Osaka"/>
    <s v="Small Business"/>
    <s v="Retail"/>
    <x v="8"/>
    <x v="4"/>
    <s v="NET-6387"/>
    <n v="82.14"/>
    <n v="166.04"/>
    <n v="0"/>
    <n v="16"/>
    <n v="23"/>
    <n v="2656.64"/>
    <n v="1314.24"/>
    <n v="1342.3999999999999"/>
    <n v="0.50529992772825827"/>
    <s v="Oct-2024"/>
    <s v="Q4-2024"/>
    <s v="Low"/>
    <s v="Asia &gt; Japan &gt; Osaka"/>
    <s v="Mar-2023"/>
    <n v="19"/>
    <n v="19"/>
    <n v="1785746.8479899997"/>
    <n v="1768848.5556899998"/>
    <n v="0.99053712886626666"/>
    <s v="C"/>
    <n v="0"/>
  </r>
  <r>
    <s v="ORD-2025-907040"/>
    <d v="2025-04-17T00:00:00"/>
    <d v="2025-05-03T00:00:00"/>
    <x v="1"/>
    <x v="4"/>
    <s v="Rio de Janeiro"/>
    <s v="Consumer"/>
    <s v="Marketplace"/>
    <x v="8"/>
    <x v="4"/>
    <s v="NET-8610"/>
    <n v="168.68"/>
    <n v="413.34"/>
    <n v="0.186"/>
    <n v="7"/>
    <n v="16"/>
    <n v="2355.2113199999999"/>
    <n v="1180.76"/>
    <n v="1174.4513199999999"/>
    <n v="0.49866069767361682"/>
    <s v="Apr-2025"/>
    <s v="Q2-2025"/>
    <s v="Low"/>
    <s v="Americas &gt; Brazil &gt; Rio de Janeiro"/>
    <s v="Jan-2023"/>
    <n v="27"/>
    <n v="27"/>
    <n v="1785746.8479899997"/>
    <n v="1771203.7670099998"/>
    <n v="0.99185602315559496"/>
    <s v="C"/>
    <n v="0"/>
  </r>
  <r>
    <s v="ORD-2023-177794"/>
    <d v="2023-05-04T00:00:00"/>
    <d v="2023-05-26T00:00:00"/>
    <x v="1"/>
    <x v="11"/>
    <s v="San Francisco"/>
    <s v="Enterprise"/>
    <s v="Online"/>
    <x v="8"/>
    <x v="4"/>
    <s v="NET-5941"/>
    <n v="249.71"/>
    <n v="361.33"/>
    <n v="9.4E-2"/>
    <n v="7"/>
    <n v="22"/>
    <n v="2291.5548600000002"/>
    <n v="1747.97"/>
    <n v="543.58486000000016"/>
    <n v="0.23721223937881206"/>
    <s v="May-2023"/>
    <s v="Q2-2023"/>
    <s v="Low"/>
    <s v="Americas &gt; USA &gt; San Francisco"/>
    <s v="Jan-2023"/>
    <n v="4"/>
    <n v="4"/>
    <n v="1785746.8479899997"/>
    <n v="1773495.3218699999"/>
    <n v="0.99313927047734119"/>
    <s v="C"/>
    <n v="0"/>
  </r>
  <r>
    <s v="ORD-2025-364852"/>
    <d v="2025-05-18T00:00:00"/>
    <d v="2025-06-09T00:00:00"/>
    <x v="1"/>
    <x v="11"/>
    <s v="New York"/>
    <s v="Consumer"/>
    <s v="Retail"/>
    <x v="11"/>
    <x v="4"/>
    <s v="NET-3749"/>
    <n v="382.96"/>
    <n v="552.84"/>
    <n v="0.17599999999999999"/>
    <n v="5"/>
    <n v="22"/>
    <n v="2277.7008000000005"/>
    <n v="1914.8"/>
    <n v="362.90080000000057"/>
    <n v="0.15932768693763485"/>
    <s v="May-2025"/>
    <s v="Q2-2025"/>
    <s v="Low"/>
    <s v="Americas &gt; USA &gt; New York"/>
    <s v="Jan-2023"/>
    <n v="28"/>
    <n v="28"/>
    <n v="1785746.8479899997"/>
    <n v="1775773.0226699999"/>
    <n v="0.99441475966695603"/>
    <s v="C"/>
    <n v="0"/>
  </r>
  <r>
    <s v="ORD-2024-403664"/>
    <d v="2024-05-23T00:00:00"/>
    <d v="2024-06-06T00:00:00"/>
    <x v="1"/>
    <x v="4"/>
    <s v="Rio de Janeiro"/>
    <s v="Non-Profit"/>
    <s v="Online"/>
    <x v="14"/>
    <x v="4"/>
    <s v="NET-1166"/>
    <n v="51.13"/>
    <n v="57.53"/>
    <n v="4.4999999999999998E-2"/>
    <n v="35"/>
    <n v="14"/>
    <n v="1922.9402499999999"/>
    <n v="1789.5500000000002"/>
    <n v="133.3902499999997"/>
    <n v="6.9367859973808191E-2"/>
    <s v="May-2024"/>
    <s v="Q2-2024"/>
    <s v="Low"/>
    <s v="Americas &gt; Brazil &gt; Rio de Janeiro"/>
    <s v="Jan-2023"/>
    <n v="16"/>
    <n v="16"/>
    <n v="1785746.8479899997"/>
    <n v="1777695.9629199998"/>
    <n v="0.99549158657115266"/>
    <s v="C"/>
    <n v="0"/>
  </r>
  <r>
    <s v="ORD-2025-541501"/>
    <d v="2025-07-22T00:00:00"/>
    <d v="2025-08-18T00:00:00"/>
    <x v="2"/>
    <x v="9"/>
    <s v="Shenzhen"/>
    <s v="Non-Profit"/>
    <s v="Marketplace"/>
    <x v="9"/>
    <x v="4"/>
    <s v="NET-1804"/>
    <n v="547.32000000000005"/>
    <n v="419.17"/>
    <n v="9.1999999999999998E-2"/>
    <n v="5"/>
    <n v="27"/>
    <n v="1903.0318"/>
    <n v="2736.6000000000004"/>
    <n v="-833.56820000000039"/>
    <n v="-0.43802116181137929"/>
    <s v="Jul-2025"/>
    <s v="Q3-2025"/>
    <s v="Low"/>
    <s v="Asia &gt; China &gt; Shenzhen"/>
    <s v="Jan-2023"/>
    <n v="30"/>
    <n v="30"/>
    <n v="1785746.8479899997"/>
    <n v="1779598.9947199998"/>
    <n v="0.99655726494664143"/>
    <s v="C"/>
    <n v="0"/>
  </r>
  <r>
    <s v="ORD-2024-581530"/>
    <d v="2024-09-07T00:00:00"/>
    <d v="2024-09-18T00:00:00"/>
    <x v="2"/>
    <x v="9"/>
    <s v="Beijing"/>
    <s v="Consumer"/>
    <s v="Distributor"/>
    <x v="0"/>
    <x v="4"/>
    <s v="NET-7998"/>
    <n v="181.74"/>
    <n v="190.84"/>
    <n v="0.214"/>
    <n v="11"/>
    <n v="11"/>
    <n v="1650.0026400000002"/>
    <n v="1999.14"/>
    <n v="-349.13735999999994"/>
    <n v="-0.21159806144310164"/>
    <s v="Sep-2024"/>
    <s v="Q3-2024"/>
    <s v="Low"/>
    <s v="Asia &gt; China &gt; Beijing"/>
    <s v="Jan-2023"/>
    <n v="20"/>
    <n v="20"/>
    <n v="1785746.8479899997"/>
    <n v="1781248.9973599999"/>
    <n v="0.9974812495762978"/>
    <s v="C"/>
    <n v="0"/>
  </r>
  <r>
    <s v="ORD-2025-306251"/>
    <d v="2025-04-10T00:00:00"/>
    <d v="2025-04-19T00:00:00"/>
    <x v="3"/>
    <x v="8"/>
    <s v="Durban"/>
    <s v="Enterprise"/>
    <s v="Unknown"/>
    <x v="12"/>
    <x v="4"/>
    <s v="NET-5270"/>
    <n v="113.74"/>
    <n v="165.7"/>
    <n v="0.124"/>
    <n v="11"/>
    <n v="9"/>
    <n v="1596.6851999999999"/>
    <n v="1251.1399999999999"/>
    <n v="345.54520000000002"/>
    <n v="0.21641410592394797"/>
    <s v="Apr-2025"/>
    <s v="Q2-2025"/>
    <s v="Low"/>
    <s v="Africa &gt; South Africa &gt; Durban"/>
    <s v="Jan-2023"/>
    <n v="27"/>
    <n v="27"/>
    <n v="1785746.8479899997"/>
    <n v="1782845.6825599999"/>
    <n v="0.9983753769839967"/>
    <s v="C"/>
    <n v="0"/>
  </r>
  <r>
    <s v="ORD-2024-892908"/>
    <d v="2024-07-13T00:00:00"/>
    <d v="2024-07-20T00:00:00"/>
    <x v="2"/>
    <x v="10"/>
    <s v="Nagoya"/>
    <s v="Small Business"/>
    <s v="Marketplace"/>
    <x v="6"/>
    <x v="4"/>
    <s v="NET-9575"/>
    <n v="105.13"/>
    <n v="244.13"/>
    <n v="7.0999999999999994E-2"/>
    <n v="5"/>
    <n v="7"/>
    <n v="1133.9838500000001"/>
    <n v="525.65"/>
    <n v="608.3338500000001"/>
    <n v="0.53645724319618837"/>
    <s v="Jul-2024"/>
    <s v="Q3-2024"/>
    <s v="Low"/>
    <s v="Asia &gt; Japan &gt; Nagoya"/>
    <s v="Mar-2023"/>
    <n v="16"/>
    <n v="16"/>
    <n v="1785746.8479899997"/>
    <n v="1783979.6664099998"/>
    <n v="0.99901039636049815"/>
    <s v="C"/>
    <n v="1"/>
  </r>
  <r>
    <s v="ORD-2023-766015"/>
    <d v="2023-04-13T00:00:00"/>
    <d v="2023-04-20T00:00:00"/>
    <x v="1"/>
    <x v="11"/>
    <s v="San Francisco"/>
    <s v="Education"/>
    <s v="Marketplace"/>
    <x v="12"/>
    <x v="4"/>
    <s v="NET-1816"/>
    <n v="32.1"/>
    <n v="70.599999999999994"/>
    <n v="0.28199999999999997"/>
    <n v="17"/>
    <n v="7"/>
    <n v="861.74359999999979"/>
    <n v="545.70000000000005"/>
    <n v="316.04359999999974"/>
    <n v="0.36674899587301818"/>
    <s v="Apr-2023"/>
    <s v="Q2-2023"/>
    <s v="Low"/>
    <s v="Americas &gt; USA &gt; San Francisco"/>
    <s v="Jan-2023"/>
    <n v="3"/>
    <n v="3"/>
    <n v="1785746.8479899997"/>
    <n v="1784841.4100099998"/>
    <n v="0.99949296397693821"/>
    <s v="C"/>
    <n v="1"/>
  </r>
  <r>
    <s v="ORD-2023-373538"/>
    <d v="2023-02-28T00:00:00"/>
    <d v="2023-03-25T00:00:00"/>
    <x v="3"/>
    <x v="5"/>
    <s v="Nairobi"/>
    <s v="Corporate"/>
    <s v="Retail"/>
    <x v="14"/>
    <x v="4"/>
    <s v="NET-9666"/>
    <n v="1460.76"/>
    <n v="30.66"/>
    <n v="0.13100000000000001"/>
    <n v="21"/>
    <n v="25"/>
    <n v="559.51434000000006"/>
    <n v="30675.96"/>
    <n v="-30116.445659999998"/>
    <n v="-53.826047890032619"/>
    <s v="Feb-2023"/>
    <s v="Q1-2023"/>
    <s v="Low"/>
    <s v="Africa &gt; Kenya &gt; Nairobi"/>
    <s v="Jan-2023"/>
    <n v="1"/>
    <n v="1"/>
    <n v="1785746.8479899997"/>
    <n v="1785400.9243499998"/>
    <n v="0.99980628629394519"/>
    <s v="C"/>
    <n v="0"/>
  </r>
  <r>
    <s v="ORD-2023-235230"/>
    <d v="2023-08-30T00:00:00"/>
    <d v="2023-09-01T00:00:00"/>
    <x v="0"/>
    <x v="0"/>
    <s v="Munich"/>
    <s v="Corporate"/>
    <s v="Direct"/>
    <x v="15"/>
    <x v="4"/>
    <s v="NET-9989"/>
    <n v="44.42"/>
    <n v="41.9"/>
    <n v="0.14399999999999999"/>
    <n v="9"/>
    <n v="2"/>
    <n v="322.79759999999999"/>
    <n v="399.78000000000003"/>
    <n v="-76.982400000000041"/>
    <n v="-0.23848504449847224"/>
    <s v="Aug-2023"/>
    <s v="Q3-2023"/>
    <s v="Low"/>
    <s v="Europe &gt; Germany &gt; Munich"/>
    <s v="Jan-2023"/>
    <n v="7"/>
    <n v="7"/>
    <n v="1785746.8479899997"/>
    <n v="1785723.7219499997"/>
    <n v="0.99998704965374796"/>
    <s v="C"/>
    <n v="1"/>
  </r>
  <r>
    <s v="ORD-2024-919471"/>
    <d v="2024-06-29T00:00:00"/>
    <d v="2024-07-26T00:00:00"/>
    <x v="3"/>
    <x v="8"/>
    <s v="Durban"/>
    <s v="Enterprise"/>
    <s v="Distributor"/>
    <x v="7"/>
    <x v="4"/>
    <s v="NET-4241"/>
    <n v="5.36"/>
    <n v="4.37"/>
    <n v="0.11799999999999999"/>
    <n v="6"/>
    <n v="27"/>
    <n v="23.12604"/>
    <n v="32.160000000000004"/>
    <n v="-9.033960000000004"/>
    <n v="-0.3906401614803055"/>
    <s v="Jun-2024"/>
    <s v="Q2-2024"/>
    <s v="Low"/>
    <s v="Africa &gt; South Africa &gt; Durban"/>
    <s v="Jan-2023"/>
    <n v="17"/>
    <n v="17"/>
    <n v="1785746.8479899997"/>
    <n v="1785746.8479899997"/>
    <n v="1"/>
    <s v="C"/>
    <n v="0"/>
  </r>
  <r>
    <s v="ORD-2025-254721"/>
    <d v="2025-05-15T00:00:00"/>
    <d v="2025-06-05T00:00:00"/>
    <x v="2"/>
    <x v="10"/>
    <s v="Osaka"/>
    <s v="Enterprise"/>
    <s v="Direct"/>
    <x v="11"/>
    <x v="5"/>
    <s v="PHN-6480"/>
    <n v="1466.5"/>
    <n v="2778.74"/>
    <n v="0.13500000000000001"/>
    <n v="33"/>
    <n v="21"/>
    <n v="79319.133300000001"/>
    <n v="48394.5"/>
    <n v="30924.633300000001"/>
    <n v="0.38987608680792279"/>
    <s v="May-2025"/>
    <s v="Q2-2025"/>
    <s v="High"/>
    <s v="Asia &gt; Japan &gt; Osaka"/>
    <s v="Mar-2023"/>
    <n v="26"/>
    <n v="26"/>
    <n v="1473517.9961600001"/>
    <n v="79319.133300000001"/>
    <n v="5.3829768965636189E-2"/>
    <s v="A"/>
    <n v="0"/>
  </r>
  <r>
    <s v="ORD-2025-233883"/>
    <d v="2025-09-08T00:00:00"/>
    <d v="2025-09-16T00:00:00"/>
    <x v="2"/>
    <x v="10"/>
    <s v="Osaka"/>
    <s v="Corporate"/>
    <s v="Distributor"/>
    <x v="1"/>
    <x v="5"/>
    <s v="PHN-1197"/>
    <n v="1225.57"/>
    <n v="2705.57"/>
    <n v="0.183"/>
    <n v="32"/>
    <n v="8"/>
    <n v="70734.422080000004"/>
    <n v="39218.239999999998"/>
    <n v="31516.182080000006"/>
    <n v="0.44555650775453404"/>
    <s v="Sep-2025"/>
    <s v="Q3-2025"/>
    <s v="High"/>
    <s v="Asia &gt; Japan &gt; Osaka"/>
    <s v="Mar-2023"/>
    <n v="30"/>
    <n v="30"/>
    <n v="1473517.9961600001"/>
    <n v="150053.55538000001"/>
    <n v="0.10183354107044555"/>
    <s v="A"/>
    <n v="0"/>
  </r>
  <r>
    <s v="ORD-2025-262434"/>
    <d v="2025-06-19T00:00:00"/>
    <d v="2025-06-21T00:00:00"/>
    <x v="3"/>
    <x v="8"/>
    <s v="Johannesburg"/>
    <s v="Small Business"/>
    <s v="Unknown"/>
    <x v="11"/>
    <x v="5"/>
    <s v="PHN-7379"/>
    <n v="1466.27"/>
    <n v="3589.89"/>
    <n v="9.7000000000000003E-2"/>
    <n v="21"/>
    <n v="2"/>
    <n v="68075.084069999997"/>
    <n v="30791.67"/>
    <n v="37283.414069999999"/>
    <n v="0.54768076425234158"/>
    <s v="Jun-2025"/>
    <s v="Q2-2025"/>
    <s v="High"/>
    <s v="Africa &gt; South Africa &gt; Johannesburg"/>
    <s v="Jan-2023"/>
    <n v="29"/>
    <n v="29"/>
    <n v="1473517.9961600001"/>
    <n v="218128.63945000002"/>
    <n v="0.14803255882754404"/>
    <s v="A"/>
    <n v="1"/>
  </r>
  <r>
    <s v="ORD-2023-455933"/>
    <d v="2023-11-19T00:00:00"/>
    <d v="2023-12-19T00:00:00"/>
    <x v="2"/>
    <x v="10"/>
    <s v="Nagoya"/>
    <s v="Consumer"/>
    <s v="Retail"/>
    <x v="3"/>
    <x v="5"/>
    <s v="PHN-9184"/>
    <n v="807.11"/>
    <n v="1853.86"/>
    <n v="0.13900000000000001"/>
    <n v="39"/>
    <n v="30"/>
    <n v="62250.764939999994"/>
    <n v="31477.29"/>
    <n v="30773.474939999993"/>
    <n v="0.49434693645388633"/>
    <s v="Nov-2023"/>
    <s v="Q4-2023"/>
    <s v="High"/>
    <s v="Asia &gt; Japan &gt; Nagoya"/>
    <s v="Mar-2023"/>
    <n v="8"/>
    <n v="8"/>
    <n v="1473517.9961600001"/>
    <n v="280379.40439000004"/>
    <n v="0.19027891421799467"/>
    <s v="A"/>
    <n v="0"/>
  </r>
  <r>
    <s v="ORD-2025-278048"/>
    <d v="2025-06-22T00:00:00"/>
    <d v="2025-07-08T00:00:00"/>
    <x v="0"/>
    <x v="2"/>
    <s v="London"/>
    <s v="Education"/>
    <s v="Direct"/>
    <x v="5"/>
    <x v="5"/>
    <s v="PHN-5316"/>
    <n v="892.73"/>
    <n v="979.84"/>
    <n v="0.17399999999999999"/>
    <n v="55"/>
    <n v="16"/>
    <n v="44514.131200000011"/>
    <n v="49100.15"/>
    <n v="-4586.0187999999907"/>
    <n v="-0.10302388649112823"/>
    <s v="Jun-2025"/>
    <s v="Q2-2025"/>
    <s v="Medium"/>
    <s v="Europe &gt; United Kingdom &gt; London"/>
    <s v="Jan-2023"/>
    <n v="29"/>
    <n v="29"/>
    <n v="1473517.9961600001"/>
    <n v="324893.53559000004"/>
    <n v="0.22048833908827395"/>
    <s v="A"/>
    <n v="0"/>
  </r>
  <r>
    <s v="ORD-2024-647473"/>
    <d v="2024-02-17T00:00:00"/>
    <d v="2024-03-04T00:00:00"/>
    <x v="2"/>
    <x v="3"/>
    <s v="Delhi"/>
    <s v="Small Business"/>
    <s v="Marketplace"/>
    <x v="6"/>
    <x v="5"/>
    <s v="PHN-1717"/>
    <n v="1231.8"/>
    <n v="2015.99"/>
    <n v="0.26100000000000001"/>
    <n v="29"/>
    <n v="16"/>
    <n v="43204.681689999998"/>
    <n v="35722.199999999997"/>
    <n v="7482.4816900000005"/>
    <n v="0.17318682599464374"/>
    <s v="Feb-2024"/>
    <s v="Q1-2024"/>
    <s v="High"/>
    <s v="Asia &gt; India &gt; Delhi"/>
    <s v="Jan-2023"/>
    <n v="13"/>
    <n v="13"/>
    <n v="1473517.9961600001"/>
    <n v="368098.21728000004"/>
    <n v="0.24980910870397716"/>
    <s v="A"/>
    <n v="0"/>
  </r>
  <r>
    <s v="ORD-2024-286833"/>
    <d v="2024-08-14T00:00:00"/>
    <d v="2024-09-04T00:00:00"/>
    <x v="0"/>
    <x v="2"/>
    <s v="Manchester"/>
    <s v="Non-Profit"/>
    <s v="Online"/>
    <x v="8"/>
    <x v="5"/>
    <s v="PHN-2341"/>
    <n v="1138.8"/>
    <n v="2250.81"/>
    <n v="0.123"/>
    <n v="19"/>
    <n v="21"/>
    <n v="37505.247029999999"/>
    <n v="21637.200000000001"/>
    <n v="15868.047029999998"/>
    <n v="0.42308872188756247"/>
    <s v="Aug-2024"/>
    <s v="Q3-2024"/>
    <s v="High"/>
    <s v="Europe &gt; United Kingdom &gt; Manchester"/>
    <s v="Jan-2023"/>
    <n v="19"/>
    <n v="19"/>
    <n v="1473517.9961600001"/>
    <n v="405603.46431000007"/>
    <n v="0.27526196854534929"/>
    <s v="A"/>
    <n v="0"/>
  </r>
  <r>
    <s v="ORD-2025-276968"/>
    <d v="2025-02-25T00:00:00"/>
    <d v="2025-03-17T00:00:00"/>
    <x v="1"/>
    <x v="11"/>
    <s v="San Francisco"/>
    <s v="Non-Profit"/>
    <s v="Marketplace"/>
    <x v="11"/>
    <x v="5"/>
    <s v="PHN-1044"/>
    <n v="1205.26"/>
    <n v="1696.35"/>
    <n v="1.9E-2"/>
    <n v="22"/>
    <n v="20"/>
    <n v="36610.625699999997"/>
    <n v="26515.72"/>
    <n v="10094.905699999996"/>
    <n v="0.27573704374028213"/>
    <s v="Feb-2025"/>
    <s v="Q1-2025"/>
    <s v="High"/>
    <s v="Americas &gt; USA &gt; San Francisco"/>
    <s v="Jan-2023"/>
    <n v="25"/>
    <n v="25"/>
    <n v="1473517.9961600001"/>
    <n v="442214.09001000004"/>
    <n v="0.3001076954352872"/>
    <s v="A"/>
    <n v="0"/>
  </r>
  <r>
    <s v="ORD-2024-572312"/>
    <d v="2024-06-16T00:00:00"/>
    <d v="2024-06-21T00:00:00"/>
    <x v="2"/>
    <x v="10"/>
    <s v="Tokyo"/>
    <s v="Small Business"/>
    <s v="Distributor"/>
    <x v="6"/>
    <x v="5"/>
    <s v="PHN-9677"/>
    <n v="1367.13"/>
    <n v="3062.01"/>
    <n v="0.10299999999999999"/>
    <n v="13"/>
    <n v="5"/>
    <n v="35706.098610000008"/>
    <n v="17772.690000000002"/>
    <n v="17933.408610000006"/>
    <n v="0.50225057645971705"/>
    <s v="Jun-2024"/>
    <s v="Q2-2024"/>
    <s v="High"/>
    <s v="Asia &gt; Japan &gt; Tokyo"/>
    <s v="Mar-2023"/>
    <n v="15"/>
    <n v="15"/>
    <n v="1473517.9961600001"/>
    <n v="477920.18862000003"/>
    <n v="0.32433956684985454"/>
    <s v="A"/>
    <n v="1"/>
  </r>
  <r>
    <s v="ORD-2023-382017"/>
    <d v="2023-01-13T00:00:00"/>
    <d v="2023-01-19T00:00:00"/>
    <x v="1"/>
    <x v="11"/>
    <s v="Chicago"/>
    <s v="Corporate"/>
    <s v="Direct"/>
    <x v="11"/>
    <x v="5"/>
    <s v="PHN-3159"/>
    <n v="833.57"/>
    <n v="881.57"/>
    <n v="5.7000000000000002E-2"/>
    <n v="40"/>
    <n v="6"/>
    <n v="33252.820400000004"/>
    <n v="33342.800000000003"/>
    <n v="-89.979599999998754"/>
    <n v="-2.705923856010684E-3"/>
    <s v="Jan-2023"/>
    <s v="Q1-2023"/>
    <s v="Medium"/>
    <s v="Americas &gt; USA &gt; Chicago"/>
    <s v="Jan-2023"/>
    <n v="0"/>
    <n v="0"/>
    <n v="1473517.9961600001"/>
    <n v="511173.00902000006"/>
    <n v="0.34690652598211974"/>
    <s v="A"/>
    <n v="1"/>
  </r>
  <r>
    <s v="ORD-2023-195665"/>
    <d v="2023-12-19T00:00:00"/>
    <d v="2023-12-20T00:00:00"/>
    <x v="1"/>
    <x v="4"/>
    <s v="Rio de Janeiro"/>
    <s v="Consumer"/>
    <s v="Distributor"/>
    <x v="8"/>
    <x v="5"/>
    <s v="PHN-7274"/>
    <n v="1080.43"/>
    <n v="2529.15"/>
    <n v="0.14699999999999999"/>
    <n v="15"/>
    <n v="1"/>
    <n v="32360.474249999999"/>
    <n v="16206.45"/>
    <n v="16154.024249999999"/>
    <n v="0.49918997247081442"/>
    <s v="Dec-2023"/>
    <s v="Q4-2023"/>
    <s v="High"/>
    <s v="Americas &gt; Brazil &gt; Rio de Janeiro"/>
    <s v="Jan-2023"/>
    <n v="11"/>
    <n v="11"/>
    <n v="1473517.9961600001"/>
    <n v="543533.48327000008"/>
    <n v="0.36886789620924398"/>
    <s v="A"/>
    <n v="1"/>
  </r>
  <r>
    <s v="ORD-2025-328504"/>
    <d v="2025-01-27T00:00:00"/>
    <d v="2025-02-15T00:00:00"/>
    <x v="2"/>
    <x v="9"/>
    <s v="Shenzhen"/>
    <s v="Non-Profit"/>
    <s v="Direct"/>
    <x v="2"/>
    <x v="5"/>
    <s v="PHN-8368"/>
    <n v="1253.22"/>
    <n v="3104.71"/>
    <n v="0"/>
    <n v="10"/>
    <n v="19"/>
    <n v="31047.1"/>
    <n v="12532.2"/>
    <n v="18514.899999999998"/>
    <n v="0.59634877331538205"/>
    <s v="Jan-2025"/>
    <s v="Q1-2025"/>
    <s v="High"/>
    <s v="Asia &gt; China &gt; Shenzhen"/>
    <s v="Jan-2023"/>
    <n v="24"/>
    <n v="24"/>
    <n v="1473517.9961600001"/>
    <n v="574580.58327000006"/>
    <n v="0.38993794766494999"/>
    <s v="A"/>
    <n v="0"/>
  </r>
  <r>
    <s v="ORD-2024-438404"/>
    <d v="2024-09-23T00:00:00"/>
    <d v="2024-10-18T00:00:00"/>
    <x v="1"/>
    <x v="1"/>
    <s v="Vancouver"/>
    <s v="Small Business"/>
    <s v="Online"/>
    <x v="15"/>
    <x v="5"/>
    <s v="PHN-4568"/>
    <n v="1297"/>
    <n v="2411.52"/>
    <n v="2.1000000000000001E-2"/>
    <n v="13"/>
    <n v="25"/>
    <n v="30691.415039999996"/>
    <n v="16861"/>
    <n v="13830.415039999996"/>
    <n v="0.45062813239385907"/>
    <s v="Sep-2024"/>
    <s v="Q3-2024"/>
    <s v="High"/>
    <s v="Americas &gt; Canada &gt; Vancouver"/>
    <s v="Jan-2023"/>
    <n v="20"/>
    <n v="20"/>
    <n v="1473517.9961600001"/>
    <n v="605271.99831000005"/>
    <n v="0.41076661424383265"/>
    <s v="A"/>
    <n v="0"/>
  </r>
  <r>
    <s v="ORD-2024-580808"/>
    <d v="2024-06-16T00:00:00"/>
    <d v="2024-07-03T00:00:00"/>
    <x v="3"/>
    <x v="8"/>
    <s v="Johannesburg"/>
    <s v="Enterprise"/>
    <s v="Marketplace"/>
    <x v="6"/>
    <x v="5"/>
    <s v="PHN-6832"/>
    <n v="1173.83"/>
    <n v="2328.9"/>
    <n v="0.12"/>
    <n v="14"/>
    <n v="17"/>
    <n v="28692.048000000003"/>
    <n v="16433.62"/>
    <n v="12258.428000000004"/>
    <n v="0.42724130393201637"/>
    <s v="Jun-2024"/>
    <s v="Q2-2024"/>
    <s v="High"/>
    <s v="Africa &gt; South Africa &gt; Johannesburg"/>
    <s v="Jan-2023"/>
    <n v="17"/>
    <n v="17"/>
    <n v="1473517.9961600001"/>
    <n v="633964.04631000001"/>
    <n v="0.43023841443546362"/>
    <s v="A"/>
    <n v="0"/>
  </r>
  <r>
    <s v="ORD-2023-349264"/>
    <d v="2023-06-01T00:00:00"/>
    <d v="2023-06-08T00:00:00"/>
    <x v="0"/>
    <x v="0"/>
    <s v="Frankfurt"/>
    <s v="Consumer"/>
    <s v="Online"/>
    <x v="5"/>
    <x v="5"/>
    <s v="PHN-1924"/>
    <n v="804.17"/>
    <n v="1072.29"/>
    <n v="3.2000000000000001E-2"/>
    <n v="27"/>
    <n v="7"/>
    <n v="28025.371439999999"/>
    <n v="21712.59"/>
    <n v="6312.7814399999988"/>
    <n v="0.22525237367558684"/>
    <s v="Jun-2023"/>
    <s v="Q2-2023"/>
    <s v="Medium"/>
    <s v="Europe &gt; Germany &gt; Frankfurt"/>
    <s v="Jan-2023"/>
    <n v="5"/>
    <n v="5"/>
    <n v="1473517.9961600001"/>
    <n v="661989.41775000002"/>
    <n v="0.44925777593157995"/>
    <s v="A"/>
    <n v="1"/>
  </r>
  <r>
    <s v="ORD-2023-933238"/>
    <d v="2023-03-17T00:00:00"/>
    <d v="2023-04-06T00:00:00"/>
    <x v="0"/>
    <x v="0"/>
    <s v="Munich"/>
    <s v="Consumer"/>
    <s v="Retail"/>
    <x v="0"/>
    <x v="5"/>
    <s v="PHN-8483"/>
    <n v="692.18"/>
    <n v="1159.3499999999999"/>
    <n v="0.112"/>
    <n v="27"/>
    <n v="20"/>
    <n v="27796.575599999996"/>
    <n v="18688.859999999997"/>
    <n v="9107.7155999999995"/>
    <n v="0.32765602968734037"/>
    <s v="Mar-2023"/>
    <s v="Q1-2023"/>
    <s v="Medium"/>
    <s v="Europe &gt; Germany &gt; Munich"/>
    <s v="Jan-2023"/>
    <n v="2"/>
    <n v="2"/>
    <n v="1473517.9961600001"/>
    <n v="689785.99335"/>
    <n v="0.46812186559484709"/>
    <s v="A"/>
    <n v="0"/>
  </r>
  <r>
    <s v="ORD-2024-690270"/>
    <d v="2024-05-17T00:00:00"/>
    <d v="2024-05-27T00:00:00"/>
    <x v="1"/>
    <x v="11"/>
    <s v="Austin"/>
    <s v="Non-Profit"/>
    <s v="Online"/>
    <x v="1"/>
    <x v="5"/>
    <s v="PHN-7974"/>
    <n v="1484.23"/>
    <n v="3472.81"/>
    <n v="0.25600000000000001"/>
    <n v="10"/>
    <n v="10"/>
    <n v="25837.706399999999"/>
    <n v="14842.3"/>
    <n v="10995.4064"/>
    <n v="0.42555659661803419"/>
    <s v="May-2024"/>
    <s v="Q2-2024"/>
    <s v="High"/>
    <s v="Americas &gt; USA &gt; Austin"/>
    <s v="Jan-2023"/>
    <n v="16"/>
    <n v="16"/>
    <n v="1473517.9961600001"/>
    <n v="715623.69975000003"/>
    <n v="0.48565657264785445"/>
    <s v="A"/>
    <n v="0"/>
  </r>
  <r>
    <s v="ORD-2025-526650"/>
    <d v="2025-04-27T00:00:00"/>
    <d v="2025-05-25T00:00:00"/>
    <x v="0"/>
    <x v="7"/>
    <s v="Paris"/>
    <s v="Small Business"/>
    <s v="Marketplace"/>
    <x v="14"/>
    <x v="5"/>
    <s v="PHN-8350"/>
    <n v="603.45000000000005"/>
    <n v="1244.08"/>
    <n v="0.2"/>
    <n v="25"/>
    <n v="28"/>
    <n v="24881.600000000002"/>
    <n v="15086.250000000002"/>
    <n v="9795.35"/>
    <n v="0.39367846119220629"/>
    <s v="Apr-2025"/>
    <s v="Q2-2025"/>
    <s v="Medium"/>
    <s v="Europe &gt; France &gt; Paris"/>
    <s v="Jan-2023"/>
    <n v="27"/>
    <n v="27"/>
    <n v="1473517.9961600001"/>
    <n v="740505.29975000001"/>
    <n v="0.50254242003135552"/>
    <s v="A"/>
    <n v="0"/>
  </r>
  <r>
    <s v="ORD-2024-819979"/>
    <d v="2024-05-28T00:00:00"/>
    <d v="2024-06-18T00:00:00"/>
    <x v="0"/>
    <x v="0"/>
    <s v="Frankfurt"/>
    <s v="Small Business"/>
    <s v="Online"/>
    <x v="13"/>
    <x v="5"/>
    <s v="PHN-9399"/>
    <n v="986.85"/>
    <n v="2422.1"/>
    <n v="7.5999999999999998E-2"/>
    <n v="11"/>
    <n v="21"/>
    <n v="24618.224399999999"/>
    <n v="10855.35"/>
    <n v="13762.874399999999"/>
    <n v="0.55905227673527902"/>
    <s v="May-2024"/>
    <s v="Q2-2024"/>
    <s v="High"/>
    <s v="Europe &gt; Germany &gt; Frankfurt"/>
    <s v="Jan-2023"/>
    <n v="16"/>
    <n v="16"/>
    <n v="1473517.9961600001"/>
    <n v="765123.52414999995"/>
    <n v="0.51924952809800629"/>
    <s v="A"/>
    <n v="0"/>
  </r>
  <r>
    <s v="ORD-2024-819778"/>
    <d v="2024-06-02T00:00:00"/>
    <d v="2024-06-15T00:00:00"/>
    <x v="3"/>
    <x v="5"/>
    <s v="Mombasa"/>
    <s v="Education"/>
    <s v="Online"/>
    <x v="0"/>
    <x v="5"/>
    <s v="PHN-6866"/>
    <n v="1295.18"/>
    <n v="3024.03"/>
    <n v="0.192"/>
    <n v="10"/>
    <n v="13"/>
    <n v="24434.162400000005"/>
    <n v="12951.800000000001"/>
    <n v="11482.362400000004"/>
    <n v="0.46993067378483172"/>
    <s v="Jun-2024"/>
    <s v="Q2-2024"/>
    <s v="High"/>
    <s v="Africa &gt; Kenya &gt; Mombasa"/>
    <s v="Jan-2023"/>
    <n v="17"/>
    <n v="17"/>
    <n v="1473517.9961600001"/>
    <n v="789557.68654999998"/>
    <n v="0.53583172286160996"/>
    <s v="A"/>
    <n v="0"/>
  </r>
  <r>
    <s v="ORD-2024-566589"/>
    <d v="2024-06-11T00:00:00"/>
    <d v="2024-07-09T00:00:00"/>
    <x v="3"/>
    <x v="6"/>
    <s v="Port Harcourt"/>
    <s v="Corporate"/>
    <s v="Marketplace"/>
    <x v="14"/>
    <x v="5"/>
    <s v="PHN-2436"/>
    <n v="895.54"/>
    <n v="1045"/>
    <n v="0.216"/>
    <n v="28"/>
    <n v="28"/>
    <n v="22939.84"/>
    <n v="25075.119999999999"/>
    <n v="-2135.2799999999988"/>
    <n v="-9.3081730299775359E-2"/>
    <s v="Jun-2024"/>
    <s v="Q2-2024"/>
    <s v="Medium"/>
    <s v="Africa &gt; Nigeria &gt; Port Harcourt"/>
    <s v="Jan-2023"/>
    <n v="17"/>
    <n v="17"/>
    <n v="1473517.9961600001"/>
    <n v="812497.52654999995"/>
    <n v="0.55139979875873602"/>
    <s v="A"/>
    <n v="0"/>
  </r>
  <r>
    <s v="ORD-2023-239789"/>
    <d v="2023-12-03T00:00:00"/>
    <d v="2023-12-26T00:00:00"/>
    <x v="1"/>
    <x v="4"/>
    <s v="Rio de Janeiro"/>
    <s v="Education"/>
    <s v="Retail"/>
    <x v="0"/>
    <x v="5"/>
    <s v="PHN-4644"/>
    <n v="1303.1099999999999"/>
    <n v="1145.67"/>
    <n v="0.184"/>
    <n v="23"/>
    <n v="23"/>
    <n v="21501.934560000005"/>
    <n v="29971.53"/>
    <n v="-8469.5954399999937"/>
    <n v="-0.39389922875851185"/>
    <s v="Dec-2023"/>
    <s v="Q4-2023"/>
    <s v="Medium"/>
    <s v="Americas &gt; Brazil &gt; Rio de Janeiro"/>
    <s v="Jan-2023"/>
    <n v="11"/>
    <n v="11"/>
    <n v="1473517.9961600001"/>
    <n v="833999.46110999992"/>
    <n v="0.5659920430448826"/>
    <s v="A"/>
    <n v="0"/>
  </r>
  <r>
    <s v="ORD-2024-868223"/>
    <d v="2024-03-03T00:00:00"/>
    <d v="2024-03-19T00:00:00"/>
    <x v="2"/>
    <x v="9"/>
    <s v="Beijing"/>
    <s v="Consumer"/>
    <s v="Distributor"/>
    <x v="12"/>
    <x v="5"/>
    <s v="PHN-4915"/>
    <n v="988.83"/>
    <n v="1206.04"/>
    <n v="6.3E-2"/>
    <n v="19"/>
    <n v="16"/>
    <n v="21471.130119999998"/>
    <n v="18787.77"/>
    <n v="2683.3601199999976"/>
    <n v="0.12497526236406591"/>
    <s v="Mar-2024"/>
    <s v="Q1-2024"/>
    <s v="Medium"/>
    <s v="Asia &gt; China &gt; Beijing"/>
    <s v="Jan-2023"/>
    <n v="14"/>
    <n v="14"/>
    <n v="1473517.9961600001"/>
    <n v="855470.5912299999"/>
    <n v="0.58056338196029045"/>
    <s v="A"/>
    <n v="0"/>
  </r>
  <r>
    <s v="ORD-2023-178249"/>
    <d v="2023-12-29T00:00:00"/>
    <d v="2024-01-20T00:00:00"/>
    <x v="3"/>
    <x v="5"/>
    <s v="Kisumu"/>
    <s v="Corporate"/>
    <s v="Direct"/>
    <x v="2"/>
    <x v="5"/>
    <s v="PHN-7924"/>
    <n v="1395.49"/>
    <n v="1679.42"/>
    <n v="0.20300000000000001"/>
    <n v="15"/>
    <n v="22"/>
    <n v="20077.466100000001"/>
    <n v="20932.349999999999"/>
    <n v="-854.88389999999708"/>
    <n v="-4.2579272490964236E-2"/>
    <s v="Dec-2023"/>
    <s v="Q4-2023"/>
    <s v="High"/>
    <s v="Africa &gt; Kenya &gt; Kisumu"/>
    <s v="Jan-2023"/>
    <n v="11"/>
    <n v="11"/>
    <n v="1473517.9961600001"/>
    <n v="875548.05732999987"/>
    <n v="0.59418891361468629"/>
    <s v="A"/>
    <n v="0"/>
  </r>
  <r>
    <s v="ORD-2024-219735"/>
    <d v="2024-04-03T00:00:00"/>
    <d v="2024-04-07T00:00:00"/>
    <x v="1"/>
    <x v="4"/>
    <s v="Brasília"/>
    <s v="Non-Profit"/>
    <s v="Direct"/>
    <x v="15"/>
    <x v="5"/>
    <s v="PHN-5445"/>
    <n v="1023.27"/>
    <n v="1343.64"/>
    <n v="0.13300000000000001"/>
    <n v="17"/>
    <n v="4"/>
    <n v="19803.909960000001"/>
    <n v="17395.59"/>
    <n v="2408.3199600000007"/>
    <n v="0.12160830688810104"/>
    <s v="Apr-2024"/>
    <s v="Q2-2024"/>
    <s v="Medium"/>
    <s v="Americas &gt; Brazil &gt; Brasília"/>
    <s v="Jan-2023"/>
    <n v="15"/>
    <n v="15"/>
    <n v="1473517.9961600001"/>
    <n v="895351.96728999983"/>
    <n v="0.60762879694940564"/>
    <s v="A"/>
    <n v="1"/>
  </r>
  <r>
    <s v="ORD-2024-571797"/>
    <d v="2024-07-11T00:00:00"/>
    <d v="2024-07-31T00:00:00"/>
    <x v="2"/>
    <x v="9"/>
    <s v="Shenzhen"/>
    <s v="Consumer"/>
    <s v="Online"/>
    <x v="12"/>
    <x v="5"/>
    <s v="PHN-7815"/>
    <n v="647.26"/>
    <n v="1374.72"/>
    <n v="6.6000000000000003E-2"/>
    <n v="15"/>
    <n v="20"/>
    <n v="19259.8272"/>
    <n v="9708.9"/>
    <n v="9550.9272000000001"/>
    <n v="0.49589890401508901"/>
    <s v="Jul-2024"/>
    <s v="Q3-2024"/>
    <s v="Medium"/>
    <s v="Asia &gt; China &gt; Shenzhen"/>
    <s v="Jan-2023"/>
    <n v="18"/>
    <n v="18"/>
    <n v="1473517.9961600001"/>
    <n v="914611.79448999977"/>
    <n v="0.62069943962237695"/>
    <s v="A"/>
    <n v="0"/>
  </r>
  <r>
    <s v="ORD-2024-902741"/>
    <d v="2024-12-23T00:00:00"/>
    <d v="2025-01-11T00:00:00"/>
    <x v="0"/>
    <x v="0"/>
    <s v="Berlin"/>
    <s v="Education"/>
    <s v="Retail"/>
    <x v="10"/>
    <x v="5"/>
    <s v="PHN-8057"/>
    <n v="501.81"/>
    <n v="921.62"/>
    <n v="0.01"/>
    <n v="21"/>
    <n v="19"/>
    <n v="19160.479800000001"/>
    <n v="10538.01"/>
    <n v="8622.4698000000008"/>
    <n v="0.45001325071202031"/>
    <s v="Dec-2024"/>
    <s v="Q4-2024"/>
    <s v="Medium"/>
    <s v="Europe &gt; Germany &gt; Berlin"/>
    <s v="Jan-2023"/>
    <n v="23"/>
    <n v="23"/>
    <n v="1473517.9961600001"/>
    <n v="933772.27428999974"/>
    <n v="0.63370266038380119"/>
    <s v="A"/>
    <n v="0"/>
  </r>
  <r>
    <s v="ORD-2023-623293"/>
    <d v="2023-10-12T00:00:00"/>
    <d v="2023-10-29T00:00:00"/>
    <x v="2"/>
    <x v="10"/>
    <s v="Nagoya"/>
    <s v="Non-Profit"/>
    <s v="Direct"/>
    <x v="11"/>
    <x v="5"/>
    <s v="PHN-8478"/>
    <n v="1102.19"/>
    <n v="1711.16"/>
    <n v="0.151"/>
    <n v="13"/>
    <n v="17"/>
    <n v="18886.072920000002"/>
    <n v="14328.470000000001"/>
    <n v="4557.6029200000012"/>
    <n v="0.24132083675127528"/>
    <s v="Oct-2023"/>
    <s v="Q4-2023"/>
    <s v="High"/>
    <s v="Asia &gt; Japan &gt; Nagoya"/>
    <s v="Mar-2023"/>
    <n v="7"/>
    <n v="7"/>
    <n v="1473517.9961600001"/>
    <n v="952658.34720999969"/>
    <n v="0.64651965547257317"/>
    <s v="A"/>
    <n v="0"/>
  </r>
  <r>
    <s v="ORD-2025-564184"/>
    <d v="2025-01-29T00:00:00"/>
    <d v="2025-02-06T00:00:00"/>
    <x v="3"/>
    <x v="5"/>
    <s v="Kisumu"/>
    <s v="Education"/>
    <s v="Retail"/>
    <x v="7"/>
    <x v="5"/>
    <s v="PHN-1671"/>
    <n v="1445.27"/>
    <n v="2691.45"/>
    <n v="0"/>
    <n v="7"/>
    <n v="8"/>
    <n v="18840.149999999998"/>
    <n v="10116.89"/>
    <n v="8723.2599999999984"/>
    <n v="0.46301436028906351"/>
    <s v="Jan-2025"/>
    <s v="Q1-2025"/>
    <s v="High"/>
    <s v="Africa &gt; Kenya &gt; Kisumu"/>
    <s v="Jan-2023"/>
    <n v="24"/>
    <n v="24"/>
    <n v="1473517.9961600001"/>
    <n v="971498.49720999971"/>
    <n v="0.65930548506481268"/>
    <s v="A"/>
    <n v="0"/>
  </r>
  <r>
    <s v="ORD-2025-418232"/>
    <d v="2025-08-01T00:00:00"/>
    <d v="2025-08-21T00:00:00"/>
    <x v="2"/>
    <x v="9"/>
    <s v="Shanghai"/>
    <s v="Corporate"/>
    <s v="Direct"/>
    <x v="14"/>
    <x v="5"/>
    <s v="PHN-9234"/>
    <n v="1220.4100000000001"/>
    <n v="2552.2199999999998"/>
    <n v="0.18099999999999999"/>
    <n v="9"/>
    <n v="20"/>
    <n v="18812.413619999999"/>
    <n v="10983.69"/>
    <n v="7828.7236199999988"/>
    <n v="0.41614668793360282"/>
    <s v="Aug-2025"/>
    <s v="Q3-2025"/>
    <s v="High"/>
    <s v="Asia &gt; China &gt; Shanghai"/>
    <s v="Jan-2023"/>
    <n v="31"/>
    <n v="31"/>
    <n v="1473517.9961600001"/>
    <n v="990310.91082999972"/>
    <n v="0.67207249141901082"/>
    <s v="A"/>
    <n v="0"/>
  </r>
  <r>
    <s v="ORD-2023-610470"/>
    <d v="2023-06-24T00:00:00"/>
    <d v="2023-07-21T00:00:00"/>
    <x v="2"/>
    <x v="10"/>
    <s v="Nagoya"/>
    <s v="Consumer"/>
    <s v="Marketplace"/>
    <x v="8"/>
    <x v="5"/>
    <s v="PHN-6818"/>
    <n v="554.76"/>
    <n v="728.69"/>
    <n v="0.22"/>
    <n v="33"/>
    <n v="27"/>
    <n v="18756.480600000003"/>
    <n v="18307.079999999998"/>
    <n v="449.40060000000449"/>
    <n v="2.3959750743431284E-2"/>
    <s v="Jun-2023"/>
    <s v="Q2-2023"/>
    <s v="Low"/>
    <s v="Asia &gt; Japan &gt; Nagoya"/>
    <s v="Mar-2023"/>
    <n v="3"/>
    <n v="3"/>
    <n v="1473517.9961600001"/>
    <n v="1009067.3914299997"/>
    <n v="0.68480153894261053"/>
    <s v="A"/>
    <n v="0"/>
  </r>
  <r>
    <s v="ORD-2024-805860"/>
    <d v="2024-09-13T00:00:00"/>
    <d v="2024-10-02T00:00:00"/>
    <x v="3"/>
    <x v="5"/>
    <s v="Mombasa"/>
    <s v="Small Business"/>
    <s v="Retail"/>
    <x v="9"/>
    <x v="5"/>
    <s v="PHN-8804"/>
    <n v="1338.99"/>
    <n v="1765.76"/>
    <n v="0.126"/>
    <n v="12"/>
    <n v="19"/>
    <n v="18519.29088"/>
    <n v="16067.880000000001"/>
    <n v="2451.4108799999995"/>
    <n v="0.1323706666677725"/>
    <s v="Sep-2024"/>
    <s v="Q3-2024"/>
    <s v="High"/>
    <s v="Africa &gt; Kenya &gt; Mombasa"/>
    <s v="Jan-2023"/>
    <n v="20"/>
    <n v="20"/>
    <n v="1473517.9961600001"/>
    <n v="1027586.6823099997"/>
    <n v="0.69736961814372067"/>
    <s v="A"/>
    <n v="0"/>
  </r>
  <r>
    <s v="ORD-2024-446030"/>
    <d v="2024-03-23T00:00:00"/>
    <d v="2024-03-26T00:00:00"/>
    <x v="2"/>
    <x v="3"/>
    <s v="Bengaluru"/>
    <s v="Education"/>
    <s v="Direct"/>
    <x v="12"/>
    <x v="5"/>
    <s v="PHN-4346"/>
    <n v="382.21"/>
    <n v="571.89"/>
    <n v="0.14799999999999999"/>
    <n v="38"/>
    <n v="3"/>
    <n v="18515.51064"/>
    <n v="14523.98"/>
    <n v="3991.5306400000009"/>
    <n v="0.21557766985788088"/>
    <s v="Mar-2024"/>
    <s v="Q1-2024"/>
    <s v="Low"/>
    <s v="Asia &gt; India &gt; Bengaluru"/>
    <s v="Jan-2023"/>
    <n v="14"/>
    <n v="14"/>
    <n v="1473517.9961600001"/>
    <n v="1046102.1929499997"/>
    <n v="0.70993513189262059"/>
    <s v="A"/>
    <n v="1"/>
  </r>
  <r>
    <s v="ORD-2023-732585"/>
    <d v="2023-08-25T00:00:00"/>
    <d v="2023-09-16T00:00:00"/>
    <x v="3"/>
    <x v="6"/>
    <s v="Abuja"/>
    <s v="Corporate"/>
    <s v="Marketplace"/>
    <x v="2"/>
    <x v="5"/>
    <s v="PHN-3971"/>
    <n v="1196.83"/>
    <n v="2513.5100000000002"/>
    <n v="8.3000000000000004E-2"/>
    <n v="8"/>
    <n v="22"/>
    <n v="18439.109360000002"/>
    <n v="9574.64"/>
    <n v="8864.4693600000028"/>
    <n v="0.4807428160944538"/>
    <s v="Aug-2023"/>
    <s v="Q3-2023"/>
    <s v="High"/>
    <s v="Africa &gt; Nigeria &gt; Abuja"/>
    <s v="Jan-2023"/>
    <n v="7"/>
    <n v="7"/>
    <n v="1473517.9961600001"/>
    <n v="1064541.3023099997"/>
    <n v="0.72244879606778001"/>
    <s v="A"/>
    <n v="0"/>
  </r>
  <r>
    <s v="ORD-2025-354346"/>
    <d v="2025-01-09T00:00:00"/>
    <d v="2025-01-15T00:00:00"/>
    <x v="2"/>
    <x v="9"/>
    <s v="Beijing"/>
    <s v="Education"/>
    <s v="Online"/>
    <x v="1"/>
    <x v="5"/>
    <s v="PHN-2875"/>
    <n v="304.77999999999997"/>
    <n v="537.27"/>
    <n v="0.187"/>
    <n v="42"/>
    <n v="6"/>
    <n v="18345.621419999999"/>
    <n v="12800.759999999998"/>
    <n v="5544.8614200000011"/>
    <n v="0.30224440443075495"/>
    <s v="Jan-2025"/>
    <s v="Q1-2025"/>
    <s v="Low"/>
    <s v="Asia &gt; China &gt; Beijing"/>
    <s v="Jan-2023"/>
    <n v="24"/>
    <n v="24"/>
    <n v="1473517.9961600001"/>
    <n v="1082886.9237299997"/>
    <n v="0.73489901484203912"/>
    <s v="A"/>
    <n v="1"/>
  </r>
  <r>
    <s v="ORD-2023-855675"/>
    <d v="2023-02-05T00:00:00"/>
    <d v="2023-02-28T00:00:00"/>
    <x v="1"/>
    <x v="11"/>
    <s v="Austin"/>
    <s v="Non-Profit"/>
    <s v="Distributor"/>
    <x v="2"/>
    <x v="5"/>
    <s v="PHN-2036"/>
    <n v="1214.49"/>
    <n v="1533.95"/>
    <n v="0"/>
    <n v="11"/>
    <n v="23"/>
    <n v="16873.45"/>
    <n v="13359.39"/>
    <n v="3514.0600000000013"/>
    <n v="0.20825972163369086"/>
    <s v="Feb-2023"/>
    <s v="Q1-2023"/>
    <s v="Medium"/>
    <s v="Americas &gt; USA &gt; Austin"/>
    <s v="Jan-2023"/>
    <n v="1"/>
    <n v="1"/>
    <n v="1473517.9961600001"/>
    <n v="1099760.3737299996"/>
    <n v="0.74635014746747863"/>
    <s v="A"/>
    <n v="0"/>
  </r>
  <r>
    <s v="ORD-2024-668926"/>
    <d v="2024-10-23T00:00:00"/>
    <d v="2024-11-14T00:00:00"/>
    <x v="2"/>
    <x v="10"/>
    <s v="Osaka"/>
    <s v="Non-Profit"/>
    <s v="Direct"/>
    <x v="7"/>
    <x v="5"/>
    <s v="PHN-9789"/>
    <n v="1406.4"/>
    <n v="1564.76"/>
    <n v="0.185"/>
    <n v="13"/>
    <n v="22"/>
    <n v="16578.6322"/>
    <n v="18283.2"/>
    <n v="-1704.5678000000007"/>
    <n v="-0.10281715520536132"/>
    <s v="Oct-2024"/>
    <s v="Q4-2024"/>
    <s v="Medium"/>
    <s v="Asia &gt; Japan &gt; Osaka"/>
    <s v="Mar-2023"/>
    <n v="19"/>
    <n v="19"/>
    <n v="1473517.9961600001"/>
    <n v="1116339.0059299998"/>
    <n v="0.75760120259079855"/>
    <s v="A"/>
    <n v="0"/>
  </r>
  <r>
    <s v="ORD-2023-536542"/>
    <d v="2023-06-10T00:00:00"/>
    <d v="2023-06-18T00:00:00"/>
    <x v="3"/>
    <x v="5"/>
    <s v="Nakuru"/>
    <s v="Enterprise"/>
    <s v="Direct"/>
    <x v="11"/>
    <x v="5"/>
    <s v="PHN-2337"/>
    <n v="894.23"/>
    <n v="1421.55"/>
    <n v="0.109"/>
    <n v="13"/>
    <n v="8"/>
    <n v="16465.81365"/>
    <n v="11624.99"/>
    <n v="4840.8236500000003"/>
    <n v="0.2939923743154958"/>
    <s v="Jun-2023"/>
    <s v="Q2-2023"/>
    <s v="Medium"/>
    <s v="Africa &gt; Kenya &gt; Nakuru"/>
    <s v="Jan-2023"/>
    <n v="5"/>
    <n v="5"/>
    <n v="1473517.9961600001"/>
    <n v="1132804.8195799997"/>
    <n v="0.76877569363394149"/>
    <s v="A"/>
    <n v="0"/>
  </r>
  <r>
    <s v="ORD-2025-246692"/>
    <d v="2025-04-17T00:00:00"/>
    <d v="2025-04-17T00:00:00"/>
    <x v="1"/>
    <x v="4"/>
    <s v="São Paulo"/>
    <s v="Corporate"/>
    <s v="Distributor"/>
    <x v="2"/>
    <x v="5"/>
    <s v="PHN-4566"/>
    <n v="719.41"/>
    <n v="1125.99"/>
    <n v="4.1000000000000002E-2"/>
    <n v="15"/>
    <n v="0"/>
    <n v="16197.366149999998"/>
    <n v="10791.15"/>
    <n v="5406.2161499999984"/>
    <n v="0.33377131194876392"/>
    <s v="Apr-2025"/>
    <s v="Q2-2025"/>
    <s v="Medium"/>
    <s v="Americas &gt; Brazil &gt; São Paulo"/>
    <s v="Jan-2023"/>
    <n v="27"/>
    <n v="27"/>
    <n v="1473517.9961600001"/>
    <n v="1149002.1857299996"/>
    <n v="0.77976800332558449"/>
    <s v="A"/>
    <n v="1"/>
  </r>
  <r>
    <s v="ORD-2023-964434"/>
    <d v="2023-11-28T00:00:00"/>
    <d v="2023-12-07T00:00:00"/>
    <x v="2"/>
    <x v="3"/>
    <s v="Delhi"/>
    <s v="Enterprise"/>
    <s v="Marketplace"/>
    <x v="2"/>
    <x v="5"/>
    <s v="PHN-2447"/>
    <n v="699.33"/>
    <n v="873.75"/>
    <n v="0.23499999999999999"/>
    <n v="23"/>
    <n v="9"/>
    <n v="15373.63125"/>
    <n v="16084.59"/>
    <n v="-710.95874999999978"/>
    <n v="-4.6245336475076428E-2"/>
    <s v="Nov-2023"/>
    <s v="Q4-2023"/>
    <s v="Medium"/>
    <s v="Asia &gt; India &gt; Delhi"/>
    <s v="Jan-2023"/>
    <n v="10"/>
    <n v="10"/>
    <n v="1473517.9961600001"/>
    <n v="1164375.8169799997"/>
    <n v="0.79020128699776493"/>
    <s v="A"/>
    <n v="0"/>
  </r>
  <r>
    <s v="ORD-2025-509940"/>
    <d v="2025-05-16T00:00:00"/>
    <d v="2025-05-27T00:00:00"/>
    <x v="2"/>
    <x v="9"/>
    <s v="Beijing"/>
    <s v="Enterprise"/>
    <s v="Online"/>
    <x v="6"/>
    <x v="5"/>
    <s v="PHN-3800"/>
    <n v="918.12"/>
    <n v="1337.69"/>
    <n v="9.5000000000000001E-2"/>
    <n v="12"/>
    <n v="11"/>
    <n v="14527.313400000001"/>
    <n v="11017.44"/>
    <n v="3509.8734000000004"/>
    <n v="0.24160512707050158"/>
    <s v="May-2025"/>
    <s v="Q2-2025"/>
    <s v="Medium"/>
    <s v="Asia &gt; China &gt; Beijing"/>
    <s v="Jan-2023"/>
    <n v="28"/>
    <n v="28"/>
    <n v="1473517.9961600001"/>
    <n v="1178903.1303799998"/>
    <n v="0.80006021877726019"/>
    <s v="B"/>
    <n v="0"/>
  </r>
  <r>
    <s v="ORD-2025-881624"/>
    <d v="2025-02-21T00:00:00"/>
    <d v="2025-03-21T00:00:00"/>
    <x v="3"/>
    <x v="6"/>
    <s v="Abuja"/>
    <s v="Enterprise"/>
    <s v="Marketplace"/>
    <x v="14"/>
    <x v="5"/>
    <s v="PHN-5887"/>
    <n v="1437.39"/>
    <n v="1388.31"/>
    <n v="0.13800000000000001"/>
    <n v="12"/>
    <n v="28"/>
    <n v="14360.67864"/>
    <n v="17248.68"/>
    <n v="-2888.0013600000002"/>
    <n v="-0.20110479681341858"/>
    <s v="Feb-2025"/>
    <s v="Q1-2025"/>
    <s v="Medium"/>
    <s v="Africa &gt; Nigeria &gt; Abuja"/>
    <s v="Jan-2023"/>
    <n v="25"/>
    <n v="25"/>
    <n v="1473517.9961600001"/>
    <n v="1193263.8090199998"/>
    <n v="0.80980606421479417"/>
    <s v="B"/>
    <n v="0"/>
  </r>
  <r>
    <s v="ORD-2025-757957"/>
    <d v="2025-04-24T00:00:00"/>
    <d v="2025-05-06T00:00:00"/>
    <x v="1"/>
    <x v="4"/>
    <s v="Brasília"/>
    <s v="Consumer"/>
    <s v="Online"/>
    <x v="1"/>
    <x v="5"/>
    <s v="PHN-2787"/>
    <n v="394.13"/>
    <n v="932.29"/>
    <n v="0.109"/>
    <n v="17"/>
    <n v="12"/>
    <n v="14121.396630000001"/>
    <n v="6700.21"/>
    <n v="7421.1866300000011"/>
    <n v="0.5255278089303268"/>
    <s v="Apr-2025"/>
    <s v="Q2-2025"/>
    <s v="Medium"/>
    <s v="Americas &gt; Brazil &gt; Brasília"/>
    <s v="Jan-2023"/>
    <n v="27"/>
    <n v="27"/>
    <n v="1473517.9961600001"/>
    <n v="1207385.2056499999"/>
    <n v="0.81938952140147292"/>
    <s v="B"/>
    <n v="0"/>
  </r>
  <r>
    <s v="ORD-2024-855073"/>
    <d v="2024-07-19T00:00:00"/>
    <d v="2024-07-19T00:00:00"/>
    <x v="3"/>
    <x v="5"/>
    <s v="Kisumu"/>
    <s v="Small Business"/>
    <s v="Retail"/>
    <x v="5"/>
    <x v="5"/>
    <s v="PHN-6854"/>
    <n v="857.24"/>
    <n v="758.23"/>
    <n v="0.125"/>
    <n v="21"/>
    <n v="0"/>
    <n v="13932.47625"/>
    <n v="18002.04"/>
    <n v="-4069.5637500000012"/>
    <n v="-0.29209192084572916"/>
    <s v="Jul-2024"/>
    <s v="Q3-2024"/>
    <s v="Low"/>
    <s v="Africa &gt; Kenya &gt; Kisumu"/>
    <s v="Jan-2023"/>
    <n v="18"/>
    <n v="18"/>
    <n v="1473517.9961600001"/>
    <n v="1221317.6819"/>
    <n v="0.82884476815536956"/>
    <s v="B"/>
    <n v="1"/>
  </r>
  <r>
    <s v="ORD-2025-474368"/>
    <d v="2025-04-27T00:00:00"/>
    <d v="2025-05-17T00:00:00"/>
    <x v="1"/>
    <x v="11"/>
    <s v="Austin"/>
    <s v="Corporate"/>
    <s v="Direct"/>
    <x v="15"/>
    <x v="5"/>
    <s v="PHN-8776"/>
    <n v="932.26"/>
    <n v="1624.67"/>
    <n v="0.23499999999999999"/>
    <n v="11"/>
    <n v="20"/>
    <n v="13671.598050000002"/>
    <n v="10254.86"/>
    <n v="3416.7380500000017"/>
    <n v="0.24991504559337166"/>
    <s v="Apr-2025"/>
    <s v="Q2-2025"/>
    <s v="High"/>
    <s v="Americas &gt; USA &gt; Austin"/>
    <s v="Jan-2023"/>
    <n v="27"/>
    <n v="27"/>
    <n v="1473517.9961600001"/>
    <n v="1234989.2799499999"/>
    <n v="0.83812297044786155"/>
    <s v="B"/>
    <n v="0"/>
  </r>
  <r>
    <s v="ORD-2023-562894"/>
    <d v="2023-02-23T00:00:00"/>
    <d v="2023-03-25T00:00:00"/>
    <x v="1"/>
    <x v="1"/>
    <s v="Montreal"/>
    <s v="Enterprise"/>
    <s v="Online"/>
    <x v="4"/>
    <x v="5"/>
    <s v="PHN-4854"/>
    <n v="1242.6600000000001"/>
    <n v="1794.07"/>
    <n v="8.8999999999999996E-2"/>
    <n v="8"/>
    <n v="30"/>
    <n v="13075.18216"/>
    <n v="9941.2800000000007"/>
    <n v="3133.9021599999996"/>
    <n v="0.23968325042440553"/>
    <s v="Feb-2023"/>
    <s v="Q1-2023"/>
    <s v="High"/>
    <s v="Americas &gt; Canada &gt; Montreal"/>
    <s v="Jan-2023"/>
    <n v="1"/>
    <n v="1"/>
    <n v="1473517.9961600001"/>
    <n v="1248064.46211"/>
    <n v="0.84699641630605538"/>
    <s v="B"/>
    <n v="0"/>
  </r>
  <r>
    <s v="ORD-2025-831576"/>
    <d v="2025-09-15T00:00:00"/>
    <d v="2025-09-25T00:00:00"/>
    <x v="2"/>
    <x v="3"/>
    <s v="Delhi"/>
    <s v="Consumer"/>
    <s v="Retail"/>
    <x v="5"/>
    <x v="5"/>
    <s v="PHN-2859"/>
    <n v="1488.91"/>
    <n v="1483.74"/>
    <n v="0.16800000000000001"/>
    <n v="10"/>
    <n v="10"/>
    <n v="12344.716799999998"/>
    <n v="14889.1"/>
    <n v="-2544.383200000002"/>
    <n v="-0.20611110333450519"/>
    <s v="Sep-2025"/>
    <s v="Q3-2025"/>
    <s v="Medium"/>
    <s v="Asia &gt; India &gt; Delhi"/>
    <s v="Jan-2023"/>
    <n v="32"/>
    <n v="32"/>
    <n v="1473517.9961600001"/>
    <n v="1260409.17891"/>
    <n v="0.85537413332896961"/>
    <s v="B"/>
    <n v="0"/>
  </r>
  <r>
    <s v="ORD-2025-526752"/>
    <d v="2025-06-09T00:00:00"/>
    <d v="2025-06-25T00:00:00"/>
    <x v="2"/>
    <x v="3"/>
    <s v="Hyderabad"/>
    <s v="Enterprise"/>
    <s v="Distributor"/>
    <x v="9"/>
    <x v="5"/>
    <s v="PHN-3482"/>
    <n v="527.33000000000004"/>
    <n v="911.72"/>
    <n v="0.14399999999999999"/>
    <n v="15"/>
    <n v="16"/>
    <n v="11706.4848"/>
    <n v="7909.9500000000007"/>
    <n v="3796.5347999999994"/>
    <n v="0.32431040272652978"/>
    <s v="Jun-2025"/>
    <s v="Q2-2025"/>
    <s v="Medium"/>
    <s v="Asia &gt; India &gt; Hyderabad"/>
    <s v="Jan-2023"/>
    <n v="29"/>
    <n v="29"/>
    <n v="1473517.9961600001"/>
    <n v="1272115.66371"/>
    <n v="0.86331871549933137"/>
    <s v="B"/>
    <n v="0"/>
  </r>
  <r>
    <s v="ORD-2023-921939"/>
    <d v="2023-06-23T00:00:00"/>
    <d v="2023-07-18T00:00:00"/>
    <x v="1"/>
    <x v="1"/>
    <s v="Vancouver"/>
    <s v="Enterprise"/>
    <s v="Online"/>
    <x v="15"/>
    <x v="5"/>
    <s v="PHN-4677"/>
    <n v="807.02"/>
    <n v="1435.54"/>
    <n v="0"/>
    <n v="8"/>
    <n v="25"/>
    <n v="11484.32"/>
    <n v="6456.16"/>
    <n v="5028.16"/>
    <n v="0.43782827368098415"/>
    <s v="Jun-2023"/>
    <s v="Q2-2023"/>
    <s v="Medium"/>
    <s v="Americas &gt; Canada &gt; Vancouver"/>
    <s v="Jan-2023"/>
    <n v="5"/>
    <n v="5"/>
    <n v="1473517.9961600001"/>
    <n v="1283599.9837100001"/>
    <n v="0.87111252597869326"/>
    <s v="B"/>
    <n v="0"/>
  </r>
  <r>
    <s v="ORD-2025-323492"/>
    <d v="2025-04-27T00:00:00"/>
    <d v="2025-05-27T00:00:00"/>
    <x v="2"/>
    <x v="3"/>
    <s v="Unknown - India"/>
    <s v="Enterprise"/>
    <s v="Marketplace"/>
    <x v="11"/>
    <x v="5"/>
    <s v="PHN-3854"/>
    <n v="481.32"/>
    <n v="1135.99"/>
    <n v="0.14499999999999999"/>
    <n v="11"/>
    <n v="30"/>
    <n v="10683.985949999998"/>
    <n v="5294.5199999999995"/>
    <n v="5389.4659499999989"/>
    <n v="0.50444337677175621"/>
    <s v="Apr-2025"/>
    <s v="Q2-2025"/>
    <s v="Medium"/>
    <s v="Asia &gt; India &gt; Unknown - India"/>
    <s v="Jan-2023"/>
    <n v="27"/>
    <n v="27"/>
    <n v="1473517.9961600001"/>
    <n v="1294283.9696599999"/>
    <n v="0.87836319137799101"/>
    <s v="B"/>
    <n v="0"/>
  </r>
  <r>
    <s v="ORD-2024-331226"/>
    <d v="2024-11-30T00:00:00"/>
    <d v="2024-12-19T00:00:00"/>
    <x v="3"/>
    <x v="5"/>
    <s v="Kisumu"/>
    <s v="Corporate"/>
    <s v="Online"/>
    <x v="2"/>
    <x v="5"/>
    <s v="PHN-1919"/>
    <n v="1195.98"/>
    <n v="1841.9"/>
    <n v="5.5E-2"/>
    <n v="6"/>
    <n v="19"/>
    <n v="10443.573"/>
    <n v="7175.88"/>
    <n v="3267.6930000000002"/>
    <n v="0.31289032977506837"/>
    <s v="Nov-2024"/>
    <s v="Q4-2024"/>
    <s v="High"/>
    <s v="Africa &gt; Kenya &gt; Kisumu"/>
    <s v="Jan-2023"/>
    <n v="22"/>
    <n v="22"/>
    <n v="1473517.9961600001"/>
    <n v="1304727.54266"/>
    <n v="0.88545070101629608"/>
    <s v="B"/>
    <n v="0"/>
  </r>
  <r>
    <s v="ORD-2024-237478"/>
    <d v="2024-10-03T00:00:00"/>
    <d v="2024-10-11T00:00:00"/>
    <x v="2"/>
    <x v="9"/>
    <s v="Beijing"/>
    <s v="Enterprise"/>
    <s v="Direct"/>
    <x v="7"/>
    <x v="5"/>
    <s v="PHN-7488"/>
    <n v="1132.6099999999999"/>
    <n v="2206.63"/>
    <n v="6.3E-2"/>
    <n v="5"/>
    <n v="8"/>
    <n v="10338.061550000002"/>
    <n v="5663.0499999999993"/>
    <n v="4675.0115500000029"/>
    <n v="0.45221355351671338"/>
    <s v="Oct-2024"/>
    <s v="Q4-2024"/>
    <s v="High"/>
    <s v="Asia &gt; China &gt; Beijing"/>
    <s v="Jan-2023"/>
    <n v="21"/>
    <n v="21"/>
    <n v="1473517.9961600001"/>
    <n v="1315065.60421"/>
    <n v="0.89246660552302159"/>
    <s v="B"/>
    <n v="0"/>
  </r>
  <r>
    <s v="ORD-2025-155182"/>
    <d v="2025-07-11T00:00:00"/>
    <d v="2025-08-03T00:00:00"/>
    <x v="3"/>
    <x v="5"/>
    <s v="Nakuru"/>
    <s v="Small Business"/>
    <s v="Retail"/>
    <x v="1"/>
    <x v="5"/>
    <s v="PHN-7636"/>
    <n v="389.93"/>
    <n v="486.13"/>
    <n v="0.13200000000000001"/>
    <n v="23"/>
    <n v="23"/>
    <n v="9705.0993199999994"/>
    <n v="8968.39"/>
    <n v="736.70931999999993"/>
    <n v="7.5909508569562995E-2"/>
    <s v="Jul-2025"/>
    <s v="Q3-2025"/>
    <s v="Low"/>
    <s v="Africa &gt; Kenya &gt; Nakuru"/>
    <s v="Jan-2023"/>
    <n v="30"/>
    <n v="30"/>
    <n v="1473517.9961600001"/>
    <n v="1324770.7035300001"/>
    <n v="0.8990529514959188"/>
    <s v="B"/>
    <n v="0"/>
  </r>
  <r>
    <s v="ORD-2024-251426"/>
    <d v="2024-03-09T00:00:00"/>
    <d v="2024-03-26T00:00:00"/>
    <x v="1"/>
    <x v="11"/>
    <s v="San Francisco"/>
    <s v="Education"/>
    <s v="Direct"/>
    <x v="14"/>
    <x v="5"/>
    <s v="PHN-3398"/>
    <n v="1137.4100000000001"/>
    <n v="1680.93"/>
    <n v="0.254"/>
    <n v="7"/>
    <n v="17"/>
    <n v="8777.81646"/>
    <n v="7961.8700000000008"/>
    <n v="815.94645999999921"/>
    <n v="9.2955516183121381E-2"/>
    <s v="Mar-2024"/>
    <s v="Q1-2024"/>
    <s v="High"/>
    <s v="Americas &gt; USA &gt; San Francisco"/>
    <s v="Jan-2023"/>
    <n v="14"/>
    <n v="14"/>
    <n v="1473517.9961600001"/>
    <n v="1333548.5199899999"/>
    <n v="0.90500999883628042"/>
    <s v="B"/>
    <n v="0"/>
  </r>
  <r>
    <s v="ORD-2025-673091"/>
    <d v="2025-05-07T00:00:00"/>
    <d v="2025-05-13T00:00:00"/>
    <x v="2"/>
    <x v="3"/>
    <s v="Bengaluru"/>
    <s v="Enterprise"/>
    <s v="Direct"/>
    <x v="8"/>
    <x v="5"/>
    <s v="PHN-5683"/>
    <n v="935.98"/>
    <n v="2077.69"/>
    <n v="0.17499999999999999"/>
    <n v="5"/>
    <n v="6"/>
    <n v="8570.4712500000005"/>
    <n v="4679.8999999999996"/>
    <n v="3890.5712500000009"/>
    <n v="0.45395067978321502"/>
    <s v="May-2025"/>
    <s v="Q2-2025"/>
    <s v="High"/>
    <s v="Asia &gt; India &gt; Bengaluru"/>
    <s v="Jan-2023"/>
    <n v="28"/>
    <n v="28"/>
    <n v="1473517.9961600001"/>
    <n v="1342118.9912399999"/>
    <n v="0.91082633177034344"/>
    <s v="B"/>
    <n v="1"/>
  </r>
  <r>
    <s v="ORD-2023-525643"/>
    <d v="2023-08-17T00:00:00"/>
    <d v="2023-09-03T00:00:00"/>
    <x v="3"/>
    <x v="8"/>
    <s v="Durban"/>
    <s v="Enterprise"/>
    <s v="Retail"/>
    <x v="5"/>
    <x v="5"/>
    <s v="PHN-8072"/>
    <n v="676.37"/>
    <n v="1276.67"/>
    <n v="6.6000000000000003E-2"/>
    <n v="7"/>
    <n v="17"/>
    <n v="8346.8684599999997"/>
    <n v="4734.59"/>
    <n v="3612.2784599999995"/>
    <n v="0.4327705027712872"/>
    <s v="Aug-2023"/>
    <s v="Q3-2023"/>
    <s v="Medium"/>
    <s v="Africa &gt; South Africa &gt; Durban"/>
    <s v="Jan-2023"/>
    <n v="7"/>
    <n v="7"/>
    <n v="1473517.9961600001"/>
    <n v="1350465.8596999999"/>
    <n v="0.916490917124409"/>
    <s v="B"/>
    <n v="0"/>
  </r>
  <r>
    <s v="ORD-2023-378104"/>
    <d v="2023-10-18T00:00:00"/>
    <d v="2023-10-20T00:00:00"/>
    <x v="3"/>
    <x v="5"/>
    <s v="Kisumu"/>
    <s v="Consumer"/>
    <s v="Retail"/>
    <x v="8"/>
    <x v="5"/>
    <s v="PHN-8891"/>
    <n v="774.12"/>
    <n v="908.3"/>
    <n v="0"/>
    <n v="9"/>
    <n v="2"/>
    <n v="8174.7"/>
    <n v="6967.08"/>
    <n v="1207.6199999999999"/>
    <n v="0.14772652207420456"/>
    <s v="Oct-2023"/>
    <s v="Q4-2023"/>
    <s v="Medium"/>
    <s v="Africa &gt; Kenya &gt; Kisumu"/>
    <s v="Jan-2023"/>
    <n v="9"/>
    <n v="9"/>
    <n v="1473517.9961600001"/>
    <n v="1358640.5596999999"/>
    <n v="0.92203866070222984"/>
    <s v="B"/>
    <n v="1"/>
  </r>
  <r>
    <s v="ORD-2024-567435"/>
    <d v="2024-04-26T00:00:00"/>
    <d v="2024-05-03T00:00:00"/>
    <x v="0"/>
    <x v="2"/>
    <s v="London"/>
    <s v="Non-Profit"/>
    <s v="Distributor"/>
    <x v="15"/>
    <x v="5"/>
    <s v="PHN-9107"/>
    <n v="1232.77"/>
    <n v="891.73"/>
    <n v="0.16700000000000001"/>
    <n v="11"/>
    <n v="7"/>
    <n v="8170.9219899999998"/>
    <n v="13560.47"/>
    <n v="-5389.5480099999995"/>
    <n v="-0.65960096260813761"/>
    <s v="Apr-2024"/>
    <s v="Q2-2024"/>
    <s v="Medium"/>
    <s v="Europe &gt; United Kingdom &gt; London"/>
    <s v="Jan-2023"/>
    <n v="15"/>
    <n v="15"/>
    <n v="1473517.9961600001"/>
    <n v="1366811.4816899998"/>
    <n v="0.92758384034122532"/>
    <s v="B"/>
    <n v="1"/>
  </r>
  <r>
    <s v="ORD-2024-993481"/>
    <d v="2024-08-18T00:00:00"/>
    <d v="2024-09-12T00:00:00"/>
    <x v="2"/>
    <x v="3"/>
    <s v="Mumbai"/>
    <s v="Consumer"/>
    <s v="Marketplace"/>
    <x v="1"/>
    <x v="5"/>
    <s v="PHN-3077"/>
    <n v="1154.03"/>
    <n v="1590.36"/>
    <n v="0.3"/>
    <n v="7"/>
    <n v="25"/>
    <n v="7792.7639999999983"/>
    <n v="8078.21"/>
    <n v="-285.44600000000173"/>
    <n v="-3.6629622044245379E-2"/>
    <s v="Aug-2024"/>
    <s v="Q3-2024"/>
    <s v="Medium"/>
    <s v="Asia &gt; India &gt; Mumbai"/>
    <s v="Jan-2023"/>
    <n v="19"/>
    <n v="19"/>
    <n v="1473517.9961600001"/>
    <n v="1374604.2456899998"/>
    <n v="0.93287238382716031"/>
    <s v="B"/>
    <n v="0"/>
  </r>
  <r>
    <s v="ORD-2024-536442"/>
    <d v="2024-08-31T00:00:00"/>
    <d v="2024-09-26T00:00:00"/>
    <x v="2"/>
    <x v="10"/>
    <s v="Tokyo"/>
    <s v="Education"/>
    <s v="Online"/>
    <x v="14"/>
    <x v="5"/>
    <s v="PHN-6111"/>
    <n v="1189.03"/>
    <n v="2949.62"/>
    <n v="0.125"/>
    <n v="3"/>
    <n v="26"/>
    <n v="7742.7525000000005"/>
    <n v="3567.09"/>
    <n v="4175.6625000000004"/>
    <n v="0.53929949330034765"/>
    <s v="Aug-2024"/>
    <s v="Q3-2024"/>
    <s v="High"/>
    <s v="Asia &gt; Japan &gt; Tokyo"/>
    <s v="Mar-2023"/>
    <n v="17"/>
    <n v="17"/>
    <n v="1473517.9961600001"/>
    <n v="1382346.9981899997"/>
    <n v="0.93812698711003684"/>
    <s v="B"/>
    <n v="0"/>
  </r>
  <r>
    <s v="ORD-2025-252117"/>
    <d v="2025-04-28T00:00:00"/>
    <d v="2025-05-19T00:00:00"/>
    <x v="0"/>
    <x v="0"/>
    <s v="Berlin"/>
    <s v="Corporate"/>
    <s v="Distributor"/>
    <x v="7"/>
    <x v="5"/>
    <s v="PHN-2462"/>
    <n v="350.76"/>
    <n v="492.18"/>
    <n v="5.2999999999999999E-2"/>
    <n v="14"/>
    <n v="21"/>
    <n v="6525.3224399999999"/>
    <n v="4910.6399999999994"/>
    <n v="1614.6824400000005"/>
    <n v="0.2474486823979844"/>
    <s v="Apr-2025"/>
    <s v="Q2-2025"/>
    <s v="Low"/>
    <s v="Europe &gt; Germany &gt; Berlin"/>
    <s v="Jan-2023"/>
    <n v="27"/>
    <n v="27"/>
    <n v="1473517.9961600001"/>
    <n v="1388872.3206299997"/>
    <n v="0.94255538395147687"/>
    <s v="B"/>
    <n v="0"/>
  </r>
  <r>
    <s v="ORD-2025-725646"/>
    <d v="2025-09-10T00:00:00"/>
    <d v="2025-09-30T00:00:00"/>
    <x v="3"/>
    <x v="5"/>
    <s v="Mombasa"/>
    <s v="Corporate"/>
    <s v="Direct"/>
    <x v="2"/>
    <x v="5"/>
    <s v="PHN-6954"/>
    <n v="1009.48"/>
    <n v="1088.81"/>
    <n v="0.16"/>
    <n v="7"/>
    <n v="20"/>
    <n v="6402.2028"/>
    <n v="7066.3600000000006"/>
    <n v="-664.15720000000056"/>
    <n v="-0.10373885688219694"/>
    <s v="Sep-2025"/>
    <s v="Q3-2025"/>
    <s v="Medium"/>
    <s v="Africa &gt; Kenya &gt; Mombasa"/>
    <s v="Jan-2023"/>
    <n v="32"/>
    <n v="32"/>
    <n v="1473517.9961600001"/>
    <n v="1395274.5234299998"/>
    <n v="0.94690022589890088"/>
    <s v="B"/>
    <n v="0"/>
  </r>
  <r>
    <s v="ORD-2023-363031"/>
    <d v="2023-05-06T00:00:00"/>
    <d v="2023-05-14T00:00:00"/>
    <x v="2"/>
    <x v="10"/>
    <s v="Osaka"/>
    <s v="Enterprise"/>
    <s v="Marketplace"/>
    <x v="7"/>
    <x v="5"/>
    <s v="PHN-6131"/>
    <n v="291.18"/>
    <n v="479.54"/>
    <n v="0.14099999999999999"/>
    <n v="15"/>
    <n v="8"/>
    <n v="6178.8729000000003"/>
    <n v="4367.7"/>
    <n v="1811.1729000000005"/>
    <n v="0.29312350801066006"/>
    <s v="May-2023"/>
    <s v="Q2-2023"/>
    <s v="Low"/>
    <s v="Asia &gt; Japan &gt; Osaka"/>
    <s v="Mar-2023"/>
    <n v="2"/>
    <n v="2"/>
    <n v="1473517.9961600001"/>
    <n v="1401453.3963299999"/>
    <n v="0.95109350546257243"/>
    <s v="C"/>
    <n v="0"/>
  </r>
  <r>
    <s v="ORD-2025-168148"/>
    <d v="2025-03-29T00:00:00"/>
    <d v="2025-04-02T00:00:00"/>
    <x v="3"/>
    <x v="6"/>
    <s v="Lagos"/>
    <s v="Non-Profit"/>
    <s v="Marketplace"/>
    <x v="12"/>
    <x v="5"/>
    <s v="PHN-4556"/>
    <n v="259.93"/>
    <n v="255.94"/>
    <n v="7.1999999999999995E-2"/>
    <n v="26"/>
    <n v="4"/>
    <n v="6175.3203199999998"/>
    <n v="6758.18"/>
    <n v="-582.85968000000048"/>
    <n v="-9.4385335463861492E-2"/>
    <s v="Mar-2025"/>
    <s v="Q1-2025"/>
    <s v="Low"/>
    <s v="Africa &gt; Nigeria &gt; Lagos"/>
    <s v="Jan-2023"/>
    <n v="26"/>
    <n v="26"/>
    <n v="1473517.9961600001"/>
    <n v="1407628.7166499998"/>
    <n v="0.9552843740750312"/>
    <s v="C"/>
    <n v="1"/>
  </r>
  <r>
    <s v="ORD-2023-133848"/>
    <d v="2023-08-15T00:00:00"/>
    <d v="2023-09-07T00:00:00"/>
    <x v="1"/>
    <x v="11"/>
    <s v="New York"/>
    <s v="Enterprise"/>
    <s v="Online"/>
    <x v="10"/>
    <x v="5"/>
    <s v="PHN-2013"/>
    <n v="590.33000000000004"/>
    <n v="973.04"/>
    <n v="0"/>
    <n v="6"/>
    <n v="23"/>
    <n v="5838.24"/>
    <n v="3541.9800000000005"/>
    <n v="2296.2599999999993"/>
    <n v="0.39331373838691103"/>
    <s v="Aug-2023"/>
    <s v="Q3-2023"/>
    <s v="Medium"/>
    <s v="Americas &gt; USA &gt; New York"/>
    <s v="Jan-2023"/>
    <n v="7"/>
    <n v="7"/>
    <n v="1473517.9961600001"/>
    <n v="1413466.9566499998"/>
    <n v="0.95924648381187483"/>
    <s v="C"/>
    <n v="0"/>
  </r>
  <r>
    <s v="ORD-2025-515515"/>
    <d v="2025-01-03T00:00:00"/>
    <d v="2025-01-23T00:00:00"/>
    <x v="2"/>
    <x v="10"/>
    <s v="Osaka"/>
    <s v="Corporate"/>
    <s v="Distributor"/>
    <x v="6"/>
    <x v="5"/>
    <s v="PHN-7019"/>
    <n v="908.6"/>
    <n v="691.37"/>
    <n v="0.25"/>
    <n v="11"/>
    <n v="20"/>
    <n v="5703.8024999999998"/>
    <n v="9994.6"/>
    <n v="-4290.7975000000006"/>
    <n v="-0.75226964818645115"/>
    <s v="Jan-2025"/>
    <s v="Q1-2025"/>
    <s v="Low"/>
    <s v="Asia &gt; Japan &gt; Osaka"/>
    <s v="Mar-2023"/>
    <n v="22"/>
    <n v="22"/>
    <n v="1473517.9961600001"/>
    <n v="1419170.7591499998"/>
    <n v="0.9631173578119645"/>
    <s v="C"/>
    <n v="0"/>
  </r>
  <r>
    <s v="ORD-2023-597666"/>
    <d v="2023-10-25T00:00:00"/>
    <d v="2023-11-24T00:00:00"/>
    <x v="0"/>
    <x v="7"/>
    <s v="Paris"/>
    <s v="Enterprise"/>
    <s v="Distributor"/>
    <x v="1"/>
    <x v="5"/>
    <s v="PHN-5938"/>
    <n v="287.85000000000002"/>
    <n v="602.91999999999996"/>
    <n v="0.222"/>
    <n v="12"/>
    <n v="30"/>
    <n v="5628.8611199999996"/>
    <n v="3454.2000000000003"/>
    <n v="2174.6611199999993"/>
    <n v="0.38634122847216373"/>
    <s v="Oct-2023"/>
    <s v="Q4-2023"/>
    <s v="Low"/>
    <s v="Europe &gt; France &gt; Paris"/>
    <s v="Jan-2023"/>
    <n v="9"/>
    <n v="9"/>
    <n v="1473517.9961600001"/>
    <n v="1424799.6202699998"/>
    <n v="0.96693737299648819"/>
    <s v="C"/>
    <n v="0"/>
  </r>
  <r>
    <s v="ORD-2025-683043"/>
    <d v="2025-08-13T00:00:00"/>
    <d v="2025-09-03T00:00:00"/>
    <x v="0"/>
    <x v="7"/>
    <s v="Paris"/>
    <s v="Education"/>
    <s v="Retail"/>
    <x v="14"/>
    <x v="5"/>
    <s v="PHN-9465"/>
    <n v="603.47"/>
    <n v="1344.05"/>
    <n v="0.20499999999999999"/>
    <n v="5"/>
    <n v="21"/>
    <n v="5342.5987500000001"/>
    <n v="3017.3500000000004"/>
    <n v="2325.2487499999997"/>
    <n v="0.43522803392262982"/>
    <s v="Aug-2025"/>
    <s v="Q3-2025"/>
    <s v="Medium"/>
    <s v="Europe &gt; France &gt; Paris"/>
    <s v="Jan-2023"/>
    <n v="31"/>
    <n v="31"/>
    <n v="1473517.9961600001"/>
    <n v="1430142.2190199997"/>
    <n v="0.97056311680411234"/>
    <s v="C"/>
    <n v="0"/>
  </r>
  <r>
    <s v="ORD-2023-581799"/>
    <d v="2023-12-05T00:00:00"/>
    <d v="2023-12-12T00:00:00"/>
    <x v="1"/>
    <x v="4"/>
    <s v="Brasília"/>
    <s v="Corporate"/>
    <s v="Direct"/>
    <x v="6"/>
    <x v="5"/>
    <s v="PHN-6506"/>
    <n v="307.43"/>
    <n v="495.19"/>
    <n v="0"/>
    <n v="10"/>
    <n v="7"/>
    <n v="4951.8999999999996"/>
    <n v="3074.3"/>
    <n v="1877.5999999999995"/>
    <n v="0.37916759223732299"/>
    <s v="Dec-2023"/>
    <s v="Q4-2023"/>
    <s v="Low"/>
    <s v="Americas &gt; Brazil &gt; Brasília"/>
    <s v="Jan-2023"/>
    <n v="11"/>
    <n v="11"/>
    <n v="1473517.9961600001"/>
    <n v="1435094.1190199996"/>
    <n v="0.97392371369733288"/>
    <s v="C"/>
    <n v="1"/>
  </r>
  <r>
    <s v="ORD-2025-653781"/>
    <d v="2025-01-11T00:00:00"/>
    <d v="2025-01-23T00:00:00"/>
    <x v="1"/>
    <x v="11"/>
    <s v="Austin"/>
    <s v="Consumer"/>
    <s v="Distributor"/>
    <x v="11"/>
    <x v="5"/>
    <s v="PHN-6307"/>
    <n v="100.69"/>
    <n v="226.14"/>
    <n v="6.5000000000000002E-2"/>
    <n v="23"/>
    <n v="12"/>
    <n v="4863.1406999999999"/>
    <n v="2315.87"/>
    <n v="2547.2707"/>
    <n v="0.52379128162999689"/>
    <s v="Jan-2025"/>
    <s v="Q1-2025"/>
    <s v="Low"/>
    <s v="Americas &gt; USA &gt; Austin"/>
    <s v="Jan-2023"/>
    <n v="24"/>
    <n v="24"/>
    <n v="1473517.9961600001"/>
    <n v="1439957.2597199997"/>
    <n v="0.97722407427160041"/>
    <s v="C"/>
    <n v="0"/>
  </r>
  <r>
    <s v="ORD-2023-747341"/>
    <d v="2023-04-19T00:00:00"/>
    <d v="2023-04-28T00:00:00"/>
    <x v="1"/>
    <x v="4"/>
    <s v="Rio de Janeiro"/>
    <s v="Corporate"/>
    <s v="Distributor"/>
    <x v="9"/>
    <x v="5"/>
    <s v="PHN-7132"/>
    <n v="1013.54"/>
    <n v="927.93"/>
    <n v="0.17499999999999999"/>
    <n v="6"/>
    <n v="9"/>
    <n v="4593.2534999999998"/>
    <n v="6081.24"/>
    <n v="-1487.9865"/>
    <n v="-0.32395044166406234"/>
    <s v="Apr-2023"/>
    <s v="Q2-2023"/>
    <s v="Medium"/>
    <s v="Americas &gt; Brazil &gt; Rio de Janeiro"/>
    <s v="Jan-2023"/>
    <n v="3"/>
    <n v="3"/>
    <n v="1473517.9961600001"/>
    <n v="1444550.5132199998"/>
    <n v="0.98034127644488245"/>
    <s v="C"/>
    <n v="0"/>
  </r>
  <r>
    <s v="ORD-2025-417942"/>
    <d v="2025-06-09T00:00:00"/>
    <d v="2025-06-24T00:00:00"/>
    <x v="2"/>
    <x v="10"/>
    <s v="Nagoya"/>
    <s v="Corporate"/>
    <s v="Direct"/>
    <x v="7"/>
    <x v="5"/>
    <s v="PHN-5675"/>
    <n v="400.39"/>
    <n v="712.75"/>
    <n v="0.115"/>
    <n v="6"/>
    <n v="15"/>
    <n v="3784.7024999999999"/>
    <n v="2402.34"/>
    <n v="1382.3624999999997"/>
    <n v="0.36524997671547493"/>
    <s v="Jun-2025"/>
    <s v="Q2-2025"/>
    <s v="Low"/>
    <s v="Asia &gt; Japan &gt; Nagoya"/>
    <s v="Mar-2023"/>
    <n v="27"/>
    <n v="27"/>
    <n v="1473517.9961600001"/>
    <n v="1448335.2157199997"/>
    <n v="0.98290975712164574"/>
    <s v="C"/>
    <n v="0"/>
  </r>
  <r>
    <s v="ORD-2023-613287"/>
    <d v="2023-03-31T00:00:00"/>
    <d v="2023-04-12T00:00:00"/>
    <x v="3"/>
    <x v="5"/>
    <s v="Mombasa"/>
    <s v="Small Business"/>
    <s v="Online"/>
    <x v="1"/>
    <x v="5"/>
    <s v="PHN-8014"/>
    <n v="304.22000000000003"/>
    <n v="393.31"/>
    <n v="0.26500000000000001"/>
    <n v="12"/>
    <n v="12"/>
    <n v="3468.9942000000001"/>
    <n v="3650.6400000000003"/>
    <n v="-181.64580000000024"/>
    <n v="-5.2362670424758923E-2"/>
    <s v="Mar-2023"/>
    <s v="Q1-2023"/>
    <s v="Low"/>
    <s v="Africa &gt; Kenya &gt; Mombasa"/>
    <s v="Jan-2023"/>
    <n v="2"/>
    <n v="2"/>
    <n v="1473517.9961600001"/>
    <n v="1451804.2099199998"/>
    <n v="0.98526398300082751"/>
    <s v="C"/>
    <n v="0"/>
  </r>
  <r>
    <s v="ORD-2024-968374"/>
    <d v="2024-02-11T00:00:00"/>
    <d v="2024-03-03T00:00:00"/>
    <x v="3"/>
    <x v="5"/>
    <s v="Kisumu"/>
    <s v="Enterprise"/>
    <s v="Online"/>
    <x v="7"/>
    <x v="5"/>
    <s v="PHN-5082"/>
    <n v="516.86"/>
    <n v="852.54"/>
    <n v="5.0999999999999997E-2"/>
    <n v="4"/>
    <n v="21"/>
    <n v="3236.2418399999997"/>
    <n v="2067.44"/>
    <n v="1168.8018399999996"/>
    <n v="0.36116022775355988"/>
    <s v="Feb-2024"/>
    <s v="Q1-2024"/>
    <s v="Medium"/>
    <s v="Africa &gt; Kenya &gt; Kisumu"/>
    <s v="Jan-2023"/>
    <n v="13"/>
    <n v="13"/>
    <n v="1473517.9961600001"/>
    <n v="1455040.4517599999"/>
    <n v="0.98746025196288545"/>
    <s v="C"/>
    <n v="0"/>
  </r>
  <r>
    <s v="ORD-2023-967239"/>
    <d v="2023-12-24T00:00:00"/>
    <d v="2024-01-01T00:00:00"/>
    <x v="1"/>
    <x v="4"/>
    <s v="São Paulo"/>
    <s v="Education"/>
    <s v="Direct"/>
    <x v="1"/>
    <x v="5"/>
    <s v="PHN-3014"/>
    <n v="526.49"/>
    <n v="496.2"/>
    <n v="0"/>
    <n v="5"/>
    <n v="8"/>
    <n v="2481"/>
    <n v="2632.45"/>
    <n v="-151.44999999999982"/>
    <n v="-6.1043933897621853E-2"/>
    <s v="Dec-2023"/>
    <s v="Q4-2023"/>
    <s v="Low"/>
    <s v="Americas &gt; Brazil &gt; São Paulo"/>
    <s v="Jan-2023"/>
    <n v="11"/>
    <n v="11"/>
    <n v="1473517.9961600001"/>
    <n v="1457521.4517599999"/>
    <n v="0.9891439775817551"/>
    <s v="C"/>
    <n v="0"/>
  </r>
  <r>
    <s v="ORD-2024-605518"/>
    <d v="2024-05-30T00:00:00"/>
    <d v="2024-06-13T00:00:00"/>
    <x v="1"/>
    <x v="11"/>
    <s v="San Francisco"/>
    <s v="Small Business"/>
    <s v="Retail"/>
    <x v="6"/>
    <x v="5"/>
    <s v="PHN-4356"/>
    <n v="157.78"/>
    <n v="361.1"/>
    <n v="0.187"/>
    <n v="8"/>
    <n v="14"/>
    <n v="2348.5944"/>
    <n v="1262.24"/>
    <n v="1086.3543999999999"/>
    <n v="0.46255513510549118"/>
    <s v="May-2024"/>
    <s v="Q2-2024"/>
    <s v="Low"/>
    <s v="Americas &gt; USA &gt; San Francisco"/>
    <s v="Jan-2023"/>
    <n v="16"/>
    <n v="16"/>
    <n v="1473517.9961600001"/>
    <n v="1459870.0461599999"/>
    <n v="0.99073784640868534"/>
    <s v="C"/>
    <n v="0"/>
  </r>
  <r>
    <s v="ORD-2023-274037"/>
    <d v="2023-08-15T00:00:00"/>
    <d v="2023-08-25T00:00:00"/>
    <x v="3"/>
    <x v="5"/>
    <s v="Nairobi"/>
    <s v="Small Business"/>
    <s v="Retail"/>
    <x v="15"/>
    <x v="5"/>
    <s v="PHN-1234"/>
    <n v="91.85"/>
    <n v="111.29"/>
    <n v="0"/>
    <n v="21"/>
    <n v="10"/>
    <n v="2337.09"/>
    <n v="1928.85"/>
    <n v="408.24000000000024"/>
    <n v="0.17467876718483252"/>
    <s v="Aug-2023"/>
    <s v="Q3-2023"/>
    <s v="Low"/>
    <s v="Africa &gt; Kenya &gt; Nairobi"/>
    <s v="Jan-2023"/>
    <n v="7"/>
    <n v="7"/>
    <n v="1473517.9961600001"/>
    <n v="1462207.13616"/>
    <n v="0.99232390779788482"/>
    <s v="C"/>
    <n v="0"/>
  </r>
  <r>
    <s v="ORD-2024-853298"/>
    <d v="2024-03-06T00:00:00"/>
    <d v="2024-03-26T00:00:00"/>
    <x v="3"/>
    <x v="6"/>
    <s v="Port Harcourt"/>
    <s v="Consumer"/>
    <s v="Marketplace"/>
    <x v="14"/>
    <x v="5"/>
    <s v="PHN-4741"/>
    <n v="65.64"/>
    <n v="151.88"/>
    <n v="0.16700000000000001"/>
    <n v="18"/>
    <n v="20"/>
    <n v="2277.28872"/>
    <n v="1181.52"/>
    <n v="1095.76872"/>
    <n v="0.48117250587356353"/>
    <s v="Mar-2024"/>
    <s v="Q1-2024"/>
    <s v="Low"/>
    <s v="Africa &gt; Nigeria &gt; Port Harcourt"/>
    <s v="Jan-2023"/>
    <n v="14"/>
    <n v="14"/>
    <n v="1473517.9961600001"/>
    <n v="1464484.4248800001"/>
    <n v="0.99386938516968126"/>
    <s v="C"/>
    <n v="0"/>
  </r>
  <r>
    <s v="ORD-2025-908258"/>
    <d v="2025-06-21T00:00:00"/>
    <d v="2025-06-27T00:00:00"/>
    <x v="3"/>
    <x v="8"/>
    <s v="Durban"/>
    <s v="Enterprise"/>
    <s v="Distributor"/>
    <x v="15"/>
    <x v="5"/>
    <s v="PHN-3819"/>
    <n v="93.91"/>
    <n v="99.04"/>
    <n v="5.7000000000000002E-2"/>
    <n v="22"/>
    <n v="6"/>
    <n v="2054.6838400000001"/>
    <n v="2066.02"/>
    <n v="-11.336159999999836"/>
    <n v="-5.5172283829320601E-3"/>
    <s v="Jun-2025"/>
    <s v="Q2-2025"/>
    <s v="Low"/>
    <s v="Africa &gt; South Africa &gt; Durban"/>
    <s v="Jan-2023"/>
    <n v="29"/>
    <n v="29"/>
    <n v="1473517.9961600001"/>
    <n v="1466539.1087200001"/>
    <n v="0.99526379219107808"/>
    <s v="C"/>
    <n v="1"/>
  </r>
  <r>
    <s v="ORD-2025-591006"/>
    <d v="2025-06-25T00:00:00"/>
    <d v="2025-07-10T00:00:00"/>
    <x v="0"/>
    <x v="2"/>
    <s v="Birmingham"/>
    <s v="Non-Profit"/>
    <s v="Marketplace"/>
    <x v="4"/>
    <x v="5"/>
    <s v="PHN-5383"/>
    <n v="546.83000000000004"/>
    <n v="400.84"/>
    <n v="7.8E-2"/>
    <n v="5"/>
    <n v="15"/>
    <n v="1847.8724"/>
    <n v="2734.15"/>
    <n v="-886.27760000000012"/>
    <n v="-0.47962056254533597"/>
    <s v="Jun-2025"/>
    <s v="Q2-2025"/>
    <s v="Low"/>
    <s v="Europe &gt; United Kingdom &gt; Birmingham"/>
    <s v="Jan-2023"/>
    <n v="29"/>
    <n v="29"/>
    <n v="1473517.9961600001"/>
    <n v="1468386.9811200001"/>
    <n v="0.99651784704810431"/>
    <s v="C"/>
    <n v="0"/>
  </r>
  <r>
    <s v="ORD-2023-897079"/>
    <d v="2023-04-14T00:00:00"/>
    <d v="2023-05-14T00:00:00"/>
    <x v="3"/>
    <x v="5"/>
    <s v="Nakuru"/>
    <s v="Consumer"/>
    <s v="Marketplace"/>
    <x v="9"/>
    <x v="5"/>
    <s v="PHN-1784"/>
    <n v="209.25"/>
    <n v="434.8"/>
    <n v="0"/>
    <n v="4"/>
    <n v="30"/>
    <n v="1739.2"/>
    <n v="837"/>
    <n v="902.2"/>
    <n v="0.51874425022999082"/>
    <s v="Apr-2023"/>
    <s v="Q2-2023"/>
    <s v="Low"/>
    <s v="Africa &gt; Kenya &gt; Nakuru"/>
    <s v="Jan-2023"/>
    <n v="3"/>
    <n v="3"/>
    <n v="1473517.9961600001"/>
    <n v="1470126.1811200001"/>
    <n v="0.99769815160124331"/>
    <s v="C"/>
    <n v="0"/>
  </r>
  <r>
    <s v="ORD-2025-177994"/>
    <d v="2025-03-24T00:00:00"/>
    <d v="2025-04-04T00:00:00"/>
    <x v="2"/>
    <x v="3"/>
    <s v="Mumbai"/>
    <s v="Education"/>
    <s v="Marketplace"/>
    <x v="8"/>
    <x v="5"/>
    <s v="PHN-4395"/>
    <n v="23.83"/>
    <n v="47.29"/>
    <n v="6.4000000000000001E-2"/>
    <n v="23"/>
    <n v="11"/>
    <n v="1018.05912"/>
    <n v="548.08999999999992"/>
    <n v="469.96912000000009"/>
    <n v="0.46163244429262623"/>
    <s v="Mar-2025"/>
    <s v="Q1-2025"/>
    <s v="Low"/>
    <s v="Asia &gt; India &gt; Mumbai"/>
    <s v="Jan-2023"/>
    <n v="26"/>
    <n v="26"/>
    <n v="1473517.9961600001"/>
    <n v="1471144.2402400002"/>
    <n v="0.99838905535854605"/>
    <s v="C"/>
    <n v="0"/>
  </r>
  <r>
    <s v="ORD-2025-926547"/>
    <d v="2025-03-11T00:00:00"/>
    <d v="2025-03-26T00:00:00"/>
    <x v="0"/>
    <x v="0"/>
    <s v="Berlin"/>
    <s v="Small Business"/>
    <s v="Online"/>
    <x v="14"/>
    <x v="5"/>
    <s v="PHN-3007"/>
    <n v="116.97"/>
    <n v="140.82"/>
    <n v="0.122"/>
    <n v="8"/>
    <n v="15"/>
    <n v="989.1196799999999"/>
    <n v="935.76"/>
    <n v="53.359679999999912"/>
    <n v="5.3946636669892079E-2"/>
    <s v="Mar-2025"/>
    <s v="Q1-2025"/>
    <s v="Low"/>
    <s v="Europe &gt; Germany &gt; Berlin"/>
    <s v="Jan-2023"/>
    <n v="26"/>
    <n v="26"/>
    <n v="1473517.9961600001"/>
    <n v="1472133.3599200002"/>
    <n v="0.99906031942357798"/>
    <s v="C"/>
    <n v="0"/>
  </r>
  <r>
    <s v="ORD-2023-898009"/>
    <d v="2023-05-04T00:00:00"/>
    <d v="2023-05-16T00:00:00"/>
    <x v="3"/>
    <x v="6"/>
    <s v="Abuja"/>
    <s v="Small Business"/>
    <s v="Marketplace"/>
    <x v="8"/>
    <x v="5"/>
    <s v="PHN-1670"/>
    <n v="77.739999999999995"/>
    <n v="147.12"/>
    <n v="0"/>
    <n v="4"/>
    <n v="12"/>
    <n v="588.48"/>
    <n v="310.95999999999998"/>
    <n v="277.52000000000004"/>
    <n v="0.47158781946710171"/>
    <s v="May-2023"/>
    <s v="Q2-2023"/>
    <s v="Low"/>
    <s v="Africa &gt; Nigeria &gt; Abuja"/>
    <s v="Jan-2023"/>
    <n v="4"/>
    <n v="4"/>
    <n v="1473517.9961600001"/>
    <n v="1472721.8399200002"/>
    <n v="0.99945969018222058"/>
    <s v="C"/>
    <n v="0"/>
  </r>
  <r>
    <s v="ORD-2023-378676"/>
    <d v="2023-05-03T00:00:00"/>
    <d v="2023-05-16T00:00:00"/>
    <x v="1"/>
    <x v="11"/>
    <s v="New York"/>
    <s v="Corporate"/>
    <s v="Marketplace"/>
    <x v="2"/>
    <x v="5"/>
    <s v="PHN-5366"/>
    <n v="64.5"/>
    <n v="123.62"/>
    <n v="0"/>
    <n v="4"/>
    <n v="13"/>
    <n v="494.48"/>
    <n v="258"/>
    <n v="236.48000000000002"/>
    <n v="0.47823976702798904"/>
    <s v="May-2023"/>
    <s v="Q2-2023"/>
    <s v="Low"/>
    <s v="Americas &gt; USA &gt; New York"/>
    <s v="Jan-2023"/>
    <n v="4"/>
    <n v="4"/>
    <n v="1473517.9961600001"/>
    <n v="1473216.3199200002"/>
    <n v="0.99979526803148244"/>
    <s v="C"/>
    <n v="0"/>
  </r>
  <r>
    <s v="ORD-2023-251563"/>
    <d v="2023-05-11T00:00:00"/>
    <d v="2023-06-07T00:00:00"/>
    <x v="3"/>
    <x v="5"/>
    <s v="Mombasa"/>
    <s v="Corporate"/>
    <s v="Online"/>
    <x v="8"/>
    <x v="5"/>
    <s v="PHN-8970"/>
    <n v="12.85"/>
    <n v="15.41"/>
    <n v="0.13700000000000001"/>
    <n v="12"/>
    <n v="27"/>
    <n v="159.58596"/>
    <n v="154.19999999999999"/>
    <n v="5.3859600000000114"/>
    <n v="3.3749585489851436E-2"/>
    <s v="May-2023"/>
    <s v="Q2-2023"/>
    <s v="Low"/>
    <s v="Africa &gt; Kenya &gt; Mombasa"/>
    <s v="Jan-2023"/>
    <n v="4"/>
    <n v="4"/>
    <n v="1473517.9961600001"/>
    <n v="1473375.9058800002"/>
    <n v="0.99990357071961777"/>
    <s v="C"/>
    <n v="0"/>
  </r>
  <r>
    <s v="ORD-2025-541048"/>
    <d v="2025-04-04T00:00:00"/>
    <d v="2025-04-13T00:00:00"/>
    <x v="0"/>
    <x v="0"/>
    <s v="Munich"/>
    <s v="Consumer"/>
    <s v="Marketplace"/>
    <x v="6"/>
    <x v="5"/>
    <s v="PHN-3803"/>
    <n v="7.02"/>
    <n v="6.28"/>
    <n v="0.13400000000000001"/>
    <n v="16"/>
    <n v="9"/>
    <n v="87.015680000000003"/>
    <n v="112.32"/>
    <n v="-25.30431999999999"/>
    <n v="-0.2908018416910606"/>
    <s v="Apr-2025"/>
    <s v="Q2-2025"/>
    <s v="Low"/>
    <s v="Europe &gt; Germany &gt; Munich"/>
    <s v="Jan-2023"/>
    <n v="27"/>
    <n v="27"/>
    <n v="1473517.9961600001"/>
    <n v="1473462.9215600002"/>
    <n v="0.99996262373439382"/>
    <s v="C"/>
    <n v="0"/>
  </r>
  <r>
    <s v="ORD-2024-516704"/>
    <d v="2024-03-01T00:00:00"/>
    <d v="2024-03-08T00:00:00"/>
    <x v="1"/>
    <x v="4"/>
    <s v="São Paulo"/>
    <s v="Non-Profit"/>
    <s v="Direct"/>
    <x v="14"/>
    <x v="5"/>
    <s v="PHN-7852"/>
    <n v="5.34"/>
    <n v="12.69"/>
    <n v="0.13200000000000001"/>
    <n v="5"/>
    <n v="7"/>
    <n v="55.074599999999997"/>
    <n v="26.7"/>
    <n v="28.374599999999997"/>
    <n v="0.51520301554618642"/>
    <s v="Mar-2024"/>
    <s v="Q1-2024"/>
    <s v="Low"/>
    <s v="Americas &gt; Brazil &gt; São Paulo"/>
    <s v="Jan-2023"/>
    <n v="14"/>
    <n v="14"/>
    <n v="1473517.9961600001"/>
    <n v="1473517.9961600001"/>
    <n v="1"/>
    <s v="C"/>
    <n v="1"/>
  </r>
  <r>
    <s v="ORD-2023-640022"/>
    <d v="2023-08-24T00:00:00"/>
    <d v="2023-09-20T00:00:00"/>
    <x v="3"/>
    <x v="8"/>
    <s v="Durban"/>
    <s v="Small Business"/>
    <s v="Marketplace"/>
    <x v="9"/>
    <x v="6"/>
    <s v="PRN-4732"/>
    <n v="1399.64"/>
    <n v="3342.11"/>
    <n v="0"/>
    <n v="28"/>
    <n v="27"/>
    <n v="93579.08"/>
    <n v="39189.920000000006"/>
    <n v="54389.159999999996"/>
    <n v="0.58121067229983447"/>
    <s v="Aug-2023"/>
    <s v="Q3-2023"/>
    <s v="High"/>
    <s v="Africa &gt; South Africa &gt; Durban"/>
    <s v="Jan-2023"/>
    <n v="7"/>
    <n v="7"/>
    <n v="1460546.9416299989"/>
    <n v="93579.08"/>
    <n v="6.4071258055947128E-2"/>
    <s v="A"/>
    <n v="0"/>
  </r>
  <r>
    <s v="ORD-2023-974506"/>
    <d v="2023-12-28T00:00:00"/>
    <d v="2024-01-01T00:00:00"/>
    <x v="3"/>
    <x v="8"/>
    <s v="Cape Town"/>
    <s v="Education"/>
    <s v="Distributor"/>
    <x v="5"/>
    <x v="6"/>
    <s v="PRN-1654"/>
    <n v="1141.8"/>
    <n v="2318.7399999999998"/>
    <n v="0.107"/>
    <n v="26"/>
    <n v="4"/>
    <n v="53836.505319999989"/>
    <n v="29686.799999999999"/>
    <n v="24149.70531999999"/>
    <n v="0.44857490612468298"/>
    <s v="Dec-2023"/>
    <s v="Q4-2023"/>
    <s v="High"/>
    <s v="Africa &gt; South Africa &gt; Cape Town"/>
    <s v="Jan-2023"/>
    <n v="11"/>
    <n v="11"/>
    <n v="1460546.9416299989"/>
    <n v="147415.58531999998"/>
    <n v="0.10093176817410697"/>
    <s v="A"/>
    <n v="1"/>
  </r>
  <r>
    <s v="ORD-2023-472078"/>
    <d v="2023-02-28T00:00:00"/>
    <d v="2023-03-06T00:00:00"/>
    <x v="0"/>
    <x v="0"/>
    <s v="Frankfurt"/>
    <s v="Small Business"/>
    <s v="Marketplace"/>
    <x v="4"/>
    <x v="6"/>
    <s v="PRN-9624"/>
    <n v="880.02"/>
    <n v="1251.21"/>
    <n v="0.123"/>
    <n v="43"/>
    <n v="6"/>
    <n v="47184.38031"/>
    <n v="37840.86"/>
    <n v="9343.5203099999999"/>
    <n v="0.19802146915172658"/>
    <s v="Feb-2023"/>
    <s v="Q1-2023"/>
    <s v="Medium"/>
    <s v="Europe &gt; Germany &gt; Frankfurt"/>
    <s v="Jan-2023"/>
    <n v="1"/>
    <n v="1"/>
    <n v="1460546.9416299989"/>
    <n v="194599.96562999999"/>
    <n v="0.13323773449747711"/>
    <s v="A"/>
    <n v="1"/>
  </r>
  <r>
    <s v="ORD-2023-184577"/>
    <d v="2023-05-17T00:00:00"/>
    <d v="2023-06-03T00:00:00"/>
    <x v="2"/>
    <x v="9"/>
    <s v="Beijing"/>
    <s v="Non-Profit"/>
    <s v="Distributor"/>
    <x v="9"/>
    <x v="6"/>
    <s v="PRN-1923"/>
    <n v="979.59"/>
    <n v="2210.94"/>
    <n v="0.15"/>
    <n v="25"/>
    <n v="17"/>
    <n v="46982.474999999999"/>
    <n v="24489.75"/>
    <n v="22492.724999999999"/>
    <n v="0.47874712858358354"/>
    <s v="May-2023"/>
    <s v="Q2-2023"/>
    <s v="High"/>
    <s v="Asia &gt; China &gt; Beijing"/>
    <s v="Jan-2023"/>
    <n v="4"/>
    <n v="4"/>
    <n v="1460546.9416299989"/>
    <n v="241582.44063"/>
    <n v="0.1654054612995795"/>
    <s v="A"/>
    <n v="0"/>
  </r>
  <r>
    <s v="ORD-2024-687100"/>
    <d v="2024-09-10T00:00:00"/>
    <d v="2024-10-07T00:00:00"/>
    <x v="3"/>
    <x v="5"/>
    <s v="Kisumu"/>
    <s v="Consumer"/>
    <s v="Retail"/>
    <x v="2"/>
    <x v="6"/>
    <s v="PRN-6068"/>
    <n v="1248.3900000000001"/>
    <n v="1805.11"/>
    <n v="0.20300000000000001"/>
    <n v="25"/>
    <n v="27"/>
    <n v="35966.816749999998"/>
    <n v="31209.750000000004"/>
    <n v="4757.0667499999945"/>
    <n v="0.13226265707820792"/>
    <s v="Sep-2024"/>
    <s v="Q3-2024"/>
    <s v="High"/>
    <s v="Africa &gt; Kenya &gt; Kisumu"/>
    <s v="Jan-2023"/>
    <n v="20"/>
    <n v="20"/>
    <n v="1460546.9416299989"/>
    <n v="277549.25737999997"/>
    <n v="0.19003104211785865"/>
    <s v="A"/>
    <n v="0"/>
  </r>
  <r>
    <s v="ORD-2024-998320"/>
    <d v="2024-10-25T00:00:00"/>
    <d v="2024-11-14T00:00:00"/>
    <x v="3"/>
    <x v="5"/>
    <s v="Mombasa"/>
    <s v="Corporate"/>
    <s v="Direct"/>
    <x v="11"/>
    <x v="6"/>
    <s v="PRN-3143"/>
    <n v="1396.48"/>
    <n v="3204.5"/>
    <n v="0.3"/>
    <n v="15"/>
    <n v="20"/>
    <n v="33647.25"/>
    <n v="20947.2"/>
    <n v="12700.05"/>
    <n v="0.37744689387691416"/>
    <s v="Oct-2024"/>
    <s v="Q4-2024"/>
    <s v="High"/>
    <s v="Africa &gt; Kenya &gt; Mombasa"/>
    <s v="Jan-2023"/>
    <n v="21"/>
    <n v="21"/>
    <n v="1460546.9416299989"/>
    <n v="311196.50737999997"/>
    <n v="0.21306847353546787"/>
    <s v="A"/>
    <n v="0"/>
  </r>
  <r>
    <s v="ORD-2023-868734"/>
    <d v="2023-04-06T00:00:00"/>
    <d v="2023-04-27T00:00:00"/>
    <x v="0"/>
    <x v="2"/>
    <s v="Manchester"/>
    <s v="Enterprise"/>
    <s v="Distributor"/>
    <x v="14"/>
    <x v="6"/>
    <s v="PRN-8970"/>
    <n v="1084.79"/>
    <n v="2484.9899999999998"/>
    <n v="3.4000000000000002E-2"/>
    <n v="14"/>
    <n v="21"/>
    <n v="33607.004759999996"/>
    <n v="15187.06"/>
    <n v="18419.944759999998"/>
    <n v="0.54809837685755136"/>
    <s v="Apr-2023"/>
    <s v="Q2-2023"/>
    <s v="High"/>
    <s v="Europe &gt; United Kingdom &gt; Manchester"/>
    <s v="Jan-2023"/>
    <n v="3"/>
    <n v="3"/>
    <n v="1460546.9416299989"/>
    <n v="344803.51213999995"/>
    <n v="0.23607835004275352"/>
    <s v="A"/>
    <n v="0"/>
  </r>
  <r>
    <s v="ORD-2025-752192"/>
    <d v="2025-05-16T00:00:00"/>
    <d v="2025-05-18T00:00:00"/>
    <x v="2"/>
    <x v="10"/>
    <s v="Tokyo"/>
    <s v="Enterprise"/>
    <s v="Retail"/>
    <x v="8"/>
    <x v="6"/>
    <s v="PRN-6131"/>
    <n v="1144.3800000000001"/>
    <n v="2755.04"/>
    <n v="0.15"/>
    <n v="14"/>
    <n v="2"/>
    <n v="32784.975999999995"/>
    <n v="16021.320000000002"/>
    <n v="16763.655999999995"/>
    <n v="0.51132128326096682"/>
    <s v="May-2025"/>
    <s v="Q2-2025"/>
    <s v="High"/>
    <s v="Asia &gt; Japan &gt; Tokyo"/>
    <s v="Mar-2023"/>
    <n v="26"/>
    <n v="26"/>
    <n v="1460546.9416299989"/>
    <n v="377588.48813999991"/>
    <n v="0.25852540399598783"/>
    <s v="A"/>
    <n v="1"/>
  </r>
  <r>
    <s v="ORD-2024-134084"/>
    <d v="2024-06-04T00:00:00"/>
    <d v="2024-06-16T00:00:00"/>
    <x v="2"/>
    <x v="9"/>
    <s v="Shanghai"/>
    <s v="Corporate"/>
    <s v="Retail"/>
    <x v="8"/>
    <x v="6"/>
    <s v="PRN-4097"/>
    <n v="918.42"/>
    <n v="1511.71"/>
    <n v="0.02"/>
    <n v="22"/>
    <n v="12"/>
    <n v="32592.467600000004"/>
    <n v="20205.239999999998"/>
    <n v="12387.227600000006"/>
    <n v="0.3800641225459101"/>
    <s v="Jun-2024"/>
    <s v="Q2-2024"/>
    <s v="Medium"/>
    <s v="Asia &gt; China &gt; Shanghai"/>
    <s v="Jan-2023"/>
    <n v="17"/>
    <n v="17"/>
    <n v="1460546.9416299989"/>
    <n v="410180.95573999989"/>
    <n v="0.28084065225745497"/>
    <s v="A"/>
    <n v="0"/>
  </r>
  <r>
    <s v="ORD-2024-332076"/>
    <d v="2024-04-09T00:00:00"/>
    <d v="2024-04-18T00:00:00"/>
    <x v="0"/>
    <x v="7"/>
    <s v="Lyon"/>
    <s v="Consumer"/>
    <s v="Online"/>
    <x v="13"/>
    <x v="6"/>
    <s v="PRN-1086"/>
    <n v="1288.8499999999999"/>
    <n v="2751.84"/>
    <n v="0.158"/>
    <n v="14"/>
    <n v="9"/>
    <n v="32438.689920000001"/>
    <n v="18043.899999999998"/>
    <n v="14394.789920000003"/>
    <n v="0.44375373837538756"/>
    <s v="Apr-2024"/>
    <s v="Q2-2024"/>
    <s v="High"/>
    <s v="Europe &gt; France &gt; Lyon"/>
    <s v="Jan-2023"/>
    <n v="15"/>
    <n v="15"/>
    <n v="1460546.9416299989"/>
    <n v="442619.64565999986"/>
    <n v="0.30305061278347389"/>
    <s v="A"/>
    <n v="0"/>
  </r>
  <r>
    <s v="ORD-2024-389102"/>
    <d v="2024-06-15T00:00:00"/>
    <d v="2024-07-06T00:00:00"/>
    <x v="1"/>
    <x v="1"/>
    <s v="Toronto"/>
    <s v="Enterprise"/>
    <s v="Distributor"/>
    <x v="2"/>
    <x v="6"/>
    <s v="PRN-4453"/>
    <n v="817.23"/>
    <n v="1467.17"/>
    <n v="0.245"/>
    <n v="29"/>
    <n v="21"/>
    <n v="32123.687150000002"/>
    <n v="23699.670000000002"/>
    <n v="8424.0171499999997"/>
    <n v="0.26223693160328887"/>
    <s v="Jun-2024"/>
    <s v="Q2-2024"/>
    <s v="Medium"/>
    <s v="Americas &gt; Canada &gt; Toronto"/>
    <s v="Jan-2023"/>
    <n v="17"/>
    <n v="17"/>
    <n v="1460546.9416299989"/>
    <n v="474743.33280999988"/>
    <n v="0.32504489878303883"/>
    <s v="A"/>
    <n v="0"/>
  </r>
  <r>
    <s v="ORD-2025-820255"/>
    <d v="2025-05-29T00:00:00"/>
    <d v="2025-06-20T00:00:00"/>
    <x v="0"/>
    <x v="0"/>
    <s v="Berlin"/>
    <s v="Corporate"/>
    <s v="Direct"/>
    <x v="5"/>
    <x v="6"/>
    <s v="PRN-9787"/>
    <n v="483.47"/>
    <n v="1135.43"/>
    <n v="0.14599999999999999"/>
    <n v="32"/>
    <n v="22"/>
    <n v="31029.031040000002"/>
    <n v="15471.04"/>
    <n v="15557.991040000001"/>
    <n v="0.50140112399719972"/>
    <s v="May-2025"/>
    <s v="Q2-2025"/>
    <s v="Medium"/>
    <s v="Europe &gt; Germany &gt; Berlin"/>
    <s v="Jan-2023"/>
    <n v="28"/>
    <n v="28"/>
    <n v="1460546.9416299989"/>
    <n v="505772.36384999985"/>
    <n v="0.34628970109344659"/>
    <s v="A"/>
    <n v="0"/>
  </r>
  <r>
    <s v="ORD-2024-281211"/>
    <d v="2024-01-11T00:00:00"/>
    <d v="2024-02-02T00:00:00"/>
    <x v="2"/>
    <x v="10"/>
    <s v="Nagoya"/>
    <s v="Small Business"/>
    <s v="Online"/>
    <x v="3"/>
    <x v="6"/>
    <s v="PRN-7816"/>
    <n v="1237.68"/>
    <n v="1432.8"/>
    <n v="6.8000000000000005E-2"/>
    <n v="23"/>
    <n v="22"/>
    <n v="30713.500799999998"/>
    <n v="28466.640000000003"/>
    <n v="2246.8607999999949"/>
    <n v="7.3155476955593254E-2"/>
    <s v="Jan-2024"/>
    <s v="Q1-2024"/>
    <s v="Medium"/>
    <s v="Asia &gt; Japan &gt; Nagoya"/>
    <s v="Mar-2023"/>
    <n v="10"/>
    <n v="10"/>
    <n v="1460546.9416299989"/>
    <n v="536485.86464999989"/>
    <n v="0.36731846773186982"/>
    <s v="A"/>
    <n v="0"/>
  </r>
  <r>
    <s v="ORD-2023-109927"/>
    <d v="2023-07-22T00:00:00"/>
    <d v="2023-07-29T00:00:00"/>
    <x v="2"/>
    <x v="3"/>
    <s v="Delhi"/>
    <s v="Small Business"/>
    <s v="Distributor"/>
    <x v="13"/>
    <x v="6"/>
    <s v="PRN-2301"/>
    <n v="946.99"/>
    <n v="2132.19"/>
    <n v="0.16500000000000001"/>
    <n v="17"/>
    <n v="7"/>
    <n v="30266.43705"/>
    <n v="16098.83"/>
    <n v="14167.607050000001"/>
    <n v="0.46809629513362228"/>
    <s v="Jul-2023"/>
    <s v="Q3-2023"/>
    <s v="High"/>
    <s v="Asia &gt; India &gt; Delhi"/>
    <s v="Jan-2023"/>
    <n v="6"/>
    <n v="6"/>
    <n v="1460546.9416299989"/>
    <n v="566752.30169999984"/>
    <n v="0.38804114099030135"/>
    <s v="A"/>
    <n v="1"/>
  </r>
  <r>
    <s v="ORD-2023-664790"/>
    <d v="2023-04-16T00:00:00"/>
    <d v="2023-04-23T00:00:00"/>
    <x v="1"/>
    <x v="11"/>
    <s v="Austin"/>
    <s v="Corporate"/>
    <s v="Distributor"/>
    <x v="0"/>
    <x v="6"/>
    <s v="PRN-9249"/>
    <n v="1099.1500000000001"/>
    <n v="1431.37"/>
    <n v="0.104"/>
    <n v="23"/>
    <n v="7"/>
    <n v="29497.672959999996"/>
    <n v="25280.45"/>
    <n v="4217.2229599999955"/>
    <n v="0.14296798821109433"/>
    <s v="Apr-2023"/>
    <s v="Q2-2023"/>
    <s v="Medium"/>
    <s v="Americas &gt; USA &gt; Austin"/>
    <s v="Jan-2023"/>
    <n v="3"/>
    <n v="3"/>
    <n v="1460546.9416299989"/>
    <n v="596249.97465999983"/>
    <n v="0.40823746068344319"/>
    <s v="A"/>
    <n v="1"/>
  </r>
  <r>
    <s v="ORD-2024-550400"/>
    <d v="2024-08-19T00:00:00"/>
    <d v="2024-09-02T00:00:00"/>
    <x v="1"/>
    <x v="1"/>
    <s v="Toronto"/>
    <s v="Consumer"/>
    <s v="Distributor"/>
    <x v="1"/>
    <x v="6"/>
    <s v="PRN-9793"/>
    <n v="1337.01"/>
    <n v="1269.78"/>
    <n v="0.16"/>
    <n v="26"/>
    <n v="14"/>
    <n v="27731.995199999998"/>
    <n v="34762.26"/>
    <n v="-7030.2648000000045"/>
    <n v="-0.25350735672996239"/>
    <s v="Aug-2024"/>
    <s v="Q3-2024"/>
    <s v="Medium"/>
    <s v="Americas &gt; Canada &gt; Toronto"/>
    <s v="Jan-2023"/>
    <n v="19"/>
    <n v="19"/>
    <n v="1460546.9416299989"/>
    <n v="623981.96985999984"/>
    <n v="0.42722486492876688"/>
    <s v="A"/>
    <n v="0"/>
  </r>
  <r>
    <s v="ORD-2024-892173"/>
    <d v="2024-01-18T00:00:00"/>
    <d v="2024-02-03T00:00:00"/>
    <x v="3"/>
    <x v="8"/>
    <s v="Cape Town"/>
    <s v="Non-Profit"/>
    <s v="Distributor"/>
    <x v="2"/>
    <x v="6"/>
    <s v="PRN-6660"/>
    <n v="666.23"/>
    <n v="1382.91"/>
    <n v="0.17599999999999999"/>
    <n v="21"/>
    <n v="16"/>
    <n v="23929.874640000002"/>
    <n v="13990.83"/>
    <n v="9939.0446400000019"/>
    <n v="0.41534043907553048"/>
    <s v="Jan-2024"/>
    <s v="Q1-2024"/>
    <s v="Medium"/>
    <s v="Africa &gt; South Africa &gt; Cape Town"/>
    <s v="Jan-2023"/>
    <n v="12"/>
    <n v="12"/>
    <n v="1460546.9416299989"/>
    <n v="647911.84449999989"/>
    <n v="0.44360905222047681"/>
    <s v="A"/>
    <n v="0"/>
  </r>
  <r>
    <s v="ORD-2024-626750"/>
    <d v="2024-08-12T00:00:00"/>
    <d v="2024-08-15T00:00:00"/>
    <x v="1"/>
    <x v="11"/>
    <s v="Chicago"/>
    <s v="Corporate"/>
    <s v="Marketplace"/>
    <x v="4"/>
    <x v="6"/>
    <s v="PRN-5591"/>
    <n v="850.7"/>
    <n v="1118.56"/>
    <n v="0.18"/>
    <n v="26"/>
    <n v="3"/>
    <n v="23847.699199999999"/>
    <n v="22118.2"/>
    <n v="1729.4991999999984"/>
    <n v="7.2522685962090563E-2"/>
    <s v="Aug-2024"/>
    <s v="Q3-2024"/>
    <s v="Medium"/>
    <s v="Americas &gt; USA &gt; Chicago"/>
    <s v="Jan-2023"/>
    <n v="19"/>
    <n v="19"/>
    <n v="1460546.9416299989"/>
    <n v="671759.54369999992"/>
    <n v="0.45993697604152534"/>
    <s v="A"/>
    <n v="1"/>
  </r>
  <r>
    <s v="ORD-2023-987081"/>
    <d v="2023-08-29T00:00:00"/>
    <d v="2023-09-13T00:00:00"/>
    <x v="1"/>
    <x v="1"/>
    <s v="Vancouver"/>
    <s v="Small Business"/>
    <s v="Marketplace"/>
    <x v="0"/>
    <x v="6"/>
    <s v="PRN-9975"/>
    <n v="1287.6400000000001"/>
    <n v="2717.15"/>
    <n v="3.2000000000000001E-2"/>
    <n v="9"/>
    <n v="15"/>
    <n v="23671.810800000003"/>
    <n v="11588.76"/>
    <n v="12083.050800000003"/>
    <n v="0.51044049405802117"/>
    <s v="Aug-2023"/>
    <s v="Q3-2023"/>
    <s v="High"/>
    <s v="Americas &gt; Canada &gt; Vancouver"/>
    <s v="Jan-2023"/>
    <n v="7"/>
    <n v="7"/>
    <n v="1460546.9416299989"/>
    <n v="695431.3544999999"/>
    <n v="0.4761444734695654"/>
    <s v="A"/>
    <n v="0"/>
  </r>
  <r>
    <s v="ORD-2024-331408"/>
    <d v="2024-02-01T00:00:00"/>
    <d v="2024-02-01T00:00:00"/>
    <x v="1"/>
    <x v="11"/>
    <s v="Austin"/>
    <s v="Consumer"/>
    <s v="Distributor"/>
    <x v="11"/>
    <x v="6"/>
    <s v="PRN-4906"/>
    <n v="714.43"/>
    <n v="1595.52"/>
    <n v="0.19400000000000001"/>
    <n v="18"/>
    <n v="0"/>
    <n v="23147.804160000003"/>
    <n v="12859.74"/>
    <n v="10288.064160000004"/>
    <n v="0.44445097638151099"/>
    <s v="Feb-2024"/>
    <s v="Q1-2024"/>
    <s v="Medium"/>
    <s v="Americas &gt; USA &gt; Austin"/>
    <s v="Jan-2023"/>
    <n v="13"/>
    <n v="13"/>
    <n v="1460546.9416299989"/>
    <n v="718579.15865999996"/>
    <n v="0.49199319664320518"/>
    <s v="A"/>
    <n v="1"/>
  </r>
  <r>
    <s v="ORD-2023-664749"/>
    <d v="2023-08-27T00:00:00"/>
    <d v="2023-09-11T00:00:00"/>
    <x v="0"/>
    <x v="2"/>
    <s v="London"/>
    <s v="Consumer"/>
    <s v="Marketplace"/>
    <x v="15"/>
    <x v="6"/>
    <s v="PRN-5107"/>
    <n v="943.79"/>
    <n v="1913.76"/>
    <n v="9.0999999999999998E-2"/>
    <n v="13"/>
    <n v="15"/>
    <n v="22614.90192"/>
    <n v="12269.27"/>
    <n v="10345.63192"/>
    <n v="0.45746967891338081"/>
    <s v="Aug-2023"/>
    <s v="Q3-2023"/>
    <s v="High"/>
    <s v="Europe &gt; United Kingdom &gt; London"/>
    <s v="Jan-2023"/>
    <n v="7"/>
    <n v="7"/>
    <n v="1460546.9416299989"/>
    <n v="741194.06057999993"/>
    <n v="0.50747705496737605"/>
    <s v="A"/>
    <n v="0"/>
  </r>
  <r>
    <s v="ORD-2023-568013"/>
    <d v="2023-09-30T00:00:00"/>
    <d v="2023-10-30T00:00:00"/>
    <x v="2"/>
    <x v="10"/>
    <s v="Tokyo"/>
    <s v="Enterprise"/>
    <s v="Online"/>
    <x v="4"/>
    <x v="6"/>
    <s v="PRN-1786"/>
    <n v="649.13"/>
    <n v="975.43"/>
    <n v="0.157"/>
    <n v="26"/>
    <n v="30"/>
    <n v="21379.474739999998"/>
    <n v="16877.38"/>
    <n v="4502.0947399999968"/>
    <n v="0.21058023149543464"/>
    <s v="Sep-2023"/>
    <s v="Q3-2023"/>
    <s v="Medium"/>
    <s v="Asia &gt; Japan &gt; Tokyo"/>
    <s v="Mar-2023"/>
    <n v="6"/>
    <n v="6"/>
    <n v="1460546.9416299989"/>
    <n v="762573.53531999991"/>
    <n v="0.52211504716784585"/>
    <s v="A"/>
    <n v="0"/>
  </r>
  <r>
    <s v="ORD-2024-201376"/>
    <d v="2024-02-18T00:00:00"/>
    <d v="2024-03-04T00:00:00"/>
    <x v="3"/>
    <x v="5"/>
    <s v="Kisumu"/>
    <s v="Education"/>
    <s v="Direct"/>
    <x v="10"/>
    <x v="6"/>
    <s v="PRN-7089"/>
    <n v="928.68"/>
    <n v="2145.17"/>
    <n v="0.13600000000000001"/>
    <n v="11"/>
    <n v="15"/>
    <n v="20387.695680000001"/>
    <n v="10215.48"/>
    <n v="10172.215680000001"/>
    <n v="0.49893896003062183"/>
    <s v="Feb-2024"/>
    <s v="Q1-2024"/>
    <s v="High"/>
    <s v="Africa &gt; Kenya &gt; Kisumu"/>
    <s v="Jan-2023"/>
    <n v="13"/>
    <n v="13"/>
    <n v="1460546.9416299989"/>
    <n v="782961.23099999991"/>
    <n v="0.53607399302496905"/>
    <s v="A"/>
    <n v="0"/>
  </r>
  <r>
    <s v="ORD-2023-701153"/>
    <d v="2023-04-14T00:00:00"/>
    <d v="2023-05-13T00:00:00"/>
    <x v="0"/>
    <x v="0"/>
    <s v="Frankfurt"/>
    <s v="Consumer"/>
    <s v="Direct"/>
    <x v="8"/>
    <x v="6"/>
    <s v="PRN-7019"/>
    <n v="1320.33"/>
    <n v="2645.23"/>
    <n v="0.155"/>
    <n v="9"/>
    <n v="29"/>
    <n v="20116.974149999998"/>
    <n v="11882.97"/>
    <n v="8234.0041499999988"/>
    <n v="0.40930629470436536"/>
    <s v="Apr-2023"/>
    <s v="Q2-2023"/>
    <s v="High"/>
    <s v="Europe &gt; Germany &gt; Frankfurt"/>
    <s v="Jan-2023"/>
    <n v="3"/>
    <n v="3"/>
    <n v="1460546.9416299989"/>
    <n v="803078.20514999994"/>
    <n v="0.54984758261432465"/>
    <s v="A"/>
    <n v="0"/>
  </r>
  <r>
    <s v="ORD-2023-925146"/>
    <d v="2023-10-15T00:00:00"/>
    <d v="2023-11-13T00:00:00"/>
    <x v="2"/>
    <x v="9"/>
    <s v="Shenzhen"/>
    <s v="Non-Profit"/>
    <s v="Distributor"/>
    <x v="8"/>
    <x v="6"/>
    <s v="PRN-4983"/>
    <n v="986.44"/>
    <n v="790.61"/>
    <n v="7.1999999999999995E-2"/>
    <n v="27"/>
    <n v="29"/>
    <n v="19809.524160000001"/>
    <n v="26633.88"/>
    <n v="-6824.3558400000002"/>
    <n v="-0.34449872621271482"/>
    <s v="Oct-2023"/>
    <s v="Q4-2023"/>
    <s v="Low"/>
    <s v="Asia &gt; China &gt; Shenzhen"/>
    <s v="Jan-2023"/>
    <n v="9"/>
    <n v="9"/>
    <n v="1460546.9416299989"/>
    <n v="822887.72930999997"/>
    <n v="0.56341066887699021"/>
    <s v="A"/>
    <n v="0"/>
  </r>
  <r>
    <s v="ORD-2025-289139"/>
    <d v="2025-08-10T00:00:00"/>
    <d v="2025-08-30T00:00:00"/>
    <x v="1"/>
    <x v="11"/>
    <s v="San Francisco"/>
    <s v="Corporate"/>
    <s v="Marketplace"/>
    <x v="10"/>
    <x v="6"/>
    <s v="PRN-2098"/>
    <n v="933.29"/>
    <n v="1456.81"/>
    <n v="0.123"/>
    <n v="15"/>
    <n v="20"/>
    <n v="19164.33555"/>
    <n v="13999.349999999999"/>
    <n v="5164.9855500000012"/>
    <n v="0.26951028573489999"/>
    <s v="Aug-2025"/>
    <s v="Q3-2025"/>
    <s v="Medium"/>
    <s v="Americas &gt; USA &gt; San Francisco"/>
    <s v="Jan-2023"/>
    <n v="31"/>
    <n v="31"/>
    <n v="1460546.9416299989"/>
    <n v="842052.06485999993"/>
    <n v="0.57653201061805892"/>
    <s v="A"/>
    <n v="0"/>
  </r>
  <r>
    <s v="ORD-2024-301260"/>
    <d v="2024-07-29T00:00:00"/>
    <d v="2024-07-31T00:00:00"/>
    <x v="1"/>
    <x v="11"/>
    <s v="New York"/>
    <s v="Education"/>
    <s v="Marketplace"/>
    <x v="14"/>
    <x v="6"/>
    <s v="PRN-2829"/>
    <n v="798.97"/>
    <n v="1814.06"/>
    <n v="0.122"/>
    <n v="12"/>
    <n v="2"/>
    <n v="19112.936160000001"/>
    <n v="9587.64"/>
    <n v="9525.2961600000017"/>
    <n v="0.49836906691159066"/>
    <s v="Jul-2024"/>
    <s v="Q3-2024"/>
    <s v="High"/>
    <s v="Americas &gt; USA &gt; New York"/>
    <s v="Jan-2023"/>
    <n v="18"/>
    <n v="18"/>
    <n v="1460546.9416299989"/>
    <n v="861165.00101999997"/>
    <n v="0.58961816048097915"/>
    <s v="A"/>
    <n v="1"/>
  </r>
  <r>
    <s v="ORD-2023-343322"/>
    <d v="2023-08-19T00:00:00"/>
    <d v="2023-09-12T00:00:00"/>
    <x v="1"/>
    <x v="1"/>
    <s v="Vancouver"/>
    <s v="Enterprise"/>
    <s v="Retail"/>
    <x v="14"/>
    <x v="6"/>
    <s v="PRN-9669"/>
    <n v="1183.95"/>
    <n v="1503.53"/>
    <n v="0.24099999999999999"/>
    <n v="16"/>
    <n v="24"/>
    <n v="18258.868320000001"/>
    <n v="18943.2"/>
    <n v="-684.33167999999932"/>
    <n v="-3.7479413729623705E-2"/>
    <s v="Aug-2023"/>
    <s v="Q3-2023"/>
    <s v="Medium"/>
    <s v="Americas &gt; Canada &gt; Vancouver"/>
    <s v="Jan-2023"/>
    <n v="7"/>
    <n v="7"/>
    <n v="1460546.9416299989"/>
    <n v="879423.86933999998"/>
    <n v="0.60211955143225027"/>
    <s v="A"/>
    <n v="0"/>
  </r>
  <r>
    <s v="ORD-2024-129345"/>
    <d v="2024-02-18T00:00:00"/>
    <d v="2024-03-03T00:00:00"/>
    <x v="1"/>
    <x v="4"/>
    <s v="Unknown - Brazil"/>
    <s v="Enterprise"/>
    <s v="Distributor"/>
    <x v="5"/>
    <x v="6"/>
    <s v="PRN-5384"/>
    <n v="624.23"/>
    <n v="1318.37"/>
    <n v="0.21"/>
    <n v="17"/>
    <n v="14"/>
    <n v="17705.7091"/>
    <n v="10611.91"/>
    <n v="7093.7991000000002"/>
    <n v="0.40065038118128804"/>
    <s v="Feb-2024"/>
    <s v="Q1-2024"/>
    <s v="Medium"/>
    <s v="Americas &gt; Brazil &gt; Unknown - Brazil"/>
    <s v="Jan-2023"/>
    <n v="13"/>
    <n v="13"/>
    <n v="1460546.9416299989"/>
    <n v="897129.57843999995"/>
    <n v="0.61424220808595575"/>
    <s v="A"/>
    <n v="0"/>
  </r>
  <r>
    <s v="ORD-2024-988736"/>
    <d v="2024-09-09T00:00:00"/>
    <d v="2024-10-01T00:00:00"/>
    <x v="2"/>
    <x v="9"/>
    <s v="Shenzhen"/>
    <s v="Consumer"/>
    <s v="Direct"/>
    <x v="2"/>
    <x v="6"/>
    <s v="PRN-3014"/>
    <n v="1166.18"/>
    <n v="1335.02"/>
    <n v="0.128"/>
    <n v="15"/>
    <n v="22"/>
    <n v="17462.061600000001"/>
    <n v="17492.7"/>
    <n v="-30.63839999999982"/>
    <n v="-1.7545694604581979E-3"/>
    <s v="Sep-2024"/>
    <s v="Q3-2024"/>
    <s v="Medium"/>
    <s v="Asia &gt; China &gt; Shenzhen"/>
    <s v="Jan-2023"/>
    <n v="20"/>
    <n v="20"/>
    <n v="1460546.9416299989"/>
    <n v="914591.64003999997"/>
    <n v="0.62619804538380519"/>
    <s v="A"/>
    <n v="0"/>
  </r>
  <r>
    <s v="ORD-2024-834983"/>
    <d v="2024-03-16T00:00:00"/>
    <d v="2024-04-13T00:00:00"/>
    <x v="0"/>
    <x v="7"/>
    <s v="Paris"/>
    <s v="Small Business"/>
    <s v="Online"/>
    <x v="10"/>
    <x v="6"/>
    <s v="PRN-8758"/>
    <n v="287.61"/>
    <n v="628.54"/>
    <n v="0.13500000000000001"/>
    <n v="32"/>
    <n v="28"/>
    <n v="17397.9872"/>
    <n v="9203.52"/>
    <n v="8194.4671999999991"/>
    <n v="0.47100087531964613"/>
    <s v="Mar-2024"/>
    <s v="Q1-2024"/>
    <s v="Low"/>
    <s v="Europe &gt; France &gt; Paris"/>
    <s v="Jan-2023"/>
    <n v="14"/>
    <n v="14"/>
    <n v="1460546.9416299989"/>
    <n v="931989.62723999994"/>
    <n v="0.63811001254083721"/>
    <s v="A"/>
    <n v="0"/>
  </r>
  <r>
    <s v="ORD-2023-588455"/>
    <d v="2023-05-23T00:00:00"/>
    <d v="2023-05-25T00:00:00"/>
    <x v="1"/>
    <x v="4"/>
    <s v="Rio de Janeiro"/>
    <s v="Enterprise"/>
    <s v="Retail"/>
    <x v="9"/>
    <x v="6"/>
    <s v="PRN-1271"/>
    <n v="690.49"/>
    <n v="1290.29"/>
    <n v="4.2000000000000003E-2"/>
    <n v="14"/>
    <n v="2"/>
    <n v="17305.369479999998"/>
    <n v="9666.86"/>
    <n v="7638.509479999997"/>
    <n v="0.44139534199647718"/>
    <s v="May-2023"/>
    <s v="Q2-2023"/>
    <s v="Medium"/>
    <s v="Americas &gt; Brazil &gt; Rio de Janeiro"/>
    <s v="Jan-2023"/>
    <n v="4"/>
    <n v="4"/>
    <n v="1460546.9416299989"/>
    <n v="949294.99671999994"/>
    <n v="0.6499585666589861"/>
    <s v="A"/>
    <n v="1"/>
  </r>
  <r>
    <s v="ORD-2023-700699"/>
    <d v="2023-01-12T00:00:00"/>
    <d v="2023-01-26T00:00:00"/>
    <x v="2"/>
    <x v="9"/>
    <s v="Shenzhen"/>
    <s v="Non-Profit"/>
    <s v="Retail"/>
    <x v="9"/>
    <x v="6"/>
    <s v="PRN-1641"/>
    <n v="1083.0899999999999"/>
    <n v="1425.87"/>
    <n v="0"/>
    <n v="12"/>
    <n v="14"/>
    <n v="17110.439999999999"/>
    <n v="12997.079999999998"/>
    <n v="4113.3600000000006"/>
    <n v="0.24040059752992915"/>
    <s v="Jan-2023"/>
    <s v="Q1-2023"/>
    <s v="Medium"/>
    <s v="Asia &gt; China &gt; Shenzhen"/>
    <s v="Jan-2023"/>
    <n v="0"/>
    <n v="0"/>
    <n v="1460546.9416299989"/>
    <n v="966405.43671999988"/>
    <n v="0.66167365743238116"/>
    <s v="A"/>
    <n v="0"/>
  </r>
  <r>
    <s v="ORD-2023-166668"/>
    <d v="2023-10-05T00:00:00"/>
    <d v="2023-10-31T00:00:00"/>
    <x v="2"/>
    <x v="9"/>
    <s v="Shanghai"/>
    <s v="Consumer"/>
    <s v="Unknown"/>
    <x v="8"/>
    <x v="6"/>
    <s v="PRN-6520"/>
    <n v="649.91"/>
    <n v="1360.12"/>
    <n v="0.19400000000000001"/>
    <n v="15"/>
    <n v="26"/>
    <n v="16443.8508"/>
    <n v="9748.65"/>
    <n v="6695.2008000000005"/>
    <n v="0.4071552874950678"/>
    <s v="Oct-2023"/>
    <s v="Q4-2023"/>
    <s v="Medium"/>
    <s v="Asia &gt; China &gt; Shanghai"/>
    <s v="Jan-2023"/>
    <n v="9"/>
    <n v="9"/>
    <n v="1460546.9416299989"/>
    <n v="982849.2875199999"/>
    <n v="0.67293235123488804"/>
    <s v="A"/>
    <n v="0"/>
  </r>
  <r>
    <s v="ORD-2024-599522"/>
    <d v="2024-04-19T00:00:00"/>
    <d v="2024-05-06T00:00:00"/>
    <x v="3"/>
    <x v="6"/>
    <s v="Port Harcourt"/>
    <s v="Non-Profit"/>
    <s v="Online"/>
    <x v="5"/>
    <x v="6"/>
    <s v="PRN-7303"/>
    <n v="865.33"/>
    <n v="1395.64"/>
    <n v="0.17499999999999999"/>
    <n v="14"/>
    <n v="17"/>
    <n v="16119.642000000002"/>
    <n v="12114.62"/>
    <n v="4005.0220000000008"/>
    <n v="0.24845601409758358"/>
    <s v="Apr-2024"/>
    <s v="Q2-2024"/>
    <s v="Medium"/>
    <s v="Africa &gt; Nigeria &gt; Port Harcourt"/>
    <s v="Jan-2023"/>
    <n v="15"/>
    <n v="15"/>
    <n v="1460546.9416299989"/>
    <n v="998968.92951999989"/>
    <n v="0.6839690673722072"/>
    <s v="A"/>
    <n v="0"/>
  </r>
  <r>
    <s v="ORD-2025-683247"/>
    <d v="2025-03-10T00:00:00"/>
    <d v="2025-04-04T00:00:00"/>
    <x v="2"/>
    <x v="10"/>
    <s v="Osaka"/>
    <s v="Corporate"/>
    <s v="Direct"/>
    <x v="11"/>
    <x v="6"/>
    <s v="PRN-9867"/>
    <n v="783.72"/>
    <n v="1355.94"/>
    <n v="0.187"/>
    <n v="14"/>
    <n v="25"/>
    <n v="15433.309079999999"/>
    <n v="10972.08"/>
    <n v="4461.2290799999992"/>
    <n v="0.2890649734852585"/>
    <s v="Mar-2025"/>
    <s v="Q1-2025"/>
    <s v="Medium"/>
    <s v="Asia &gt; Japan &gt; Osaka"/>
    <s v="Mar-2023"/>
    <n v="24"/>
    <n v="24"/>
    <n v="1460546.9416299989"/>
    <n v="1014402.2385999999"/>
    <n v="0.69453586850683979"/>
    <s v="A"/>
    <n v="0"/>
  </r>
  <r>
    <s v="ORD-2024-371409"/>
    <d v="2024-11-17T00:00:00"/>
    <d v="2024-11-28T00:00:00"/>
    <x v="1"/>
    <x v="1"/>
    <s v="Unknown - Canada"/>
    <s v="Consumer"/>
    <s v="Distributor"/>
    <x v="5"/>
    <x v="6"/>
    <s v="PRN-1371"/>
    <n v="1008.16"/>
    <n v="2077.5"/>
    <n v="7.3999999999999996E-2"/>
    <n v="8"/>
    <n v="11"/>
    <n v="15390.12"/>
    <n v="8065.28"/>
    <n v="7324.8400000000011"/>
    <n v="0.47594430712691005"/>
    <s v="Nov-2024"/>
    <s v="Q4-2024"/>
    <s v="High"/>
    <s v="Americas &gt; Canada &gt; Unknown - Canada"/>
    <s v="Jan-2023"/>
    <n v="22"/>
    <n v="22"/>
    <n v="1460546.9416299989"/>
    <n v="1029792.3585999999"/>
    <n v="0.70507309915745098"/>
    <s v="A"/>
    <n v="0"/>
  </r>
  <r>
    <s v="ORD-2023-689428"/>
    <d v="2023-01-07T00:00:00"/>
    <d v="2023-01-30T00:00:00"/>
    <x v="3"/>
    <x v="8"/>
    <s v="Cape Town"/>
    <s v="Consumer"/>
    <s v="Online"/>
    <x v="5"/>
    <x v="6"/>
    <s v="PRN-4787"/>
    <n v="299.02"/>
    <n v="724.7"/>
    <n v="0.14000000000000001"/>
    <n v="24"/>
    <n v="23"/>
    <n v="14957.808000000003"/>
    <n v="7176.48"/>
    <n v="7781.3280000000032"/>
    <n v="0.5202184705138615"/>
    <s v="Jan-2023"/>
    <s v="Q1-2023"/>
    <s v="Low"/>
    <s v="Africa &gt; South Africa &gt; Cape Town"/>
    <s v="Jan-2023"/>
    <n v="0"/>
    <n v="0"/>
    <n v="1460546.9416299989"/>
    <n v="1044750.1665999999"/>
    <n v="0.71531433658273136"/>
    <s v="A"/>
    <n v="0"/>
  </r>
  <r>
    <s v="ORD-2024-885858"/>
    <d v="2024-01-10T00:00:00"/>
    <d v="2024-01-23T00:00:00"/>
    <x v="0"/>
    <x v="7"/>
    <s v="Marseille"/>
    <s v="Corporate"/>
    <s v="Direct"/>
    <x v="5"/>
    <x v="6"/>
    <s v="PRN-6776"/>
    <n v="720"/>
    <n v="907.59"/>
    <n v="0.154"/>
    <n v="19"/>
    <n v="13"/>
    <n v="14588.601659999998"/>
    <n v="13680"/>
    <n v="908.60165999999845"/>
    <n v="6.2281614179052071E-2"/>
    <s v="Jan-2024"/>
    <s v="Q1-2024"/>
    <s v="Medium"/>
    <s v="Europe &gt; France &gt; Marseille"/>
    <s v="Jan-2023"/>
    <n v="12"/>
    <n v="12"/>
    <n v="1460546.9416299989"/>
    <n v="1059338.7682599998"/>
    <n v="0.72530278765142397"/>
    <s v="A"/>
    <n v="0"/>
  </r>
  <r>
    <s v="ORD-2023-243704"/>
    <d v="2023-08-29T00:00:00"/>
    <d v="2023-09-19T00:00:00"/>
    <x v="0"/>
    <x v="7"/>
    <s v="Lyon"/>
    <s v="Small Business"/>
    <s v="Direct"/>
    <x v="7"/>
    <x v="6"/>
    <s v="PRN-7079"/>
    <n v="784.46"/>
    <n v="1843.51"/>
    <n v="0.13800000000000001"/>
    <n v="9"/>
    <n v="21"/>
    <n v="14301.950580000001"/>
    <n v="7060.14"/>
    <n v="7241.8105800000003"/>
    <n v="0.50635125184441798"/>
    <s v="Aug-2023"/>
    <s v="Q3-2023"/>
    <s v="High"/>
    <s v="Europe &gt; France &gt; Lyon"/>
    <s v="Jan-2023"/>
    <n v="7"/>
    <n v="7"/>
    <n v="1460546.9416299989"/>
    <n v="1073640.7188399998"/>
    <n v="0.73509497588745476"/>
    <s v="A"/>
    <n v="0"/>
  </r>
  <r>
    <s v="ORD-2023-744942"/>
    <d v="2023-02-23T00:00:00"/>
    <d v="2023-03-18T00:00:00"/>
    <x v="2"/>
    <x v="9"/>
    <s v="Beijing"/>
    <s v="Education"/>
    <s v="Distributor"/>
    <x v="10"/>
    <x v="6"/>
    <s v="PRN-1060"/>
    <n v="770.11"/>
    <n v="1667.82"/>
    <n v="6.9000000000000006E-2"/>
    <n v="9"/>
    <n v="23"/>
    <n v="13974.663780000001"/>
    <n v="6930.99"/>
    <n v="7043.673780000001"/>
    <n v="0.50403171703355287"/>
    <s v="Feb-2023"/>
    <s v="Q1-2023"/>
    <s v="High"/>
    <s v="Asia &gt; China &gt; Beijing"/>
    <s v="Jan-2023"/>
    <n v="1"/>
    <n v="1"/>
    <n v="1460546.9416299989"/>
    <n v="1087615.3826199998"/>
    <n v="0.74466307902859996"/>
    <s v="A"/>
    <n v="0"/>
  </r>
  <r>
    <s v="ORD-2025-532859"/>
    <d v="2025-03-11T00:00:00"/>
    <d v="2025-03-27T00:00:00"/>
    <x v="2"/>
    <x v="10"/>
    <s v="Tokyo"/>
    <s v="Enterprise"/>
    <s v="Distributor"/>
    <x v="7"/>
    <x v="6"/>
    <s v="PRN-5264"/>
    <n v="1317.58"/>
    <n v="1897.74"/>
    <n v="8.1000000000000003E-2"/>
    <n v="8"/>
    <n v="16"/>
    <n v="13952.18448"/>
    <n v="10540.64"/>
    <n v="3411.5444800000005"/>
    <n v="0.24451687009230261"/>
    <s v="Mar-2025"/>
    <s v="Q1-2025"/>
    <s v="High"/>
    <s v="Asia &gt; Japan &gt; Tokyo"/>
    <s v="Mar-2023"/>
    <n v="24"/>
    <n v="24"/>
    <n v="1460546.9416299989"/>
    <n v="1101567.5670999999"/>
    <n v="0.75421579115466775"/>
    <s v="A"/>
    <n v="0"/>
  </r>
  <r>
    <s v="ORD-2023-294716"/>
    <d v="2023-04-10T00:00:00"/>
    <d v="2023-04-25T00:00:00"/>
    <x v="0"/>
    <x v="2"/>
    <s v="London"/>
    <s v="Small Business"/>
    <s v="Retail"/>
    <x v="4"/>
    <x v="6"/>
    <s v="PRN-5067"/>
    <n v="405.66"/>
    <n v="962.51"/>
    <n v="0.19"/>
    <n v="17"/>
    <n v="15"/>
    <n v="13253.762700000001"/>
    <n v="6896.22"/>
    <n v="6357.5427000000009"/>
    <n v="0.47967832561239387"/>
    <s v="Apr-2023"/>
    <s v="Q2-2023"/>
    <s v="Medium"/>
    <s v="Europe &gt; United Kingdom &gt; London"/>
    <s v="Jan-2023"/>
    <n v="3"/>
    <n v="3"/>
    <n v="1460546.9416299989"/>
    <n v="1114821.3297999999"/>
    <n v="0.76329031133764014"/>
    <s v="A"/>
    <n v="0"/>
  </r>
  <r>
    <s v="ORD-2024-890180"/>
    <d v="2024-01-20T00:00:00"/>
    <d v="2024-02-13T00:00:00"/>
    <x v="0"/>
    <x v="7"/>
    <s v="Marseille"/>
    <s v="Corporate"/>
    <s v="Retail"/>
    <x v="11"/>
    <x v="6"/>
    <s v="PRN-8392"/>
    <n v="643.53"/>
    <n v="1439.01"/>
    <n v="0"/>
    <n v="9"/>
    <n v="24"/>
    <n v="12951.09"/>
    <n v="5791.7699999999995"/>
    <n v="7159.3200000000006"/>
    <n v="0.55279671440782208"/>
    <s v="Jan-2024"/>
    <s v="Q1-2024"/>
    <s v="Medium"/>
    <s v="Europe &gt; France &gt; Marseille"/>
    <s v="Jan-2023"/>
    <n v="12"/>
    <n v="12"/>
    <n v="1460546.9416299989"/>
    <n v="1127772.4198"/>
    <n v="0.77215759908502768"/>
    <s v="A"/>
    <n v="0"/>
  </r>
  <r>
    <s v="ORD-2024-783321"/>
    <d v="2024-11-20T00:00:00"/>
    <d v="2024-12-15T00:00:00"/>
    <x v="0"/>
    <x v="7"/>
    <s v="Paris"/>
    <s v="Corporate"/>
    <s v="Online"/>
    <x v="12"/>
    <x v="6"/>
    <s v="PRN-4911"/>
    <n v="1203.58"/>
    <n v="1856.16"/>
    <n v="0.129"/>
    <n v="8"/>
    <n v="25"/>
    <n v="12933.722880000001"/>
    <n v="9628.64"/>
    <n v="3305.0828800000018"/>
    <n v="0.25553994860295021"/>
    <s v="Nov-2024"/>
    <s v="Q4-2024"/>
    <s v="High"/>
    <s v="Europe &gt; France &gt; Paris"/>
    <s v="Jan-2023"/>
    <n v="22"/>
    <n v="22"/>
    <n v="1460546.9416299989"/>
    <n v="1140706.14268"/>
    <n v="0.78101299599925889"/>
    <s v="A"/>
    <n v="0"/>
  </r>
  <r>
    <s v="ORD-2025-947929"/>
    <d v="2025-03-23T00:00:00"/>
    <d v="2025-04-02T00:00:00"/>
    <x v="0"/>
    <x v="0"/>
    <s v="Berlin"/>
    <s v="Enterprise"/>
    <s v="Online"/>
    <x v="13"/>
    <x v="6"/>
    <s v="PRN-3159"/>
    <n v="663.61"/>
    <n v="1002.11"/>
    <n v="4.5999999999999999E-2"/>
    <n v="13"/>
    <n v="10"/>
    <n v="12428.16822"/>
    <n v="8626.93"/>
    <n v="3801.2382199999993"/>
    <n v="0.30585667595670823"/>
    <s v="Mar-2025"/>
    <s v="Q1-2025"/>
    <s v="Medium"/>
    <s v="Europe &gt; Germany &gt; Berlin"/>
    <s v="Jan-2023"/>
    <n v="26"/>
    <n v="26"/>
    <n v="1460546.9416299989"/>
    <n v="1153134.3109000002"/>
    <n v="0.78952225226878348"/>
    <s v="A"/>
    <n v="0"/>
  </r>
  <r>
    <s v="ORD-2024-468655"/>
    <d v="2024-02-19T00:00:00"/>
    <d v="2024-03-06T00:00:00"/>
    <x v="2"/>
    <x v="9"/>
    <s v="Beijing"/>
    <s v="Education"/>
    <s v="Marketplace"/>
    <x v="0"/>
    <x v="6"/>
    <s v="PRN-6308"/>
    <n v="1477.84"/>
    <n v="3197.47"/>
    <n v="0.24299999999999999"/>
    <n v="5"/>
    <n v="16"/>
    <n v="12102.423949999999"/>
    <n v="7389.2"/>
    <n v="4713.2239499999987"/>
    <n v="0.38944462443823075"/>
    <s v="Feb-2024"/>
    <s v="Q1-2024"/>
    <s v="High"/>
    <s v="Asia &gt; China &gt; Beijing"/>
    <s v="Jan-2023"/>
    <n v="13"/>
    <n v="13"/>
    <n v="1460546.9416299989"/>
    <n v="1165236.7348500001"/>
    <n v="0.7978084795751742"/>
    <s v="A"/>
    <n v="0"/>
  </r>
  <r>
    <s v="ORD-2023-292714"/>
    <d v="2023-07-10T00:00:00"/>
    <d v="2023-08-01T00:00:00"/>
    <x v="0"/>
    <x v="7"/>
    <s v="Marseille"/>
    <s v="Consumer"/>
    <s v="Marketplace"/>
    <x v="7"/>
    <x v="6"/>
    <s v="PRN-1504"/>
    <n v="1303.56"/>
    <n v="1791.37"/>
    <n v="0.126"/>
    <n v="7"/>
    <n v="22"/>
    <n v="10959.60166"/>
    <n v="9124.92"/>
    <n v="1834.6816600000002"/>
    <n v="0.16740404596055367"/>
    <s v="Jul-2023"/>
    <s v="Q3-2023"/>
    <s v="High"/>
    <s v="Europe &gt; France &gt; Marseille"/>
    <s v="Jan-2023"/>
    <n v="6"/>
    <n v="6"/>
    <n v="1460546.9416299989"/>
    <n v="1176196.3365100001"/>
    <n v="0.80531224501236642"/>
    <s v="B"/>
    <n v="0"/>
  </r>
  <r>
    <s v="ORD-2024-925626"/>
    <d v="2024-11-04T00:00:00"/>
    <d v="2024-11-05T00:00:00"/>
    <x v="0"/>
    <x v="2"/>
    <s v="London"/>
    <s v="Corporate"/>
    <s v="Retail"/>
    <x v="9"/>
    <x v="6"/>
    <s v="PRN-2293"/>
    <n v="840.68"/>
    <n v="1493.53"/>
    <n v="0"/>
    <n v="7"/>
    <n v="1"/>
    <n v="10454.709999999999"/>
    <n v="5884.7599999999993"/>
    <n v="4569.95"/>
    <n v="0.43711877230454027"/>
    <s v="Nov-2024"/>
    <s v="Q4-2024"/>
    <s v="Medium"/>
    <s v="Europe &gt; United Kingdom &gt; London"/>
    <s v="Jan-2023"/>
    <n v="22"/>
    <n v="22"/>
    <n v="1460546.9416299989"/>
    <n v="1186651.04651"/>
    <n v="0.81247032374438732"/>
    <s v="B"/>
    <n v="1"/>
  </r>
  <r>
    <s v="ORD-2023-735274"/>
    <d v="2023-02-23T00:00:00"/>
    <d v="2023-03-08T00:00:00"/>
    <x v="0"/>
    <x v="2"/>
    <s v="Manchester"/>
    <s v="Small Business"/>
    <s v="Direct"/>
    <x v="1"/>
    <x v="6"/>
    <s v="PRN-7410"/>
    <n v="307.37"/>
    <n v="462.61"/>
    <n v="0.188"/>
    <n v="27"/>
    <n v="13"/>
    <n v="10142.261640000002"/>
    <n v="8298.99"/>
    <n v="1843.2716400000027"/>
    <n v="0.18174167709599751"/>
    <s v="Feb-2023"/>
    <s v="Q1-2023"/>
    <s v="Low"/>
    <s v="Europe &gt; United Kingdom &gt; Manchester"/>
    <s v="Jan-2023"/>
    <n v="1"/>
    <n v="1"/>
    <n v="1460546.9416299989"/>
    <n v="1196793.3081499999"/>
    <n v="0.81941447689066071"/>
    <s v="B"/>
    <n v="0"/>
  </r>
  <r>
    <s v="ORD-2025-949776"/>
    <d v="2025-08-14T00:00:00"/>
    <d v="2025-09-11T00:00:00"/>
    <x v="1"/>
    <x v="4"/>
    <s v="São Paulo"/>
    <s v="Non-Profit"/>
    <s v="Direct"/>
    <x v="6"/>
    <x v="6"/>
    <s v="PRN-9490"/>
    <n v="1203.02"/>
    <n v="2439.33"/>
    <n v="0"/>
    <n v="4"/>
    <n v="28"/>
    <n v="9757.32"/>
    <n v="4812.08"/>
    <n v="4945.24"/>
    <n v="0.50682359500354601"/>
    <s v="Aug-2025"/>
    <s v="Q3-2025"/>
    <s v="High"/>
    <s v="Americas &gt; Brazil &gt; São Paulo"/>
    <s v="Jan-2023"/>
    <n v="31"/>
    <n v="31"/>
    <n v="1460546.9416299989"/>
    <n v="1206550.62815"/>
    <n v="0.82609507011357397"/>
    <s v="B"/>
    <n v="0"/>
  </r>
  <r>
    <s v="ORD-2023-931633"/>
    <d v="2023-05-14T00:00:00"/>
    <d v="2023-05-22T00:00:00"/>
    <x v="3"/>
    <x v="5"/>
    <s v="Mombasa"/>
    <s v="Small Business"/>
    <s v="Distributor"/>
    <x v="6"/>
    <x v="6"/>
    <s v="PRN-9488"/>
    <n v="432.01"/>
    <n v="913.78"/>
    <n v="4.9000000000000002E-2"/>
    <n v="11"/>
    <n v="8"/>
    <n v="9559.0525799999996"/>
    <n v="4752.1099999999997"/>
    <n v="4806.9425799999999"/>
    <n v="0.50286809699711899"/>
    <s v="May-2023"/>
    <s v="Q2-2023"/>
    <s v="Medium"/>
    <s v="Africa &gt; Kenya &gt; Mombasa"/>
    <s v="Jan-2023"/>
    <n v="4"/>
    <n v="4"/>
    <n v="1460546.9416299989"/>
    <n v="1216109.6807299999"/>
    <n v="0.83263991458761177"/>
    <s v="B"/>
    <n v="0"/>
  </r>
  <r>
    <s v="ORD-2024-720756"/>
    <d v="2024-10-11T00:00:00"/>
    <d v="2024-11-09T00:00:00"/>
    <x v="2"/>
    <x v="9"/>
    <s v="Shanghai"/>
    <s v="Non-Profit"/>
    <s v="Online"/>
    <x v="6"/>
    <x v="6"/>
    <s v="PRN-5666"/>
    <n v="391.64"/>
    <n v="504.76"/>
    <n v="4.0000000000000001E-3"/>
    <n v="19"/>
    <n v="29"/>
    <n v="9552.0782400000007"/>
    <n v="7441.16"/>
    <n v="2110.9182400000009"/>
    <n v="0.22099046793402319"/>
    <s v="Oct-2024"/>
    <s v="Q4-2024"/>
    <s v="Low"/>
    <s v="Asia &gt; China &gt; Shanghai"/>
    <s v="Jan-2023"/>
    <n v="21"/>
    <n v="21"/>
    <n v="1460546.9416299989"/>
    <n v="1225661.7589699998"/>
    <n v="0.83917998390530157"/>
    <s v="B"/>
    <n v="0"/>
  </r>
  <r>
    <s v="ORD-2023-517216"/>
    <d v="2023-09-19T00:00:00"/>
    <d v="2023-10-08T00:00:00"/>
    <x v="2"/>
    <x v="3"/>
    <s v="Bengaluru"/>
    <s v="Education"/>
    <s v="Direct"/>
    <x v="8"/>
    <x v="6"/>
    <s v="PRN-5005"/>
    <n v="385.32"/>
    <n v="606.76"/>
    <n v="8.5999999999999993E-2"/>
    <n v="17"/>
    <n v="19"/>
    <n v="9427.8368800000007"/>
    <n v="6550.44"/>
    <n v="2877.3968800000011"/>
    <n v="0.30520223425842735"/>
    <s v="Sep-2023"/>
    <s v="Q3-2023"/>
    <s v="Low"/>
    <s v="Asia &gt; India &gt; Bengaluru"/>
    <s v="Jan-2023"/>
    <n v="8"/>
    <n v="8"/>
    <n v="1460546.9416299989"/>
    <n v="1235089.5958499999"/>
    <n v="0.84563498826789907"/>
    <s v="B"/>
    <n v="0"/>
  </r>
  <r>
    <s v="ORD-2024-206081"/>
    <d v="2024-12-10T00:00:00"/>
    <d v="2025-01-08T00:00:00"/>
    <x v="0"/>
    <x v="7"/>
    <s v="Marseille"/>
    <s v="Small Business"/>
    <s v="Retail"/>
    <x v="10"/>
    <x v="6"/>
    <s v="PRN-6791"/>
    <n v="891.08"/>
    <n v="1040.0999999999999"/>
    <n v="0.109"/>
    <n v="10"/>
    <n v="29"/>
    <n v="9267.2909999999993"/>
    <n v="8910.8000000000011"/>
    <n v="356.49099999999817"/>
    <n v="3.8467660074556653E-2"/>
    <s v="Dec-2024"/>
    <s v="Q4-2024"/>
    <s v="Medium"/>
    <s v="Europe &gt; France &gt; Marseille"/>
    <s v="Jan-2023"/>
    <n v="23"/>
    <n v="23"/>
    <n v="1460546.9416299989"/>
    <n v="1244356.8868499999"/>
    <n v="0.85198007087760796"/>
    <s v="B"/>
    <n v="0"/>
  </r>
  <r>
    <s v="ORD-2023-651638"/>
    <d v="2023-06-17T00:00:00"/>
    <d v="2023-06-24T00:00:00"/>
    <x v="1"/>
    <x v="11"/>
    <s v="San Francisco"/>
    <s v="Corporate"/>
    <s v="Retail"/>
    <x v="14"/>
    <x v="6"/>
    <s v="PRN-6536"/>
    <n v="313.99"/>
    <n v="454.42"/>
    <n v="0.129"/>
    <n v="21"/>
    <n v="7"/>
    <n v="8311.7962200000002"/>
    <n v="6593.79"/>
    <n v="1718.0062200000002"/>
    <n v="0.2066949398814785"/>
    <s v="Jun-2023"/>
    <s v="Q2-2023"/>
    <s v="Low"/>
    <s v="Americas &gt; USA &gt; San Francisco"/>
    <s v="Jan-2023"/>
    <n v="5"/>
    <n v="5"/>
    <n v="1460546.9416299989"/>
    <n v="1252668.6830699998"/>
    <n v="0.85767095008394401"/>
    <s v="B"/>
    <n v="1"/>
  </r>
  <r>
    <s v="ORD-2025-415018"/>
    <d v="2025-01-22T00:00:00"/>
    <d v="2025-02-04T00:00:00"/>
    <x v="2"/>
    <x v="10"/>
    <s v="Tokyo"/>
    <s v="Small Business"/>
    <s v="Distributor"/>
    <x v="2"/>
    <x v="6"/>
    <s v="PRN-2991"/>
    <n v="122.29"/>
    <n v="224.95"/>
    <n v="0.153"/>
    <n v="43"/>
    <n v="13"/>
    <n v="8192.9039499999999"/>
    <n v="5258.47"/>
    <n v="2934.4339499999996"/>
    <n v="0.35816774710266192"/>
    <s v="Jan-2025"/>
    <s v="Q1-2025"/>
    <s v="Low"/>
    <s v="Asia &gt; Japan &gt; Tokyo"/>
    <s v="Mar-2023"/>
    <n v="22"/>
    <n v="22"/>
    <n v="1460546.9416299989"/>
    <n v="1260861.5870199997"/>
    <n v="0.86328042672346683"/>
    <s v="B"/>
    <n v="0"/>
  </r>
  <r>
    <s v="ORD-2024-375848"/>
    <d v="2024-05-18T00:00:00"/>
    <d v="2024-05-21T00:00:00"/>
    <x v="0"/>
    <x v="7"/>
    <s v="Marseille"/>
    <s v="Non-Profit"/>
    <s v="Marketplace"/>
    <x v="4"/>
    <x v="6"/>
    <s v="PRN-1725"/>
    <n v="663.66"/>
    <n v="824.26"/>
    <n v="0.23899999999999999"/>
    <n v="13"/>
    <n v="3"/>
    <n v="8154.4041799999995"/>
    <n v="8627.58"/>
    <n v="-473.17582000000039"/>
    <n v="-5.8027025587049134E-2"/>
    <s v="May-2024"/>
    <s v="Q2-2024"/>
    <s v="Medium"/>
    <s v="Europe &gt; France &gt; Marseille"/>
    <s v="Jan-2023"/>
    <n v="16"/>
    <n v="16"/>
    <n v="1460546.9416299989"/>
    <n v="1269015.9911999998"/>
    <n v="0.8688635435323655"/>
    <s v="B"/>
    <n v="1"/>
  </r>
  <r>
    <s v="ORD-2025-789245"/>
    <d v="2025-07-23T00:00:00"/>
    <d v="2025-08-17T00:00:00"/>
    <x v="0"/>
    <x v="2"/>
    <s v="Birmingham"/>
    <s v="Education"/>
    <s v="Online"/>
    <x v="14"/>
    <x v="6"/>
    <s v="PRN-5876"/>
    <n v="1142.06"/>
    <n v="1455"/>
    <n v="7.8E-2"/>
    <n v="6"/>
    <n v="25"/>
    <n v="8049.06"/>
    <n v="6852.36"/>
    <n v="1196.7000000000007"/>
    <n v="0.14867574598773034"/>
    <s v="Jul-2025"/>
    <s v="Q3-2025"/>
    <s v="Medium"/>
    <s v="Europe &gt; United Kingdom &gt; Birmingham"/>
    <s v="Jan-2023"/>
    <n v="30"/>
    <n v="30"/>
    <n v="1460546.9416299989"/>
    <n v="1277065.0511999999"/>
    <n v="0.87437453381318264"/>
    <s v="B"/>
    <n v="0"/>
  </r>
  <r>
    <s v="ORD-2024-390951"/>
    <d v="2024-12-20T00:00:00"/>
    <d v="2025-01-14T00:00:00"/>
    <x v="2"/>
    <x v="3"/>
    <s v="Delhi"/>
    <s v="Small Business"/>
    <s v="Retail"/>
    <x v="9"/>
    <x v="6"/>
    <s v="PRN-9378"/>
    <n v="1361.34"/>
    <n v="1737.9"/>
    <n v="7.6999999999999999E-2"/>
    <n v="5"/>
    <n v="25"/>
    <n v="8020.4085000000005"/>
    <n v="6806.7"/>
    <n v="1213.7085000000006"/>
    <n v="0.15132751654731808"/>
    <s v="Dec-2024"/>
    <s v="Q4-2024"/>
    <s v="High"/>
    <s v="Asia &gt; India &gt; Delhi"/>
    <s v="Jan-2023"/>
    <n v="23"/>
    <n v="23"/>
    <n v="1460546.9416299989"/>
    <n v="1285085.4596999998"/>
    <n v="0.879865907127791"/>
    <s v="B"/>
    <n v="0"/>
  </r>
  <r>
    <s v="ORD-2025-866565"/>
    <d v="2025-05-12T00:00:00"/>
    <d v="2025-05-26T00:00:00"/>
    <x v="2"/>
    <x v="3"/>
    <s v="Hyderabad"/>
    <s v="Corporate"/>
    <s v="Marketplace"/>
    <x v="12"/>
    <x v="6"/>
    <s v="PRN-8850"/>
    <n v="320.12"/>
    <n v="594.41999999999996"/>
    <n v="0.104"/>
    <n v="15"/>
    <n v="14"/>
    <n v="7989.0047999999997"/>
    <n v="4801.8"/>
    <n v="3187.2047999999995"/>
    <n v="0.39894891538931104"/>
    <s v="May-2025"/>
    <s v="Q2-2025"/>
    <s v="Low"/>
    <s v="Asia &gt; India &gt; Hyderabad"/>
    <s v="Jan-2023"/>
    <n v="28"/>
    <n v="28"/>
    <n v="1460546.9416299989"/>
    <n v="1293074.4644999998"/>
    <n v="0.88533577911361305"/>
    <s v="B"/>
    <n v="0"/>
  </r>
  <r>
    <s v="ORD-2023-374486"/>
    <d v="2023-06-24T00:00:00"/>
    <d v="2023-07-01T00:00:00"/>
    <x v="1"/>
    <x v="4"/>
    <s v="Rio de Janeiro"/>
    <s v="Non-Profit"/>
    <s v="Retail"/>
    <x v="13"/>
    <x v="6"/>
    <s v="PRN-6490"/>
    <n v="804.01"/>
    <n v="1405.07"/>
    <n v="9.6000000000000002E-2"/>
    <n v="6"/>
    <n v="7"/>
    <n v="7621.0996800000003"/>
    <n v="4824.0599999999995"/>
    <n v="2797.0396800000008"/>
    <n v="0.3670126093928745"/>
    <s v="Jun-2023"/>
    <s v="Q2-2023"/>
    <s v="Medium"/>
    <s v="Americas &gt; Brazil &gt; Rio de Janeiro"/>
    <s v="Jan-2023"/>
    <n v="5"/>
    <n v="5"/>
    <n v="1460546.9416299989"/>
    <n v="1300695.5641799998"/>
    <n v="0.89055375565567108"/>
    <s v="B"/>
    <n v="1"/>
  </r>
  <r>
    <s v="ORD-2023-596758"/>
    <d v="2023-12-07T00:00:00"/>
    <d v="2023-12-14T00:00:00"/>
    <x v="2"/>
    <x v="10"/>
    <s v="Tokyo"/>
    <s v="Non-Profit"/>
    <s v="Marketplace"/>
    <x v="11"/>
    <x v="6"/>
    <s v="PRN-8175"/>
    <n v="1097.5899999999999"/>
    <n v="845.55"/>
    <n v="0.184"/>
    <n v="11"/>
    <n v="7"/>
    <n v="7589.6567999999997"/>
    <n v="12073.49"/>
    <n v="-4483.8332"/>
    <n v="-0.59078207594314414"/>
    <s v="Dec-2023"/>
    <s v="Q4-2023"/>
    <s v="Medium"/>
    <s v="Asia &gt; Japan &gt; Tokyo"/>
    <s v="Mar-2023"/>
    <n v="9"/>
    <n v="9"/>
    <n v="1460546.9416299989"/>
    <n v="1308285.2209799998"/>
    <n v="0.89575020404337569"/>
    <s v="B"/>
    <n v="1"/>
  </r>
  <r>
    <s v="ORD-2024-307849"/>
    <d v="2024-08-10T00:00:00"/>
    <d v="2024-09-07T00:00:00"/>
    <x v="0"/>
    <x v="7"/>
    <s v="Marseille"/>
    <s v="Non-Profit"/>
    <s v="Direct"/>
    <x v="6"/>
    <x v="6"/>
    <s v="PRN-1183"/>
    <n v="229.96"/>
    <n v="564.26"/>
    <n v="0.105"/>
    <n v="15"/>
    <n v="28"/>
    <n v="7575.1904999999997"/>
    <n v="3449.4"/>
    <n v="4125.7904999999992"/>
    <n v="0.54464511486542799"/>
    <s v="Aug-2024"/>
    <s v="Q3-2024"/>
    <s v="Low"/>
    <s v="Europe &gt; France &gt; Marseille"/>
    <s v="Jan-2023"/>
    <n v="19"/>
    <n v="19"/>
    <n v="1460546.9416299989"/>
    <n v="1315860.4114799998"/>
    <n v="0.90093674771690246"/>
    <s v="B"/>
    <n v="0"/>
  </r>
  <r>
    <s v="ORD-2025-246470"/>
    <d v="2025-04-16T00:00:00"/>
    <d v="2025-05-16T00:00:00"/>
    <x v="1"/>
    <x v="1"/>
    <s v="Montreal"/>
    <s v="Enterprise"/>
    <s v="Distributor"/>
    <x v="10"/>
    <x v="6"/>
    <s v="PRN-6178"/>
    <n v="763.32"/>
    <n v="568.29"/>
    <n v="0.13100000000000001"/>
    <n v="15"/>
    <n v="30"/>
    <n v="7407.6601499999988"/>
    <n v="11449.800000000001"/>
    <n v="-4042.1398500000023"/>
    <n v="-0.54567026134426577"/>
    <s v="Apr-2025"/>
    <s v="Q2-2025"/>
    <s v="Low"/>
    <s v="Americas &gt; Canada &gt; Montreal"/>
    <s v="Jan-2023"/>
    <n v="27"/>
    <n v="27"/>
    <n v="1460546.9416299989"/>
    <n v="1323268.0716299997"/>
    <n v="0.90600858754543467"/>
    <s v="B"/>
    <n v="0"/>
  </r>
  <r>
    <s v="ORD-2024-510520"/>
    <d v="2024-09-25T00:00:00"/>
    <d v="2024-10-03T00:00:00"/>
    <x v="1"/>
    <x v="1"/>
    <s v="Toronto"/>
    <s v="Consumer"/>
    <s v="Online"/>
    <x v="13"/>
    <x v="6"/>
    <s v="PRN-9557"/>
    <n v="558.19000000000005"/>
    <n v="1031.6400000000001"/>
    <n v="0"/>
    <n v="7"/>
    <n v="8"/>
    <n v="7221.4800000000005"/>
    <n v="3907.3300000000004"/>
    <n v="3314.15"/>
    <n v="0.45892947152107322"/>
    <s v="Sep-2024"/>
    <s v="Q3-2024"/>
    <s v="Medium"/>
    <s v="Americas &gt; Canada &gt; Toronto"/>
    <s v="Jan-2023"/>
    <n v="20"/>
    <n v="20"/>
    <n v="1460546.9416299989"/>
    <n v="1330489.5516299997"/>
    <n v="0.91095295447686697"/>
    <s v="B"/>
    <n v="0"/>
  </r>
  <r>
    <s v="ORD-2023-192324"/>
    <d v="2023-09-14T00:00:00"/>
    <d v="2023-09-16T00:00:00"/>
    <x v="0"/>
    <x v="7"/>
    <s v="Lyon"/>
    <s v="Non-Profit"/>
    <s v="Direct"/>
    <x v="7"/>
    <x v="6"/>
    <s v="PRN-4432"/>
    <n v="376.83"/>
    <n v="732.88"/>
    <n v="0.188"/>
    <n v="12"/>
    <n v="2"/>
    <n v="7141.1827199999998"/>
    <n v="4521.96"/>
    <n v="2619.2227199999998"/>
    <n v="0.36677716040852121"/>
    <s v="Sep-2023"/>
    <s v="Q3-2023"/>
    <s v="Low"/>
    <s v="Europe &gt; France &gt; Lyon"/>
    <s v="Jan-2023"/>
    <n v="8"/>
    <n v="8"/>
    <n v="1460546.9416299989"/>
    <n v="1337630.7343499996"/>
    <n v="0.91584234386686514"/>
    <s v="B"/>
    <n v="1"/>
  </r>
  <r>
    <s v="ORD-2025-150713"/>
    <d v="2025-07-11T00:00:00"/>
    <d v="2025-07-16T00:00:00"/>
    <x v="0"/>
    <x v="2"/>
    <s v="London"/>
    <s v="Enterprise"/>
    <s v="Online"/>
    <x v="10"/>
    <x v="6"/>
    <s v="PRN-5753"/>
    <n v="930.03"/>
    <n v="1086.68"/>
    <n v="0.109"/>
    <n v="7"/>
    <n v="5"/>
    <n v="6777.6231600000001"/>
    <n v="6510.21"/>
    <n v="267.41316000000006"/>
    <n v="3.9455300728168552E-2"/>
    <s v="Jul-2025"/>
    <s v="Q3-2025"/>
    <s v="Medium"/>
    <s v="Europe &gt; United Kingdom &gt; London"/>
    <s v="Jan-2023"/>
    <n v="30"/>
    <n v="30"/>
    <n v="1460546.9416299989"/>
    <n v="1344408.3575099995"/>
    <n v="0.9204828131094599"/>
    <s v="B"/>
    <n v="1"/>
  </r>
  <r>
    <s v="ORD-2023-824839"/>
    <d v="2023-12-06T00:00:00"/>
    <d v="2023-12-31T00:00:00"/>
    <x v="2"/>
    <x v="10"/>
    <s v="Osaka"/>
    <s v="Consumer"/>
    <s v="Retail"/>
    <x v="2"/>
    <x v="6"/>
    <s v="PRN-8041"/>
    <n v="663.03"/>
    <n v="813.51"/>
    <n v="0.10199999999999999"/>
    <n v="9"/>
    <n v="25"/>
    <n v="6574.7878200000005"/>
    <n v="5967.2699999999995"/>
    <n v="607.51782000000094"/>
    <n v="9.2401129379715993E-2"/>
    <s v="Dec-2023"/>
    <s v="Q4-2023"/>
    <s v="Low"/>
    <s v="Asia &gt; Japan &gt; Osaka"/>
    <s v="Mar-2023"/>
    <n v="9"/>
    <n v="9"/>
    <n v="1460546.9416299989"/>
    <n v="1350983.1453299995"/>
    <n v="0.92498440606248233"/>
    <s v="B"/>
    <n v="0"/>
  </r>
  <r>
    <s v="ORD-2025-652467"/>
    <d v="2025-08-21T00:00:00"/>
    <d v="2025-09-12T00:00:00"/>
    <x v="2"/>
    <x v="9"/>
    <s v="Shenzhen"/>
    <s v="Education"/>
    <s v="Retail"/>
    <x v="7"/>
    <x v="6"/>
    <s v="PRN-8137"/>
    <n v="352.66"/>
    <n v="411.18"/>
    <n v="0.17299999999999999"/>
    <n v="18"/>
    <n v="22"/>
    <n v="6120.8254799999995"/>
    <n v="6347.88"/>
    <n v="-227.05452000000059"/>
    <n v="-3.7095408248758073E-2"/>
    <s v="Aug-2025"/>
    <s v="Q3-2025"/>
    <s v="Low"/>
    <s v="Asia &gt; China &gt; Shenzhen"/>
    <s v="Jan-2023"/>
    <n v="31"/>
    <n v="31"/>
    <n v="1460546.9416299989"/>
    <n v="1357103.9708099994"/>
    <n v="0.92917518234329732"/>
    <s v="B"/>
    <n v="0"/>
  </r>
  <r>
    <s v="ORD-2025-269934"/>
    <d v="2025-04-04T00:00:00"/>
    <d v="2025-04-10T00:00:00"/>
    <x v="0"/>
    <x v="2"/>
    <s v="Birmingham"/>
    <s v="Non-Profit"/>
    <s v="Direct"/>
    <x v="15"/>
    <x v="6"/>
    <s v="PRN-8657"/>
    <n v="290.14"/>
    <n v="250.73"/>
    <n v="3.4000000000000002E-2"/>
    <n v="25"/>
    <n v="6"/>
    <n v="6055.1295"/>
    <n v="7253.5"/>
    <n v="-1198.3705"/>
    <n v="-0.19790997038131058"/>
    <s v="Apr-2025"/>
    <s v="Q2-2025"/>
    <s v="Low"/>
    <s v="Europe &gt; United Kingdom &gt; Birmingham"/>
    <s v="Jan-2023"/>
    <n v="27"/>
    <n v="27"/>
    <n v="1460546.9416299989"/>
    <n v="1363159.1003099994"/>
    <n v="0.9333209782279831"/>
    <s v="B"/>
    <n v="1"/>
  </r>
  <r>
    <s v="ORD-2024-358795"/>
    <d v="2024-10-23T00:00:00"/>
    <d v="2024-10-30T00:00:00"/>
    <x v="3"/>
    <x v="6"/>
    <s v="Port Harcourt"/>
    <s v="Education"/>
    <s v="Online"/>
    <x v="8"/>
    <x v="6"/>
    <s v="PRN-9322"/>
    <n v="1084.3900000000001"/>
    <n v="759.33"/>
    <n v="0.23699999999999999"/>
    <n v="10"/>
    <n v="7"/>
    <n v="5793.6878999999999"/>
    <n v="10843.900000000001"/>
    <n v="-5050.2121000000016"/>
    <n v="-0.87167486187856302"/>
    <s v="Oct-2024"/>
    <s v="Q4-2024"/>
    <s v="Low"/>
    <s v="Africa &gt; Nigeria &gt; Port Harcourt"/>
    <s v="Jan-2023"/>
    <n v="21"/>
    <n v="21"/>
    <n v="1460546.9416299989"/>
    <n v="1368952.7882099994"/>
    <n v="0.93728777158111842"/>
    <s v="B"/>
    <n v="1"/>
  </r>
  <r>
    <s v="ORD-2024-356812"/>
    <d v="2024-03-07T00:00:00"/>
    <d v="2024-04-03T00:00:00"/>
    <x v="0"/>
    <x v="0"/>
    <s v="Frankfurt"/>
    <s v="Corporate"/>
    <s v="Direct"/>
    <x v="9"/>
    <x v="6"/>
    <s v="PRN-6911"/>
    <n v="738.16"/>
    <n v="956.49"/>
    <n v="0.152"/>
    <n v="7"/>
    <n v="27"/>
    <n v="5677.7246400000004"/>
    <n v="5167.12"/>
    <n v="510.60464000000047"/>
    <n v="8.9931208780847191E-2"/>
    <s v="Mar-2024"/>
    <s v="Q1-2024"/>
    <s v="Medium"/>
    <s v="Europe &gt; Germany &gt; Frankfurt"/>
    <s v="Jan-2023"/>
    <n v="14"/>
    <n v="14"/>
    <n v="1460546.9416299989"/>
    <n v="1374630.5128499994"/>
    <n v="0.94117516778740773"/>
    <s v="B"/>
    <n v="0"/>
  </r>
  <r>
    <s v="ORD-2025-874124"/>
    <d v="2025-05-14T00:00:00"/>
    <d v="2025-05-21T00:00:00"/>
    <x v="1"/>
    <x v="1"/>
    <s v="Vancouver"/>
    <s v="Non-Profit"/>
    <s v="Distributor"/>
    <x v="6"/>
    <x v="6"/>
    <s v="PRN-2407"/>
    <n v="883.5"/>
    <n v="1978.91"/>
    <n v="5.3999999999999999E-2"/>
    <n v="3"/>
    <n v="7"/>
    <n v="5616.1465800000005"/>
    <n v="2650.5"/>
    <n v="2965.6465800000005"/>
    <n v="0.52805718970390558"/>
    <s v="May-2025"/>
    <s v="Q2-2025"/>
    <s v="High"/>
    <s v="Americas &gt; Canada &gt; Vancouver"/>
    <s v="Jan-2023"/>
    <n v="28"/>
    <n v="28"/>
    <n v="1460546.9416299989"/>
    <n v="1380246.6594299993"/>
    <n v="0.94502040303450785"/>
    <s v="B"/>
    <n v="1"/>
  </r>
  <r>
    <s v="ORD-2023-128295"/>
    <d v="2023-06-23T00:00:00"/>
    <d v="2023-07-03T00:00:00"/>
    <x v="3"/>
    <x v="6"/>
    <s v="Abuja"/>
    <s v="Consumer"/>
    <s v="Online"/>
    <x v="8"/>
    <x v="6"/>
    <s v="PRN-2542"/>
    <n v="337.75"/>
    <n v="548.89"/>
    <n v="0"/>
    <n v="10"/>
    <n v="10"/>
    <n v="5488.9"/>
    <n v="3377.5"/>
    <n v="2111.3999999999996"/>
    <n v="0.38466723751571347"/>
    <s v="Jun-2023"/>
    <s v="Q2-2023"/>
    <s v="Low"/>
    <s v="Africa &gt; Nigeria &gt; Abuja"/>
    <s v="Jan-2023"/>
    <n v="5"/>
    <n v="5"/>
    <n v="1460546.9416299989"/>
    <n v="1385735.5594299992"/>
    <n v="0.9487785157274653"/>
    <s v="B"/>
    <n v="0"/>
  </r>
  <r>
    <s v="ORD-2024-333192"/>
    <d v="2024-10-29T00:00:00"/>
    <d v="2024-11-04T00:00:00"/>
    <x v="3"/>
    <x v="5"/>
    <s v="Nairobi"/>
    <s v="Corporate"/>
    <s v="Distributor"/>
    <x v="9"/>
    <x v="6"/>
    <s v="PRN-4893"/>
    <n v="805.81"/>
    <n v="1823.04"/>
    <n v="0"/>
    <n v="3"/>
    <n v="6"/>
    <n v="5469.12"/>
    <n v="2417.4299999999998"/>
    <n v="3051.69"/>
    <n v="0.55798556257679488"/>
    <s v="Oct-2024"/>
    <s v="Q4-2024"/>
    <s v="High"/>
    <s v="Africa &gt; Kenya &gt; Nairobi"/>
    <s v="Jan-2023"/>
    <n v="21"/>
    <n v="21"/>
    <n v="1460546.9416299989"/>
    <n v="1391204.6794299993"/>
    <n v="0.95252308554861498"/>
    <s v="C"/>
    <n v="1"/>
  </r>
  <r>
    <s v="ORD-2024-364080"/>
    <d v="2024-04-16T00:00:00"/>
    <d v="2024-04-27T00:00:00"/>
    <x v="3"/>
    <x v="5"/>
    <s v="Nakuru"/>
    <s v="Enterprise"/>
    <s v="Online"/>
    <x v="4"/>
    <x v="6"/>
    <s v="PRN-2641"/>
    <n v="401.3"/>
    <n v="826.47"/>
    <n v="0.22500000000000001"/>
    <n v="8"/>
    <n v="11"/>
    <n v="5124.1140000000005"/>
    <n v="3210.4"/>
    <n v="1913.7140000000004"/>
    <n v="0.3734721748969676"/>
    <s v="Apr-2024"/>
    <s v="Q2-2024"/>
    <s v="Medium"/>
    <s v="Africa &gt; Kenya &gt; Nakuru"/>
    <s v="Jan-2023"/>
    <n v="15"/>
    <n v="15"/>
    <n v="1460546.9416299989"/>
    <n v="1396328.7934299994"/>
    <n v="0.95603143838134308"/>
    <s v="C"/>
    <n v="0"/>
  </r>
  <r>
    <s v="ORD-2024-381197"/>
    <d v="2024-11-01T00:00:00"/>
    <d v="2024-11-12T00:00:00"/>
    <x v="0"/>
    <x v="0"/>
    <s v="Frankfurt"/>
    <s v="Consumer"/>
    <s v="Online"/>
    <x v="7"/>
    <x v="6"/>
    <s v="PRN-2409"/>
    <n v="599.84"/>
    <n v="1330.85"/>
    <n v="0.115"/>
    <n v="4"/>
    <n v="11"/>
    <n v="4711.2089999999998"/>
    <n v="2399.36"/>
    <n v="2311.8489999999997"/>
    <n v="0.49071246892252068"/>
    <s v="Nov-2024"/>
    <s v="Q4-2024"/>
    <s v="Medium"/>
    <s v="Europe &gt; Germany &gt; Frankfurt"/>
    <s v="Jan-2023"/>
    <n v="22"/>
    <n v="22"/>
    <n v="1460546.9416299989"/>
    <n v="1401040.0024299994"/>
    <n v="0.95925708547676769"/>
    <s v="C"/>
    <n v="0"/>
  </r>
  <r>
    <s v="ORD-2025-306903"/>
    <d v="2025-06-24T00:00:00"/>
    <d v="2025-07-23T00:00:00"/>
    <x v="1"/>
    <x v="1"/>
    <s v="Vancouver"/>
    <s v="Non-Profit"/>
    <s v="Marketplace"/>
    <x v="14"/>
    <x v="6"/>
    <s v="PRN-3775"/>
    <n v="255.4"/>
    <n v="322.70999999999998"/>
    <n v="0.115"/>
    <n v="16"/>
    <n v="29"/>
    <n v="4569.5735999999997"/>
    <n v="4086.4"/>
    <n v="483.17359999999962"/>
    <n v="0.10573713048412212"/>
    <s v="Jun-2025"/>
    <s v="Q2-2025"/>
    <s v="Low"/>
    <s v="Americas &gt; Canada &gt; Vancouver"/>
    <s v="Jan-2023"/>
    <n v="29"/>
    <n v="29"/>
    <n v="1460546.9416299989"/>
    <n v="1405609.5760299994"/>
    <n v="0.96238575835249207"/>
    <s v="C"/>
    <n v="0"/>
  </r>
  <r>
    <s v="ORD-2024-999607"/>
    <d v="2024-01-12T00:00:00"/>
    <d v="2024-01-29T00:00:00"/>
    <x v="1"/>
    <x v="11"/>
    <s v="Chicago"/>
    <s v="Education"/>
    <s v="Distributor"/>
    <x v="5"/>
    <x v="6"/>
    <s v="PRN-8604"/>
    <n v="493.76"/>
    <n v="625.04"/>
    <n v="0.25800000000000001"/>
    <n v="9"/>
    <n v="17"/>
    <n v="4174.0171199999995"/>
    <n v="4443.84"/>
    <n v="-269.82288000000062"/>
    <n v="-6.4643453115496727E-2"/>
    <s v="Jan-2024"/>
    <s v="Q1-2024"/>
    <s v="Low"/>
    <s v="Americas &gt; USA &gt; Chicago"/>
    <s v="Jan-2023"/>
    <n v="12"/>
    <n v="12"/>
    <n v="1460546.9416299989"/>
    <n v="1409783.5931499994"/>
    <n v="0.96524360358911399"/>
    <s v="C"/>
    <n v="0"/>
  </r>
  <r>
    <s v="ORD-2024-777623"/>
    <d v="2024-09-19T00:00:00"/>
    <d v="2024-10-14T00:00:00"/>
    <x v="1"/>
    <x v="4"/>
    <s v="Rio de Janeiro"/>
    <s v="Small Business"/>
    <s v="Retail"/>
    <x v="10"/>
    <x v="6"/>
    <s v="PRN-2749"/>
    <n v="386.96"/>
    <n v="937.46"/>
    <n v="0.26600000000000001"/>
    <n v="6"/>
    <n v="25"/>
    <n v="4128.57384"/>
    <n v="2321.7599999999998"/>
    <n v="1806.8138400000003"/>
    <n v="0.43763631462626335"/>
    <s v="Sep-2024"/>
    <s v="Q3-2024"/>
    <s v="Medium"/>
    <s v="Americas &gt; Brazil &gt; Rio de Janeiro"/>
    <s v="Jan-2023"/>
    <n v="20"/>
    <n v="20"/>
    <n v="1460546.9416299989"/>
    <n v="1413912.1669899994"/>
    <n v="0.96807033494729433"/>
    <s v="C"/>
    <n v="0"/>
  </r>
  <r>
    <s v="ORD-2024-423853"/>
    <d v="2024-09-03T00:00:00"/>
    <d v="2024-09-08T00:00:00"/>
    <x v="3"/>
    <x v="6"/>
    <s v="Lagos"/>
    <s v="Small Business"/>
    <s v="Direct"/>
    <x v="10"/>
    <x v="6"/>
    <s v="PRN-1141"/>
    <n v="197.63"/>
    <n v="325.79000000000002"/>
    <n v="0.11600000000000001"/>
    <n v="13"/>
    <n v="5"/>
    <n v="3743.9786800000006"/>
    <n v="2569.19"/>
    <n v="1174.7886800000006"/>
    <n v="0.31378081458519425"/>
    <s v="Sep-2024"/>
    <s v="Q3-2024"/>
    <s v="Low"/>
    <s v="Africa &gt; Nigeria &gt; Lagos"/>
    <s v="Jan-2023"/>
    <n v="20"/>
    <n v="20"/>
    <n v="1460546.9416299989"/>
    <n v="1417656.1456699993"/>
    <n v="0.97063374360831389"/>
    <s v="C"/>
    <n v="1"/>
  </r>
  <r>
    <s v="ORD-2024-872291"/>
    <d v="2024-01-08T00:00:00"/>
    <d v="2024-01-12T00:00:00"/>
    <x v="2"/>
    <x v="3"/>
    <s v="Bengaluru"/>
    <s v="Corporate"/>
    <s v="Direct"/>
    <x v="13"/>
    <x v="6"/>
    <s v="PRN-6585"/>
    <n v="802.32"/>
    <n v="602.34"/>
    <n v="0.12"/>
    <n v="7"/>
    <n v="4"/>
    <n v="3710.4144000000001"/>
    <n v="5616.2400000000007"/>
    <n v="-1905.8256000000006"/>
    <n v="-0.51364224977134643"/>
    <s v="Jan-2024"/>
    <s v="Q1-2024"/>
    <s v="Low"/>
    <s v="Asia &gt; India &gt; Bengaluru"/>
    <s v="Jan-2023"/>
    <n v="12"/>
    <n v="12"/>
    <n v="1460546.9416299989"/>
    <n v="1421366.5600699992"/>
    <n v="0.97317417164540188"/>
    <s v="C"/>
    <n v="1"/>
  </r>
  <r>
    <s v="ORD-2025-898022"/>
    <d v="2025-09-02T00:00:00"/>
    <d v="2025-09-11T00:00:00"/>
    <x v="1"/>
    <x v="1"/>
    <s v="Toronto"/>
    <s v="Corporate"/>
    <s v="Distributor"/>
    <x v="9"/>
    <x v="6"/>
    <s v="PRN-1276"/>
    <n v="1207.6300000000001"/>
    <n v="921.68"/>
    <n v="0.19600000000000001"/>
    <n v="5"/>
    <n v="9"/>
    <n v="3705.1536000000001"/>
    <n v="6038.1500000000005"/>
    <n v="-2332.9964000000004"/>
    <n v="-0.62966253274897976"/>
    <s v="Sep-2025"/>
    <s v="Q3-2025"/>
    <s v="Medium"/>
    <s v="Americas &gt; Canada &gt; Toronto"/>
    <s v="Jan-2023"/>
    <n v="32"/>
    <n v="32"/>
    <n v="1460546.9416299989"/>
    <n v="1425071.7136699993"/>
    <n v="0.97571099774416803"/>
    <s v="C"/>
    <n v="0"/>
  </r>
  <r>
    <s v="ORD-2024-745424"/>
    <d v="2024-08-22T00:00:00"/>
    <d v="2024-09-04T00:00:00"/>
    <x v="0"/>
    <x v="0"/>
    <s v="Frankfurt"/>
    <s v="Non-Profit"/>
    <s v="Retail"/>
    <x v="2"/>
    <x v="6"/>
    <s v="PRN-4892"/>
    <n v="90.04"/>
    <n v="194.62"/>
    <n v="4.2999999999999997E-2"/>
    <n v="19"/>
    <n v="13"/>
    <n v="3538.7754599999998"/>
    <n v="1710.7600000000002"/>
    <n v="1828.0154599999996"/>
    <n v="0.51656723650954661"/>
    <s v="Aug-2024"/>
    <s v="Q3-2024"/>
    <s v="Low"/>
    <s v="Europe &gt; Germany &gt; Frankfurt"/>
    <s v="Jan-2023"/>
    <n v="19"/>
    <n v="19"/>
    <n v="1460546.9416299989"/>
    <n v="1428610.4891299992"/>
    <n v="0.9781339088873392"/>
    <s v="C"/>
    <n v="0"/>
  </r>
  <r>
    <s v="ORD-2024-788105"/>
    <d v="2024-11-30T00:00:00"/>
    <d v="2024-12-30T00:00:00"/>
    <x v="0"/>
    <x v="7"/>
    <s v="Marseille"/>
    <s v="Consumer"/>
    <s v="Marketplace"/>
    <x v="6"/>
    <x v="6"/>
    <s v="PRN-4170"/>
    <n v="117.64"/>
    <n v="175.67"/>
    <n v="0"/>
    <n v="20"/>
    <n v="30"/>
    <n v="3513.3999999999996"/>
    <n v="2352.8000000000002"/>
    <n v="1160.5999999999995"/>
    <n v="0.33033528775545046"/>
    <s v="Nov-2024"/>
    <s v="Q4-2024"/>
    <s v="Low"/>
    <s v="Europe &gt; France &gt; Marseille"/>
    <s v="Jan-2023"/>
    <n v="22"/>
    <n v="22"/>
    <n v="1460546.9416299989"/>
    <n v="1432123.8891299991"/>
    <n v="0.9805394460870398"/>
    <s v="C"/>
    <n v="0"/>
  </r>
  <r>
    <s v="ORD-2023-949710"/>
    <d v="2023-03-07T00:00:00"/>
    <d v="2023-04-01T00:00:00"/>
    <x v="3"/>
    <x v="5"/>
    <s v="Nairobi"/>
    <s v="Consumer"/>
    <s v="Marketplace"/>
    <x v="4"/>
    <x v="6"/>
    <s v="PRN-7049"/>
    <n v="1024.0999999999999"/>
    <n v="918.19"/>
    <n v="0.189"/>
    <n v="4"/>
    <n v="25"/>
    <n v="2978.6083600000002"/>
    <n v="4096.3999999999996"/>
    <n v="-1117.7916399999995"/>
    <n v="-0.37527311579827816"/>
    <s v="Mar-2023"/>
    <s v="Q1-2023"/>
    <s v="Medium"/>
    <s v="Africa &gt; Kenya &gt; Nairobi"/>
    <s v="Jan-2023"/>
    <n v="2"/>
    <n v="2"/>
    <n v="1460546.9416299989"/>
    <n v="1435102.497489999"/>
    <n v="0.98257882481229719"/>
    <s v="C"/>
    <n v="0"/>
  </r>
  <r>
    <s v="ORD-2024-970848"/>
    <d v="2024-05-23T00:00:00"/>
    <d v="2024-06-03T00:00:00"/>
    <x v="3"/>
    <x v="8"/>
    <s v="Johannesburg"/>
    <s v="Small Business"/>
    <s v="Distributor"/>
    <x v="6"/>
    <x v="6"/>
    <s v="PRN-3785"/>
    <n v="180.89"/>
    <n v="249.57"/>
    <n v="2.1999999999999999E-2"/>
    <n v="12"/>
    <n v="11"/>
    <n v="2928.95352"/>
    <n v="2170.6799999999998"/>
    <n v="758.27352000000019"/>
    <n v="0.25888888806948368"/>
    <s v="May-2024"/>
    <s v="Q2-2024"/>
    <s v="Low"/>
    <s v="Africa &gt; South Africa &gt; Johannesburg"/>
    <s v="Jan-2023"/>
    <n v="16"/>
    <n v="16"/>
    <n v="1460546.9416299989"/>
    <n v="1438031.451009999"/>
    <n v="0.9845842061092045"/>
    <s v="C"/>
    <n v="0"/>
  </r>
  <r>
    <s v="ORD-2024-164288"/>
    <d v="2024-12-21T00:00:00"/>
    <d v="2024-12-26T00:00:00"/>
    <x v="1"/>
    <x v="11"/>
    <s v="San Francisco"/>
    <s v="Consumer"/>
    <s v="Marketplace"/>
    <x v="9"/>
    <x v="6"/>
    <s v="PRN-4788"/>
    <n v="699.57"/>
    <n v="572.71"/>
    <n v="0.192"/>
    <n v="6"/>
    <n v="5"/>
    <n v="2776.4980800000003"/>
    <n v="4197.42"/>
    <n v="-1420.9219199999998"/>
    <n v="-0.51176765805651114"/>
    <s v="Dec-2024"/>
    <s v="Q4-2024"/>
    <s v="Low"/>
    <s v="Americas &gt; USA &gt; San Francisco"/>
    <s v="Jan-2023"/>
    <n v="23"/>
    <n v="23"/>
    <n v="1460546.9416299989"/>
    <n v="1440807.9490899991"/>
    <n v="0.98648520497535619"/>
    <s v="C"/>
    <n v="1"/>
  </r>
  <r>
    <s v="ORD-2024-225829"/>
    <d v="2024-11-07T00:00:00"/>
    <d v="2024-11-26T00:00:00"/>
    <x v="1"/>
    <x v="4"/>
    <s v="Rio de Janeiro"/>
    <s v="Non-Profit"/>
    <s v="Distributor"/>
    <x v="8"/>
    <x v="6"/>
    <s v="PRN-9960"/>
    <n v="55.35"/>
    <n v="128.68"/>
    <n v="0.128"/>
    <n v="21"/>
    <n v="19"/>
    <n v="2356.38816"/>
    <n v="1162.3500000000001"/>
    <n v="1194.0381599999998"/>
    <n v="0.50672388372550636"/>
    <s v="Nov-2024"/>
    <s v="Q4-2024"/>
    <s v="Low"/>
    <s v="Americas &gt; Brazil &gt; Rio de Janeiro"/>
    <s v="Jan-2023"/>
    <n v="22"/>
    <n v="22"/>
    <n v="1460546.9416299989"/>
    <n v="1443164.3372499992"/>
    <n v="0.98809856507549132"/>
    <s v="C"/>
    <n v="0"/>
  </r>
  <r>
    <s v="ORD-2023-864121"/>
    <d v="2023-03-27T00:00:00"/>
    <d v="2023-04-22T00:00:00"/>
    <x v="2"/>
    <x v="3"/>
    <s v="Delhi"/>
    <s v="Non-Profit"/>
    <s v="Marketplace"/>
    <x v="8"/>
    <x v="6"/>
    <s v="PRN-4506"/>
    <n v="178.53"/>
    <n v="199.37"/>
    <n v="0.10100000000000001"/>
    <n v="12"/>
    <n v="26"/>
    <n v="2150.8035600000003"/>
    <n v="2142.36"/>
    <n v="8.4435600000001614"/>
    <n v="3.9257699573456905E-3"/>
    <s v="Mar-2023"/>
    <s v="Q1-2023"/>
    <s v="Low"/>
    <s v="Asia &gt; India &gt; Delhi"/>
    <s v="Jan-2023"/>
    <n v="2"/>
    <n v="2"/>
    <n v="1460546.9416299989"/>
    <n v="1445315.1408099991"/>
    <n v="0.98957116653642041"/>
    <s v="C"/>
    <n v="0"/>
  </r>
  <r>
    <s v="ORD-2024-266562"/>
    <d v="2024-11-27T00:00:00"/>
    <d v="2024-12-24T00:00:00"/>
    <x v="3"/>
    <x v="5"/>
    <s v="Mombasa"/>
    <s v="Corporate"/>
    <s v="Distributor"/>
    <x v="7"/>
    <x v="6"/>
    <s v="PRN-5569"/>
    <n v="143.33000000000001"/>
    <n v="233.51"/>
    <n v="0.16300000000000001"/>
    <n v="11"/>
    <n v="27"/>
    <n v="2149.9265699999996"/>
    <n v="1576.63"/>
    <n v="573.29656999999952"/>
    <n v="0.26665867476580823"/>
    <s v="Nov-2024"/>
    <s v="Q4-2024"/>
    <s v="Low"/>
    <s v="Africa &gt; Kenya &gt; Mombasa"/>
    <s v="Jan-2023"/>
    <n v="22"/>
    <n v="22"/>
    <n v="1460546.9416299989"/>
    <n v="1447465.067379999"/>
    <n v="0.99104316754420763"/>
    <s v="C"/>
    <n v="0"/>
  </r>
  <r>
    <s v="ORD-2023-386663"/>
    <d v="2023-06-05T00:00:00"/>
    <d v="2023-06-28T00:00:00"/>
    <x v="0"/>
    <x v="2"/>
    <s v="Birmingham"/>
    <s v="Corporate"/>
    <s v="Direct"/>
    <x v="10"/>
    <x v="6"/>
    <s v="PRN-3690"/>
    <n v="605.82000000000005"/>
    <n v="771.12"/>
    <n v="0.13200000000000001"/>
    <n v="3"/>
    <n v="23"/>
    <n v="2007.99648"/>
    <n v="1817.46"/>
    <n v="190.53647999999998"/>
    <n v="9.4888851597986851E-2"/>
    <s v="Jun-2023"/>
    <s v="Q2-2023"/>
    <s v="Low"/>
    <s v="Europe &gt; United Kingdom &gt; Birmingham"/>
    <s v="Jan-2023"/>
    <n v="5"/>
    <n v="5"/>
    <n v="1460546.9416299989"/>
    <n v="1449473.0638599989"/>
    <n v="0.99241799256541441"/>
    <s v="C"/>
    <n v="0"/>
  </r>
  <r>
    <s v="ORD-2024-973420"/>
    <d v="2024-05-12T00:00:00"/>
    <d v="2024-05-24T00:00:00"/>
    <x v="0"/>
    <x v="2"/>
    <s v="Manchester"/>
    <s v="Education"/>
    <s v="Marketplace"/>
    <x v="10"/>
    <x v="6"/>
    <s v="PRN-5813"/>
    <n v="111.02"/>
    <n v="172.88"/>
    <n v="0.19700000000000001"/>
    <n v="14"/>
    <n v="12"/>
    <n v="1943.5169599999997"/>
    <n v="1554.28"/>
    <n v="389.23695999999973"/>
    <n v="0.20027453735212056"/>
    <s v="May-2024"/>
    <s v="Q2-2024"/>
    <s v="Low"/>
    <s v="Europe &gt; United Kingdom &gt; Manchester"/>
    <s v="Jan-2023"/>
    <n v="16"/>
    <n v="16"/>
    <n v="1460546.9416299989"/>
    <n v="1451416.5808199989"/>
    <n v="0.99374867007026124"/>
    <s v="C"/>
    <n v="0"/>
  </r>
  <r>
    <s v="ORD-2024-792137"/>
    <d v="2024-03-02T00:00:00"/>
    <d v="2024-03-16T00:00:00"/>
    <x v="1"/>
    <x v="1"/>
    <s v="Vancouver"/>
    <s v="Non-Profit"/>
    <s v="Direct"/>
    <x v="0"/>
    <x v="6"/>
    <s v="PRN-7976"/>
    <n v="248.24"/>
    <n v="464.05"/>
    <n v="0.16900000000000001"/>
    <n v="5"/>
    <n v="14"/>
    <n v="1928.1277499999999"/>
    <n v="1241.2"/>
    <n v="686.92774999999983"/>
    <n v="0.3562667203975462"/>
    <s v="Mar-2024"/>
    <s v="Q1-2024"/>
    <s v="Low"/>
    <s v="Americas &gt; Canada &gt; Vancouver"/>
    <s v="Jan-2023"/>
    <n v="14"/>
    <n v="14"/>
    <n v="1460546.9416299989"/>
    <n v="1453344.7085699989"/>
    <n v="0.99506881096751187"/>
    <s v="C"/>
    <n v="0"/>
  </r>
  <r>
    <s v="ORD-2025-752845"/>
    <d v="2025-03-30T00:00:00"/>
    <d v="2025-04-07T00:00:00"/>
    <x v="1"/>
    <x v="4"/>
    <s v="São Paulo"/>
    <s v="Non-Profit"/>
    <s v="Direct"/>
    <x v="2"/>
    <x v="6"/>
    <s v="PRN-8763"/>
    <n v="71.62"/>
    <n v="118.37"/>
    <n v="0.156"/>
    <n v="17"/>
    <n v="8"/>
    <n v="1698.37276"/>
    <n v="1217.54"/>
    <n v="480.83276000000001"/>
    <n v="0.28311379652603474"/>
    <s v="Mar-2025"/>
    <s v="Q1-2025"/>
    <s v="Low"/>
    <s v="Americas &gt; Brazil &gt; São Paulo"/>
    <s v="Jan-2023"/>
    <n v="26"/>
    <n v="26"/>
    <n v="1460546.9416299989"/>
    <n v="1455043.0813299988"/>
    <n v="0.99623164436340705"/>
    <s v="C"/>
    <n v="0"/>
  </r>
  <r>
    <s v="ORD-2024-207792"/>
    <d v="2024-09-03T00:00:00"/>
    <d v="2024-09-07T00:00:00"/>
    <x v="2"/>
    <x v="10"/>
    <s v="Tokyo"/>
    <s v="Small Business"/>
    <s v="Distributor"/>
    <x v="15"/>
    <x v="6"/>
    <s v="PRN-3917"/>
    <n v="43.23"/>
    <n v="94.78"/>
    <n v="9.0999999999999998E-2"/>
    <n v="19"/>
    <n v="4"/>
    <n v="1636.9453799999999"/>
    <n v="821.36999999999989"/>
    <n v="815.57538"/>
    <n v="0.49823005090127076"/>
    <s v="Sep-2024"/>
    <s v="Q3-2024"/>
    <s v="Low"/>
    <s v="Asia &gt; Japan &gt; Tokyo"/>
    <s v="Mar-2023"/>
    <n v="18"/>
    <n v="18"/>
    <n v="1460546.9416299989"/>
    <n v="1456680.0267099987"/>
    <n v="0.99735241996694435"/>
    <s v="C"/>
    <n v="1"/>
  </r>
  <r>
    <s v="ORD-2024-866535"/>
    <d v="2024-12-04T00:00:00"/>
    <d v="2024-12-12T00:00:00"/>
    <x v="0"/>
    <x v="0"/>
    <s v="Frankfurt"/>
    <s v="Enterprise"/>
    <s v="Marketplace"/>
    <x v="7"/>
    <x v="6"/>
    <s v="PRN-5492"/>
    <n v="72.06"/>
    <n v="122.74"/>
    <n v="0.23799999999999999"/>
    <n v="12"/>
    <n v="8"/>
    <n v="1122.33456"/>
    <n v="864.72"/>
    <n v="257.61455999999998"/>
    <n v="0.22953455162246805"/>
    <s v="Dec-2024"/>
    <s v="Q4-2024"/>
    <s v="Low"/>
    <s v="Europe &gt; Germany &gt; Frankfurt"/>
    <s v="Jan-2023"/>
    <n v="23"/>
    <n v="23"/>
    <n v="1460546.9416299989"/>
    <n v="1457802.3612699988"/>
    <n v="0.99812085439928622"/>
    <s v="C"/>
    <n v="0"/>
  </r>
  <r>
    <s v="ORD-2023-769774"/>
    <d v="2023-06-13T00:00:00"/>
    <d v="2023-06-24T00:00:00"/>
    <x v="1"/>
    <x v="1"/>
    <s v="Toronto"/>
    <s v="Corporate"/>
    <s v="Online"/>
    <x v="1"/>
    <x v="6"/>
    <s v="PRN-8008"/>
    <n v="247.07"/>
    <n v="495.19"/>
    <n v="2.8000000000000001E-2"/>
    <n v="2"/>
    <n v="11"/>
    <n v="962.64936"/>
    <n v="494.14"/>
    <n v="468.50936000000002"/>
    <n v="0.48668744764968214"/>
    <s v="Jun-2023"/>
    <s v="Q2-2023"/>
    <s v="Low"/>
    <s v="Americas &gt; Canada &gt; Toronto"/>
    <s v="Jan-2023"/>
    <n v="5"/>
    <n v="5"/>
    <n v="1460546.9416299989"/>
    <n v="1458765.0106299988"/>
    <n v="0.99877995636483174"/>
    <s v="C"/>
    <n v="0"/>
  </r>
  <r>
    <s v="ORD-2025-222035"/>
    <d v="2025-03-14T00:00:00"/>
    <d v="2025-04-08T00:00:00"/>
    <x v="2"/>
    <x v="9"/>
    <s v="Unknown - China"/>
    <s v="Corporate"/>
    <s v="Distributor"/>
    <x v="4"/>
    <x v="6"/>
    <s v="PRN-5815"/>
    <n v="80.59"/>
    <n v="157.82"/>
    <n v="0.217"/>
    <n v="5"/>
    <n v="25"/>
    <n v="617.86529999999993"/>
    <n v="402.95000000000005"/>
    <n v="214.91529999999989"/>
    <n v="0.3478351996786353"/>
    <s v="Mar-2025"/>
    <s v="Q1-2025"/>
    <s v="Low"/>
    <s v="Asia &gt; China &gt; Unknown - China"/>
    <s v="Jan-2023"/>
    <n v="26"/>
    <n v="26"/>
    <n v="1460546.9416299989"/>
    <n v="1459382.8759299987"/>
    <n v="0.99920299329872886"/>
    <s v="C"/>
    <n v="0"/>
  </r>
  <r>
    <s v="ORD-2025-460466"/>
    <d v="2025-02-07T00:00:00"/>
    <d v="2025-02-16T00:00:00"/>
    <x v="3"/>
    <x v="6"/>
    <s v="Lagos"/>
    <s v="Small Business"/>
    <s v="Distributor"/>
    <x v="1"/>
    <x v="6"/>
    <s v="PRN-1882"/>
    <n v="90.68"/>
    <n v="118.17"/>
    <n v="0.13500000000000001"/>
    <n v="6"/>
    <n v="9"/>
    <n v="613.30229999999995"/>
    <n v="544.08000000000004"/>
    <n v="69.222299999999905"/>
    <n v="0.11286815653552891"/>
    <s v="Feb-2025"/>
    <s v="Q1-2025"/>
    <s v="Low"/>
    <s v="Africa &gt; Nigeria &gt; Lagos"/>
    <s v="Jan-2023"/>
    <n v="25"/>
    <n v="25"/>
    <n v="1460546.9416299989"/>
    <n v="1459996.1782299988"/>
    <n v="0.99962290606053006"/>
    <s v="C"/>
    <n v="0"/>
  </r>
  <r>
    <s v="ORD-2025-698069"/>
    <d v="2025-06-03T00:00:00"/>
    <d v="2025-06-10T00:00:00"/>
    <x v="1"/>
    <x v="1"/>
    <s v="Toronto"/>
    <s v="Consumer"/>
    <s v="Distributor"/>
    <x v="0"/>
    <x v="6"/>
    <s v="PRN-6429"/>
    <n v="75.180000000000007"/>
    <n v="53.45"/>
    <n v="0.157"/>
    <n v="8"/>
    <n v="7"/>
    <n v="360.46680000000003"/>
    <n v="601.44000000000005"/>
    <n v="-240.97320000000002"/>
    <n v="-0.66850317421743144"/>
    <s v="Jun-2025"/>
    <s v="Q2-2025"/>
    <s v="Low"/>
    <s v="Americas &gt; Canada &gt; Toronto"/>
    <s v="Jan-2023"/>
    <n v="29"/>
    <n v="29"/>
    <n v="1460546.9416299989"/>
    <n v="1460356.6450299989"/>
    <n v="0.99986970867243219"/>
    <s v="C"/>
    <n v="1"/>
  </r>
  <r>
    <s v="ORD-2023-112666"/>
    <d v="2023-01-15T00:00:00"/>
    <d v="2023-01-22T00:00:00"/>
    <x v="3"/>
    <x v="6"/>
    <s v="Abuja"/>
    <s v="Education"/>
    <s v="Online"/>
    <x v="0"/>
    <x v="6"/>
    <s v="PRN-6276"/>
    <n v="28.38"/>
    <n v="47.22"/>
    <n v="0.19400000000000001"/>
    <n v="5"/>
    <n v="7"/>
    <n v="190.29660000000001"/>
    <n v="141.9"/>
    <n v="48.396600000000007"/>
    <n v="0.25432193743871412"/>
    <s v="Jan-2023"/>
    <s v="Q1-2023"/>
    <s v="Low"/>
    <s v="Africa &gt; Nigeria &gt; Abuja"/>
    <s v="Jan-2023"/>
    <n v="0"/>
    <n v="0"/>
    <n v="1460546.9416299989"/>
    <n v="1460546.9416299989"/>
    <n v="1"/>
    <s v="C"/>
    <n v="1"/>
  </r>
  <r>
    <m/>
    <m/>
    <m/>
    <x v="4"/>
    <x v="12"/>
    <m/>
    <m/>
    <m/>
    <x v="16"/>
    <x v="7"/>
    <m/>
    <m/>
    <m/>
    <m/>
    <m/>
    <m/>
    <m/>
    <m/>
    <m/>
    <m/>
    <m/>
    <m/>
    <m/>
    <m/>
    <m/>
    <m/>
    <m/>
    <n v="0"/>
    <n v="0"/>
    <n v="0"/>
    <s v="A"/>
    <n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3">
  <r>
    <s v="ORD-2023-521280"/>
    <d v="2023-05-27T00:00:00"/>
    <d v="2023-06-19T00:00:00"/>
    <x v="0"/>
    <s v="Germany"/>
    <s v="Berlin"/>
    <s v="Education"/>
    <x v="0"/>
    <x v="0"/>
    <x v="0"/>
    <s v="ACC-1882"/>
    <n v="1471.58"/>
    <n v="2576.65"/>
    <n v="4.0000000000000001E-3"/>
    <n v="37"/>
    <n v="23"/>
    <n v="94954.705799999996"/>
    <n v="54448.46"/>
    <n v="40506.245799999997"/>
    <n v="0.42658492234515455"/>
    <s v="May-2023"/>
    <s v="Q2-2023"/>
    <s v="High"/>
    <s v="Europe &gt; Germany &gt; Berlin"/>
    <s v="Jan-2023"/>
    <n v="4"/>
    <n v="4"/>
    <n v="1510846.7817000009"/>
    <n v="94954.705799999996"/>
    <n v="6.2848666688197996E-2"/>
    <s v="A"/>
    <n v="0"/>
    <n v="0"/>
  </r>
  <r>
    <s v="ORD-2024-257550"/>
    <d v="2024-12-27T00:00:00"/>
    <d v="2024-12-29T00:00:00"/>
    <x v="1"/>
    <s v="Canada"/>
    <s v="Vancouver"/>
    <s v="Enterprise"/>
    <x v="1"/>
    <x v="1"/>
    <x v="0"/>
    <s v="ACC-8620"/>
    <n v="1146.72"/>
    <n v="2074.34"/>
    <n v="0.111"/>
    <n v="51"/>
    <n v="2"/>
    <n v="94048.501260000005"/>
    <n v="58482.720000000001"/>
    <n v="35565.781260000003"/>
    <n v="0.37816425337472731"/>
    <s v="Dec-2024"/>
    <s v="Q4-2024"/>
    <s v="High"/>
    <s v="Americas &gt; Canada &gt; Vancouver"/>
    <s v="Jan-2023"/>
    <n v="23"/>
    <n v="23"/>
    <n v="1510846.7817000009"/>
    <n v="189003.20705999999"/>
    <n v="0.12509753427633083"/>
    <s v="A"/>
    <n v="1"/>
    <n v="0"/>
  </r>
  <r>
    <s v="ORD-2024-704056"/>
    <d v="2024-06-23T00:00:00"/>
    <d v="2024-06-25T00:00:00"/>
    <x v="0"/>
    <s v="United Kingdom"/>
    <s v="Birmingham"/>
    <s v="Small Business"/>
    <x v="1"/>
    <x v="2"/>
    <x v="0"/>
    <s v="ACC-7838"/>
    <n v="951.44"/>
    <n v="1646.43"/>
    <n v="0.11"/>
    <n v="38"/>
    <n v="2"/>
    <n v="55682.262600000002"/>
    <n v="36154.720000000001"/>
    <n v="19527.542600000001"/>
    <n v="0.35069592520473475"/>
    <s v="Jun-2024"/>
    <s v="Q2-2024"/>
    <s v="High"/>
    <s v="Europe &gt; United Kingdom &gt; Birmingham"/>
    <s v="Jan-2023"/>
    <n v="17"/>
    <n v="17"/>
    <n v="1510846.7817000009"/>
    <n v="244685.46966"/>
    <n v="0.1619525372286133"/>
    <s v="A"/>
    <n v="1"/>
    <n v="0"/>
  </r>
  <r>
    <s v="ORD-2023-944052"/>
    <d v="2023-08-30T00:00:00"/>
    <d v="2023-09-03T00:00:00"/>
    <x v="2"/>
    <s v="India"/>
    <s v="Delhi"/>
    <s v="Small Business"/>
    <x v="1"/>
    <x v="2"/>
    <x v="0"/>
    <s v="ACC-3068"/>
    <n v="1082.25"/>
    <n v="2433.34"/>
    <n v="0.27"/>
    <n v="31"/>
    <n v="4"/>
    <n v="55066.484200000006"/>
    <n v="33549.75"/>
    <n v="21516.734200000006"/>
    <n v="0.3907410199251472"/>
    <s v="Aug-2023"/>
    <s v="Q3-2023"/>
    <s v="High"/>
    <s v="Asia &gt; India &gt; Delhi"/>
    <s v="Jan-2023"/>
    <n v="7"/>
    <n v="7"/>
    <n v="1510846.7817000009"/>
    <n v="299751.95386000001"/>
    <n v="0.19839996847510896"/>
    <s v="A"/>
    <n v="1"/>
    <n v="1"/>
  </r>
  <r>
    <s v="ORD-2024-446699"/>
    <d v="2024-08-28T00:00:00"/>
    <d v="2024-09-25T00:00:00"/>
    <x v="1"/>
    <s v="Brazil"/>
    <s v="Rio de Janeiro"/>
    <s v="Non-Profit"/>
    <x v="2"/>
    <x v="3"/>
    <x v="0"/>
    <s v="ACC-4490"/>
    <n v="1394.65"/>
    <n v="3144.1"/>
    <n v="0.13400000000000001"/>
    <n v="20"/>
    <n v="28"/>
    <n v="54455.811999999998"/>
    <n v="27893"/>
    <n v="26562.811999999998"/>
    <n v="0.48778653782630216"/>
    <s v="Aug-2024"/>
    <s v="Q3-2024"/>
    <s v="High"/>
    <s v="Americas &gt; Brazil &gt; Rio de Janeiro"/>
    <s v="Jan-2023"/>
    <n v="19"/>
    <n v="19"/>
    <n v="1510846.7817000009"/>
    <n v="354207.76585999998"/>
    <n v="0.23444320770994814"/>
    <s v="A"/>
    <n v="0"/>
    <n v="0"/>
  </r>
  <r>
    <s v="ORD-2023-957692"/>
    <d v="2023-05-07T00:00:00"/>
    <d v="2023-05-20T00:00:00"/>
    <x v="2"/>
    <s v="India"/>
    <s v="Mumbai"/>
    <s v="Enterprise"/>
    <x v="0"/>
    <x v="4"/>
    <x v="0"/>
    <s v="ACC-9283"/>
    <n v="1443.28"/>
    <n v="2580.5700000000002"/>
    <n v="0"/>
    <n v="20"/>
    <n v="13"/>
    <n v="51611.4"/>
    <n v="28865.599999999999"/>
    <n v="22745.800000000003"/>
    <n v="0.44071271075770085"/>
    <s v="May-2023"/>
    <s v="Q2-2023"/>
    <s v="High"/>
    <s v="Asia &gt; India &gt; Mumbai"/>
    <s v="Jan-2023"/>
    <n v="4"/>
    <n v="4"/>
    <n v="1510846.7817000009"/>
    <n v="405819.16586000001"/>
    <n v="0.26860378615187791"/>
    <s v="A"/>
    <n v="0"/>
    <n v="0"/>
  </r>
  <r>
    <s v="ORD-2023-667815"/>
    <d v="2023-10-21T00:00:00"/>
    <d v="2023-11-09T00:00:00"/>
    <x v="0"/>
    <s v="United Kingdom"/>
    <s v="London"/>
    <s v="Non-Profit"/>
    <x v="3"/>
    <x v="5"/>
    <x v="0"/>
    <s v="ACC-8557"/>
    <n v="1142.48"/>
    <n v="2105.5300000000002"/>
    <n v="0.20699999999999999"/>
    <n v="27"/>
    <n v="19"/>
    <n v="45081.502830000005"/>
    <n v="30846.959999999999"/>
    <n v="14234.542830000006"/>
    <n v="0.31575129346680664"/>
    <s v="Oct-2023"/>
    <s v="Q4-2023"/>
    <s v="High"/>
    <s v="Europe &gt; United Kingdom &gt; London"/>
    <s v="Jan-2023"/>
    <n v="9"/>
    <n v="9"/>
    <n v="1510846.7817000009"/>
    <n v="450900.66869000002"/>
    <n v="0.29844235309066069"/>
    <s v="A"/>
    <n v="0"/>
    <n v="1"/>
  </r>
  <r>
    <s v="ORD-2024-655710"/>
    <d v="2024-11-30T00:00:00"/>
    <d v="2024-12-10T00:00:00"/>
    <x v="2"/>
    <s v="India"/>
    <s v="Hyderabad"/>
    <s v="Small Business"/>
    <x v="0"/>
    <x v="6"/>
    <x v="0"/>
    <s v="ACC-1075"/>
    <n v="851.49"/>
    <n v="901.79"/>
    <n v="0.245"/>
    <n v="56"/>
    <n v="10"/>
    <n v="38127.681199999999"/>
    <n v="47683.44"/>
    <n v="-9555.7588000000032"/>
    <n v="-0.25062522816100347"/>
    <s v="Nov-2024"/>
    <s v="Q4-2024"/>
    <s v="Medium"/>
    <s v="Asia &gt; India &gt; Hyderabad"/>
    <s v="Jan-2023"/>
    <n v="22"/>
    <n v="22"/>
    <n v="1510846.7817000009"/>
    <n v="489028.34989000001"/>
    <n v="0.32367832119928575"/>
    <s v="A"/>
    <n v="0"/>
    <n v="1"/>
  </r>
  <r>
    <s v="ORD-2023-842820"/>
    <d v="2023-09-20T00:00:00"/>
    <d v="2023-09-28T00:00:00"/>
    <x v="2"/>
    <s v="India"/>
    <s v="Unknown - India"/>
    <s v="Corporate"/>
    <x v="4"/>
    <x v="7"/>
    <x v="0"/>
    <s v="ACC-1375"/>
    <n v="1362.06"/>
    <n v="3398.37"/>
    <n v="0.157"/>
    <n v="12"/>
    <n v="8"/>
    <n v="34377.910920000002"/>
    <n v="16344.72"/>
    <n v="18033.190920000001"/>
    <n v="0.52455749745714919"/>
    <s v="Sep-2023"/>
    <s v="Q3-2023"/>
    <s v="High"/>
    <s v="Asia &gt; India &gt; Unknown - India"/>
    <s v="Jan-2023"/>
    <n v="8"/>
    <n v="8"/>
    <n v="1510846.7817000009"/>
    <n v="523406.26081000001"/>
    <n v="0.34643238953791505"/>
    <s v="A"/>
    <n v="0"/>
    <n v="0"/>
  </r>
  <r>
    <s v="ORD-2024-215294"/>
    <d v="2024-06-30T00:00:00"/>
    <d v="2024-07-14T00:00:00"/>
    <x v="1"/>
    <s v="Brazil"/>
    <s v="Brasília"/>
    <s v="Education"/>
    <x v="0"/>
    <x v="1"/>
    <x v="0"/>
    <s v="ACC-8683"/>
    <n v="1491.85"/>
    <n v="2583.02"/>
    <n v="0.16800000000000001"/>
    <n v="15"/>
    <n v="14"/>
    <n v="32236.089599999999"/>
    <n v="22377.75"/>
    <n v="9858.3395999999993"/>
    <n v="0.30581685689321325"/>
    <s v="Jun-2024"/>
    <s v="Q2-2024"/>
    <s v="High"/>
    <s v="Americas &gt; Brazil &gt; Brasília"/>
    <s v="Jan-2023"/>
    <n v="17"/>
    <n v="17"/>
    <n v="1510846.7817000009"/>
    <n v="555642.35040999996"/>
    <n v="0.36776882814337575"/>
    <s v="A"/>
    <n v="0"/>
    <n v="0"/>
  </r>
  <r>
    <s v="ORD-2023-548874"/>
    <d v="2023-03-19T00:00:00"/>
    <d v="2023-04-09T00:00:00"/>
    <x v="0"/>
    <s v="United Kingdom"/>
    <s v="Manchester"/>
    <s v="Consumer"/>
    <x v="0"/>
    <x v="2"/>
    <x v="0"/>
    <s v="ACC-9150"/>
    <n v="1082.17"/>
    <n v="1234.0999999999999"/>
    <n v="0.189"/>
    <n v="31"/>
    <n v="21"/>
    <n v="31026.508099999995"/>
    <n v="33547.270000000004"/>
    <n v="-2520.7619000000086"/>
    <n v="-8.1245427035342363E-2"/>
    <s v="Mar-2023"/>
    <s v="Q1-2023"/>
    <s v="Medium"/>
    <s v="Europe &gt; United Kingdom &gt; Manchester"/>
    <s v="Jan-2023"/>
    <n v="2"/>
    <n v="2"/>
    <n v="1510846.7817000009"/>
    <n v="586668.85850999993"/>
    <n v="0.38830466835947564"/>
    <s v="A"/>
    <n v="0"/>
    <n v="0"/>
  </r>
  <r>
    <s v="ORD-2025-146850"/>
    <d v="2025-01-21T00:00:00"/>
    <d v="2025-02-14T00:00:00"/>
    <x v="3"/>
    <s v="Kenya"/>
    <s v="Nairobi"/>
    <s v="Small Business"/>
    <x v="0"/>
    <x v="8"/>
    <x v="0"/>
    <s v="ACC-1659"/>
    <n v="1030.44"/>
    <n v="2562.84"/>
    <n v="0.14799999999999999"/>
    <n v="14"/>
    <n v="24"/>
    <n v="30569.555520000002"/>
    <n v="14426.16"/>
    <n v="16143.395520000002"/>
    <n v="0.52808734852027062"/>
    <s v="Jan-2025"/>
    <s v="Q1-2025"/>
    <s v="High"/>
    <s v="Africa &gt; Kenya &gt; Nairobi"/>
    <s v="Jan-2023"/>
    <n v="24"/>
    <n v="24"/>
    <n v="1510846.7817000009"/>
    <n v="617238.41402999999"/>
    <n v="0.40853806058049441"/>
    <s v="A"/>
    <n v="0"/>
    <n v="0"/>
  </r>
  <r>
    <s v="ORD-2025-629393"/>
    <d v="2025-07-21T00:00:00"/>
    <d v="2025-08-07T00:00:00"/>
    <x v="3"/>
    <s v="Nigeria"/>
    <s v="Lagos"/>
    <s v="Enterprise"/>
    <x v="3"/>
    <x v="9"/>
    <x v="0"/>
    <s v="ACC-8999"/>
    <n v="1204.95"/>
    <n v="2065.73"/>
    <n v="0.13600000000000001"/>
    <n v="17"/>
    <n v="17"/>
    <n v="30341.442240000004"/>
    <n v="20484.150000000001"/>
    <n v="9857.2922400000025"/>
    <n v="0.32487882949100055"/>
    <s v="Jul-2025"/>
    <s v="Q3-2025"/>
    <s v="High"/>
    <s v="Africa &gt; Nigeria &gt; Lagos"/>
    <s v="Jan-2023"/>
    <n v="30"/>
    <n v="30"/>
    <n v="1510846.7817000009"/>
    <n v="647579.85626999999"/>
    <n v="0.42862046907320728"/>
    <s v="A"/>
    <n v="0"/>
    <n v="0"/>
  </r>
  <r>
    <s v="ORD-2025-281062"/>
    <d v="2025-02-15T00:00:00"/>
    <d v="2025-02-27T00:00:00"/>
    <x v="0"/>
    <s v="France"/>
    <s v="Lyon"/>
    <s v="Non-Profit"/>
    <x v="3"/>
    <x v="10"/>
    <x v="0"/>
    <s v="ACC-1604"/>
    <n v="1027.26"/>
    <n v="2200.41"/>
    <n v="8.7999999999999995E-2"/>
    <n v="15"/>
    <n v="12"/>
    <n v="30101.608799999995"/>
    <n v="15408.9"/>
    <n v="14692.708799999995"/>
    <n v="0.48810377204822347"/>
    <s v="Feb-2025"/>
    <s v="Q1-2025"/>
    <s v="High"/>
    <s v="Europe &gt; France &gt; Lyon"/>
    <s v="Jan-2023"/>
    <n v="25"/>
    <n v="25"/>
    <n v="1510846.7817000009"/>
    <n v="677681.46507000003"/>
    <n v="0.44854413649243413"/>
    <s v="A"/>
    <n v="0"/>
    <n v="0"/>
  </r>
  <r>
    <s v="ORD-2023-835010"/>
    <d v="2023-03-23T00:00:00"/>
    <d v="2023-04-15T00:00:00"/>
    <x v="3"/>
    <s v="Kenya"/>
    <s v="Mombasa"/>
    <s v="Small Business"/>
    <x v="0"/>
    <x v="1"/>
    <x v="0"/>
    <s v="ACC-2988"/>
    <n v="875.36"/>
    <n v="1178.6199999999999"/>
    <n v="0.151"/>
    <n v="28"/>
    <n v="23"/>
    <n v="28018.154640000001"/>
    <n v="24510.080000000002"/>
    <n v="3508.0746399999989"/>
    <n v="0.12520719815685902"/>
    <s v="Mar-2023"/>
    <s v="Q1-2023"/>
    <s v="Medium"/>
    <s v="Africa &gt; Kenya &gt; Mombasa"/>
    <s v="Jan-2023"/>
    <n v="2"/>
    <n v="2"/>
    <n v="1510846.7817000009"/>
    <n v="705699.61971"/>
    <n v="0.46708880626263677"/>
    <s v="A"/>
    <n v="0"/>
    <n v="0"/>
  </r>
  <r>
    <s v="ORD-2024-287210"/>
    <d v="2024-03-18T00:00:00"/>
    <d v="2024-03-21T00:00:00"/>
    <x v="0"/>
    <s v="Germany"/>
    <s v="Munich"/>
    <s v="Small Business"/>
    <x v="2"/>
    <x v="9"/>
    <x v="0"/>
    <s v="ACC-2761"/>
    <n v="910.63"/>
    <n v="1269.4000000000001"/>
    <n v="6.8000000000000005E-2"/>
    <n v="23"/>
    <n v="3"/>
    <n v="27210.858399999997"/>
    <n v="20944.490000000002"/>
    <n v="6266.3683999999957"/>
    <n v="0.23028925834989447"/>
    <s v="Mar-2024"/>
    <s v="Q1-2024"/>
    <s v="Medium"/>
    <s v="Europe &gt; Germany &gt; Munich"/>
    <s v="Jan-2023"/>
    <n v="14"/>
    <n v="14"/>
    <n v="1510846.7817000009"/>
    <n v="732910.47811000003"/>
    <n v="0.48509914240630747"/>
    <s v="A"/>
    <n v="1"/>
    <n v="0"/>
  </r>
  <r>
    <s v="ORD-2023-181257"/>
    <d v="2023-11-15T00:00:00"/>
    <d v="2023-12-06T00:00:00"/>
    <x v="0"/>
    <s v="United Kingdom"/>
    <s v="Manchester"/>
    <s v="Education"/>
    <x v="3"/>
    <x v="11"/>
    <x v="0"/>
    <s v="ACC-1060"/>
    <n v="1184.99"/>
    <n v="1154.3399999999999"/>
    <n v="2.8000000000000001E-2"/>
    <n v="24"/>
    <n v="21"/>
    <n v="26928.443519999997"/>
    <n v="28439.760000000002"/>
    <n v="-1511.316480000005"/>
    <n v="-5.6123424990290903E-2"/>
    <s v="Nov-2023"/>
    <s v="Q4-2023"/>
    <s v="Medium"/>
    <s v="Europe &gt; United Kingdom &gt; Manchester"/>
    <s v="Jan-2023"/>
    <n v="10"/>
    <n v="10"/>
    <n v="1510846.7817000009"/>
    <n v="759838.92163"/>
    <n v="0.50292255365235061"/>
    <s v="A"/>
    <n v="0"/>
    <n v="0"/>
  </r>
  <r>
    <s v="ORD-2025-843974"/>
    <d v="2025-07-20T00:00:00"/>
    <d v="2025-08-05T00:00:00"/>
    <x v="1"/>
    <s v="Brazil"/>
    <s v="Brasília"/>
    <s v="Enterprise"/>
    <x v="1"/>
    <x v="12"/>
    <x v="0"/>
    <s v="ACC-8098"/>
    <n v="1068.17"/>
    <n v="2375.37"/>
    <n v="0.109"/>
    <n v="12"/>
    <n v="16"/>
    <n v="25397.456040000001"/>
    <n v="12818.04"/>
    <n v="12579.41604"/>
    <n v="0.49530220744108827"/>
    <s v="Jul-2025"/>
    <s v="Q3-2025"/>
    <s v="High"/>
    <s v="Americas &gt; Brazil &gt; Brasília"/>
    <s v="Jan-2023"/>
    <n v="30"/>
    <n v="30"/>
    <n v="1510846.7817000009"/>
    <n v="785236.37766999996"/>
    <n v="0.51973263416324322"/>
    <s v="A"/>
    <n v="0"/>
    <n v="0"/>
  </r>
  <r>
    <s v="ORD-2023-621393"/>
    <d v="2023-07-07T00:00:00"/>
    <d v="2023-07-13T00:00:00"/>
    <x v="3"/>
    <s v="South Africa"/>
    <s v="Cape Town"/>
    <s v="Small Business"/>
    <x v="1"/>
    <x v="7"/>
    <x v="0"/>
    <s v="ACC-9445"/>
    <n v="612.59"/>
    <n v="1424.74"/>
    <n v="4.3999999999999997E-2"/>
    <n v="18"/>
    <n v="6"/>
    <n v="24516.925919999998"/>
    <n v="11026.62"/>
    <n v="13490.305919999997"/>
    <n v="0.55024459281802152"/>
    <s v="Jul-2023"/>
    <s v="Q3-2023"/>
    <s v="Medium"/>
    <s v="Africa &gt; South Africa &gt; Cape Town"/>
    <s v="Jan-2023"/>
    <n v="6"/>
    <n v="6"/>
    <n v="1510846.7817000009"/>
    <n v="809753.30358999991"/>
    <n v="0.5359599089716216"/>
    <s v="A"/>
    <n v="1"/>
    <n v="0"/>
  </r>
  <r>
    <s v="ORD-2025-580047"/>
    <d v="2025-06-14T00:00:00"/>
    <d v="2025-06-29T00:00:00"/>
    <x v="3"/>
    <s v="Nigeria"/>
    <s v="Port Harcourt"/>
    <s v="Consumer"/>
    <x v="1"/>
    <x v="9"/>
    <x v="0"/>
    <s v="ACC-3961"/>
    <n v="730.99"/>
    <n v="1242.8399999999999"/>
    <n v="0.12"/>
    <n v="22"/>
    <n v="15"/>
    <n v="24061.382399999999"/>
    <n v="16081.78"/>
    <n v="7979.6023999999979"/>
    <n v="0.33163524303574504"/>
    <s v="Jun-2025"/>
    <s v="Q2-2025"/>
    <s v="Medium"/>
    <s v="Africa &gt; Nigeria &gt; Port Harcourt"/>
    <s v="Jan-2023"/>
    <n v="29"/>
    <n v="29"/>
    <n v="1510846.7817000009"/>
    <n v="833814.68598999991"/>
    <n v="0.55188566841423448"/>
    <s v="A"/>
    <n v="0"/>
    <n v="0"/>
  </r>
  <r>
    <s v="ORD-2023-868460"/>
    <d v="2023-06-01T00:00:00"/>
    <d v="2023-06-01T00:00:00"/>
    <x v="2"/>
    <s v="India"/>
    <s v="Bengaluru"/>
    <s v="Corporate"/>
    <x v="0"/>
    <x v="13"/>
    <x v="0"/>
    <s v="ACC-4587"/>
    <n v="669.37"/>
    <n v="997.2"/>
    <n v="8.2000000000000003E-2"/>
    <n v="26"/>
    <n v="0"/>
    <n v="23801.169600000001"/>
    <n v="17403.62"/>
    <n v="6397.5496000000021"/>
    <n v="0.26879139586484868"/>
    <s v="Jun-2023"/>
    <s v="Q2-2023"/>
    <s v="Medium"/>
    <s v="Asia &gt; India &gt; Bengaluru"/>
    <s v="Jan-2023"/>
    <n v="5"/>
    <n v="5"/>
    <n v="1510846.7817000009"/>
    <n v="857615.85558999993"/>
    <n v="0.56763919808268892"/>
    <s v="A"/>
    <n v="1"/>
    <n v="0"/>
  </r>
  <r>
    <s v="ORD-2024-638884"/>
    <d v="2024-05-28T00:00:00"/>
    <d v="2024-06-04T00:00:00"/>
    <x v="3"/>
    <s v="Nigeria"/>
    <s v="Abuja"/>
    <s v="Enterprise"/>
    <x v="2"/>
    <x v="6"/>
    <x v="0"/>
    <s v="ACC-5177"/>
    <n v="1227.08"/>
    <n v="1896.62"/>
    <n v="0"/>
    <n v="12"/>
    <n v="7"/>
    <n v="22759.439999999999"/>
    <n v="14724.96"/>
    <n v="8034.48"/>
    <n v="0.353017473189147"/>
    <s v="May-2024"/>
    <s v="Q2-2024"/>
    <s v="High"/>
    <s v="Africa &gt; Nigeria &gt; Abuja"/>
    <s v="Jan-2023"/>
    <n v="16"/>
    <n v="16"/>
    <n v="1510846.7817000009"/>
    <n v="880375.29558999988"/>
    <n v="0.58270322725869261"/>
    <s v="A"/>
    <n v="1"/>
    <n v="0"/>
  </r>
  <r>
    <s v="ORD-2025-332931"/>
    <d v="2025-02-15T00:00:00"/>
    <d v="2025-03-01T00:00:00"/>
    <x v="3"/>
    <s v="Kenya"/>
    <s v="Mombasa"/>
    <s v="Education"/>
    <x v="3"/>
    <x v="2"/>
    <x v="0"/>
    <s v="ACC-5144"/>
    <n v="1162.8599999999999"/>
    <n v="1447.68"/>
    <n v="8.6999999999999994E-2"/>
    <n v="17"/>
    <n v="14"/>
    <n v="22469.441280000003"/>
    <n v="19768.62"/>
    <n v="2700.8212800000038"/>
    <n v="0.12019975247021378"/>
    <s v="Feb-2025"/>
    <s v="Q1-2025"/>
    <s v="Medium"/>
    <s v="Africa &gt; Kenya &gt; Mombasa"/>
    <s v="Jan-2023"/>
    <n v="25"/>
    <n v="25"/>
    <n v="1510846.7817000009"/>
    <n v="902844.73686999991"/>
    <n v="0.59757531194137459"/>
    <s v="A"/>
    <n v="0"/>
    <n v="0"/>
  </r>
  <r>
    <s v="ORD-2023-780206"/>
    <d v="2023-01-19T00:00:00"/>
    <d v="2023-02-03T00:00:00"/>
    <x v="0"/>
    <s v="United Kingdom"/>
    <s v="London"/>
    <s v="Enterprise"/>
    <x v="5"/>
    <x v="12"/>
    <x v="0"/>
    <s v="ACC-3645"/>
    <n v="873.06"/>
    <n v="2101.5500000000002"/>
    <n v="6.6000000000000003E-2"/>
    <n v="11"/>
    <n v="15"/>
    <n v="21591.324700000001"/>
    <n v="9603.66"/>
    <n v="11987.664700000001"/>
    <n v="0.55520746719167258"/>
    <s v="Jan-2023"/>
    <s v="Q1-2023"/>
    <s v="High"/>
    <s v="Europe &gt; United Kingdom &gt; London"/>
    <s v="Jan-2023"/>
    <n v="0"/>
    <n v="0"/>
    <n v="1510846.7817000009"/>
    <n v="924436.0615699999"/>
    <n v="0.61186618839656715"/>
    <s v="A"/>
    <n v="0"/>
    <n v="0"/>
  </r>
  <r>
    <s v="ORD-2023-479747"/>
    <d v="2023-07-14T00:00:00"/>
    <d v="2023-07-14T00:00:00"/>
    <x v="3"/>
    <s v="Nigeria"/>
    <s v="Lagos"/>
    <s v="Education"/>
    <x v="0"/>
    <x v="14"/>
    <x v="0"/>
    <s v="ACC-5334"/>
    <n v="956.38"/>
    <n v="1454.22"/>
    <n v="3.9E-2"/>
    <n v="15"/>
    <n v="0"/>
    <n v="20962.581299999998"/>
    <n v="14345.7"/>
    <n v="6616.8812999999973"/>
    <n v="0.31565202802576597"/>
    <s v="Jul-2023"/>
    <s v="Q3-2023"/>
    <s v="Medium"/>
    <s v="Africa &gt; Nigeria &gt; Lagos"/>
    <s v="Jan-2023"/>
    <n v="6"/>
    <n v="6"/>
    <n v="1510846.7817000009"/>
    <n v="945398.64286999987"/>
    <n v="0.6257409118654903"/>
    <s v="A"/>
    <n v="1"/>
    <n v="0"/>
  </r>
  <r>
    <s v="ORD-2023-808024"/>
    <d v="2023-12-30T00:00:00"/>
    <d v="2024-01-08T00:00:00"/>
    <x v="0"/>
    <s v="France"/>
    <s v="Marseille"/>
    <s v="Consumer"/>
    <x v="1"/>
    <x v="2"/>
    <x v="0"/>
    <s v="ACC-6594"/>
    <n v="861.1"/>
    <n v="1224.72"/>
    <n v="0.17399999999999999"/>
    <n v="20"/>
    <n v="9"/>
    <n v="20232.374400000004"/>
    <n v="17222"/>
    <n v="3010.3744000000042"/>
    <n v="0.14878997098827923"/>
    <s v="Dec-2023"/>
    <s v="Q4-2023"/>
    <s v="Medium"/>
    <s v="Europe &gt; France &gt; Marseille"/>
    <s v="Jan-2023"/>
    <n v="11"/>
    <n v="11"/>
    <n v="1510846.7817000009"/>
    <n v="965631.01726999984"/>
    <n v="0.63913232563759659"/>
    <s v="A"/>
    <n v="0"/>
    <n v="0"/>
  </r>
  <r>
    <s v="ORD-2025-944081"/>
    <d v="2025-03-25T00:00:00"/>
    <d v="2025-03-26T00:00:00"/>
    <x v="3"/>
    <s v="Nigeria"/>
    <s v="Lagos"/>
    <s v="Education"/>
    <x v="5"/>
    <x v="12"/>
    <x v="0"/>
    <s v="ACC-9533"/>
    <n v="1450.43"/>
    <n v="1994.67"/>
    <n v="0.1"/>
    <n v="11"/>
    <n v="1"/>
    <n v="19747.233000000004"/>
    <n v="15954.730000000001"/>
    <n v="3792.5030000000024"/>
    <n v="0.19205237513529119"/>
    <s v="Mar-2025"/>
    <s v="Q1-2025"/>
    <s v="High"/>
    <s v="Africa &gt; Nigeria &gt; Lagos"/>
    <s v="Jan-2023"/>
    <n v="26"/>
    <n v="26"/>
    <n v="1510846.7817000009"/>
    <n v="985378.25026999984"/>
    <n v="0.65220263378478049"/>
    <s v="A"/>
    <n v="1"/>
    <n v="0"/>
  </r>
  <r>
    <s v="ORD-2025-840976"/>
    <d v="2025-09-01T00:00:00"/>
    <d v="2025-09-30T00:00:00"/>
    <x v="1"/>
    <s v="Brazil"/>
    <s v="Brasília"/>
    <s v="Education"/>
    <x v="0"/>
    <x v="10"/>
    <x v="0"/>
    <s v="ACC-1663"/>
    <n v="780.59"/>
    <n v="631.57000000000005"/>
    <n v="0"/>
    <n v="31"/>
    <n v="29"/>
    <n v="19578.670000000002"/>
    <n v="24198.29"/>
    <n v="-4619.619999999999"/>
    <n v="-0.23595167598207634"/>
    <s v="Sep-2025"/>
    <s v="Q3-2025"/>
    <s v="Low"/>
    <s v="Americas &gt; Brazil &gt; Brasília"/>
    <s v="Jan-2023"/>
    <n v="32"/>
    <n v="32"/>
    <n v="1510846.7817000009"/>
    <n v="1004956.9202699999"/>
    <n v="0.66516137337184178"/>
    <s v="A"/>
    <n v="0"/>
    <n v="0"/>
  </r>
  <r>
    <s v="ORD-2024-451005"/>
    <d v="2024-06-30T00:00:00"/>
    <d v="2024-07-07T00:00:00"/>
    <x v="1"/>
    <s v="Brazil"/>
    <s v="Rio de Janeiro"/>
    <s v="Small Business"/>
    <x v="3"/>
    <x v="2"/>
    <x v="0"/>
    <s v="ACC-9162"/>
    <n v="1112.98"/>
    <n v="2095.73"/>
    <n v="7.1999999999999995E-2"/>
    <n v="10"/>
    <n v="7"/>
    <n v="19448.374400000001"/>
    <n v="11129.8"/>
    <n v="8318.5744000000013"/>
    <n v="0.42772594916724765"/>
    <s v="Jun-2024"/>
    <s v="Q2-2024"/>
    <s v="High"/>
    <s v="Americas &gt; Brazil &gt; Rio de Janeiro"/>
    <s v="Jan-2023"/>
    <n v="17"/>
    <n v="17"/>
    <n v="1510846.7817000009"/>
    <n v="1024405.2946699999"/>
    <n v="0.67803387284403627"/>
    <s v="A"/>
    <n v="1"/>
    <n v="0"/>
  </r>
  <r>
    <s v="ORD-2024-277241"/>
    <d v="2024-01-28T00:00:00"/>
    <d v="2024-01-30T00:00:00"/>
    <x v="3"/>
    <s v="South Africa"/>
    <s v="Cape Town"/>
    <s v="Consumer"/>
    <x v="3"/>
    <x v="6"/>
    <x v="0"/>
    <s v="ACC-6223"/>
    <n v="798.45"/>
    <n v="1592.02"/>
    <n v="6.6000000000000003E-2"/>
    <n v="13"/>
    <n v="2"/>
    <n v="19330.306839999997"/>
    <n v="10379.85"/>
    <n v="8950.4568399999971"/>
    <n v="0.46302714768494579"/>
    <s v="Jan-2024"/>
    <s v="Q1-2024"/>
    <s v="Medium"/>
    <s v="Africa &gt; South Africa &gt; Cape Town"/>
    <s v="Jan-2023"/>
    <n v="12"/>
    <n v="12"/>
    <n v="1510846.7817000009"/>
    <n v="1043735.6015099998"/>
    <n v="0.69082822570240465"/>
    <s v="A"/>
    <n v="1"/>
    <n v="0"/>
  </r>
  <r>
    <s v="ORD-2024-468615"/>
    <d v="2024-07-09T00:00:00"/>
    <d v="2024-07-12T00:00:00"/>
    <x v="2"/>
    <s v="China"/>
    <s v="Shanghai"/>
    <s v="Small Business"/>
    <x v="0"/>
    <x v="4"/>
    <x v="0"/>
    <s v="ACC-3721"/>
    <n v="748.39"/>
    <n v="979.42"/>
    <n v="0"/>
    <n v="17"/>
    <n v="3"/>
    <n v="16650.14"/>
    <n v="12722.63"/>
    <n v="3927.51"/>
    <n v="0.23588450307324746"/>
    <s v="Jul-2024"/>
    <s v="Q3-2024"/>
    <s v="Medium"/>
    <s v="Asia &gt; China &gt; Shanghai"/>
    <s v="Jan-2023"/>
    <n v="18"/>
    <n v="18"/>
    <n v="1510846.7817000009"/>
    <n v="1060385.7415099998"/>
    <n v="0.70184862843395446"/>
    <s v="A"/>
    <n v="1"/>
    <n v="0"/>
  </r>
  <r>
    <s v="ORD-2023-890605"/>
    <d v="2023-06-24T00:00:00"/>
    <d v="2023-07-01T00:00:00"/>
    <x v="1"/>
    <s v="Canada"/>
    <s v="Toronto"/>
    <s v="Non-Profit"/>
    <x v="0"/>
    <x v="9"/>
    <x v="0"/>
    <s v="ACC-2903"/>
    <n v="471.42"/>
    <n v="824.81"/>
    <n v="8.7999999999999995E-2"/>
    <n v="22"/>
    <n v="7"/>
    <n v="16548.987840000002"/>
    <n v="10371.24"/>
    <n v="6177.7478400000018"/>
    <n v="0.37330064531608242"/>
    <s v="Jun-2023"/>
    <s v="Q2-2023"/>
    <s v="Medium"/>
    <s v="Americas &gt; Canada &gt; Toronto"/>
    <s v="Jan-2023"/>
    <n v="5"/>
    <n v="5"/>
    <n v="1510846.7817000009"/>
    <n v="1076934.7293499999"/>
    <n v="0.71280208052482708"/>
    <s v="A"/>
    <n v="1"/>
    <n v="0"/>
  </r>
  <r>
    <s v="ORD-2023-674887"/>
    <d v="2023-12-16T00:00:00"/>
    <d v="2023-12-19T00:00:00"/>
    <x v="2"/>
    <s v="China"/>
    <s v="Beijing"/>
    <s v="Education"/>
    <x v="0"/>
    <x v="5"/>
    <x v="0"/>
    <s v="ACC-9644"/>
    <n v="1415.05"/>
    <n v="1972.38"/>
    <n v="0"/>
    <n v="8"/>
    <n v="3"/>
    <n v="15779.04"/>
    <n v="11320.4"/>
    <n v="4458.6400000000012"/>
    <n v="0.28256725377462766"/>
    <s v="Dec-2023"/>
    <s v="Q4-2023"/>
    <s v="High"/>
    <s v="Asia &gt; China &gt; Beijing"/>
    <s v="Jan-2023"/>
    <n v="11"/>
    <n v="11"/>
    <n v="1510846.7817000009"/>
    <n v="1092713.76935"/>
    <n v="0.72324591916625802"/>
    <s v="A"/>
    <n v="1"/>
    <n v="0"/>
  </r>
  <r>
    <s v="ORD-2023-173313"/>
    <d v="2023-06-15T00:00:00"/>
    <d v="2023-07-12T00:00:00"/>
    <x v="0"/>
    <s v="United Kingdom"/>
    <s v="Manchester"/>
    <s v="Consumer"/>
    <x v="3"/>
    <x v="14"/>
    <x v="0"/>
    <s v="ACC-3833"/>
    <n v="751.28"/>
    <n v="1111.8800000000001"/>
    <n v="0.13500000000000001"/>
    <n v="16"/>
    <n v="27"/>
    <n v="15388.419200000002"/>
    <n v="12020.48"/>
    <n v="3367.9392000000025"/>
    <n v="0.21886193482433869"/>
    <s v="Jun-2023"/>
    <s v="Q2-2023"/>
    <s v="Medium"/>
    <s v="Europe &gt; United Kingdom &gt; Manchester"/>
    <s v="Jan-2023"/>
    <n v="5"/>
    <n v="5"/>
    <n v="1510846.7817000009"/>
    <n v="1108102.1885499998"/>
    <n v="0.73343121352329732"/>
    <s v="A"/>
    <n v="0"/>
    <n v="0"/>
  </r>
  <r>
    <s v="ORD-2025-898843"/>
    <d v="2025-02-02T00:00:00"/>
    <d v="2025-03-04T00:00:00"/>
    <x v="2"/>
    <s v="Japan"/>
    <s v="Osaka"/>
    <s v="Education"/>
    <x v="5"/>
    <x v="2"/>
    <x v="0"/>
    <s v="ACC-9591"/>
    <n v="766.59"/>
    <n v="1912.8"/>
    <n v="0.19600000000000001"/>
    <n v="10"/>
    <n v="30"/>
    <n v="15378.912"/>
    <n v="7665.9000000000005"/>
    <n v="7713.0119999999997"/>
    <n v="0.50153170783472845"/>
    <s v="Feb-2025"/>
    <s v="Q1-2025"/>
    <s v="High"/>
    <s v="Asia &gt; Japan &gt; Osaka"/>
    <s v="Mar-2023"/>
    <n v="23"/>
    <n v="23"/>
    <n v="1510846.7817000009"/>
    <n v="1123481.1005499999"/>
    <n v="0.74361021525019355"/>
    <s v="A"/>
    <n v="0"/>
    <n v="0"/>
  </r>
  <r>
    <s v="ORD-2024-901115"/>
    <d v="2024-07-25T00:00:00"/>
    <d v="2024-08-02T00:00:00"/>
    <x v="1"/>
    <s v="Canada"/>
    <s v="Montreal"/>
    <s v="Consumer"/>
    <x v="3"/>
    <x v="8"/>
    <x v="0"/>
    <s v="ACC-6626"/>
    <n v="986.81"/>
    <n v="2050.31"/>
    <n v="0.10299999999999999"/>
    <n v="8"/>
    <n v="8"/>
    <n v="14713.02456"/>
    <n v="7894.48"/>
    <n v="6818.5445600000003"/>
    <n v="0.46343595310358132"/>
    <s v="Jul-2024"/>
    <s v="Q3-2024"/>
    <s v="High"/>
    <s v="Americas &gt; Canada &gt; Montreal"/>
    <s v="Jan-2023"/>
    <n v="18"/>
    <n v="18"/>
    <n v="1510846.7817000009"/>
    <n v="1138194.1251099999"/>
    <n v="0.75334847907562597"/>
    <s v="A"/>
    <n v="0"/>
    <n v="0"/>
  </r>
  <r>
    <s v="ORD-2024-921935"/>
    <d v="2024-01-01T00:00:00"/>
    <d v="2024-01-27T00:00:00"/>
    <x v="0"/>
    <s v="United Kingdom"/>
    <s v="Manchester"/>
    <s v="Education"/>
    <x v="5"/>
    <x v="4"/>
    <x v="0"/>
    <s v="ACC-3103"/>
    <n v="657.45"/>
    <n v="1325.96"/>
    <n v="0.16700000000000001"/>
    <n v="13"/>
    <n v="26"/>
    <n v="14358.820839999998"/>
    <n v="8546.85"/>
    <n v="5811.9708399999981"/>
    <n v="0.40476658249048802"/>
    <s v="Jan-2024"/>
    <s v="Q1-2024"/>
    <s v="Medium"/>
    <s v="Europe &gt; United Kingdom &gt; Manchester"/>
    <s v="Jan-2023"/>
    <n v="12"/>
    <n v="12"/>
    <n v="1510846.7817000009"/>
    <n v="1152552.9459499998"/>
    <n v="0.76285230237122403"/>
    <s v="A"/>
    <n v="0"/>
    <n v="0"/>
  </r>
  <r>
    <s v="ORD-2023-107265"/>
    <d v="2023-04-22T00:00:00"/>
    <d v="2023-05-14T00:00:00"/>
    <x v="2"/>
    <s v="Japan"/>
    <s v="Nagoya"/>
    <s v="Enterprise"/>
    <x v="0"/>
    <x v="5"/>
    <x v="0"/>
    <s v="ACC-7713"/>
    <n v="1209.22"/>
    <n v="1404.33"/>
    <n v="0.10299999999999999"/>
    <n v="11"/>
    <n v="22"/>
    <n v="13856.52411"/>
    <n v="13301.42"/>
    <n v="555.10411000000022"/>
    <n v="4.0060848275751328E-2"/>
    <s v="Apr-2023"/>
    <s v="Q2-2023"/>
    <s v="Medium"/>
    <s v="Asia &gt; Japan &gt; Nagoya"/>
    <s v="Mar-2023"/>
    <n v="1"/>
    <n v="1"/>
    <n v="1510846.7817000009"/>
    <n v="1166409.47006"/>
    <n v="0.7720236652637662"/>
    <s v="A"/>
    <n v="0"/>
    <n v="0"/>
  </r>
  <r>
    <s v="ORD-2025-766923"/>
    <d v="2025-02-15T00:00:00"/>
    <d v="2025-02-15T00:00:00"/>
    <x v="0"/>
    <s v="Germany"/>
    <s v="Frankfurt"/>
    <s v="Small Business"/>
    <x v="1"/>
    <x v="2"/>
    <x v="0"/>
    <s v="ACC-3989"/>
    <n v="815.83"/>
    <n v="1982.18"/>
    <n v="0.127"/>
    <n v="8"/>
    <n v="0"/>
    <n v="13843.545120000001"/>
    <n v="6526.64"/>
    <n v="7316.9051200000004"/>
    <n v="0.52854272923408507"/>
    <s v="Feb-2025"/>
    <s v="Q1-2025"/>
    <s v="High"/>
    <s v="Europe &gt; Germany &gt; Frankfurt"/>
    <s v="Jan-2023"/>
    <n v="25"/>
    <n v="25"/>
    <n v="1510846.7817000009"/>
    <n v="1180253.0151799999"/>
    <n v="0.78118643761611761"/>
    <s v="A"/>
    <n v="1"/>
    <n v="0"/>
  </r>
  <r>
    <s v="ORD-2023-302041"/>
    <d v="2023-10-04T00:00:00"/>
    <d v="2023-10-29T00:00:00"/>
    <x v="1"/>
    <s v="USA"/>
    <s v="San Francisco"/>
    <s v="Small Business"/>
    <x v="5"/>
    <x v="0"/>
    <x v="0"/>
    <s v="ACC-5079"/>
    <n v="1239.8399999999999"/>
    <n v="1482.75"/>
    <n v="6.7000000000000004E-2"/>
    <n v="10"/>
    <n v="25"/>
    <n v="13834.057500000001"/>
    <n v="12398.4"/>
    <n v="1435.6575000000012"/>
    <n v="0.10377703721413628"/>
    <s v="Oct-2023"/>
    <s v="Q4-2023"/>
    <s v="Medium"/>
    <s v="Americas &gt; USA &gt; San Francisco"/>
    <s v="Jan-2023"/>
    <n v="9"/>
    <n v="9"/>
    <n v="1510846.7817000009"/>
    <n v="1194087.07268"/>
    <n v="0.79034293029794611"/>
    <s v="A"/>
    <n v="0"/>
    <n v="0"/>
  </r>
  <r>
    <s v="ORD-2023-488227"/>
    <d v="2023-09-08T00:00:00"/>
    <d v="2023-10-02T00:00:00"/>
    <x v="1"/>
    <s v="Canada"/>
    <s v="Toronto"/>
    <s v="Education"/>
    <x v="3"/>
    <x v="5"/>
    <x v="0"/>
    <s v="ACC-3415"/>
    <n v="1299.03"/>
    <n v="2451.2199999999998"/>
    <n v="0.20799999999999999"/>
    <n v="7"/>
    <n v="24"/>
    <n v="13589.563679999999"/>
    <n v="9093.2099999999991"/>
    <n v="4496.3536800000002"/>
    <n v="0.33086814160320416"/>
    <s v="Sep-2023"/>
    <s v="Q3-2023"/>
    <s v="High"/>
    <s v="Americas &gt; Canada &gt; Toronto"/>
    <s v="Jan-2023"/>
    <n v="8"/>
    <n v="8"/>
    <n v="1510846.7817000009"/>
    <n v="1207676.6363599999"/>
    <n v="0.79933759729171561"/>
    <s v="A"/>
    <n v="0"/>
    <n v="1"/>
  </r>
  <r>
    <s v="ORD-2024-997336"/>
    <d v="2024-10-04T00:00:00"/>
    <d v="2024-11-02T00:00:00"/>
    <x v="3"/>
    <s v="Nigeria"/>
    <s v="Abuja"/>
    <s v="Corporate"/>
    <x v="5"/>
    <x v="6"/>
    <x v="0"/>
    <s v="ACC-9038"/>
    <n v="412.09"/>
    <n v="968.94"/>
    <n v="9.9000000000000005E-2"/>
    <n v="15"/>
    <n v="29"/>
    <n v="13095.224100000001"/>
    <n v="6181.3499999999995"/>
    <n v="6913.8741000000018"/>
    <n v="0.52796913189137418"/>
    <s v="Oct-2024"/>
    <s v="Q4-2024"/>
    <s v="Medium"/>
    <s v="Africa &gt; Nigeria &gt; Abuja"/>
    <s v="Jan-2023"/>
    <n v="21"/>
    <n v="21"/>
    <n v="1510846.7817000009"/>
    <n v="1220771.8604599999"/>
    <n v="0.80800507056472703"/>
    <s v="B"/>
    <n v="0"/>
    <n v="0"/>
  </r>
  <r>
    <s v="ORD-2024-468501"/>
    <d v="2024-11-06T00:00:00"/>
    <d v="2024-11-22T00:00:00"/>
    <x v="1"/>
    <s v="Canada"/>
    <s v="Toronto"/>
    <s v="Non-Profit"/>
    <x v="5"/>
    <x v="4"/>
    <x v="0"/>
    <s v="ACC-6348"/>
    <n v="1454.11"/>
    <n v="2629.75"/>
    <n v="0.29199999999999998"/>
    <n v="7"/>
    <n v="16"/>
    <n v="13033.040999999999"/>
    <n v="10178.769999999999"/>
    <n v="2854.2710000000006"/>
    <n v="0.21900268709351875"/>
    <s v="Nov-2024"/>
    <s v="Q4-2024"/>
    <s v="High"/>
    <s v="Americas &gt; Canada &gt; Toronto"/>
    <s v="Jan-2023"/>
    <n v="22"/>
    <n v="22"/>
    <n v="1510846.7817000009"/>
    <n v="1233804.9014599998"/>
    <n v="0.81663138605737762"/>
    <s v="B"/>
    <n v="0"/>
    <n v="1"/>
  </r>
  <r>
    <s v="ORD-2025-703623"/>
    <d v="2025-07-23T00:00:00"/>
    <d v="2025-08-19T00:00:00"/>
    <x v="2"/>
    <s v="Japan"/>
    <s v="Nagoya"/>
    <s v="Consumer"/>
    <x v="1"/>
    <x v="7"/>
    <x v="0"/>
    <s v="ACC-1596"/>
    <n v="896.09"/>
    <n v="744.27"/>
    <n v="8.3000000000000004E-2"/>
    <n v="18"/>
    <n v="27"/>
    <n v="12284.920620000001"/>
    <n v="16129.62"/>
    <n v="-3844.69938"/>
    <n v="-0.31296086469950668"/>
    <s v="Jul-2025"/>
    <s v="Q3-2025"/>
    <s v="Low"/>
    <s v="Asia &gt; Japan &gt; Nagoya"/>
    <s v="Mar-2023"/>
    <n v="28"/>
    <n v="28"/>
    <n v="1510846.7817000009"/>
    <n v="1246089.8220799998"/>
    <n v="0.82476253527038845"/>
    <s v="B"/>
    <n v="0"/>
    <n v="0"/>
  </r>
  <r>
    <s v="ORD-2025-337268"/>
    <d v="2025-02-16T00:00:00"/>
    <d v="2025-03-17T00:00:00"/>
    <x v="0"/>
    <s v="Germany"/>
    <s v="Munich"/>
    <s v="Consumer"/>
    <x v="0"/>
    <x v="2"/>
    <x v="0"/>
    <s v="ACC-5150"/>
    <n v="730.42"/>
    <n v="956.7"/>
    <n v="4.2000000000000003E-2"/>
    <n v="13"/>
    <n v="29"/>
    <n v="11914.7418"/>
    <n v="9495.4599999999991"/>
    <n v="2419.2818000000007"/>
    <n v="0.20304945256975696"/>
    <s v="Feb-2025"/>
    <s v="Q1-2025"/>
    <s v="Medium"/>
    <s v="Europe &gt; Germany &gt; Munich"/>
    <s v="Jan-2023"/>
    <n v="25"/>
    <n v="25"/>
    <n v="1510846.7817000009"/>
    <n v="1258004.5638799998"/>
    <n v="0.83264867034663592"/>
    <s v="B"/>
    <n v="0"/>
    <n v="0"/>
  </r>
  <r>
    <s v="ORD-2023-842488"/>
    <d v="2023-10-31T00:00:00"/>
    <d v="2023-11-02T00:00:00"/>
    <x v="3"/>
    <s v="Kenya"/>
    <s v="Kisumu"/>
    <s v="Education"/>
    <x v="0"/>
    <x v="0"/>
    <x v="0"/>
    <s v="ACC-4124"/>
    <n v="867.89"/>
    <n v="1349.94"/>
    <n v="0.184"/>
    <n v="10"/>
    <n v="2"/>
    <n v="11015.510400000003"/>
    <n v="8678.9"/>
    <n v="2336.6104000000032"/>
    <n v="0.21212003031652557"/>
    <s v="Oct-2023"/>
    <s v="Q4-2023"/>
    <s v="Medium"/>
    <s v="Africa &gt; Kenya &gt; Kisumu"/>
    <s v="Jan-2023"/>
    <n v="9"/>
    <n v="9"/>
    <n v="1510846.7817000009"/>
    <n v="1269020.0742799998"/>
    <n v="0.83993962170810055"/>
    <s v="B"/>
    <n v="1"/>
    <n v="0"/>
  </r>
  <r>
    <s v="ORD-2023-609394"/>
    <d v="2023-04-16T00:00:00"/>
    <d v="2023-04-19T00:00:00"/>
    <x v="0"/>
    <s v="Germany"/>
    <s v="Munich"/>
    <s v="Corporate"/>
    <x v="3"/>
    <x v="7"/>
    <x v="0"/>
    <s v="ACC-1731"/>
    <n v="553.61"/>
    <n v="699.47"/>
    <n v="0.02"/>
    <n v="16"/>
    <n v="3"/>
    <n v="10967.6896"/>
    <n v="8857.76"/>
    <n v="2109.9295999999995"/>
    <n v="0.19237685209472008"/>
    <s v="Apr-2023"/>
    <s v="Q2-2023"/>
    <s v="Low"/>
    <s v="Europe &gt; Germany &gt; Munich"/>
    <s v="Jan-2023"/>
    <n v="3"/>
    <n v="3"/>
    <n v="1510846.7817000009"/>
    <n v="1279987.7638799998"/>
    <n v="0.84719892141528796"/>
    <s v="B"/>
    <n v="1"/>
    <n v="0"/>
  </r>
  <r>
    <s v="ORD-2024-605629"/>
    <d v="2024-07-15T00:00:00"/>
    <d v="2024-07-15T00:00:00"/>
    <x v="2"/>
    <s v="Japan"/>
    <s v="Tokyo"/>
    <s v="Small Business"/>
    <x v="1"/>
    <x v="12"/>
    <x v="0"/>
    <s v="ACC-2735"/>
    <n v="801.77"/>
    <n v="1218.92"/>
    <n v="0.254"/>
    <n v="12"/>
    <n v="0"/>
    <n v="10911.771840000001"/>
    <n v="9621.24"/>
    <n v="1290.5318400000015"/>
    <n v="0.11826968698788347"/>
    <s v="Jul-2024"/>
    <s v="Q3-2024"/>
    <s v="Medium"/>
    <s v="Asia &gt; Japan &gt; Tokyo"/>
    <s v="Mar-2023"/>
    <n v="16"/>
    <n v="16"/>
    <n v="1510846.7817000009"/>
    <n v="1290899.5357199998"/>
    <n v="0.85442121024839002"/>
    <s v="B"/>
    <n v="1"/>
    <n v="1"/>
  </r>
  <r>
    <s v="ORD-2023-144816"/>
    <d v="2023-05-07T00:00:00"/>
    <d v="2023-05-29T00:00:00"/>
    <x v="3"/>
    <s v="South Africa"/>
    <s v="Durban"/>
    <s v="Education"/>
    <x v="5"/>
    <x v="10"/>
    <x v="0"/>
    <s v="ACC-2364"/>
    <n v="653.86"/>
    <n v="931.84"/>
    <n v="0.121"/>
    <n v="13"/>
    <n v="22"/>
    <n v="10648.135679999999"/>
    <n v="8500.18"/>
    <n v="2147.9556799999991"/>
    <n v="0.20172129136506262"/>
    <s v="May-2023"/>
    <s v="Q2-2023"/>
    <s v="Medium"/>
    <s v="Africa &gt; South Africa &gt; Durban"/>
    <s v="Jan-2023"/>
    <n v="4"/>
    <n v="4"/>
    <n v="1510846.7817000009"/>
    <n v="1301547.6713999999"/>
    <n v="0.86146900345215804"/>
    <s v="B"/>
    <n v="0"/>
    <n v="0"/>
  </r>
  <r>
    <s v="ORD-2023-653343"/>
    <d v="2023-11-10T00:00:00"/>
    <d v="2023-11-28T00:00:00"/>
    <x v="1"/>
    <s v="Brazil"/>
    <s v="Brasília"/>
    <s v="Education"/>
    <x v="1"/>
    <x v="2"/>
    <x v="0"/>
    <s v="ACC-5260"/>
    <n v="388.51"/>
    <n v="776.46"/>
    <n v="0.157"/>
    <n v="16"/>
    <n v="18"/>
    <n v="10472.89248"/>
    <n v="6216.16"/>
    <n v="4256.7324800000006"/>
    <n v="0.40645241876864951"/>
    <s v="Nov-2023"/>
    <s v="Q4-2023"/>
    <s v="Low"/>
    <s v="Americas &gt; Brazil &gt; Brasília"/>
    <s v="Jan-2023"/>
    <n v="10"/>
    <n v="10"/>
    <n v="1510846.7817000009"/>
    <n v="1312020.5638799998"/>
    <n v="0.86840080660179031"/>
    <s v="B"/>
    <n v="0"/>
    <n v="0"/>
  </r>
  <r>
    <s v="ORD-2023-912395"/>
    <d v="2023-07-26T00:00:00"/>
    <d v="2023-08-25T00:00:00"/>
    <x v="1"/>
    <s v="USA"/>
    <s v="New York"/>
    <s v="Consumer"/>
    <x v="0"/>
    <x v="9"/>
    <x v="0"/>
    <s v="ACC-7078"/>
    <n v="1261.48"/>
    <n v="1643.18"/>
    <n v="0.151"/>
    <n v="7"/>
    <n v="30"/>
    <n v="9765.4187399999992"/>
    <n v="8830.36"/>
    <n v="935.05873999999858"/>
    <n v="9.5752037357078934E-2"/>
    <s v="Jul-2023"/>
    <s v="Q3-2023"/>
    <s v="High"/>
    <s v="Americas &gt; USA &gt; New York"/>
    <s v="Jan-2023"/>
    <n v="6"/>
    <n v="6"/>
    <n v="1510846.7817000009"/>
    <n v="1321785.9826199999"/>
    <n v="0.87486434668956292"/>
    <s v="B"/>
    <n v="0"/>
    <n v="0"/>
  </r>
  <r>
    <s v="ORD-2023-406606"/>
    <d v="2023-10-25T00:00:00"/>
    <d v="2023-10-28T00:00:00"/>
    <x v="1"/>
    <s v="Brazil"/>
    <s v="Brasília"/>
    <s v="Corporate"/>
    <x v="5"/>
    <x v="2"/>
    <x v="0"/>
    <s v="ACC-2867"/>
    <n v="509.31"/>
    <n v="1145.9000000000001"/>
    <n v="5.7000000000000002E-2"/>
    <n v="9"/>
    <n v="3"/>
    <n v="9725.2533000000003"/>
    <n v="4583.79"/>
    <n v="5141.4633000000003"/>
    <n v="0.52867140231709953"/>
    <s v="Oct-2023"/>
    <s v="Q4-2023"/>
    <s v="Medium"/>
    <s v="Americas &gt; Brazil &gt; Brasília"/>
    <s v="Jan-2023"/>
    <n v="9"/>
    <n v="9"/>
    <n v="1510846.7817000009"/>
    <n v="1331511.2359199999"/>
    <n v="0.88130130205644475"/>
    <s v="B"/>
    <n v="1"/>
    <n v="0"/>
  </r>
  <r>
    <s v="ORD-2023-521818"/>
    <d v="2023-01-29T00:00:00"/>
    <d v="2023-02-28T00:00:00"/>
    <x v="2"/>
    <s v="India"/>
    <s v="Bengaluru"/>
    <s v="Non-Profit"/>
    <x v="0"/>
    <x v="7"/>
    <x v="0"/>
    <s v="ACC-4631"/>
    <n v="1262.0999999999999"/>
    <n v="1395.53"/>
    <n v="0.23300000000000001"/>
    <n v="9"/>
    <n v="30"/>
    <n v="9633.3435900000004"/>
    <n v="11358.9"/>
    <n v="-1725.5564099999992"/>
    <n v="-0.179123312054522"/>
    <s v="Jan-2023"/>
    <s v="Q1-2023"/>
    <s v="Medium"/>
    <s v="Asia &gt; India &gt; Bengaluru"/>
    <s v="Jan-2023"/>
    <n v="0"/>
    <n v="0"/>
    <n v="1510846.7817000009"/>
    <n v="1341144.5795099998"/>
    <n v="0.887677424179934"/>
    <s v="B"/>
    <n v="0"/>
    <n v="1"/>
  </r>
  <r>
    <s v="ORD-2025-922513"/>
    <d v="2025-08-28T00:00:00"/>
    <d v="2025-09-04T00:00:00"/>
    <x v="3"/>
    <s v="Nigeria"/>
    <s v="Port Harcourt"/>
    <s v="Small Business"/>
    <x v="0"/>
    <x v="5"/>
    <x v="0"/>
    <s v="ACC-4483"/>
    <n v="521.05999999999995"/>
    <n v="1240.31"/>
    <n v="0.14599999999999999"/>
    <n v="9"/>
    <n v="7"/>
    <n v="9533.0226599999987"/>
    <n v="4689.5399999999991"/>
    <n v="4843.4826599999997"/>
    <n v="0.50807417885650974"/>
    <s v="Aug-2025"/>
    <s v="Q3-2025"/>
    <s v="Medium"/>
    <s v="Africa &gt; Nigeria &gt; Port Harcourt"/>
    <s v="Jan-2023"/>
    <n v="31"/>
    <n v="31"/>
    <n v="1510846.7817000009"/>
    <n v="1350677.6021699999"/>
    <n v="0.89398714583766126"/>
    <s v="B"/>
    <n v="1"/>
    <n v="0"/>
  </r>
  <r>
    <s v="ORD-2023-261081"/>
    <d v="2023-07-24T00:00:00"/>
    <d v="2023-08-19T00:00:00"/>
    <x v="3"/>
    <s v="Kenya"/>
    <s v="Nairobi"/>
    <s v="Enterprise"/>
    <x v="5"/>
    <x v="9"/>
    <x v="0"/>
    <s v="ACC-1238"/>
    <n v="661.45"/>
    <n v="1634.86"/>
    <n v="0.3"/>
    <n v="8"/>
    <n v="26"/>
    <n v="9155.2159999999985"/>
    <n v="5291.6"/>
    <n v="3863.6159999999982"/>
    <n v="0.42201254454291398"/>
    <s v="Jul-2023"/>
    <s v="Q3-2023"/>
    <s v="High"/>
    <s v="Africa &gt; Kenya &gt; Nairobi"/>
    <s v="Jan-2023"/>
    <n v="6"/>
    <n v="6"/>
    <n v="1510846.7817000009"/>
    <n v="1359832.8181699999"/>
    <n v="0.9000468046401896"/>
    <s v="B"/>
    <n v="0"/>
    <n v="1"/>
  </r>
  <r>
    <s v="ORD-2023-727290"/>
    <d v="2023-04-03T00:00:00"/>
    <d v="2023-04-16T00:00:00"/>
    <x v="0"/>
    <s v="France"/>
    <s v="Marseille"/>
    <s v="Non-Profit"/>
    <x v="1"/>
    <x v="9"/>
    <x v="0"/>
    <s v="ACC-4815"/>
    <n v="790.54"/>
    <n v="601.49"/>
    <n v="0"/>
    <n v="15"/>
    <n v="13"/>
    <n v="9022.35"/>
    <n v="11858.099999999999"/>
    <n v="-2835.7499999999982"/>
    <n v="-0.31430281467688553"/>
    <s v="Apr-2023"/>
    <s v="Q2-2023"/>
    <s v="Low"/>
    <s v="Europe &gt; France &gt; Marseille"/>
    <s v="Jan-2023"/>
    <n v="3"/>
    <n v="3"/>
    <n v="1510846.7817000009"/>
    <n v="1368855.16817"/>
    <n v="0.90601852203025357"/>
    <s v="B"/>
    <n v="0"/>
    <n v="0"/>
  </r>
  <r>
    <s v="ORD-2025-856556"/>
    <d v="2025-06-15T00:00:00"/>
    <d v="2025-07-12T00:00:00"/>
    <x v="0"/>
    <s v="France"/>
    <s v="Marseille"/>
    <s v="Consumer"/>
    <x v="3"/>
    <x v="1"/>
    <x v="0"/>
    <s v="ACC-7906"/>
    <n v="318.83"/>
    <n v="699.5"/>
    <n v="0.08"/>
    <n v="13"/>
    <n v="27"/>
    <n v="8366.02"/>
    <n v="4144.79"/>
    <n v="4221.2300000000005"/>
    <n v="0.50456848059172699"/>
    <s v="Jun-2025"/>
    <s v="Q2-2025"/>
    <s v="Low"/>
    <s v="Europe &gt; France &gt; Marseille"/>
    <s v="Jan-2023"/>
    <n v="29"/>
    <n v="29"/>
    <n v="1510846.7817000009"/>
    <n v="1377221.18817"/>
    <n v="0.91155582740187213"/>
    <s v="B"/>
    <n v="0"/>
    <n v="0"/>
  </r>
  <r>
    <s v="ORD-2025-486350"/>
    <d v="2025-05-27T00:00:00"/>
    <d v="2025-06-08T00:00:00"/>
    <x v="2"/>
    <s v="Japan"/>
    <s v="Osaka"/>
    <s v="Corporate"/>
    <x v="0"/>
    <x v="11"/>
    <x v="0"/>
    <s v="ACC-1249"/>
    <n v="653.6"/>
    <n v="842.09"/>
    <n v="9.8000000000000004E-2"/>
    <n v="11"/>
    <n v="12"/>
    <n v="8355.2169799999992"/>
    <n v="7189.6"/>
    <n v="1165.6169799999989"/>
    <n v="0.13950768517324597"/>
    <s v="May-2025"/>
    <s v="Q2-2025"/>
    <s v="Medium"/>
    <s v="Asia &gt; Japan &gt; Osaka"/>
    <s v="Mar-2023"/>
    <n v="26"/>
    <n v="26"/>
    <n v="1510846.7817000009"/>
    <n v="1385576.40515"/>
    <n v="0.9170859824653782"/>
    <s v="B"/>
    <n v="0"/>
    <n v="0"/>
  </r>
  <r>
    <s v="ORD-2025-939953"/>
    <d v="2025-01-22T00:00:00"/>
    <d v="2025-01-22T00:00:00"/>
    <x v="0"/>
    <s v="France"/>
    <s v="Lyon"/>
    <s v="Small Business"/>
    <x v="2"/>
    <x v="7"/>
    <x v="0"/>
    <s v="ACC-5422"/>
    <n v="591.72"/>
    <n v="577.24"/>
    <n v="0"/>
    <n v="14"/>
    <n v="0"/>
    <n v="8081.3600000000006"/>
    <n v="8284.08"/>
    <n v="-202.71999999999935"/>
    <n v="-2.5084886702238154E-2"/>
    <s v="Jan-2025"/>
    <s v="Q1-2025"/>
    <s v="Low"/>
    <s v="Europe &gt; France &gt; Lyon"/>
    <s v="Jan-2023"/>
    <n v="24"/>
    <n v="24"/>
    <n v="1510846.7817000009"/>
    <n v="1393657.7651500001"/>
    <n v="0.92243487693825577"/>
    <s v="B"/>
    <n v="1"/>
    <n v="0"/>
  </r>
  <r>
    <s v="ORD-2023-253245"/>
    <d v="2023-08-03T00:00:00"/>
    <d v="2023-08-14T00:00:00"/>
    <x v="1"/>
    <s v="Brazil"/>
    <s v="Brasília"/>
    <s v="Corporate"/>
    <x v="3"/>
    <x v="8"/>
    <x v="0"/>
    <s v="ACC-3951"/>
    <n v="232.73"/>
    <n v="334.19"/>
    <n v="0.13400000000000001"/>
    <n v="27"/>
    <n v="11"/>
    <n v="7814.0305799999996"/>
    <n v="6283.71"/>
    <n v="1530.3205799999996"/>
    <n v="0.19584266587295587"/>
    <s v="Aug-2023"/>
    <s v="Q3-2023"/>
    <s v="Low"/>
    <s v="Americas &gt; Brazil &gt; Brasília"/>
    <s v="Jan-2023"/>
    <n v="7"/>
    <n v="7"/>
    <n v="1510846.7817000009"/>
    <n v="1401471.7957300001"/>
    <n v="0.92760683128508092"/>
    <s v="B"/>
    <n v="0"/>
    <n v="0"/>
  </r>
  <r>
    <s v="ORD-2024-166150"/>
    <d v="2024-06-02T00:00:00"/>
    <d v="2024-06-08T00:00:00"/>
    <x v="3"/>
    <s v="Kenya"/>
    <s v="Kisumu"/>
    <s v="Consumer"/>
    <x v="1"/>
    <x v="5"/>
    <x v="0"/>
    <s v="ACC-9820"/>
    <n v="292.94"/>
    <n v="356.55"/>
    <n v="0.22900000000000001"/>
    <n v="28"/>
    <n v="6"/>
    <n v="7697.2013999999999"/>
    <n v="8202.32"/>
    <n v="-505.11859999999979"/>
    <n v="-6.5623669402751994E-2"/>
    <s v="Jun-2024"/>
    <s v="Q2-2024"/>
    <s v="Low"/>
    <s v="Africa &gt; Kenya &gt; Kisumu"/>
    <s v="Jan-2023"/>
    <n v="17"/>
    <n v="17"/>
    <n v="1510846.7817000009"/>
    <n v="1409168.99713"/>
    <n v="0.93270145867763421"/>
    <s v="B"/>
    <n v="1"/>
    <n v="1"/>
  </r>
  <r>
    <s v="ORD-2024-211453"/>
    <d v="2024-04-04T00:00:00"/>
    <d v="2024-04-24T00:00:00"/>
    <x v="0"/>
    <s v="Germany"/>
    <s v="Frankfurt"/>
    <s v="Non-Profit"/>
    <x v="3"/>
    <x v="0"/>
    <x v="0"/>
    <s v="ACC-6543"/>
    <n v="683.42"/>
    <n v="951.51"/>
    <n v="0"/>
    <n v="8"/>
    <n v="20"/>
    <n v="7612.08"/>
    <n v="5467.36"/>
    <n v="2144.7200000000003"/>
    <n v="0.28175216235247136"/>
    <s v="Apr-2024"/>
    <s v="Q2-2024"/>
    <s v="Medium"/>
    <s v="Europe &gt; Germany &gt; Frankfurt"/>
    <s v="Jan-2023"/>
    <n v="15"/>
    <n v="15"/>
    <n v="1510846.7817000009"/>
    <n v="1416781.0771300001"/>
    <n v="0.9377397458767075"/>
    <s v="B"/>
    <n v="0"/>
    <n v="0"/>
  </r>
  <r>
    <s v="ORD-2023-660608"/>
    <d v="2023-07-25T00:00:00"/>
    <d v="2023-08-10T00:00:00"/>
    <x v="3"/>
    <s v="Nigeria"/>
    <s v="Port Harcourt"/>
    <s v="Corporate"/>
    <x v="5"/>
    <x v="14"/>
    <x v="0"/>
    <s v="ACC-8178"/>
    <n v="506.83"/>
    <n v="441.74"/>
    <n v="0.24"/>
    <n v="22"/>
    <n v="16"/>
    <n v="7385.8928000000005"/>
    <n v="11150.26"/>
    <n v="-3764.3671999999997"/>
    <n v="-0.50966989393618056"/>
    <s v="Jul-2023"/>
    <s v="Q3-2023"/>
    <s v="Low"/>
    <s v="Africa &gt; Nigeria &gt; Port Harcourt"/>
    <s v="Jan-2023"/>
    <n v="6"/>
    <n v="6"/>
    <n v="1510846.7817000009"/>
    <n v="1424166.9699300001"/>
    <n v="0.94262832418223852"/>
    <s v="B"/>
    <n v="0"/>
    <n v="1"/>
  </r>
  <r>
    <s v="ORD-2025-501927"/>
    <d v="2025-03-03T00:00:00"/>
    <d v="2025-03-24T00:00:00"/>
    <x v="3"/>
    <s v="Nigeria"/>
    <s v="Abuja"/>
    <s v="Enterprise"/>
    <x v="3"/>
    <x v="11"/>
    <x v="0"/>
    <s v="ACC-4056"/>
    <n v="555.95000000000005"/>
    <n v="468.09"/>
    <n v="0.14199999999999999"/>
    <n v="18"/>
    <n v="21"/>
    <n v="7229.181959999999"/>
    <n v="10007.1"/>
    <n v="-2777.9180400000014"/>
    <n v="-0.3842645067409538"/>
    <s v="Mar-2025"/>
    <s v="Q1-2025"/>
    <s v="Low"/>
    <s v="Africa &gt; Nigeria &gt; Abuja"/>
    <s v="Jan-2023"/>
    <n v="26"/>
    <n v="26"/>
    <n v="1510846.7817000009"/>
    <n v="1431396.1518900001"/>
    <n v="0.94741317864105112"/>
    <s v="B"/>
    <n v="0"/>
    <n v="0"/>
  </r>
  <r>
    <s v="ORD-2025-762301"/>
    <d v="2025-05-02T00:00:00"/>
    <d v="2025-05-13T00:00:00"/>
    <x v="3"/>
    <s v="Kenya"/>
    <s v="Nakuru"/>
    <s v="Small Business"/>
    <x v="2"/>
    <x v="5"/>
    <x v="0"/>
    <s v="ACC-2252"/>
    <n v="1057.5999999999999"/>
    <n v="1437.06"/>
    <n v="0.20499999999999999"/>
    <n v="6"/>
    <n v="11"/>
    <n v="6854.7762000000012"/>
    <n v="6345.5999999999995"/>
    <n v="509.1762000000017"/>
    <n v="7.4280499485891549E-2"/>
    <s v="May-2025"/>
    <s v="Q2-2025"/>
    <s v="Medium"/>
    <s v="Africa &gt; Kenya &gt; Nakuru"/>
    <s v="Jan-2023"/>
    <n v="28"/>
    <n v="28"/>
    <n v="1510846.7817000009"/>
    <n v="1438250.9280900001"/>
    <n v="0.95195022123400486"/>
    <s v="C"/>
    <n v="0"/>
    <n v="1"/>
  </r>
  <r>
    <s v="ORD-2024-210687"/>
    <d v="2024-01-28T00:00:00"/>
    <d v="2024-02-09T00:00:00"/>
    <x v="0"/>
    <s v="Germany"/>
    <s v="Berlin"/>
    <s v="Corporate"/>
    <x v="2"/>
    <x v="12"/>
    <x v="0"/>
    <s v="ACC-7938"/>
    <n v="644.16999999999996"/>
    <n v="700.12"/>
    <n v="6.0000000000000001E-3"/>
    <n v="9"/>
    <n v="12"/>
    <n v="6263.2735199999997"/>
    <n v="5797.53"/>
    <n v="465.74351999999999"/>
    <n v="7.436103796405813E-2"/>
    <s v="Jan-2024"/>
    <s v="Q1-2024"/>
    <s v="Low"/>
    <s v="Europe &gt; Germany &gt; Berlin"/>
    <s v="Jan-2023"/>
    <n v="12"/>
    <n v="12"/>
    <n v="1510846.7817000009"/>
    <n v="1444514.2016100001"/>
    <n v="0.95609575974648897"/>
    <s v="C"/>
    <n v="0"/>
    <n v="0"/>
  </r>
  <r>
    <s v="ORD-2025-678328"/>
    <d v="2025-06-24T00:00:00"/>
    <d v="2025-07-14T00:00:00"/>
    <x v="0"/>
    <s v="Germany"/>
    <s v="Berlin"/>
    <s v="Corporate"/>
    <x v="3"/>
    <x v="0"/>
    <x v="0"/>
    <s v="ACC-8094"/>
    <n v="385.08"/>
    <n v="893.19"/>
    <n v="0.151"/>
    <n v="8"/>
    <n v="20"/>
    <n v="6066.54648"/>
    <n v="3080.64"/>
    <n v="2985.9064800000001"/>
    <n v="0.49219213762621666"/>
    <s v="Jun-2025"/>
    <s v="Q2-2025"/>
    <s v="Medium"/>
    <s v="Europe &gt; Germany &gt; Berlin"/>
    <s v="Jan-2023"/>
    <n v="29"/>
    <n v="29"/>
    <n v="1510846.7817000009"/>
    <n v="1450580.7480900001"/>
    <n v="0.9601110884704076"/>
    <s v="C"/>
    <n v="0"/>
    <n v="0"/>
  </r>
  <r>
    <s v="ORD-2024-787018"/>
    <d v="2024-06-23T00:00:00"/>
    <d v="2024-06-28T00:00:00"/>
    <x v="3"/>
    <s v="Nigeria"/>
    <s v="Port Harcourt"/>
    <s v="Non-Profit"/>
    <x v="3"/>
    <x v="9"/>
    <x v="0"/>
    <s v="ACC-7671"/>
    <n v="242.31"/>
    <n v="587.95000000000005"/>
    <n v="0.22900000000000001"/>
    <n v="13"/>
    <n v="5"/>
    <n v="5893.0228500000003"/>
    <n v="3150.03"/>
    <n v="2742.9928500000001"/>
    <n v="0.46546448568411708"/>
    <s v="Jun-2024"/>
    <s v="Q2-2024"/>
    <s v="Low"/>
    <s v="Africa &gt; Nigeria &gt; Port Harcourt"/>
    <s v="Jan-2023"/>
    <n v="17"/>
    <n v="17"/>
    <n v="1510846.7817000009"/>
    <n v="1456473.7709400002"/>
    <n v="0.96401156529001553"/>
    <s v="C"/>
    <n v="1"/>
    <n v="1"/>
  </r>
  <r>
    <s v="ORD-2023-399631"/>
    <d v="2023-06-22T00:00:00"/>
    <d v="2023-07-21T00:00:00"/>
    <x v="0"/>
    <s v="France"/>
    <s v="Lyon"/>
    <s v="Corporate"/>
    <x v="0"/>
    <x v="8"/>
    <x v="0"/>
    <s v="ACC-3385"/>
    <n v="734.34"/>
    <n v="887.9"/>
    <n v="2.5000000000000001E-2"/>
    <n v="6"/>
    <n v="29"/>
    <n v="5194.2149999999992"/>
    <n v="4406.04"/>
    <n v="788.17499999999927"/>
    <n v="0.15174092716608753"/>
    <s v="Jun-2023"/>
    <s v="Q2-2023"/>
    <s v="Medium"/>
    <s v="Europe &gt; France &gt; Lyon"/>
    <s v="Jan-2023"/>
    <n v="5"/>
    <n v="5"/>
    <n v="1510846.7817000009"/>
    <n v="1461667.9859400003"/>
    <n v="0.96744951483123609"/>
    <s v="C"/>
    <n v="0"/>
    <n v="0"/>
  </r>
  <r>
    <s v="ORD-2024-961756"/>
    <d v="2024-11-25T00:00:00"/>
    <d v="2024-12-07T00:00:00"/>
    <x v="2"/>
    <s v="China"/>
    <s v="Shanghai"/>
    <s v="Corporate"/>
    <x v="5"/>
    <x v="5"/>
    <x v="0"/>
    <s v="ACC-7047"/>
    <n v="769.9"/>
    <n v="814.36"/>
    <n v="0"/>
    <n v="6"/>
    <n v="12"/>
    <n v="4886.16"/>
    <n v="4619.3999999999996"/>
    <n v="266.76000000000022"/>
    <n v="5.4595019401738838E-2"/>
    <s v="Nov-2024"/>
    <s v="Q4-2024"/>
    <s v="Low"/>
    <s v="Asia &gt; China &gt; Shanghai"/>
    <s v="Jan-2023"/>
    <n v="22"/>
    <n v="22"/>
    <n v="1510846.7817000009"/>
    <n v="1466554.1459400002"/>
    <n v="0.97068356877977879"/>
    <s v="C"/>
    <n v="0"/>
    <n v="0"/>
  </r>
  <r>
    <s v="ORD-2024-555229"/>
    <d v="2024-05-18T00:00:00"/>
    <d v="2024-05-22T00:00:00"/>
    <x v="3"/>
    <s v="Kenya"/>
    <s v="Nairobi"/>
    <s v="Corporate"/>
    <x v="3"/>
    <x v="11"/>
    <x v="0"/>
    <s v="ACC-7354"/>
    <n v="857.42"/>
    <n v="1658.92"/>
    <n v="0.122"/>
    <n v="3"/>
    <n v="4"/>
    <n v="4369.5952800000005"/>
    <n v="2572.2599999999998"/>
    <n v="1797.3352800000007"/>
    <n v="0.4113276321554431"/>
    <s v="May-2024"/>
    <s v="Q2-2024"/>
    <s v="High"/>
    <s v="Africa &gt; Kenya &gt; Nairobi"/>
    <s v="Jan-2023"/>
    <n v="16"/>
    <n v="16"/>
    <n v="1510846.7817000009"/>
    <n v="1470923.7412200002"/>
    <n v="0.97357571862113024"/>
    <s v="C"/>
    <n v="1"/>
    <n v="0"/>
  </r>
  <r>
    <s v="ORD-2023-888140"/>
    <d v="2023-10-11T00:00:00"/>
    <d v="2023-10-13T00:00:00"/>
    <x v="1"/>
    <s v="Brazil"/>
    <s v="Brasília"/>
    <s v="Consumer"/>
    <x v="5"/>
    <x v="3"/>
    <x v="0"/>
    <s v="ACC-3567"/>
    <n v="715.94"/>
    <n v="550.07000000000005"/>
    <n v="0.14000000000000001"/>
    <n v="9"/>
    <n v="2"/>
    <n v="4257.5418"/>
    <n v="6443.4600000000009"/>
    <n v="-2185.918200000001"/>
    <n v="-0.51342260456491606"/>
    <s v="Oct-2023"/>
    <s v="Q4-2023"/>
    <s v="Low"/>
    <s v="Americas &gt; Brazil &gt; Brasília"/>
    <s v="Jan-2023"/>
    <n v="9"/>
    <n v="9"/>
    <n v="1510846.7817000009"/>
    <n v="1475181.2830200002"/>
    <n v="0.97639370245084023"/>
    <s v="C"/>
    <n v="1"/>
    <n v="0"/>
  </r>
  <r>
    <s v="ORD-2024-247032"/>
    <d v="2024-04-21T00:00:00"/>
    <d v="2024-05-19T00:00:00"/>
    <x v="3"/>
    <s v="Nigeria"/>
    <s v="Lagos"/>
    <s v="Corporate"/>
    <x v="5"/>
    <x v="5"/>
    <x v="0"/>
    <s v="ACC-2990"/>
    <n v="187.22"/>
    <n v="309.47000000000003"/>
    <n v="0"/>
    <n v="13"/>
    <n v="28"/>
    <n v="4023.1100000000006"/>
    <n v="2433.86"/>
    <n v="1589.2500000000005"/>
    <n v="0.39503021294471197"/>
    <s v="Apr-2024"/>
    <s v="Q2-2024"/>
    <s v="Low"/>
    <s v="Africa &gt; Nigeria &gt; Lagos"/>
    <s v="Jan-2023"/>
    <n v="15"/>
    <n v="15"/>
    <n v="1510846.7817000009"/>
    <n v="1479204.3930200003"/>
    <n v="0.97905652044716496"/>
    <s v="C"/>
    <n v="0"/>
    <n v="0"/>
  </r>
  <r>
    <s v="ORD-2023-960380"/>
    <d v="2023-02-11T00:00:00"/>
    <d v="2023-02-12T00:00:00"/>
    <x v="3"/>
    <s v="Nigeria"/>
    <s v="Port Harcourt"/>
    <s v="Non-Profit"/>
    <x v="3"/>
    <x v="4"/>
    <x v="0"/>
    <s v="ACC-8242"/>
    <n v="944.61"/>
    <n v="839.04"/>
    <n v="5.8999999999999997E-2"/>
    <n v="5"/>
    <n v="1"/>
    <n v="3947.6831999999999"/>
    <n v="4723.05"/>
    <n v="-775.36680000000024"/>
    <n v="-0.19641059343363729"/>
    <s v="Feb-2023"/>
    <s v="Q1-2023"/>
    <s v="Medium"/>
    <s v="Africa &gt; Nigeria &gt; Port Harcourt"/>
    <s v="Jan-2023"/>
    <n v="1"/>
    <n v="1"/>
    <n v="1510846.7817000009"/>
    <n v="1483152.0762200004"/>
    <n v="0.98166941491655535"/>
    <s v="C"/>
    <n v="1"/>
    <n v="0"/>
  </r>
  <r>
    <s v="ORD-2023-755337"/>
    <d v="2023-09-08T00:00:00"/>
    <d v="2023-09-14T00:00:00"/>
    <x v="3"/>
    <s v="Kenya"/>
    <s v="Nakuru"/>
    <s v="Education"/>
    <x v="3"/>
    <x v="14"/>
    <x v="0"/>
    <s v="ACC-4766"/>
    <n v="251.03"/>
    <n v="411.48"/>
    <n v="0.16500000000000001"/>
    <n v="10"/>
    <n v="6"/>
    <n v="3435.8580000000002"/>
    <n v="2510.3000000000002"/>
    <n v="925.55799999999999"/>
    <n v="0.26938191275658074"/>
    <s v="Sep-2023"/>
    <s v="Q3-2023"/>
    <s v="Low"/>
    <s v="Africa &gt; Kenya &gt; Nakuru"/>
    <s v="Jan-2023"/>
    <n v="8"/>
    <n v="8"/>
    <n v="1510846.7817000009"/>
    <n v="1486587.9342200004"/>
    <n v="0.9839435422745485"/>
    <s v="C"/>
    <n v="1"/>
    <n v="0"/>
  </r>
  <r>
    <s v="ORD-2024-578646"/>
    <d v="2024-05-27T00:00:00"/>
    <d v="2024-06-17T00:00:00"/>
    <x v="2"/>
    <s v="India"/>
    <s v="Delhi"/>
    <s v="Small Business"/>
    <x v="2"/>
    <x v="11"/>
    <x v="0"/>
    <s v="ACC-7240"/>
    <n v="465.02"/>
    <n v="651.55999999999995"/>
    <n v="4.2000000000000003E-2"/>
    <n v="5"/>
    <n v="21"/>
    <n v="3120.9723999999997"/>
    <n v="2325.1"/>
    <n v="795.87239999999974"/>
    <n v="0.25500783025187912"/>
    <s v="May-2024"/>
    <s v="Q2-2024"/>
    <s v="Low"/>
    <s v="Asia &gt; India &gt; Delhi"/>
    <s v="Jan-2023"/>
    <n v="16"/>
    <n v="16"/>
    <n v="1510846.7817000009"/>
    <n v="1489708.9066200005"/>
    <n v="0.98600925299902609"/>
    <s v="C"/>
    <n v="0"/>
    <n v="0"/>
  </r>
  <r>
    <s v="ORD-2025-649239"/>
    <d v="2025-01-17T00:00:00"/>
    <d v="2025-01-24T00:00:00"/>
    <x v="1"/>
    <s v="USA"/>
    <s v="Austin"/>
    <s v="Enterprise"/>
    <x v="2"/>
    <x v="12"/>
    <x v="0"/>
    <s v="ACC-4511"/>
    <n v="142.09"/>
    <n v="218.5"/>
    <n v="0.11899999999999999"/>
    <n v="16"/>
    <n v="7"/>
    <n v="3079.9760000000001"/>
    <n v="2273.44"/>
    <n v="806.53600000000006"/>
    <n v="0.26186437816398572"/>
    <s v="Jan-2025"/>
    <s v="Q1-2025"/>
    <s v="Low"/>
    <s v="Americas &gt; USA &gt; Austin"/>
    <s v="Jan-2023"/>
    <n v="24"/>
    <n v="24"/>
    <n v="1510846.7817000009"/>
    <n v="1492788.8826200005"/>
    <n v="0.98804782900640553"/>
    <s v="C"/>
    <n v="1"/>
    <n v="0"/>
  </r>
  <r>
    <s v="ORD-2023-375011"/>
    <d v="2023-08-23T00:00:00"/>
    <d v="2023-09-22T00:00:00"/>
    <x v="0"/>
    <s v="United Kingdom"/>
    <s v="London"/>
    <s v="Consumer"/>
    <x v="5"/>
    <x v="0"/>
    <x v="0"/>
    <s v="ACC-1492"/>
    <n v="209.81"/>
    <n v="523"/>
    <n v="5.8999999999999997E-2"/>
    <n v="6"/>
    <n v="30"/>
    <n v="2952.8580000000002"/>
    <n v="1258.8600000000001"/>
    <n v="1693.998"/>
    <n v="0.57368082041195345"/>
    <s v="Aug-2023"/>
    <s v="Q3-2023"/>
    <s v="Low"/>
    <s v="Europe &gt; United Kingdom &gt; London"/>
    <s v="Jan-2023"/>
    <n v="7"/>
    <n v="7"/>
    <n v="1510846.7817000009"/>
    <n v="1495741.7406200005"/>
    <n v="0.99000226809034586"/>
    <s v="C"/>
    <n v="0"/>
    <n v="0"/>
  </r>
  <r>
    <s v="ORD-2025-411385"/>
    <d v="2025-06-05T00:00:00"/>
    <d v="2025-06-14T00:00:00"/>
    <x v="2"/>
    <s v="India"/>
    <s v="Delhi"/>
    <s v="Non-Profit"/>
    <x v="0"/>
    <x v="5"/>
    <x v="0"/>
    <s v="ACC-2902"/>
    <n v="618.69000000000005"/>
    <n v="796.15"/>
    <n v="0.09"/>
    <n v="4"/>
    <n v="9"/>
    <n v="2897.9859999999999"/>
    <n v="2474.7600000000002"/>
    <n v="423.22599999999966"/>
    <n v="0.14604142325049177"/>
    <s v="Jun-2025"/>
    <s v="Q2-2025"/>
    <s v="Low"/>
    <s v="Asia &gt; India &gt; Delhi"/>
    <s v="Jan-2023"/>
    <n v="29"/>
    <n v="29"/>
    <n v="1510846.7817000009"/>
    <n v="1498639.7266200006"/>
    <n v="0.9919203884683363"/>
    <s v="C"/>
    <n v="0"/>
    <n v="0"/>
  </r>
  <r>
    <s v="ORD-2024-289089"/>
    <d v="2024-12-17T00:00:00"/>
    <d v="2024-12-18T00:00:00"/>
    <x v="0"/>
    <s v="Germany"/>
    <s v="Munich"/>
    <s v="Education"/>
    <x v="0"/>
    <x v="2"/>
    <x v="0"/>
    <s v="ACC-5780"/>
    <n v="346.82"/>
    <n v="701.95"/>
    <n v="0.14699999999999999"/>
    <n v="4"/>
    <n v="1"/>
    <n v="2395.0534000000002"/>
    <n v="1387.28"/>
    <n v="1007.7734000000003"/>
    <n v="0.42077283120284509"/>
    <s v="Dec-2024"/>
    <s v="Q4-2024"/>
    <s v="Low"/>
    <s v="Europe &gt; Germany &gt; Munich"/>
    <s v="Jan-2023"/>
    <n v="23"/>
    <n v="23"/>
    <n v="1510846.7817000009"/>
    <n v="1501034.7800200006"/>
    <n v="0.99350562757332694"/>
    <s v="C"/>
    <n v="1"/>
    <n v="0"/>
  </r>
  <r>
    <s v="ORD-2025-649633"/>
    <d v="2025-07-19T00:00:00"/>
    <d v="2025-07-31T00:00:00"/>
    <x v="3"/>
    <s v="Kenya"/>
    <s v="Nairobi"/>
    <s v="Small Business"/>
    <x v="1"/>
    <x v="0"/>
    <x v="0"/>
    <s v="ACC-1028"/>
    <n v="619.64"/>
    <n v="861.16"/>
    <n v="0.113"/>
    <n v="3"/>
    <n v="12"/>
    <n v="2291.5467600000002"/>
    <n v="1858.92"/>
    <n v="432.6267600000001"/>
    <n v="0.18879246435276759"/>
    <s v="Jul-2025"/>
    <s v="Q3-2025"/>
    <s v="Medium"/>
    <s v="Africa &gt; Kenya &gt; Nairobi"/>
    <s v="Jan-2023"/>
    <n v="30"/>
    <n v="30"/>
    <n v="1510846.7817000009"/>
    <n v="1503326.3267800007"/>
    <n v="0.99502235765327696"/>
    <s v="C"/>
    <n v="0"/>
    <n v="0"/>
  </r>
  <r>
    <s v="ORD-2023-704111"/>
    <d v="2023-05-17T00:00:00"/>
    <d v="2023-06-15T00:00:00"/>
    <x v="3"/>
    <s v="South Africa"/>
    <s v="Durban"/>
    <s v="Enterprise"/>
    <x v="0"/>
    <x v="10"/>
    <x v="0"/>
    <s v="ACC-5206"/>
    <n v="40.89"/>
    <n v="62.82"/>
    <n v="0.129"/>
    <n v="40"/>
    <n v="29"/>
    <n v="2188.6487999999999"/>
    <n v="1635.6"/>
    <n v="553.04880000000003"/>
    <n v="0.25268960465470752"/>
    <s v="May-2023"/>
    <s v="Q2-2023"/>
    <s v="Low"/>
    <s v="Africa &gt; South Africa &gt; Durban"/>
    <s v="Jan-2023"/>
    <n v="4"/>
    <n v="4"/>
    <n v="1510846.7817000009"/>
    <n v="1505514.9755800008"/>
    <n v="0.99647098158159975"/>
    <s v="C"/>
    <n v="0"/>
    <n v="0"/>
  </r>
  <r>
    <s v="ORD-2024-478165"/>
    <d v="2024-12-05T00:00:00"/>
    <d v="2024-12-28T00:00:00"/>
    <x v="1"/>
    <s v="Canada"/>
    <s v="Vancouver"/>
    <s v="Corporate"/>
    <x v="3"/>
    <x v="6"/>
    <x v="0"/>
    <s v="ACC-2386"/>
    <n v="107.03"/>
    <n v="242.29"/>
    <n v="0.18"/>
    <n v="9"/>
    <n v="23"/>
    <n v="1788.1002000000003"/>
    <n v="963.27"/>
    <n v="824.83020000000033"/>
    <n v="0.46128857879440993"/>
    <s v="Dec-2024"/>
    <s v="Q4-2024"/>
    <s v="Low"/>
    <s v="Americas &gt; Canada &gt; Vancouver"/>
    <s v="Jan-2023"/>
    <n v="23"/>
    <n v="23"/>
    <n v="1510846.7817000009"/>
    <n v="1507303.0757800008"/>
    <n v="0.99765449020845598"/>
    <s v="C"/>
    <n v="0"/>
    <n v="0"/>
  </r>
  <r>
    <s v="ORD-2025-828263"/>
    <d v="2025-05-17T00:00:00"/>
    <d v="2025-05-30T00:00:00"/>
    <x v="3"/>
    <s v="Nigeria"/>
    <s v="Lagos"/>
    <s v="Consumer"/>
    <x v="5"/>
    <x v="6"/>
    <x v="0"/>
    <s v="ACC-3349"/>
    <n v="66.400000000000006"/>
    <n v="141.43"/>
    <n v="0.107"/>
    <n v="12"/>
    <n v="13"/>
    <n v="1515.5638800000002"/>
    <n v="796.80000000000007"/>
    <n v="718.76388000000009"/>
    <n v="0.47425508715607556"/>
    <s v="May-2025"/>
    <s v="Q2-2025"/>
    <s v="Low"/>
    <s v="Africa &gt; Nigeria &gt; Lagos"/>
    <s v="Jan-2023"/>
    <n v="28"/>
    <n v="28"/>
    <n v="1510846.7817000009"/>
    <n v="1508818.6396600008"/>
    <n v="0.9986576123637646"/>
    <s v="C"/>
    <n v="0"/>
    <n v="0"/>
  </r>
  <r>
    <s v="ORD-2024-232632"/>
    <d v="2024-02-14T00:00:00"/>
    <d v="2024-02-14T00:00:00"/>
    <x v="2"/>
    <s v="China"/>
    <s v="Beijing"/>
    <s v="Corporate"/>
    <x v="5"/>
    <x v="2"/>
    <x v="0"/>
    <s v="ACC-1021"/>
    <n v="65.930000000000007"/>
    <n v="84.9"/>
    <n v="0.25900000000000001"/>
    <n v="19"/>
    <n v="0"/>
    <n v="1195.3071"/>
    <n v="1252.67"/>
    <n v="-57.362900000000081"/>
    <n v="-4.7990093926489757E-2"/>
    <s v="Feb-2024"/>
    <s v="Q1-2024"/>
    <s v="Low"/>
    <s v="Asia &gt; China &gt; Beijing"/>
    <s v="Jan-2023"/>
    <n v="13"/>
    <n v="13"/>
    <n v="1510846.7817000009"/>
    <n v="1510013.9467600009"/>
    <n v="0.99944876280633643"/>
    <s v="C"/>
    <n v="1"/>
    <n v="1"/>
  </r>
  <r>
    <s v="ORD-2023-271918"/>
    <d v="2023-09-25T00:00:00"/>
    <d v="2023-10-02T00:00:00"/>
    <x v="1"/>
    <s v="USA"/>
    <s v="New York"/>
    <s v="Education"/>
    <x v="1"/>
    <x v="14"/>
    <x v="0"/>
    <s v="ACC-3551"/>
    <n v="145.58000000000001"/>
    <n v="228.15"/>
    <n v="0.20399999999999999"/>
    <n v="4"/>
    <n v="7"/>
    <n v="726.42960000000005"/>
    <n v="582.32000000000005"/>
    <n v="144.1096"/>
    <n v="0.19838068272548365"/>
    <s v="Sep-2023"/>
    <s v="Q3-2023"/>
    <s v="Low"/>
    <s v="Americas &gt; USA &gt; New York"/>
    <s v="Jan-2023"/>
    <n v="8"/>
    <n v="8"/>
    <n v="1510846.7817000009"/>
    <n v="1510740.3763600008"/>
    <n v="0.99992957238199875"/>
    <s v="C"/>
    <n v="1"/>
    <n v="1"/>
  </r>
  <r>
    <s v="ORD-2025-639542"/>
    <d v="2025-06-09T00:00:00"/>
    <d v="2025-06-18T00:00:00"/>
    <x v="0"/>
    <s v="France"/>
    <s v="Marseille"/>
    <s v="Small Business"/>
    <x v="1"/>
    <x v="11"/>
    <x v="0"/>
    <s v="ACC-1770"/>
    <n v="1225.5"/>
    <n v="5.27"/>
    <n v="7.4999999999999997E-2"/>
    <n v="18"/>
    <n v="9"/>
    <n v="87.745499999999993"/>
    <n v="22059"/>
    <n v="-21971.254499999999"/>
    <n v="-250.3975075644905"/>
    <s v="Jun-2025"/>
    <s v="Q2-2025"/>
    <s v="Low"/>
    <s v="Europe &gt; France &gt; Marseille"/>
    <s v="Jan-2023"/>
    <n v="29"/>
    <n v="29"/>
    <n v="1510846.7817000009"/>
    <n v="1510828.1218600008"/>
    <n v="0.99998764941605855"/>
    <s v="C"/>
    <n v="0"/>
    <n v="0"/>
  </r>
  <r>
    <s v="ORD-2025-667201"/>
    <d v="2025-09-15T00:00:00"/>
    <d v="2025-09-18T00:00:00"/>
    <x v="1"/>
    <s v="Brazil"/>
    <s v="Rio de Janeiro"/>
    <s v="Non-Profit"/>
    <x v="3"/>
    <x v="2"/>
    <x v="0"/>
    <s v="ACC-6777"/>
    <n v="5.5"/>
    <n v="5.92"/>
    <n v="0.21199999999999999"/>
    <n v="4"/>
    <n v="3"/>
    <n v="18.659839999999999"/>
    <n v="22"/>
    <n v="-3.3401600000000009"/>
    <n v="-0.17900260666758133"/>
    <s v="Sep-2025"/>
    <s v="Q3-2025"/>
    <s v="Low"/>
    <s v="Americas &gt; Brazil &gt; Rio de Janeiro"/>
    <s v="Jan-2023"/>
    <n v="32"/>
    <n v="32"/>
    <n v="1510846.7817000009"/>
    <n v="1510846.7817000009"/>
    <n v="1"/>
    <s v="C"/>
    <n v="1"/>
    <n v="1"/>
  </r>
  <r>
    <s v="ORD-2025-137394"/>
    <d v="2025-01-04T00:00:00"/>
    <d v="2025-01-05T00:00:00"/>
    <x v="2"/>
    <s v="India"/>
    <s v="Delhi"/>
    <s v="Education"/>
    <x v="0"/>
    <x v="14"/>
    <x v="1"/>
    <s v="CMP-1156"/>
    <n v="1428.33"/>
    <n v="3028.05"/>
    <n v="0"/>
    <n v="47"/>
    <n v="1"/>
    <n v="142318.35"/>
    <n v="67131.509999999995"/>
    <n v="75186.840000000011"/>
    <n v="0.52830039134096207"/>
    <s v="Jan-2025"/>
    <s v="Q1-2025"/>
    <s v="High"/>
    <s v="Asia &gt; India &gt; Delhi"/>
    <s v="Jan-2023"/>
    <n v="24"/>
    <n v="24"/>
    <n v="1757891.57342"/>
    <n v="142318.35"/>
    <n v="8.0959686110286019E-2"/>
    <s v="A"/>
    <n v="1"/>
    <n v="0"/>
  </r>
  <r>
    <s v="ORD-2024-206311"/>
    <d v="2024-01-13T00:00:00"/>
    <d v="2024-01-15T00:00:00"/>
    <x v="1"/>
    <s v="USA"/>
    <s v="San Francisco"/>
    <s v="Non-Profit"/>
    <x v="3"/>
    <x v="13"/>
    <x v="1"/>
    <s v="CMP-2410"/>
    <n v="1061.3699999999999"/>
    <n v="1938.33"/>
    <n v="0.17"/>
    <n v="46"/>
    <n v="2"/>
    <n v="74005.439399999988"/>
    <n v="48823.02"/>
    <n v="25182.419399999992"/>
    <n v="0.34027795259600874"/>
    <s v="Jan-2024"/>
    <s v="Q1-2024"/>
    <s v="High"/>
    <s v="Americas &gt; USA &gt; San Francisco"/>
    <s v="Jan-2023"/>
    <n v="12"/>
    <n v="12"/>
    <n v="1757891.57342"/>
    <n v="216323.78940000001"/>
    <n v="0.12305866452226025"/>
    <s v="A"/>
    <n v="1"/>
    <n v="0"/>
  </r>
  <r>
    <s v="ORD-2024-167215"/>
    <d v="2024-08-23T00:00:00"/>
    <d v="2024-08-30T00:00:00"/>
    <x v="3"/>
    <s v="South Africa"/>
    <s v="Johannesburg"/>
    <s v="Education"/>
    <x v="0"/>
    <x v="13"/>
    <x v="1"/>
    <s v="CMP-1559"/>
    <n v="1432.52"/>
    <n v="3036.87"/>
    <n v="0"/>
    <n v="23"/>
    <n v="7"/>
    <n v="69848.009999999995"/>
    <n v="32947.96"/>
    <n v="36900.049999999996"/>
    <n v="0.52829064135112791"/>
    <s v="Aug-2024"/>
    <s v="Q3-2024"/>
    <s v="High"/>
    <s v="Africa &gt; South Africa &gt; Johannesburg"/>
    <s v="Jan-2023"/>
    <n v="19"/>
    <n v="19"/>
    <n v="1757891.57342"/>
    <n v="286171.79940000002"/>
    <n v="0.162792633929776"/>
    <s v="A"/>
    <n v="1"/>
    <n v="0"/>
  </r>
  <r>
    <s v="ORD-2023-927385"/>
    <d v="2023-05-29T00:00:00"/>
    <d v="2023-06-20T00:00:00"/>
    <x v="0"/>
    <s v="United Kingdom"/>
    <s v="London"/>
    <s v="Small Business"/>
    <x v="3"/>
    <x v="10"/>
    <x v="1"/>
    <s v="CMP-8545"/>
    <n v="1295.3900000000001"/>
    <n v="2905.06"/>
    <n v="0.14799999999999999"/>
    <n v="23"/>
    <n v="22"/>
    <n v="56927.555760000003"/>
    <n v="29793.97"/>
    <n v="27133.585760000002"/>
    <n v="0.4766335985755662"/>
    <s v="May-2023"/>
    <s v="Q2-2023"/>
    <s v="High"/>
    <s v="Europe &gt; United Kingdom &gt; London"/>
    <s v="Jan-2023"/>
    <n v="4"/>
    <n v="4"/>
    <n v="1757891.57342"/>
    <n v="343099.35516000004"/>
    <n v="0.19517663111183584"/>
    <s v="A"/>
    <n v="0"/>
    <n v="0"/>
  </r>
  <r>
    <s v="ORD-2024-892879"/>
    <d v="2024-07-09T00:00:00"/>
    <d v="2024-08-08T00:00:00"/>
    <x v="0"/>
    <s v="France"/>
    <s v="Marseille"/>
    <s v="Corporate"/>
    <x v="3"/>
    <x v="8"/>
    <x v="1"/>
    <s v="CMP-5825"/>
    <n v="1062.3800000000001"/>
    <n v="1503.96"/>
    <n v="0.18"/>
    <n v="44"/>
    <n v="30"/>
    <n v="54262.876800000005"/>
    <n v="46744.72"/>
    <n v="7518.1568000000043"/>
    <n v="0.13855064905073378"/>
    <s v="Jul-2024"/>
    <s v="Q3-2024"/>
    <s v="Medium"/>
    <s v="Europe &gt; France &gt; Marseille"/>
    <s v="Jan-2023"/>
    <n v="18"/>
    <n v="18"/>
    <n v="1757891.57342"/>
    <n v="397362.23196000006"/>
    <n v="0.22604479022954008"/>
    <s v="A"/>
    <n v="0"/>
    <n v="0"/>
  </r>
  <r>
    <s v="ORD-2023-946143"/>
    <d v="2023-03-14T00:00:00"/>
    <d v="2023-03-30T00:00:00"/>
    <x v="3"/>
    <s v="South Africa"/>
    <s v="Cape Town"/>
    <s v="Consumer"/>
    <x v="5"/>
    <x v="10"/>
    <x v="1"/>
    <s v="CMP-8230"/>
    <n v="1309.77"/>
    <n v="1589.07"/>
    <n v="0.10199999999999999"/>
    <n v="38"/>
    <n v="16"/>
    <n v="54225.424679999996"/>
    <n v="49771.26"/>
    <n v="4454.1646799999944"/>
    <n v="8.2141628328137872E-2"/>
    <s v="Mar-2023"/>
    <s v="Q1-2023"/>
    <s v="Medium"/>
    <s v="Africa &gt; South Africa &gt; Cape Town"/>
    <s v="Jan-2023"/>
    <n v="2"/>
    <n v="2"/>
    <n v="1757891.57342"/>
    <n v="451587.65664000006"/>
    <n v="0.25689164421070104"/>
    <s v="A"/>
    <n v="0"/>
    <n v="0"/>
  </r>
  <r>
    <s v="ORD-2025-125517"/>
    <d v="2025-03-21T00:00:00"/>
    <d v="2025-04-09T00:00:00"/>
    <x v="2"/>
    <s v="Japan"/>
    <s v="Tokyo"/>
    <s v="Small Business"/>
    <x v="5"/>
    <x v="13"/>
    <x v="1"/>
    <s v="CMP-7055"/>
    <n v="1055.45"/>
    <n v="1210.04"/>
    <n v="8.9999999999999993E-3"/>
    <n v="44"/>
    <n v="19"/>
    <n v="52762.584159999991"/>
    <n v="46439.8"/>
    <n v="6322.7841599999883"/>
    <n v="0.11983461880537258"/>
    <s v="Mar-2025"/>
    <s v="Q1-2025"/>
    <s v="Medium"/>
    <s v="Asia &gt; Japan &gt; Tokyo"/>
    <s v="Mar-2023"/>
    <n v="24"/>
    <n v="24"/>
    <n v="1757891.57342"/>
    <n v="504350.24080000003"/>
    <n v="0.28690634190752751"/>
    <s v="A"/>
    <n v="0"/>
    <n v="0"/>
  </r>
  <r>
    <s v="ORD-2025-132174"/>
    <d v="2025-07-17T00:00:00"/>
    <d v="2025-07-23T00:00:00"/>
    <x v="1"/>
    <s v="Canada"/>
    <s v="Vancouver"/>
    <s v="Consumer"/>
    <x v="2"/>
    <x v="11"/>
    <x v="1"/>
    <s v="CMP-8851"/>
    <n v="1364.89"/>
    <n v="2757.54"/>
    <n v="0.17199999999999999"/>
    <n v="23"/>
    <n v="6"/>
    <n v="52514.591760000003"/>
    <n v="31392.47"/>
    <n v="21122.121760000002"/>
    <n v="0.4022143379983118"/>
    <s v="Jul-2025"/>
    <s v="Q3-2025"/>
    <s v="High"/>
    <s v="Americas &gt; Canada &gt; Vancouver"/>
    <s v="Jan-2023"/>
    <n v="30"/>
    <n v="30"/>
    <n v="1757891.57342"/>
    <n v="556864.83256000001"/>
    <n v="0.31677996582952639"/>
    <s v="A"/>
    <n v="1"/>
    <n v="0"/>
  </r>
  <r>
    <s v="ORD-2023-271836"/>
    <d v="2023-02-07T00:00:00"/>
    <d v="2023-02-12T00:00:00"/>
    <x v="1"/>
    <s v="Brazil"/>
    <s v="São Paulo"/>
    <s v="Education"/>
    <x v="2"/>
    <x v="15"/>
    <x v="1"/>
    <s v="CMP-2693"/>
    <n v="948.55"/>
    <n v="2089.16"/>
    <n v="7.0000000000000001E-3"/>
    <n v="25"/>
    <n v="5"/>
    <n v="51863.396999999997"/>
    <n v="23713.75"/>
    <n v="28149.646999999997"/>
    <n v="0.54276519912492427"/>
    <s v="Feb-2023"/>
    <s v="Q1-2023"/>
    <s v="High"/>
    <s v="Americas &gt; Brazil &gt; São Paulo"/>
    <s v="Jan-2023"/>
    <n v="1"/>
    <n v="1"/>
    <n v="1757891.57342"/>
    <n v="608728.22956000001"/>
    <n v="0.34628314895196388"/>
    <s v="A"/>
    <n v="1"/>
    <n v="0"/>
  </r>
  <r>
    <s v="ORD-2024-310809"/>
    <d v="2024-04-05T00:00:00"/>
    <d v="2024-04-09T00:00:00"/>
    <x v="3"/>
    <s v="Nigeria"/>
    <s v="Lagos"/>
    <s v="Non-Profit"/>
    <x v="3"/>
    <x v="10"/>
    <x v="1"/>
    <s v="CMP-6529"/>
    <n v="395.07"/>
    <n v="970.27"/>
    <n v="0.123"/>
    <n v="50"/>
    <n v="4"/>
    <n v="42546.339500000002"/>
    <n v="19753.5"/>
    <n v="22792.839500000002"/>
    <n v="0.53571799049833657"/>
    <s v="Apr-2024"/>
    <s v="Q2-2024"/>
    <s v="Medium"/>
    <s v="Africa &gt; Nigeria &gt; Lagos"/>
    <s v="Jan-2023"/>
    <n v="15"/>
    <n v="15"/>
    <n v="1757891.57342"/>
    <n v="651274.56906000001"/>
    <n v="0.37048620000660065"/>
    <s v="A"/>
    <n v="1"/>
    <n v="0"/>
  </r>
  <r>
    <s v="ORD-2023-368449"/>
    <d v="2023-10-09T00:00:00"/>
    <d v="2023-10-26T00:00:00"/>
    <x v="2"/>
    <s v="China"/>
    <s v="Shanghai"/>
    <s v="Consumer"/>
    <x v="1"/>
    <x v="1"/>
    <x v="1"/>
    <s v="CMP-2096"/>
    <n v="1132.03"/>
    <n v="2137.21"/>
    <n v="0.3"/>
    <n v="28"/>
    <n v="17"/>
    <n v="41889.315999999999"/>
    <n v="31696.84"/>
    <n v="10192.475999999999"/>
    <n v="0.24331922727026623"/>
    <s v="Oct-2023"/>
    <s v="Q4-2023"/>
    <s v="High"/>
    <s v="Asia &gt; China &gt; Shanghai"/>
    <s v="Jan-2023"/>
    <n v="9"/>
    <n v="9"/>
    <n v="1757891.57342"/>
    <n v="693163.88506"/>
    <n v="0.3943154945054097"/>
    <s v="A"/>
    <n v="0"/>
    <n v="1"/>
  </r>
  <r>
    <s v="ORD-2023-208944"/>
    <d v="2023-12-21T00:00:00"/>
    <d v="2024-01-06T00:00:00"/>
    <x v="3"/>
    <s v="Nigeria"/>
    <s v="Unknown - Nigeria"/>
    <s v="Corporate"/>
    <x v="1"/>
    <x v="10"/>
    <x v="1"/>
    <s v="CMP-4792"/>
    <n v="932.61"/>
    <n v="1982.98"/>
    <n v="0.14399999999999999"/>
    <n v="23"/>
    <n v="16"/>
    <n v="39040.910239999997"/>
    <n v="21450.03"/>
    <n v="17590.880239999999"/>
    <n v="0.45057556629345635"/>
    <s v="Dec-2023"/>
    <s v="Q4-2023"/>
    <s v="High"/>
    <s v="Africa &gt; Nigeria &gt; Unknown - Nigeria"/>
    <s v="Jan-2023"/>
    <n v="11"/>
    <n v="11"/>
    <n v="1757891.57342"/>
    <n v="732204.7953"/>
    <n v="0.41652443550627322"/>
    <s v="A"/>
    <n v="0"/>
    <n v="0"/>
  </r>
  <r>
    <s v="ORD-2023-474313"/>
    <d v="2023-10-05T00:00:00"/>
    <d v="2023-10-06T00:00:00"/>
    <x v="2"/>
    <s v="India"/>
    <s v="Bengaluru"/>
    <s v="Non-Profit"/>
    <x v="2"/>
    <x v="14"/>
    <x v="1"/>
    <s v="CMP-4807"/>
    <n v="1470.26"/>
    <n v="2562.5500000000002"/>
    <n v="0.17299999999999999"/>
    <n v="18"/>
    <n v="1"/>
    <n v="38146.119299999998"/>
    <n v="26464.68"/>
    <n v="11681.439299999998"/>
    <n v="0.30622877279157462"/>
    <s v="Oct-2023"/>
    <s v="Q4-2023"/>
    <s v="High"/>
    <s v="Asia &gt; India &gt; Bengaluru"/>
    <s v="Jan-2023"/>
    <n v="9"/>
    <n v="9"/>
    <n v="1757891.57342"/>
    <n v="770350.91460000002"/>
    <n v="0.43822436278096077"/>
    <s v="A"/>
    <n v="1"/>
    <n v="0"/>
  </r>
  <r>
    <s v="ORD-2024-500890"/>
    <d v="2024-09-09T00:00:00"/>
    <d v="2024-10-08T00:00:00"/>
    <x v="1"/>
    <s v="Brazil"/>
    <s v="São Paulo"/>
    <s v="Education"/>
    <x v="3"/>
    <x v="8"/>
    <x v="1"/>
    <s v="CMP-3093"/>
    <n v="1010.33"/>
    <n v="2492.14"/>
    <n v="5.0999999999999997E-2"/>
    <n v="15"/>
    <n v="29"/>
    <n v="35475.6129"/>
    <n v="15154.95"/>
    <n v="20320.662899999999"/>
    <n v="0.57280653493656764"/>
    <s v="Sep-2024"/>
    <s v="Q3-2024"/>
    <s v="High"/>
    <s v="Americas &gt; Brazil &gt; São Paulo"/>
    <s v="Jan-2023"/>
    <n v="20"/>
    <n v="20"/>
    <n v="1757891.57342"/>
    <n v="805826.52749999997"/>
    <n v="0.45840513697454865"/>
    <s v="A"/>
    <n v="0"/>
    <n v="0"/>
  </r>
  <r>
    <s v="ORD-2025-191328"/>
    <d v="2025-05-10T00:00:00"/>
    <d v="2025-05-27T00:00:00"/>
    <x v="1"/>
    <s v="Canada"/>
    <s v="Vancouver"/>
    <s v="Education"/>
    <x v="3"/>
    <x v="1"/>
    <x v="1"/>
    <s v="CMP-9307"/>
    <n v="862.89"/>
    <n v="1426.03"/>
    <n v="5.6000000000000001E-2"/>
    <n v="26"/>
    <n v="17"/>
    <n v="35000.480319999995"/>
    <n v="22435.14"/>
    <n v="12565.340319999996"/>
    <n v="0.35900479665188773"/>
    <s v="May-2025"/>
    <s v="Q2-2025"/>
    <s v="Medium"/>
    <s v="Americas &gt; Canada &gt; Vancouver"/>
    <s v="Jan-2023"/>
    <n v="28"/>
    <n v="28"/>
    <n v="1757891.57342"/>
    <n v="840827.00781999994"/>
    <n v="0.47831562568114511"/>
    <s v="A"/>
    <n v="0"/>
    <n v="0"/>
  </r>
  <r>
    <s v="ORD-2023-961864"/>
    <d v="2023-12-07T00:00:00"/>
    <d v="2024-01-02T00:00:00"/>
    <x v="0"/>
    <s v="Germany"/>
    <s v="Frankfurt"/>
    <s v="Enterprise"/>
    <x v="5"/>
    <x v="13"/>
    <x v="1"/>
    <s v="CMP-1940"/>
    <n v="1071.99"/>
    <n v="2397.3000000000002"/>
    <n v="6.2E-2"/>
    <n v="15"/>
    <n v="26"/>
    <n v="33730.010999999999"/>
    <n v="16079.85"/>
    <n v="17650.161"/>
    <n v="0.52327765324476183"/>
    <s v="Dec-2023"/>
    <s v="Q4-2023"/>
    <s v="High"/>
    <s v="Europe &gt; Germany &gt; Frankfurt"/>
    <s v="Jan-2023"/>
    <n v="11"/>
    <n v="11"/>
    <n v="1757891.57342"/>
    <n v="874557.01881999988"/>
    <n v="0.49750339101890012"/>
    <s v="A"/>
    <n v="0"/>
    <n v="0"/>
  </r>
  <r>
    <s v="ORD-2024-202166"/>
    <d v="2024-05-05T00:00:00"/>
    <d v="2024-05-18T00:00:00"/>
    <x v="0"/>
    <s v="France"/>
    <s v="Marseille"/>
    <s v="Corporate"/>
    <x v="1"/>
    <x v="5"/>
    <x v="1"/>
    <s v="CMP-3313"/>
    <n v="1264.04"/>
    <n v="1870.89"/>
    <n v="0"/>
    <n v="18"/>
    <n v="13"/>
    <n v="33676.020000000004"/>
    <n v="22752.720000000001"/>
    <n v="10923.300000000003"/>
    <n v="0.32436433996654002"/>
    <s v="May-2024"/>
    <s v="Q2-2024"/>
    <s v="High"/>
    <s v="Europe &gt; France &gt; Marseille"/>
    <s v="Jan-2023"/>
    <n v="16"/>
    <n v="16"/>
    <n v="1757891.57342"/>
    <n v="908233.0388199999"/>
    <n v="0.51666044285827095"/>
    <s v="A"/>
    <n v="0"/>
    <n v="0"/>
  </r>
  <r>
    <s v="ORD-2025-779574"/>
    <d v="2025-09-10T00:00:00"/>
    <d v="2025-09-12T00:00:00"/>
    <x v="2"/>
    <s v="Japan"/>
    <s v="Tokyo"/>
    <s v="Consumer"/>
    <x v="2"/>
    <x v="0"/>
    <x v="1"/>
    <s v="CMP-6971"/>
    <n v="1470.15"/>
    <n v="2593.7800000000002"/>
    <n v="0.11"/>
    <n v="14"/>
    <n v="2"/>
    <n v="32318.498800000005"/>
    <n v="20582.100000000002"/>
    <n v="11736.398800000003"/>
    <n v="0.36314801849645323"/>
    <s v="Sep-2025"/>
    <s v="Q3-2025"/>
    <s v="High"/>
    <s v="Asia &gt; Japan &gt; Tokyo"/>
    <s v="Mar-2023"/>
    <n v="30"/>
    <n v="30"/>
    <n v="1757891.57342"/>
    <n v="940551.53761999996"/>
    <n v="0.53504525070914655"/>
    <s v="A"/>
    <n v="1"/>
    <n v="0"/>
  </r>
  <r>
    <s v="ORD-2023-809913"/>
    <d v="2023-04-21T00:00:00"/>
    <d v="2023-05-10T00:00:00"/>
    <x v="2"/>
    <s v="China"/>
    <s v="Shanghai"/>
    <s v="Corporate"/>
    <x v="0"/>
    <x v="5"/>
    <x v="1"/>
    <s v="CMP-7371"/>
    <n v="882.33"/>
    <n v="1880.15"/>
    <n v="0.05"/>
    <n v="18"/>
    <n v="19"/>
    <n v="32150.565000000002"/>
    <n v="15881.94"/>
    <n v="16268.625000000002"/>
    <n v="0.50601365792482966"/>
    <s v="Apr-2023"/>
    <s v="Q2-2023"/>
    <s v="High"/>
    <s v="Asia &gt; China &gt; Shanghai"/>
    <s v="Jan-2023"/>
    <n v="3"/>
    <n v="3"/>
    <n v="1757891.57342"/>
    <n v="972702.10262000002"/>
    <n v="0.5533345271845157"/>
    <s v="A"/>
    <n v="0"/>
    <n v="0"/>
  </r>
  <r>
    <s v="ORD-2023-281890"/>
    <d v="2023-03-13T00:00:00"/>
    <d v="2023-04-04T00:00:00"/>
    <x v="3"/>
    <s v="South Africa"/>
    <s v="Durban"/>
    <s v="Small Business"/>
    <x v="0"/>
    <x v="5"/>
    <x v="1"/>
    <s v="CMP-2574"/>
    <n v="1113.7"/>
    <n v="1620.6"/>
    <n v="0.13900000000000001"/>
    <n v="23"/>
    <n v="22"/>
    <n v="32092.741799999996"/>
    <n v="25615.100000000002"/>
    <n v="6477.641799999994"/>
    <n v="0.20184133348182781"/>
    <s v="Mar-2023"/>
    <s v="Q1-2023"/>
    <s v="High"/>
    <s v="Africa &gt; South Africa &gt; Durban"/>
    <s v="Jan-2023"/>
    <n v="2"/>
    <n v="2"/>
    <n v="1757891.57342"/>
    <n v="1004794.84442"/>
    <n v="0.57159091016356545"/>
    <s v="A"/>
    <n v="0"/>
    <n v="0"/>
  </r>
  <r>
    <s v="ORD-2025-795385"/>
    <d v="2025-06-01T00:00:00"/>
    <d v="2025-06-05T00:00:00"/>
    <x v="0"/>
    <s v="Germany"/>
    <s v="Munich"/>
    <s v="Enterprise"/>
    <x v="3"/>
    <x v="9"/>
    <x v="1"/>
    <s v="CMP-4159"/>
    <n v="1171.42"/>
    <n v="2187.8000000000002"/>
    <n v="0.23"/>
    <n v="19"/>
    <n v="4"/>
    <n v="32007.514000000003"/>
    <n v="22256.980000000003"/>
    <n v="9750.5339999999997"/>
    <n v="0.30463265594447603"/>
    <s v="Jun-2025"/>
    <s v="Q2-2025"/>
    <s v="High"/>
    <s v="Europe &gt; Germany &gt; Munich"/>
    <s v="Jan-2023"/>
    <n v="29"/>
    <n v="29"/>
    <n v="1757891.57342"/>
    <n v="1036802.3584199999"/>
    <n v="0.58979881017512814"/>
    <s v="A"/>
    <n v="1"/>
    <n v="1"/>
  </r>
  <r>
    <s v="ORD-2024-851993"/>
    <d v="2024-05-01T00:00:00"/>
    <d v="2024-05-16T00:00:00"/>
    <x v="2"/>
    <s v="India"/>
    <s v="Bengaluru"/>
    <s v="Small Business"/>
    <x v="0"/>
    <x v="2"/>
    <x v="1"/>
    <s v="CMP-6811"/>
    <n v="901.19"/>
    <n v="2125.44"/>
    <n v="7.0999999999999994E-2"/>
    <n v="16"/>
    <n v="15"/>
    <n v="31592.540160000004"/>
    <n v="14419.04"/>
    <n v="17173.500160000003"/>
    <n v="0.54359352154100427"/>
    <s v="May-2024"/>
    <s v="Q2-2024"/>
    <s v="High"/>
    <s v="Asia &gt; India &gt; Bengaluru"/>
    <s v="Jan-2023"/>
    <n v="16"/>
    <n v="16"/>
    <n v="1757891.57342"/>
    <n v="1068394.89858"/>
    <n v="0.60777064679900838"/>
    <s v="A"/>
    <n v="0"/>
    <n v="0"/>
  </r>
  <r>
    <s v="ORD-2024-906395"/>
    <d v="2024-03-10T00:00:00"/>
    <d v="2024-04-09T00:00:00"/>
    <x v="0"/>
    <s v="France"/>
    <s v="Lyon"/>
    <s v="Corporate"/>
    <x v="3"/>
    <x v="14"/>
    <x v="1"/>
    <s v="CMP-8002"/>
    <n v="1176.56"/>
    <n v="1911.89"/>
    <n v="0.11899999999999999"/>
    <n v="18"/>
    <n v="30"/>
    <n v="30318.751620000003"/>
    <n v="21178.079999999998"/>
    <n v="9140.6716200000046"/>
    <n v="0.30148575160892471"/>
    <s v="Mar-2024"/>
    <s v="Q1-2024"/>
    <s v="High"/>
    <s v="Europe &gt; France &gt; Lyon"/>
    <s v="Jan-2023"/>
    <n v="14"/>
    <n v="14"/>
    <n v="1757891.57342"/>
    <n v="1098713.6502"/>
    <n v="0.62501787187160751"/>
    <s v="A"/>
    <n v="0"/>
    <n v="0"/>
  </r>
  <r>
    <s v="ORD-2025-718992"/>
    <d v="2025-06-24T00:00:00"/>
    <d v="2025-07-10T00:00:00"/>
    <x v="2"/>
    <s v="China"/>
    <s v="Shanghai"/>
    <s v="Enterprise"/>
    <x v="3"/>
    <x v="15"/>
    <x v="1"/>
    <s v="CMP-8390"/>
    <n v="757.19"/>
    <n v="1735.41"/>
    <n v="0.13600000000000001"/>
    <n v="18"/>
    <n v="16"/>
    <n v="26989.096320000001"/>
    <n v="13629.420000000002"/>
    <n v="13359.676319999999"/>
    <n v="0.49500272856857175"/>
    <s v="Jun-2025"/>
    <s v="Q2-2025"/>
    <s v="High"/>
    <s v="Asia &gt; China &gt; Shanghai"/>
    <s v="Jan-2023"/>
    <n v="29"/>
    <n v="29"/>
    <n v="1757891.57342"/>
    <n v="1125702.74652"/>
    <n v="0.64037097824522327"/>
    <s v="A"/>
    <n v="0"/>
    <n v="0"/>
  </r>
  <r>
    <s v="ORD-2023-632893"/>
    <d v="2023-05-07T00:00:00"/>
    <d v="2023-05-14T00:00:00"/>
    <x v="3"/>
    <s v="Nigeria"/>
    <s v="Port Harcourt"/>
    <s v="Non-Profit"/>
    <x v="1"/>
    <x v="5"/>
    <x v="1"/>
    <s v="CMP-9392"/>
    <n v="1269.6500000000001"/>
    <n v="2462.77"/>
    <n v="0.107"/>
    <n v="11"/>
    <n v="7"/>
    <n v="24191.789710000001"/>
    <n v="13966.150000000001"/>
    <n v="10225.639709999999"/>
    <n v="0.42269050089225496"/>
    <s v="May-2023"/>
    <s v="Q2-2023"/>
    <s v="High"/>
    <s v="Africa &gt; Nigeria &gt; Port Harcourt"/>
    <s v="Jan-2023"/>
    <n v="4"/>
    <n v="4"/>
    <n v="1757891.57342"/>
    <n v="1149894.53623"/>
    <n v="0.65413279955194603"/>
    <s v="A"/>
    <n v="1"/>
    <n v="0"/>
  </r>
  <r>
    <s v="ORD-2024-686712"/>
    <d v="2024-10-02T00:00:00"/>
    <d v="2024-10-23T00:00:00"/>
    <x v="3"/>
    <s v="South Africa"/>
    <s v="Durban"/>
    <s v="Corporate"/>
    <x v="1"/>
    <x v="5"/>
    <x v="1"/>
    <s v="CMP-3978"/>
    <n v="1095.6099999999999"/>
    <n v="2366.5100000000002"/>
    <n v="0.152"/>
    <n v="12"/>
    <n v="21"/>
    <n v="24081.605760000002"/>
    <n v="13147.32"/>
    <n v="10934.285760000002"/>
    <n v="0.45405135641586059"/>
    <s v="Oct-2024"/>
    <s v="Q4-2024"/>
    <s v="High"/>
    <s v="Africa &gt; South Africa &gt; Durban"/>
    <s v="Jan-2023"/>
    <n v="21"/>
    <n v="21"/>
    <n v="1757891.57342"/>
    <n v="1173976.1419899999"/>
    <n v="0.66783194125335876"/>
    <s v="A"/>
    <n v="0"/>
    <n v="0"/>
  </r>
  <r>
    <s v="ORD-2023-722117"/>
    <d v="2023-09-18T00:00:00"/>
    <d v="2023-10-08T00:00:00"/>
    <x v="2"/>
    <s v="India"/>
    <s v="Delhi"/>
    <s v="Small Business"/>
    <x v="3"/>
    <x v="7"/>
    <x v="1"/>
    <s v="CMP-1009"/>
    <n v="825.64"/>
    <n v="1108.43"/>
    <n v="0.114"/>
    <n v="22"/>
    <n v="20"/>
    <n v="21605.517560000004"/>
    <n v="18164.079999999998"/>
    <n v="3441.4375600000058"/>
    <n v="0.15928512475773365"/>
    <s v="Sep-2023"/>
    <s v="Q3-2023"/>
    <s v="Medium"/>
    <s v="Asia &gt; India &gt; Delhi"/>
    <s v="Jan-2023"/>
    <n v="8"/>
    <n v="8"/>
    <n v="1757891.57342"/>
    <n v="1195581.65955"/>
    <n v="0.68012252725233835"/>
    <s v="A"/>
    <n v="0"/>
    <n v="0"/>
  </r>
  <r>
    <s v="ORD-2025-863978"/>
    <d v="2025-08-07T00:00:00"/>
    <d v="2025-08-19T00:00:00"/>
    <x v="3"/>
    <s v="Kenya"/>
    <s v="Nakuru"/>
    <s v="Corporate"/>
    <x v="4"/>
    <x v="9"/>
    <x v="1"/>
    <s v="CMP-2854"/>
    <n v="601.51"/>
    <n v="679.35"/>
    <n v="0.188"/>
    <n v="39"/>
    <n v="12"/>
    <n v="21513.655800000004"/>
    <n v="23458.89"/>
    <n v="-1945.2341999999953"/>
    <n v="-9.0418579626062201E-2"/>
    <s v="Aug-2025"/>
    <s v="Q3-2025"/>
    <s v="Low"/>
    <s v="Africa &gt; Kenya &gt; Nakuru"/>
    <s v="Jan-2023"/>
    <n v="31"/>
    <n v="31"/>
    <n v="1757891.57342"/>
    <n v="1217095.31535"/>
    <n v="0.69236085646745882"/>
    <s v="A"/>
    <n v="0"/>
    <n v="0"/>
  </r>
  <r>
    <s v="ORD-2024-508213"/>
    <d v="2024-11-22T00:00:00"/>
    <d v="2024-12-15T00:00:00"/>
    <x v="3"/>
    <s v="Kenya"/>
    <s v="Mombasa"/>
    <s v="Non-Profit"/>
    <x v="5"/>
    <x v="1"/>
    <x v="1"/>
    <s v="CMP-3938"/>
    <n v="1335.76"/>
    <n v="2665.91"/>
    <n v="0.21099999999999999"/>
    <n v="10"/>
    <n v="23"/>
    <n v="21034.029900000001"/>
    <n v="13357.6"/>
    <n v="7676.429900000001"/>
    <n v="0.36495288522909253"/>
    <s v="Nov-2024"/>
    <s v="Q4-2024"/>
    <s v="High"/>
    <s v="Africa &gt; Kenya &gt; Mombasa"/>
    <s v="Jan-2023"/>
    <n v="22"/>
    <n v="22"/>
    <n v="1757891.57342"/>
    <n v="1238129.34525"/>
    <n v="0.70432634411074846"/>
    <s v="A"/>
    <n v="0"/>
    <n v="1"/>
  </r>
  <r>
    <s v="ORD-2025-909340"/>
    <d v="2025-01-20T00:00:00"/>
    <d v="2025-02-03T00:00:00"/>
    <x v="1"/>
    <s v="Brazil"/>
    <s v="Brasília"/>
    <s v="Enterprise"/>
    <x v="1"/>
    <x v="6"/>
    <x v="1"/>
    <s v="CMP-8658"/>
    <n v="974.11"/>
    <n v="880.99"/>
    <n v="0.111"/>
    <n v="25"/>
    <n v="14"/>
    <n v="19580.00275"/>
    <n v="24352.75"/>
    <n v="-4772.7472500000003"/>
    <n v="-0.24375620938051198"/>
    <s v="Jan-2025"/>
    <s v="Q1-2025"/>
    <s v="Medium"/>
    <s v="Americas &gt; Brazil &gt; Brasília"/>
    <s v="Jan-2023"/>
    <n v="24"/>
    <n v="24"/>
    <n v="1757891.57342"/>
    <n v="1257709.348"/>
    <n v="0.71546468907243854"/>
    <s v="A"/>
    <n v="0"/>
    <n v="0"/>
  </r>
  <r>
    <s v="ORD-2024-357368"/>
    <d v="2024-10-30T00:00:00"/>
    <d v="2024-11-24T00:00:00"/>
    <x v="2"/>
    <s v="China"/>
    <s v="Shenzhen"/>
    <s v="Small Business"/>
    <x v="2"/>
    <x v="13"/>
    <x v="1"/>
    <s v="CMP-4610"/>
    <n v="811.05"/>
    <n v="1217.71"/>
    <n v="7.1999999999999995E-2"/>
    <n v="17"/>
    <n v="25"/>
    <n v="19210.592960000002"/>
    <n v="13787.849999999999"/>
    <n v="5422.7429600000032"/>
    <n v="0.28227879125288607"/>
    <s v="Oct-2024"/>
    <s v="Q4-2024"/>
    <s v="Medium"/>
    <s v="Asia &gt; China &gt; Shenzhen"/>
    <s v="Jan-2023"/>
    <n v="21"/>
    <n v="21"/>
    <n v="1757891.57342"/>
    <n v="1276919.94096"/>
    <n v="0.72639289036225163"/>
    <s v="A"/>
    <n v="0"/>
    <n v="0"/>
  </r>
  <r>
    <s v="ORD-2023-752962"/>
    <d v="2023-04-21T00:00:00"/>
    <d v="2023-04-28T00:00:00"/>
    <x v="2"/>
    <s v="Japan"/>
    <s v="Nagoya"/>
    <s v="Small Business"/>
    <x v="3"/>
    <x v="9"/>
    <x v="1"/>
    <s v="CMP-8604"/>
    <n v="607.04"/>
    <n v="1229.3399999999999"/>
    <n v="0.14699999999999999"/>
    <n v="18"/>
    <n v="7"/>
    <n v="18875.286359999998"/>
    <n v="10926.72"/>
    <n v="7948.5663599999989"/>
    <n v="0.42110970972310058"/>
    <s v="Apr-2023"/>
    <s v="Q2-2023"/>
    <s v="Medium"/>
    <s v="Asia &gt; Japan &gt; Nagoya"/>
    <s v="Mar-2023"/>
    <n v="1"/>
    <n v="1"/>
    <n v="1757891.57342"/>
    <n v="1295795.2273200001"/>
    <n v="0.73713034803336264"/>
    <s v="A"/>
    <n v="1"/>
    <n v="0"/>
  </r>
  <r>
    <s v="ORD-2025-624006"/>
    <d v="2025-03-15T00:00:00"/>
    <d v="2025-03-29T00:00:00"/>
    <x v="2"/>
    <s v="India"/>
    <s v="Mumbai"/>
    <s v="Enterprise"/>
    <x v="3"/>
    <x v="1"/>
    <x v="1"/>
    <s v="CMP-3259"/>
    <n v="935.83"/>
    <n v="2303.46"/>
    <n v="0.105"/>
    <n v="9"/>
    <n v="14"/>
    <n v="18554.370299999999"/>
    <n v="8422.4700000000012"/>
    <n v="10131.900299999998"/>
    <n v="0.54606543559174292"/>
    <s v="Mar-2025"/>
    <s v="Q1-2025"/>
    <s v="High"/>
    <s v="Asia &gt; India &gt; Mumbai"/>
    <s v="Jan-2023"/>
    <n v="26"/>
    <n v="26"/>
    <n v="1757891.57342"/>
    <n v="1314349.5976200001"/>
    <n v="0.7476852483358325"/>
    <s v="A"/>
    <n v="0"/>
    <n v="0"/>
  </r>
  <r>
    <s v="ORD-2023-450877"/>
    <d v="2023-09-21T00:00:00"/>
    <d v="2023-10-10T00:00:00"/>
    <x v="2"/>
    <s v="Japan"/>
    <s v="Tokyo"/>
    <s v="Education"/>
    <x v="2"/>
    <x v="4"/>
    <x v="1"/>
    <s v="CMP-5211"/>
    <n v="845.63"/>
    <n v="2062.12"/>
    <n v="0.13400000000000001"/>
    <n v="10"/>
    <n v="19"/>
    <n v="17857.959199999998"/>
    <n v="8456.2999999999993"/>
    <n v="9401.6591999999982"/>
    <n v="0.52646884757133949"/>
    <s v="Sep-2023"/>
    <s v="Q3-2023"/>
    <s v="High"/>
    <s v="Asia &gt; Japan &gt; Tokyo"/>
    <s v="Mar-2023"/>
    <n v="6"/>
    <n v="6"/>
    <n v="1757891.57342"/>
    <n v="1332207.5568200001"/>
    <n v="0.7578439859223931"/>
    <s v="A"/>
    <n v="0"/>
    <n v="0"/>
  </r>
  <r>
    <s v="ORD-2024-594592"/>
    <d v="2024-04-06T00:00:00"/>
    <d v="2024-04-25T00:00:00"/>
    <x v="2"/>
    <s v="China"/>
    <s v="Shanghai"/>
    <s v="Corporate"/>
    <x v="0"/>
    <x v="10"/>
    <x v="1"/>
    <s v="CMP-8196"/>
    <n v="1366.48"/>
    <n v="1678.14"/>
    <n v="0.154"/>
    <n v="12"/>
    <n v="19"/>
    <n v="17036.477279999999"/>
    <n v="16397.760000000002"/>
    <n v="638.71727999999712"/>
    <n v="3.7491159087789841E-2"/>
    <s v="Apr-2024"/>
    <s v="Q2-2024"/>
    <s v="High"/>
    <s v="Asia &gt; China &gt; Shanghai"/>
    <s v="Jan-2023"/>
    <n v="15"/>
    <n v="15"/>
    <n v="1757891.57342"/>
    <n v="1349244.0341"/>
    <n v="0.76753541259375224"/>
    <s v="A"/>
    <n v="0"/>
    <n v="0"/>
  </r>
  <r>
    <s v="ORD-2023-382272"/>
    <d v="2023-05-20T00:00:00"/>
    <d v="2023-05-27T00:00:00"/>
    <x v="3"/>
    <s v="South Africa"/>
    <s v="Durban"/>
    <s v="Corporate"/>
    <x v="5"/>
    <x v="5"/>
    <x v="1"/>
    <s v="CMP-5208"/>
    <n v="917.88"/>
    <n v="1347.92"/>
    <n v="0.3"/>
    <n v="17"/>
    <n v="7"/>
    <n v="16040.247999999998"/>
    <n v="15603.96"/>
    <n v="436.28799999999865"/>
    <n v="2.7199579457873636E-2"/>
    <s v="May-2023"/>
    <s v="Q2-2023"/>
    <s v="Medium"/>
    <s v="Africa &gt; South Africa &gt; Durban"/>
    <s v="Jan-2023"/>
    <n v="4"/>
    <n v="4"/>
    <n v="1757891.57342"/>
    <n v="1365284.2821"/>
    <n v="0.77666012099018278"/>
    <s v="A"/>
    <n v="1"/>
    <n v="1"/>
  </r>
  <r>
    <s v="ORD-2025-588029"/>
    <d v="2025-09-14T00:00:00"/>
    <d v="2025-09-23T00:00:00"/>
    <x v="3"/>
    <s v="South Africa"/>
    <s v="Durban"/>
    <s v="Non-Profit"/>
    <x v="2"/>
    <x v="4"/>
    <x v="1"/>
    <s v="CMP-6898"/>
    <n v="1310.3"/>
    <n v="2875.8"/>
    <n v="8.3000000000000004E-2"/>
    <n v="6"/>
    <n v="9"/>
    <n v="15822.651600000003"/>
    <n v="7861.7999999999993"/>
    <n v="7960.8516000000036"/>
    <n v="0.50313005691157364"/>
    <s v="Sep-2025"/>
    <s v="Q3-2025"/>
    <s v="High"/>
    <s v="Africa &gt; South Africa &gt; Durban"/>
    <s v="Jan-2023"/>
    <n v="32"/>
    <n v="32"/>
    <n v="1757891.57342"/>
    <n v="1381106.9336999999"/>
    <n v="0.78566104678062665"/>
    <s v="A"/>
    <n v="0"/>
    <n v="0"/>
  </r>
  <r>
    <s v="ORD-2025-997421"/>
    <d v="2025-05-21T00:00:00"/>
    <d v="2025-06-09T00:00:00"/>
    <x v="1"/>
    <s v="Brazil"/>
    <s v="São Paulo"/>
    <s v="Non-Profit"/>
    <x v="2"/>
    <x v="5"/>
    <x v="1"/>
    <s v="CMP-3731"/>
    <n v="1331.38"/>
    <n v="2309.56"/>
    <n v="0.14899999999999999"/>
    <n v="8"/>
    <n v="19"/>
    <n v="15723.484479999999"/>
    <n v="10651.04"/>
    <n v="5072.4444799999983"/>
    <n v="0.32260307735553528"/>
    <s v="May-2025"/>
    <s v="Q2-2025"/>
    <s v="High"/>
    <s v="Americas &gt; Brazil &gt; São Paulo"/>
    <s v="Jan-2023"/>
    <n v="28"/>
    <n v="28"/>
    <n v="1757891.57342"/>
    <n v="1396830.41818"/>
    <n v="0.79460556003602034"/>
    <s v="A"/>
    <n v="0"/>
    <n v="0"/>
  </r>
  <r>
    <s v="ORD-2024-243988"/>
    <d v="2024-03-13T00:00:00"/>
    <d v="2024-04-06T00:00:00"/>
    <x v="3"/>
    <s v="Nigeria"/>
    <s v="Abuja"/>
    <s v="Consumer"/>
    <x v="5"/>
    <x v="2"/>
    <x v="1"/>
    <s v="CMP-9001"/>
    <n v="1232.78"/>
    <n v="1731.75"/>
    <n v="9.2999999999999999E-2"/>
    <n v="10"/>
    <n v="24"/>
    <n v="15706.9725"/>
    <n v="12327.8"/>
    <n v="3379.1725000000006"/>
    <n v="0.21513837246484011"/>
    <s v="Mar-2024"/>
    <s v="Q1-2024"/>
    <s v="High"/>
    <s v="Africa &gt; Nigeria &gt; Abuja"/>
    <s v="Jan-2023"/>
    <n v="14"/>
    <n v="14"/>
    <n v="1757891.57342"/>
    <n v="1412537.39068"/>
    <n v="0.80354068023199565"/>
    <s v="B"/>
    <n v="0"/>
    <n v="0"/>
  </r>
  <r>
    <s v="ORD-2024-584090"/>
    <d v="2024-06-07T00:00:00"/>
    <d v="2024-06-26T00:00:00"/>
    <x v="0"/>
    <s v="Germany"/>
    <s v="Berlin"/>
    <s v="Non-Profit"/>
    <x v="1"/>
    <x v="9"/>
    <x v="1"/>
    <s v="CMP-2040"/>
    <n v="1064.32"/>
    <n v="1848.39"/>
    <n v="7.2999999999999995E-2"/>
    <n v="9"/>
    <n v="19"/>
    <n v="15421.117770000003"/>
    <n v="9578.8799999999992"/>
    <n v="5842.2377700000034"/>
    <n v="0.3788465827921631"/>
    <s v="Jun-2024"/>
    <s v="Q2-2024"/>
    <s v="High"/>
    <s v="Europe &gt; Germany &gt; Berlin"/>
    <s v="Jan-2023"/>
    <n v="17"/>
    <n v="17"/>
    <n v="1757891.57342"/>
    <n v="1427958.5084499998"/>
    <n v="0.81231318816318621"/>
    <s v="B"/>
    <n v="0"/>
    <n v="0"/>
  </r>
  <r>
    <s v="ORD-2023-638181"/>
    <d v="2023-05-20T00:00:00"/>
    <d v="2023-06-07T00:00:00"/>
    <x v="3"/>
    <s v="Nigeria"/>
    <s v="Port Harcourt"/>
    <s v="Enterprise"/>
    <x v="5"/>
    <x v="13"/>
    <x v="1"/>
    <s v="CMP-4630"/>
    <n v="1120.06"/>
    <n v="2068.21"/>
    <n v="7.8E-2"/>
    <n v="8"/>
    <n v="18"/>
    <n v="15255.116960000001"/>
    <n v="8960.48"/>
    <n v="6294.6369600000016"/>
    <n v="0.41262462795303284"/>
    <s v="May-2023"/>
    <s v="Q2-2023"/>
    <s v="High"/>
    <s v="Africa &gt; Nigeria &gt; Port Harcourt"/>
    <s v="Jan-2023"/>
    <n v="4"/>
    <n v="4"/>
    <n v="1757891.57342"/>
    <n v="1443213.6254099999"/>
    <n v="0.82099126432593894"/>
    <s v="B"/>
    <n v="0"/>
    <n v="0"/>
  </r>
  <r>
    <s v="ORD-2024-170021"/>
    <d v="2024-11-05T00:00:00"/>
    <d v="2024-11-08T00:00:00"/>
    <x v="1"/>
    <s v="Canada"/>
    <s v="Toronto"/>
    <s v="Education"/>
    <x v="1"/>
    <x v="0"/>
    <x v="1"/>
    <s v="CMP-2015"/>
    <n v="1020.4"/>
    <n v="1184.71"/>
    <n v="0.106"/>
    <n v="14"/>
    <n v="3"/>
    <n v="14827.830360000002"/>
    <n v="14285.6"/>
    <n v="542.23036000000138"/>
    <n v="3.6568422138328359E-2"/>
    <s v="Nov-2024"/>
    <s v="Q4-2024"/>
    <s v="Medium"/>
    <s v="Americas &gt; Canada &gt; Toronto"/>
    <s v="Jan-2023"/>
    <n v="22"/>
    <n v="22"/>
    <n v="1757891.57342"/>
    <n v="1458041.4557699999"/>
    <n v="0.82942627282373393"/>
    <s v="B"/>
    <n v="1"/>
    <n v="0"/>
  </r>
  <r>
    <s v="ORD-2024-153053"/>
    <d v="2024-01-12T00:00:00"/>
    <d v="2024-01-29T00:00:00"/>
    <x v="2"/>
    <s v="India"/>
    <s v="Hyderabad"/>
    <s v="Small Business"/>
    <x v="3"/>
    <x v="7"/>
    <x v="1"/>
    <s v="CMP-5138"/>
    <n v="310.02"/>
    <n v="619.51"/>
    <n v="4.2000000000000003E-2"/>
    <n v="22"/>
    <n v="17"/>
    <n v="13056.792759999998"/>
    <n v="6820.44"/>
    <n v="6236.3527599999989"/>
    <n v="0.47763282106347837"/>
    <s v="Jan-2024"/>
    <s v="Q1-2024"/>
    <s v="Low"/>
    <s v="Asia &gt; India &gt; Hyderabad"/>
    <s v="Jan-2023"/>
    <n v="12"/>
    <n v="12"/>
    <n v="1757891.57342"/>
    <n v="1471098.24853"/>
    <n v="0.83685380302947809"/>
    <s v="B"/>
    <n v="0"/>
    <n v="0"/>
  </r>
  <r>
    <s v="ORD-2025-705398"/>
    <d v="2025-02-17T00:00:00"/>
    <d v="2025-02-24T00:00:00"/>
    <x v="1"/>
    <s v="Canada"/>
    <s v="Toronto"/>
    <s v="Small Business"/>
    <x v="0"/>
    <x v="4"/>
    <x v="1"/>
    <s v="CMP-5065"/>
    <n v="1133.47"/>
    <n v="1698.75"/>
    <n v="4.2999999999999997E-2"/>
    <n v="8"/>
    <n v="7"/>
    <n v="13005.63"/>
    <n v="9067.76"/>
    <n v="3937.869999999999"/>
    <n v="0.30278194904821981"/>
    <s v="Feb-2025"/>
    <s v="Q1-2025"/>
    <s v="High"/>
    <s v="Americas &gt; Canada &gt; Toronto"/>
    <s v="Jan-2023"/>
    <n v="25"/>
    <n v="25"/>
    <n v="1757891.57342"/>
    <n v="1484103.8785299999"/>
    <n v="0.84425222861877491"/>
    <s v="B"/>
    <n v="1"/>
    <n v="0"/>
  </r>
  <r>
    <s v="ORD-2024-553449"/>
    <d v="2024-08-27T00:00:00"/>
    <d v="2024-09-18T00:00:00"/>
    <x v="2"/>
    <s v="India"/>
    <s v="Delhi"/>
    <s v="Consumer"/>
    <x v="3"/>
    <x v="7"/>
    <x v="1"/>
    <s v="CMP-3875"/>
    <n v="896.75"/>
    <n v="1651.14"/>
    <n v="2.5000000000000001E-2"/>
    <n v="8"/>
    <n v="22"/>
    <n v="12878.892"/>
    <n v="7174"/>
    <n v="5704.8919999999998"/>
    <n v="0.44296450346815547"/>
    <s v="Aug-2024"/>
    <s v="Q3-2024"/>
    <s v="High"/>
    <s v="Asia &gt; India &gt; Delhi"/>
    <s v="Jan-2023"/>
    <n v="19"/>
    <n v="19"/>
    <n v="1757891.57342"/>
    <n v="1496982.7705299999"/>
    <n v="0.85157855761126444"/>
    <s v="B"/>
    <n v="0"/>
    <n v="0"/>
  </r>
  <r>
    <s v="ORD-2023-369150"/>
    <d v="2023-07-18T00:00:00"/>
    <d v="2023-08-10T00:00:00"/>
    <x v="3"/>
    <s v="South Africa"/>
    <s v="Johannesburg"/>
    <s v="Small Business"/>
    <x v="0"/>
    <x v="2"/>
    <x v="1"/>
    <s v="CMP-8659"/>
    <n v="1271.56"/>
    <n v="995.47"/>
    <n v="0.192"/>
    <n v="16"/>
    <n v="23"/>
    <n v="12869.436160000001"/>
    <n v="20344.96"/>
    <n v="-7475.523839999998"/>
    <n v="-0.58087423155607754"/>
    <s v="Jul-2023"/>
    <s v="Q3-2023"/>
    <s v="Medium"/>
    <s v="Africa &gt; South Africa &gt; Johannesburg"/>
    <s v="Jan-2023"/>
    <n v="6"/>
    <n v="6"/>
    <n v="1757891.57342"/>
    <n v="1509852.2066899999"/>
    <n v="0.85889950752341548"/>
    <s v="B"/>
    <n v="0"/>
    <n v="0"/>
  </r>
  <r>
    <s v="ORD-2025-993993"/>
    <d v="2025-08-30T00:00:00"/>
    <d v="2025-09-22T00:00:00"/>
    <x v="0"/>
    <s v="France"/>
    <s v="Marseille"/>
    <s v="Corporate"/>
    <x v="3"/>
    <x v="13"/>
    <x v="1"/>
    <s v="CMP-5311"/>
    <n v="663.9"/>
    <n v="947.77"/>
    <n v="0.17399999999999999"/>
    <n v="15"/>
    <n v="23"/>
    <n v="11742.8703"/>
    <n v="9958.5"/>
    <n v="1784.3703000000005"/>
    <n v="0.1519535049280073"/>
    <s v="Aug-2025"/>
    <s v="Q3-2025"/>
    <s v="Medium"/>
    <s v="Europe &gt; France &gt; Marseille"/>
    <s v="Jan-2023"/>
    <n v="31"/>
    <n v="31"/>
    <n v="1757891.57342"/>
    <n v="1521595.07699"/>
    <n v="0.86557959546373942"/>
    <s v="B"/>
    <n v="0"/>
    <n v="0"/>
  </r>
  <r>
    <s v="ORD-2023-883066"/>
    <d v="2023-08-12T00:00:00"/>
    <d v="2023-09-06T00:00:00"/>
    <x v="2"/>
    <s v="China"/>
    <s v="Shanghai"/>
    <s v="Small Business"/>
    <x v="0"/>
    <x v="7"/>
    <x v="1"/>
    <s v="CMP-6352"/>
    <n v="950.77"/>
    <n v="694.78"/>
    <n v="8.4000000000000005E-2"/>
    <n v="17"/>
    <n v="25"/>
    <n v="10819.114160000001"/>
    <n v="16163.09"/>
    <n v="-5343.9758399999992"/>
    <n v="-0.49393839097821285"/>
    <s v="Aug-2023"/>
    <s v="Q3-2023"/>
    <s v="Low"/>
    <s v="Asia &gt; China &gt; Shanghai"/>
    <s v="Jan-2023"/>
    <n v="7"/>
    <n v="7"/>
    <n v="1757891.57342"/>
    <n v="1532414.1911500001"/>
    <n v="0.87173419243865491"/>
    <s v="B"/>
    <n v="0"/>
    <n v="0"/>
  </r>
  <r>
    <s v="ORD-2023-249805"/>
    <d v="2023-12-22T00:00:00"/>
    <d v="2024-01-16T00:00:00"/>
    <x v="2"/>
    <s v="India"/>
    <s v="Hyderabad"/>
    <s v="Small Business"/>
    <x v="0"/>
    <x v="5"/>
    <x v="1"/>
    <s v="CMP-1555"/>
    <n v="1346.81"/>
    <n v="978.09"/>
    <n v="0.159"/>
    <n v="13"/>
    <n v="25"/>
    <n v="10693.457969999999"/>
    <n v="17508.53"/>
    <n v="-6815.0720299999994"/>
    <n v="-0.63731227532939938"/>
    <s v="Dec-2023"/>
    <s v="Q4-2023"/>
    <s v="Medium"/>
    <s v="Asia &gt; India &gt; Hyderabad"/>
    <s v="Jan-2023"/>
    <n v="11"/>
    <n v="11"/>
    <n v="1757891.57342"/>
    <n v="1543107.6491200002"/>
    <n v="0.87781730821876858"/>
    <s v="B"/>
    <n v="0"/>
    <n v="0"/>
  </r>
  <r>
    <s v="ORD-2024-964950"/>
    <d v="2024-10-10T00:00:00"/>
    <d v="2024-10-11T00:00:00"/>
    <x v="0"/>
    <s v="United Kingdom"/>
    <s v="Manchester"/>
    <s v="Non-Profit"/>
    <x v="5"/>
    <x v="2"/>
    <x v="1"/>
    <s v="CMP-8127"/>
    <n v="1389.46"/>
    <n v="1784.7"/>
    <n v="0.14599999999999999"/>
    <n v="7"/>
    <n v="1"/>
    <n v="10668.936599999999"/>
    <n v="9726.2200000000012"/>
    <n v="942.71659999999792"/>
    <n v="8.8360877503011692E-2"/>
    <s v="Oct-2024"/>
    <s v="Q4-2024"/>
    <s v="High"/>
    <s v="Europe &gt; United Kingdom &gt; Manchester"/>
    <s v="Jan-2023"/>
    <n v="21"/>
    <n v="21"/>
    <n v="1757891.57342"/>
    <n v="1553776.5857200001"/>
    <n v="0.88388647469144432"/>
    <s v="B"/>
    <n v="1"/>
    <n v="0"/>
  </r>
  <r>
    <s v="ORD-2025-114382"/>
    <d v="2025-05-14T00:00:00"/>
    <d v="2025-05-24T00:00:00"/>
    <x v="0"/>
    <s v="France"/>
    <s v="Paris"/>
    <s v="Small Business"/>
    <x v="1"/>
    <x v="10"/>
    <x v="1"/>
    <s v="CMP-2865"/>
    <n v="170.39"/>
    <n v="388.04"/>
    <n v="8.4000000000000005E-2"/>
    <n v="30"/>
    <n v="10"/>
    <n v="10663.3392"/>
    <n v="5111.7"/>
    <n v="5551.6392000000005"/>
    <n v="0.52062858508711796"/>
    <s v="May-2025"/>
    <s v="Q2-2025"/>
    <s v="Low"/>
    <s v="Europe &gt; France &gt; Paris"/>
    <s v="Jan-2023"/>
    <n v="28"/>
    <n v="28"/>
    <n v="1757891.57342"/>
    <n v="1564439.9249200001"/>
    <n v="0.88995245700868952"/>
    <s v="B"/>
    <n v="0"/>
    <n v="0"/>
  </r>
  <r>
    <s v="ORD-2024-942981"/>
    <d v="2024-10-09T00:00:00"/>
    <d v="2024-11-08T00:00:00"/>
    <x v="0"/>
    <s v="United Kingdom"/>
    <s v="Manchester"/>
    <s v="Small Business"/>
    <x v="5"/>
    <x v="8"/>
    <x v="1"/>
    <s v="CMP-1072"/>
    <n v="343.85"/>
    <n v="538.04"/>
    <n v="0.13900000000000001"/>
    <n v="23"/>
    <n v="30"/>
    <n v="10654.806119999997"/>
    <n v="7908.55"/>
    <n v="2746.2561199999973"/>
    <n v="0.25774810813732552"/>
    <s v="Oct-2024"/>
    <s v="Q4-2024"/>
    <s v="Low"/>
    <s v="Europe &gt; United Kingdom &gt; Manchester"/>
    <s v="Jan-2023"/>
    <n v="21"/>
    <n v="21"/>
    <n v="1757891.57342"/>
    <n v="1575094.7310400002"/>
    <n v="0.89601358516989404"/>
    <s v="B"/>
    <n v="0"/>
    <n v="0"/>
  </r>
  <r>
    <s v="ORD-2023-244375"/>
    <d v="2023-06-03T00:00:00"/>
    <d v="2023-07-01T00:00:00"/>
    <x v="1"/>
    <s v="Brazil"/>
    <s v="Brasília"/>
    <s v="Small Business"/>
    <x v="1"/>
    <x v="5"/>
    <x v="1"/>
    <s v="CMP-1223"/>
    <n v="860.4"/>
    <n v="2066.6"/>
    <n v="0.01"/>
    <n v="5"/>
    <n v="28"/>
    <n v="10229.67"/>
    <n v="4302"/>
    <n v="5927.67"/>
    <n v="0.57945857491004105"/>
    <s v="Jun-2023"/>
    <s v="Q2-2023"/>
    <s v="High"/>
    <s v="Americas &gt; Brazil &gt; Brasília"/>
    <s v="Jan-2023"/>
    <n v="5"/>
    <n v="5"/>
    <n v="1757891.57342"/>
    <n v="1585324.4010400001"/>
    <n v="0.90183286899528836"/>
    <s v="B"/>
    <n v="0"/>
    <n v="0"/>
  </r>
  <r>
    <s v="ORD-2024-155337"/>
    <d v="2024-05-21T00:00:00"/>
    <d v="2024-05-27T00:00:00"/>
    <x v="3"/>
    <s v="South Africa"/>
    <s v="Johannesburg"/>
    <s v="Non-Profit"/>
    <x v="2"/>
    <x v="9"/>
    <x v="1"/>
    <s v="CMP-8101"/>
    <n v="1157.51"/>
    <n v="1394.3"/>
    <n v="0.27800000000000002"/>
    <n v="10"/>
    <n v="6"/>
    <n v="10066.846"/>
    <n v="11575.1"/>
    <n v="-1508.2540000000008"/>
    <n v="-0.14982388724333331"/>
    <s v="May-2024"/>
    <s v="Q2-2024"/>
    <s v="Medium"/>
    <s v="Africa &gt; South Africa &gt; Johannesburg"/>
    <s v="Jan-2023"/>
    <n v="16"/>
    <n v="16"/>
    <n v="1757891.57342"/>
    <n v="1595391.24704"/>
    <n v="0.90755952822286212"/>
    <s v="B"/>
    <n v="1"/>
    <n v="1"/>
  </r>
  <r>
    <s v="ORD-2025-762212"/>
    <d v="2025-08-25T00:00:00"/>
    <d v="2025-09-24T00:00:00"/>
    <x v="3"/>
    <s v="Kenya"/>
    <s v="Nairobi"/>
    <s v="Consumer"/>
    <x v="3"/>
    <x v="7"/>
    <x v="1"/>
    <s v="CMP-4970"/>
    <n v="589.14"/>
    <n v="1300.58"/>
    <n v="5.5E-2"/>
    <n v="8"/>
    <n v="30"/>
    <n v="9832.3847999999998"/>
    <n v="4713.12"/>
    <n v="5119.2647999999999"/>
    <n v="0.52065342275863735"/>
    <s v="Aug-2025"/>
    <s v="Q3-2025"/>
    <s v="Medium"/>
    <s v="Africa &gt; Kenya &gt; Nairobi"/>
    <s v="Jan-2023"/>
    <n v="31"/>
    <n v="31"/>
    <n v="1757891.57342"/>
    <n v="1605223.6318399999"/>
    <n v="0.91315281107868174"/>
    <s v="B"/>
    <n v="0"/>
    <n v="0"/>
  </r>
  <r>
    <s v="ORD-2024-836421"/>
    <d v="2024-12-14T00:00:00"/>
    <d v="2025-01-12T00:00:00"/>
    <x v="2"/>
    <s v="China"/>
    <s v="Shenzhen"/>
    <s v="Education"/>
    <x v="2"/>
    <x v="8"/>
    <x v="1"/>
    <s v="CMP-3720"/>
    <n v="1412.15"/>
    <n v="1631.04"/>
    <n v="8.9999999999999993E-3"/>
    <n v="6"/>
    <n v="29"/>
    <n v="9698.1638399999993"/>
    <n v="8472.9000000000015"/>
    <n v="1225.2638399999978"/>
    <n v="0.12633977526203535"/>
    <s v="Dec-2024"/>
    <s v="Q4-2024"/>
    <s v="High"/>
    <s v="Asia &gt; China &gt; Shenzhen"/>
    <s v="Jan-2023"/>
    <n v="23"/>
    <n v="23"/>
    <n v="1757891.57342"/>
    <n v="1614921.79568"/>
    <n v="0.91866974055638106"/>
    <s v="B"/>
    <n v="0"/>
    <n v="0"/>
  </r>
  <r>
    <s v="ORD-2024-792353"/>
    <d v="2024-08-19T00:00:00"/>
    <d v="2024-09-07T00:00:00"/>
    <x v="0"/>
    <s v="France"/>
    <s v="Lyon"/>
    <s v="Corporate"/>
    <x v="3"/>
    <x v="8"/>
    <x v="1"/>
    <s v="CMP-5435"/>
    <n v="297.58999999999997"/>
    <n v="666.41"/>
    <n v="0"/>
    <n v="14"/>
    <n v="19"/>
    <n v="9329.74"/>
    <n v="4166.2599999999993"/>
    <n v="5163.4800000000005"/>
    <n v="0.5534430755841"/>
    <s v="Aug-2024"/>
    <s v="Q3-2024"/>
    <s v="Low"/>
    <s v="Europe &gt; France &gt; Lyon"/>
    <s v="Jan-2023"/>
    <n v="19"/>
    <n v="19"/>
    <n v="1757891.57342"/>
    <n v="1624251.53568"/>
    <n v="0.92397708723297323"/>
    <s v="B"/>
    <n v="0"/>
    <n v="0"/>
  </r>
  <r>
    <s v="ORD-2025-231184"/>
    <d v="2025-06-01T00:00:00"/>
    <d v="2025-06-06T00:00:00"/>
    <x v="0"/>
    <s v="France"/>
    <s v="Paris"/>
    <s v="Consumer"/>
    <x v="5"/>
    <x v="12"/>
    <x v="1"/>
    <s v="CMP-4093"/>
    <n v="379.45"/>
    <n v="742.23"/>
    <n v="0.09"/>
    <n v="13"/>
    <n v="5"/>
    <n v="8780.5809000000008"/>
    <n v="4932.8499999999995"/>
    <n v="3847.7309000000014"/>
    <n v="0.43820915083192286"/>
    <s v="Jun-2025"/>
    <s v="Q2-2025"/>
    <s v="Low"/>
    <s v="Europe &gt; France &gt; Paris"/>
    <s v="Jan-2023"/>
    <n v="29"/>
    <n v="29"/>
    <n v="1757891.57342"/>
    <n v="1633032.1165799999"/>
    <n v="0.92897203745218226"/>
    <s v="B"/>
    <n v="1"/>
    <n v="0"/>
  </r>
  <r>
    <s v="ORD-2024-756884"/>
    <d v="2024-10-13T00:00:00"/>
    <d v="2024-10-24T00:00:00"/>
    <x v="0"/>
    <s v="France"/>
    <s v="Paris"/>
    <s v="Education"/>
    <x v="5"/>
    <x v="6"/>
    <x v="1"/>
    <s v="CMP-5006"/>
    <n v="816.7"/>
    <n v="1010.75"/>
    <n v="4.7E-2"/>
    <n v="9"/>
    <n v="11"/>
    <n v="8669.2027500000004"/>
    <n v="7350.3"/>
    <n v="1318.9027500000002"/>
    <n v="0.1521365675753748"/>
    <s v="Oct-2024"/>
    <s v="Q4-2024"/>
    <s v="Medium"/>
    <s v="Europe &gt; France &gt; Paris"/>
    <s v="Jan-2023"/>
    <n v="21"/>
    <n v="21"/>
    <n v="1757891.57342"/>
    <n v="1641701.3193299999"/>
    <n v="0.93390362872952937"/>
    <s v="B"/>
    <n v="0"/>
    <n v="0"/>
  </r>
  <r>
    <s v="ORD-2024-979401"/>
    <d v="2024-02-08T00:00:00"/>
    <d v="2024-02-09T00:00:00"/>
    <x v="3"/>
    <s v="Kenya"/>
    <s v="Mombasa"/>
    <s v="Corporate"/>
    <x v="3"/>
    <x v="6"/>
    <x v="1"/>
    <s v="CMP-5911"/>
    <n v="1233.52"/>
    <n v="1543.76"/>
    <n v="0.126"/>
    <n v="6"/>
    <n v="1"/>
    <n v="8095.4774399999997"/>
    <n v="7401.12"/>
    <n v="694.35743999999977"/>
    <n v="8.5771030201277396E-2"/>
    <s v="Feb-2024"/>
    <s v="Q1-2024"/>
    <s v="Medium"/>
    <s v="Africa &gt; Kenya &gt; Mombasa"/>
    <s v="Jan-2023"/>
    <n v="13"/>
    <n v="13"/>
    <n v="1757891.57342"/>
    <n v="1649796.7967699999"/>
    <n v="0.93850884873422513"/>
    <s v="B"/>
    <n v="1"/>
    <n v="0"/>
  </r>
  <r>
    <s v="ORD-2025-487025"/>
    <d v="2025-04-11T00:00:00"/>
    <d v="2025-05-04T00:00:00"/>
    <x v="2"/>
    <s v="Japan"/>
    <s v="Osaka"/>
    <s v="Small Business"/>
    <x v="2"/>
    <x v="9"/>
    <x v="1"/>
    <s v="CMP-3743"/>
    <n v="786.2"/>
    <n v="1075.3"/>
    <n v="0.08"/>
    <n v="8"/>
    <n v="23"/>
    <n v="7914.2079999999996"/>
    <n v="6289.6"/>
    <n v="1624.6079999999993"/>
    <n v="0.2052773947816382"/>
    <s v="Apr-2025"/>
    <s v="Q2-2025"/>
    <s v="Medium"/>
    <s v="Asia &gt; Japan &gt; Osaka"/>
    <s v="Mar-2023"/>
    <n v="25"/>
    <n v="25"/>
    <n v="1757891.57342"/>
    <n v="1657711.00477"/>
    <n v="0.94301095120724798"/>
    <s v="B"/>
    <n v="0"/>
    <n v="0"/>
  </r>
  <r>
    <s v="ORD-2024-664046"/>
    <d v="2024-09-02T00:00:00"/>
    <d v="2024-09-08T00:00:00"/>
    <x v="1"/>
    <s v="USA"/>
    <s v="Austin"/>
    <s v="Consumer"/>
    <x v="3"/>
    <x v="11"/>
    <x v="1"/>
    <s v="CMP-7563"/>
    <n v="462.94"/>
    <n v="1015.7"/>
    <n v="0.14299999999999999"/>
    <n v="9"/>
    <n v="6"/>
    <n v="7834.0941000000012"/>
    <n v="4166.46"/>
    <n v="3667.6341000000011"/>
    <n v="0.46816314090483041"/>
    <s v="Sep-2024"/>
    <s v="Q3-2024"/>
    <s v="Medium"/>
    <s v="Americas &gt; USA &gt; Austin"/>
    <s v="Jan-2023"/>
    <n v="20"/>
    <n v="20"/>
    <n v="1757891.57342"/>
    <n v="1665545.0988700001"/>
    <n v="0.9474674798228091"/>
    <s v="B"/>
    <n v="1"/>
    <n v="0"/>
  </r>
  <r>
    <s v="ORD-2025-496178"/>
    <d v="2025-07-27T00:00:00"/>
    <d v="2025-08-15T00:00:00"/>
    <x v="2"/>
    <s v="Japan"/>
    <s v="Tokyo"/>
    <s v="Small Business"/>
    <x v="1"/>
    <x v="8"/>
    <x v="1"/>
    <s v="CMP-5658"/>
    <n v="275.43"/>
    <n v="608.36"/>
    <n v="0.25700000000000001"/>
    <n v="16"/>
    <n v="19"/>
    <n v="7232.1836800000001"/>
    <n v="4406.88"/>
    <n v="2825.30368"/>
    <n v="0.39065706915231446"/>
    <s v="Jul-2025"/>
    <s v="Q3-2025"/>
    <s v="Low"/>
    <s v="Asia &gt; Japan &gt; Tokyo"/>
    <s v="Mar-2023"/>
    <n v="28"/>
    <n v="28"/>
    <n v="1757891.57342"/>
    <n v="1672777.2825500001"/>
    <n v="0.9515816036910576"/>
    <s v="C"/>
    <n v="0"/>
    <n v="1"/>
  </r>
  <r>
    <s v="ORD-2023-603238"/>
    <d v="2023-08-21T00:00:00"/>
    <d v="2023-09-04T00:00:00"/>
    <x v="1"/>
    <s v="Canada"/>
    <s v="Montreal"/>
    <s v="Education"/>
    <x v="5"/>
    <x v="6"/>
    <x v="1"/>
    <s v="CMP-2136"/>
    <n v="178.19"/>
    <n v="284.43"/>
    <n v="8.8999999999999996E-2"/>
    <n v="27"/>
    <n v="14"/>
    <n v="6996.124710000001"/>
    <n v="4811.13"/>
    <n v="2184.9947100000009"/>
    <n v="0.31231500302972737"/>
    <s v="Aug-2023"/>
    <s v="Q3-2023"/>
    <s v="Low"/>
    <s v="Americas &gt; Canada &gt; Montreal"/>
    <s v="Jan-2023"/>
    <n v="7"/>
    <n v="7"/>
    <n v="1757891.57342"/>
    <n v="1679773.40726"/>
    <n v="0.9555614422748383"/>
    <s v="C"/>
    <n v="0"/>
    <n v="0"/>
  </r>
  <r>
    <s v="ORD-2025-779659"/>
    <d v="2025-07-03T00:00:00"/>
    <d v="2025-07-23T00:00:00"/>
    <x v="2"/>
    <s v="China"/>
    <s v="Beijing"/>
    <s v="Small Business"/>
    <x v="2"/>
    <x v="9"/>
    <x v="1"/>
    <s v="CMP-1220"/>
    <n v="647.36"/>
    <n v="1383.6"/>
    <n v="7.3999999999999996E-2"/>
    <n v="5"/>
    <n v="20"/>
    <n v="6406.0680000000002"/>
    <n v="3236.8"/>
    <n v="3169.268"/>
    <n v="0.49472906000997802"/>
    <s v="Jul-2025"/>
    <s v="Q3-2025"/>
    <s v="Medium"/>
    <s v="Asia &gt; China &gt; Beijing"/>
    <s v="Jan-2023"/>
    <n v="30"/>
    <n v="30"/>
    <n v="1757891.57342"/>
    <n v="1686179.47526"/>
    <n v="0.95920561925188408"/>
    <s v="C"/>
    <n v="0"/>
    <n v="0"/>
  </r>
  <r>
    <s v="ORD-2023-841426"/>
    <d v="2023-12-22T00:00:00"/>
    <d v="2023-12-23T00:00:00"/>
    <x v="3"/>
    <s v="South Africa"/>
    <s v="Cape Town"/>
    <s v="Non-Profit"/>
    <x v="1"/>
    <x v="4"/>
    <x v="1"/>
    <s v="CMP-4531"/>
    <n v="1186.18"/>
    <n v="1285.0899999999999"/>
    <n v="7.0000000000000007E-2"/>
    <n v="5"/>
    <n v="1"/>
    <n v="5975.6684999999998"/>
    <n v="5930.9000000000005"/>
    <n v="44.768499999999221"/>
    <n v="7.4917977796123102E-3"/>
    <s v="Dec-2023"/>
    <s v="Q4-2023"/>
    <s v="Medium"/>
    <s v="Africa &gt; South Africa &gt; Cape Town"/>
    <s v="Jan-2023"/>
    <n v="11"/>
    <n v="11"/>
    <n v="1757891.57342"/>
    <n v="1692155.1437599999"/>
    <n v="0.96260495774940824"/>
    <s v="C"/>
    <n v="1"/>
    <n v="0"/>
  </r>
  <r>
    <s v="ORD-2024-275203"/>
    <d v="2024-03-11T00:00:00"/>
    <d v="2024-04-06T00:00:00"/>
    <x v="3"/>
    <s v="Kenya"/>
    <s v="Kisumu"/>
    <s v="Corporate"/>
    <x v="0"/>
    <x v="1"/>
    <x v="1"/>
    <s v="CMP-8270"/>
    <n v="279.24"/>
    <n v="608.9"/>
    <n v="0.112"/>
    <n v="11"/>
    <n v="26"/>
    <n v="5947.7352000000001"/>
    <n v="3071.6400000000003"/>
    <n v="2876.0951999999997"/>
    <n v="0.48356140670149533"/>
    <s v="Mar-2024"/>
    <s v="Q1-2024"/>
    <s v="Low"/>
    <s v="Africa &gt; Kenya &gt; Kisumu"/>
    <s v="Jan-2023"/>
    <n v="14"/>
    <n v="14"/>
    <n v="1757891.57342"/>
    <n v="1698102.8789599999"/>
    <n v="0.96598840601773839"/>
    <s v="C"/>
    <n v="0"/>
    <n v="0"/>
  </r>
  <r>
    <s v="ORD-2024-389336"/>
    <d v="2024-05-20T00:00:00"/>
    <d v="2024-06-02T00:00:00"/>
    <x v="1"/>
    <s v="Canada"/>
    <s v="Vancouver"/>
    <s v="Enterprise"/>
    <x v="1"/>
    <x v="10"/>
    <x v="1"/>
    <s v="CMP-5946"/>
    <n v="675.43"/>
    <n v="996.36"/>
    <n v="0.182"/>
    <n v="6"/>
    <n v="13"/>
    <n v="4890.1348800000005"/>
    <n v="4052.58"/>
    <n v="837.55488000000059"/>
    <n v="0.17127439233332567"/>
    <s v="May-2024"/>
    <s v="Q2-2024"/>
    <s v="Medium"/>
    <s v="Americas &gt; Canada &gt; Vancouver"/>
    <s v="Jan-2023"/>
    <n v="16"/>
    <n v="16"/>
    <n v="1757891.57342"/>
    <n v="1702993.0138399999"/>
    <n v="0.9687702242788534"/>
    <s v="C"/>
    <n v="0"/>
    <n v="0"/>
  </r>
  <r>
    <s v="ORD-2024-170313"/>
    <d v="2024-12-27T00:00:00"/>
    <d v="2025-01-15T00:00:00"/>
    <x v="2"/>
    <s v="India"/>
    <s v="Delhi"/>
    <s v="Non-Profit"/>
    <x v="5"/>
    <x v="12"/>
    <x v="1"/>
    <s v="CMP-6919"/>
    <n v="495.59"/>
    <n v="631.78"/>
    <n v="8.6999999999999994E-2"/>
    <n v="8"/>
    <n v="19"/>
    <n v="4614.5211200000003"/>
    <n v="3964.72"/>
    <n v="649.80112000000054"/>
    <n v="0.14081658813601886"/>
    <s v="Dec-2024"/>
    <s v="Q4-2024"/>
    <s v="Low"/>
    <s v="Asia &gt; India &gt; Delhi"/>
    <s v="Jan-2023"/>
    <n v="23"/>
    <n v="23"/>
    <n v="1757891.57342"/>
    <n v="1707607.5349599998"/>
    <n v="0.97139525598716425"/>
    <s v="C"/>
    <n v="0"/>
    <n v="0"/>
  </r>
  <r>
    <s v="ORD-2023-799597"/>
    <d v="2023-03-14T00:00:00"/>
    <d v="2023-03-18T00:00:00"/>
    <x v="0"/>
    <s v="Germany"/>
    <s v="Frankfurt"/>
    <s v="Enterprise"/>
    <x v="3"/>
    <x v="5"/>
    <x v="1"/>
    <s v="CMP-8675"/>
    <n v="472.33"/>
    <n v="360.34"/>
    <n v="0.16500000000000001"/>
    <n v="15"/>
    <n v="4"/>
    <n v="4513.258499999999"/>
    <n v="7084.95"/>
    <n v="-2571.6915000000008"/>
    <n v="-0.56980815523861561"/>
    <s v="Mar-2023"/>
    <s v="Q1-2023"/>
    <s v="Low"/>
    <s v="Europe &gt; Germany &gt; Frankfurt"/>
    <s v="Jan-2023"/>
    <n v="2"/>
    <n v="2"/>
    <n v="1757891.57342"/>
    <n v="1712120.7934599998"/>
    <n v="0.97396268310738154"/>
    <s v="C"/>
    <n v="1"/>
    <n v="0"/>
  </r>
  <r>
    <s v="ORD-2024-692673"/>
    <d v="2024-03-07T00:00:00"/>
    <d v="2024-03-25T00:00:00"/>
    <x v="0"/>
    <s v="Germany"/>
    <s v="Munich"/>
    <s v="Corporate"/>
    <x v="2"/>
    <x v="7"/>
    <x v="1"/>
    <s v="CMP-7617"/>
    <n v="712.84"/>
    <n v="927.51"/>
    <n v="0.24299999999999999"/>
    <n v="6"/>
    <n v="18"/>
    <n v="4212.7504199999994"/>
    <n v="4277.04"/>
    <n v="-64.289580000000569"/>
    <n v="-1.5260714163076524E-2"/>
    <s v="Mar-2024"/>
    <s v="Q1-2024"/>
    <s v="Medium"/>
    <s v="Europe &gt; Germany &gt; Munich"/>
    <s v="Jan-2023"/>
    <n v="14"/>
    <n v="14"/>
    <n v="1757891.57342"/>
    <n v="1716333.5438799998"/>
    <n v="0.97635916220978947"/>
    <s v="C"/>
    <n v="0"/>
    <n v="1"/>
  </r>
  <r>
    <s v="ORD-2024-838925"/>
    <d v="2024-01-28T00:00:00"/>
    <d v="2024-02-04T00:00:00"/>
    <x v="3"/>
    <s v="South Africa"/>
    <s v="Cape Town"/>
    <s v="Enterprise"/>
    <x v="3"/>
    <x v="0"/>
    <x v="1"/>
    <s v="CMP-1470"/>
    <n v="109.75"/>
    <n v="124.25"/>
    <n v="0.12"/>
    <n v="38"/>
    <n v="7"/>
    <n v="4154.92"/>
    <n v="4170.5"/>
    <n v="-15.579999999999927"/>
    <n v="-3.7497713554051405E-3"/>
    <s v="Jan-2024"/>
    <s v="Q1-2024"/>
    <s v="Low"/>
    <s v="Africa &gt; South Africa &gt; Cape Town"/>
    <s v="Jan-2023"/>
    <n v="12"/>
    <n v="12"/>
    <n v="1757891.57342"/>
    <n v="1720488.4638799997"/>
    <n v="0.97872274370868495"/>
    <s v="C"/>
    <n v="1"/>
    <n v="0"/>
  </r>
  <r>
    <s v="ORD-2025-192876"/>
    <d v="2025-01-31T00:00:00"/>
    <d v="2025-02-17T00:00:00"/>
    <x v="0"/>
    <s v="United Kingdom"/>
    <s v="London"/>
    <s v="Enterprise"/>
    <x v="0"/>
    <x v="11"/>
    <x v="1"/>
    <s v="CMP-5820"/>
    <n v="378.26"/>
    <n v="541.55999999999995"/>
    <n v="0.16300000000000001"/>
    <n v="9"/>
    <n v="17"/>
    <n v="4079.5714799999992"/>
    <n v="3404.34"/>
    <n v="675.23147999999901"/>
    <n v="0.16551529573885518"/>
    <s v="Jan-2025"/>
    <s v="Q1-2025"/>
    <s v="Low"/>
    <s v="Europe &gt; United Kingdom &gt; London"/>
    <s v="Jan-2023"/>
    <n v="24"/>
    <n v="24"/>
    <n v="1757891.57342"/>
    <n v="1724568.0353599996"/>
    <n v="0.98104346219990746"/>
    <s v="C"/>
    <n v="0"/>
    <n v="0"/>
  </r>
  <r>
    <s v="ORD-2024-250862"/>
    <d v="2024-10-25T00:00:00"/>
    <d v="2024-11-05T00:00:00"/>
    <x v="1"/>
    <s v="USA"/>
    <s v="New York"/>
    <s v="Corporate"/>
    <x v="5"/>
    <x v="15"/>
    <x v="1"/>
    <s v="CMP-9498"/>
    <n v="446.66"/>
    <n v="527.64"/>
    <n v="0.14499999999999999"/>
    <n v="9"/>
    <n v="11"/>
    <n v="4060.1898000000001"/>
    <n v="4019.94"/>
    <n v="40.24980000000005"/>
    <n v="9.9132804087139099E-3"/>
    <s v="Oct-2024"/>
    <s v="Q4-2024"/>
    <s v="Low"/>
    <s v="Americas &gt; USA &gt; New York"/>
    <s v="Jan-2023"/>
    <n v="21"/>
    <n v="21"/>
    <n v="1757891.57342"/>
    <n v="1728628.2251599997"/>
    <n v="0.98335315516470212"/>
    <s v="C"/>
    <n v="0"/>
    <n v="0"/>
  </r>
  <r>
    <s v="ORD-2023-290279"/>
    <d v="2023-06-14T00:00:00"/>
    <d v="2023-06-16T00:00:00"/>
    <x v="0"/>
    <s v="United Kingdom"/>
    <s v="Manchester"/>
    <s v="Non-Profit"/>
    <x v="3"/>
    <x v="10"/>
    <x v="1"/>
    <s v="CMP-5820"/>
    <n v="357.36"/>
    <n v="703.62"/>
    <n v="0.25700000000000001"/>
    <n v="7"/>
    <n v="2"/>
    <n v="3659.5276200000003"/>
    <n v="2501.52"/>
    <n v="1158.0076200000003"/>
    <n v="0.31643636563125604"/>
    <s v="Jun-2023"/>
    <s v="Q2-2023"/>
    <s v="Low"/>
    <s v="Europe &gt; United Kingdom &gt; Manchester"/>
    <s v="Jan-2023"/>
    <n v="5"/>
    <n v="5"/>
    <n v="1757891.57342"/>
    <n v="1732287.7527799997"/>
    <n v="0.98543492611993821"/>
    <s v="C"/>
    <n v="1"/>
    <n v="1"/>
  </r>
  <r>
    <s v="ORD-2023-713375"/>
    <d v="2023-08-26T00:00:00"/>
    <d v="2023-09-10T00:00:00"/>
    <x v="3"/>
    <s v="South Africa"/>
    <s v="Cape Town"/>
    <s v="Non-Profit"/>
    <x v="3"/>
    <x v="15"/>
    <x v="1"/>
    <s v="CMP-7063"/>
    <n v="241.14"/>
    <n v="496.52"/>
    <n v="9.2999999999999999E-2"/>
    <n v="8"/>
    <n v="15"/>
    <n v="3602.7491199999999"/>
    <n v="1929.12"/>
    <n v="1673.6291200000001"/>
    <n v="0.46454223268257994"/>
    <s v="Aug-2023"/>
    <s v="Q3-2023"/>
    <s v="Low"/>
    <s v="Africa &gt; South Africa &gt; Cape Town"/>
    <s v="Jan-2023"/>
    <n v="7"/>
    <n v="7"/>
    <n v="1757891.57342"/>
    <n v="1735890.5018999998"/>
    <n v="0.9874843978703437"/>
    <s v="C"/>
    <n v="0"/>
    <n v="0"/>
  </r>
  <r>
    <s v="ORD-2025-487261"/>
    <d v="2025-03-06T00:00:00"/>
    <d v="2025-03-31T00:00:00"/>
    <x v="1"/>
    <s v="Brazil"/>
    <s v="Brasília"/>
    <s v="Non-Profit"/>
    <x v="2"/>
    <x v="8"/>
    <x v="1"/>
    <s v="CMP-3693"/>
    <n v="331.57"/>
    <n v="548.4"/>
    <n v="9.4E-2"/>
    <n v="7"/>
    <n v="25"/>
    <n v="3477.9528"/>
    <n v="2320.9899999999998"/>
    <n v="1156.9628000000002"/>
    <n v="0.33265626836568923"/>
    <s v="Mar-2025"/>
    <s v="Q1-2025"/>
    <s v="Low"/>
    <s v="Americas &gt; Brazil &gt; Brasília"/>
    <s v="Jan-2023"/>
    <n v="26"/>
    <n v="26"/>
    <n v="1757891.57342"/>
    <n v="1739368.4546999999"/>
    <n v="0.98946287757443241"/>
    <s v="C"/>
    <n v="0"/>
    <n v="0"/>
  </r>
  <r>
    <s v="ORD-2024-851883"/>
    <d v="2024-01-13T00:00:00"/>
    <d v="2024-01-22T00:00:00"/>
    <x v="2"/>
    <s v="India"/>
    <s v="Mumbai"/>
    <s v="Enterprise"/>
    <x v="1"/>
    <x v="8"/>
    <x v="1"/>
    <s v="CMP-8141"/>
    <n v="313.60000000000002"/>
    <n v="334.28"/>
    <n v="0.14000000000000001"/>
    <n v="12"/>
    <n v="9"/>
    <n v="3449.7695999999996"/>
    <n v="3763.2000000000003"/>
    <n v="-313.43040000000065"/>
    <n v="-9.0855458868905531E-2"/>
    <s v="Jan-2024"/>
    <s v="Q1-2024"/>
    <s v="Low"/>
    <s v="Asia &gt; India &gt; Mumbai"/>
    <s v="Jan-2023"/>
    <n v="12"/>
    <n v="12"/>
    <n v="1757891.57342"/>
    <n v="1742818.2242999999"/>
    <n v="0.99142532489038859"/>
    <s v="C"/>
    <n v="0"/>
    <n v="0"/>
  </r>
  <r>
    <s v="ORD-2023-125739"/>
    <d v="2023-05-01T00:00:00"/>
    <d v="2023-05-18T00:00:00"/>
    <x v="3"/>
    <s v="Nigeria"/>
    <s v="Port Harcourt"/>
    <s v="Corporate"/>
    <x v="3"/>
    <x v="6"/>
    <x v="1"/>
    <s v="CMP-5633"/>
    <n v="327.97"/>
    <n v="299.94"/>
    <n v="4.9000000000000002E-2"/>
    <n v="8"/>
    <n v="17"/>
    <n v="2281.9435199999998"/>
    <n v="2623.76"/>
    <n v="-341.81648000000041"/>
    <n v="-0.14979182306843442"/>
    <s v="May-2023"/>
    <s v="Q2-2023"/>
    <s v="Low"/>
    <s v="Africa &gt; Nigeria &gt; Port Harcourt"/>
    <s v="Jan-2023"/>
    <n v="4"/>
    <n v="4"/>
    <n v="1757891.57342"/>
    <n v="1745100.1678199999"/>
    <n v="0.99272343880964498"/>
    <s v="C"/>
    <n v="0"/>
    <n v="0"/>
  </r>
  <r>
    <s v="ORD-2024-909942"/>
    <d v="2024-06-09T00:00:00"/>
    <d v="2024-07-07T00:00:00"/>
    <x v="2"/>
    <s v="China"/>
    <s v="Shenzhen"/>
    <s v="Corporate"/>
    <x v="2"/>
    <x v="8"/>
    <x v="1"/>
    <s v="CMP-6392"/>
    <n v="550.22"/>
    <n v="1025.05"/>
    <n v="0"/>
    <n v="2"/>
    <n v="28"/>
    <n v="2050.1"/>
    <n v="1100.44"/>
    <n v="949.65999999999985"/>
    <n v="0.46322618408858102"/>
    <s v="Jun-2024"/>
    <s v="Q2-2024"/>
    <s v="Medium"/>
    <s v="Asia &gt; China &gt; Shenzhen"/>
    <s v="Jan-2023"/>
    <n v="17"/>
    <n v="17"/>
    <n v="1757891.57342"/>
    <n v="1747150.26782"/>
    <n v="0.99388966545922808"/>
    <s v="C"/>
    <n v="0"/>
    <n v="0"/>
  </r>
  <r>
    <s v="ORD-2023-920483"/>
    <d v="2023-07-02T00:00:00"/>
    <d v="2023-08-01T00:00:00"/>
    <x v="0"/>
    <s v="United Kingdom"/>
    <s v="Birmingham"/>
    <s v="Small Business"/>
    <x v="0"/>
    <x v="7"/>
    <x v="1"/>
    <s v="CMP-7256"/>
    <n v="137.46"/>
    <n v="188.3"/>
    <n v="3.7999999999999999E-2"/>
    <n v="9"/>
    <n v="30"/>
    <n v="1630.3014000000001"/>
    <n v="1237.1400000000001"/>
    <n v="393.16139999999996"/>
    <n v="0.24115872071262404"/>
    <s v="Jul-2023"/>
    <s v="Q3-2023"/>
    <s v="Low"/>
    <s v="Europe &gt; United Kingdom &gt; Birmingham"/>
    <s v="Jan-2023"/>
    <n v="6"/>
    <n v="6"/>
    <n v="1757891.57342"/>
    <n v="1748780.5692199999"/>
    <n v="0.99481708409223757"/>
    <s v="C"/>
    <n v="0"/>
    <n v="0"/>
  </r>
  <r>
    <s v="ORD-2023-340056"/>
    <d v="2023-04-26T00:00:00"/>
    <d v="2023-04-26T00:00:00"/>
    <x v="0"/>
    <s v="France"/>
    <s v="Marseille"/>
    <s v="Consumer"/>
    <x v="3"/>
    <x v="9"/>
    <x v="1"/>
    <s v="CMP-4945"/>
    <n v="81.489999999999995"/>
    <n v="113.08"/>
    <n v="0.121"/>
    <n v="16"/>
    <n v="0"/>
    <n v="1590.3571199999999"/>
    <n v="1303.8399999999999"/>
    <n v="286.51711999999998"/>
    <n v="0.18015898215364357"/>
    <s v="Apr-2023"/>
    <s v="Q2-2023"/>
    <s v="Low"/>
    <s v="Europe &gt; France &gt; Marseille"/>
    <s v="Jan-2023"/>
    <n v="3"/>
    <n v="3"/>
    <n v="1757891.57342"/>
    <n v="1750370.92634"/>
    <n v="0.99572177989034416"/>
    <s v="C"/>
    <n v="1"/>
    <n v="0"/>
  </r>
  <r>
    <s v="ORD-2024-382152"/>
    <d v="2024-12-08T00:00:00"/>
    <d v="2024-12-08T00:00:00"/>
    <x v="0"/>
    <s v="France"/>
    <s v="Lyon"/>
    <s v="Enterprise"/>
    <x v="0"/>
    <x v="11"/>
    <x v="1"/>
    <s v="CMP-2335"/>
    <n v="257.44"/>
    <n v="290.33"/>
    <n v="9.1999999999999998E-2"/>
    <n v="6"/>
    <n v="0"/>
    <n v="1581.71784"/>
    <n v="1544.6399999999999"/>
    <n v="37.077840000000151"/>
    <n v="2.3441500792581407E-2"/>
    <s v="Dec-2024"/>
    <s v="Q4-2024"/>
    <s v="Low"/>
    <s v="Europe &gt; France &gt; Lyon"/>
    <s v="Jan-2023"/>
    <n v="23"/>
    <n v="23"/>
    <n v="1757891.57342"/>
    <n v="1751952.6441800001"/>
    <n v="0.9966215611191277"/>
    <s v="C"/>
    <n v="1"/>
    <n v="0"/>
  </r>
  <r>
    <s v="ORD-2024-961501"/>
    <d v="2024-03-02T00:00:00"/>
    <d v="2024-03-23T00:00:00"/>
    <x v="1"/>
    <s v="USA"/>
    <s v="Chicago"/>
    <s v="Small Business"/>
    <x v="2"/>
    <x v="6"/>
    <x v="1"/>
    <s v="CMP-3223"/>
    <n v="225.01"/>
    <n v="333.48"/>
    <n v="0.11899999999999999"/>
    <n v="5"/>
    <n v="21"/>
    <n v="1468.9794000000002"/>
    <n v="1125.05"/>
    <n v="343.92940000000021"/>
    <n v="0.23412813004729691"/>
    <s v="Mar-2024"/>
    <s v="Q1-2024"/>
    <s v="Low"/>
    <s v="Americas &gt; USA &gt; Chicago"/>
    <s v="Jan-2023"/>
    <n v="14"/>
    <n v="14"/>
    <n v="1757891.57342"/>
    <n v="1753421.6235800001"/>
    <n v="0.99745720958699202"/>
    <s v="C"/>
    <n v="0"/>
    <n v="0"/>
  </r>
  <r>
    <s v="ORD-2025-169093"/>
    <d v="2025-04-13T00:00:00"/>
    <d v="2025-04-14T00:00:00"/>
    <x v="2"/>
    <s v="Japan"/>
    <s v="Osaka"/>
    <s v="Enterprise"/>
    <x v="2"/>
    <x v="12"/>
    <x v="1"/>
    <s v="CMP-6495"/>
    <n v="138.9"/>
    <n v="289.92"/>
    <n v="2.9000000000000001E-2"/>
    <n v="5"/>
    <n v="1"/>
    <n v="1407.5616"/>
    <n v="694.5"/>
    <n v="713.0616"/>
    <n v="0.50659353025828502"/>
    <s v="Apr-2025"/>
    <s v="Q2-2025"/>
    <s v="Low"/>
    <s v="Asia &gt; Japan &gt; Osaka"/>
    <s v="Mar-2023"/>
    <n v="25"/>
    <n v="25"/>
    <n v="1757891.57342"/>
    <n v="1754829.18518"/>
    <n v="0.99825791972252187"/>
    <s v="C"/>
    <n v="1"/>
    <n v="0"/>
  </r>
  <r>
    <s v="ORD-2023-539967"/>
    <d v="2023-07-09T00:00:00"/>
    <d v="2023-07-19T00:00:00"/>
    <x v="2"/>
    <s v="Japan"/>
    <s v="Tokyo"/>
    <s v="Enterprise"/>
    <x v="5"/>
    <x v="15"/>
    <x v="1"/>
    <s v="CMP-6649"/>
    <n v="141.26"/>
    <n v="206.88"/>
    <n v="0.107"/>
    <n v="6"/>
    <n v="10"/>
    <n v="1108.4630400000001"/>
    <n v="847.56"/>
    <n v="260.90304000000015"/>
    <n v="0.23537369365062469"/>
    <s v="Jul-2023"/>
    <s v="Q3-2023"/>
    <s v="Low"/>
    <s v="Asia &gt; Japan &gt; Tokyo"/>
    <s v="Mar-2023"/>
    <n v="4"/>
    <n v="4"/>
    <n v="1757891.57342"/>
    <n v="1755937.6482200001"/>
    <n v="0.99888848366443983"/>
    <s v="C"/>
    <n v="0"/>
    <n v="0"/>
  </r>
  <r>
    <s v="ORD-2023-603650"/>
    <d v="2023-05-23T00:00:00"/>
    <d v="2023-06-10T00:00:00"/>
    <x v="2"/>
    <s v="China"/>
    <s v="Shanghai"/>
    <s v="Corporate"/>
    <x v="5"/>
    <x v="13"/>
    <x v="1"/>
    <s v="CMP-6925"/>
    <n v="54.62"/>
    <n v="48.94"/>
    <n v="0.14799999999999999"/>
    <n v="14"/>
    <n v="18"/>
    <n v="583.75631999999996"/>
    <n v="764.68"/>
    <n v="-180.92367999999999"/>
    <n v="-0.30993014345437836"/>
    <s v="May-2023"/>
    <s v="Q2-2023"/>
    <s v="Low"/>
    <s v="Asia &gt; China &gt; Shanghai"/>
    <s v="Jan-2023"/>
    <n v="4"/>
    <n v="4"/>
    <n v="1757891.57342"/>
    <n v="1756521.40454"/>
    <n v="0.99922056121053338"/>
    <s v="C"/>
    <n v="0"/>
    <n v="0"/>
  </r>
  <r>
    <s v="ORD-2024-960952"/>
    <d v="2024-02-03T00:00:00"/>
    <d v="2024-02-21T00:00:00"/>
    <x v="0"/>
    <s v="Germany"/>
    <s v="Frankfurt"/>
    <s v="Corporate"/>
    <x v="0"/>
    <x v="11"/>
    <x v="1"/>
    <s v="CMP-9264"/>
    <n v="39.229999999999997"/>
    <n v="30.09"/>
    <n v="0.17699999999999999"/>
    <n v="23"/>
    <n v="18"/>
    <n v="569.57361000000003"/>
    <n v="902.29"/>
    <n v="-332.71638999999993"/>
    <n v="-0.58414993981199359"/>
    <s v="Feb-2024"/>
    <s v="Q1-2024"/>
    <s v="Low"/>
    <s v="Europe &gt; Germany &gt; Frankfurt"/>
    <s v="Jan-2023"/>
    <n v="13"/>
    <n v="13"/>
    <n v="1757891.57342"/>
    <n v="1757090.9781500001"/>
    <n v="0.99954457073342562"/>
    <s v="C"/>
    <n v="0"/>
    <n v="0"/>
  </r>
  <r>
    <s v="ORD-2025-537785"/>
    <d v="2025-08-05T00:00:00"/>
    <d v="2025-08-14T00:00:00"/>
    <x v="0"/>
    <s v="United Kingdom"/>
    <s v="London"/>
    <s v="Non-Profit"/>
    <x v="3"/>
    <x v="13"/>
    <x v="1"/>
    <s v="CMP-6346"/>
    <n v="41.76"/>
    <n v="45.19"/>
    <n v="0.17899999999999999"/>
    <n v="11"/>
    <n v="9"/>
    <n v="408.11088999999998"/>
    <n v="459.35999999999996"/>
    <n v="-51.249109999999973"/>
    <n v="-0.12557643340514626"/>
    <s v="Aug-2025"/>
    <s v="Q3-2025"/>
    <s v="Low"/>
    <s v="Europe &gt; United Kingdom &gt; London"/>
    <s v="Jan-2023"/>
    <n v="31"/>
    <n v="31"/>
    <n v="1757891.57342"/>
    <n v="1757499.08904"/>
    <n v="0.9997767300407292"/>
    <s v="C"/>
    <n v="0"/>
    <n v="0"/>
  </r>
  <r>
    <s v="ORD-2024-206121"/>
    <d v="2024-02-18T00:00:00"/>
    <d v="2024-03-11T00:00:00"/>
    <x v="1"/>
    <s v="Brazil"/>
    <s v="São Paulo"/>
    <s v="Consumer"/>
    <x v="2"/>
    <x v="5"/>
    <x v="1"/>
    <s v="CMP-9801"/>
    <n v="80.48"/>
    <n v="65.650000000000006"/>
    <n v="0.17599999999999999"/>
    <n v="6"/>
    <n v="22"/>
    <n v="324.57360000000006"/>
    <n v="482.88"/>
    <n v="-158.30639999999994"/>
    <n v="-0.48773652570634185"/>
    <s v="Feb-2024"/>
    <s v="Q1-2024"/>
    <s v="Low"/>
    <s v="Americas &gt; Brazil &gt; São Paulo"/>
    <s v="Jan-2023"/>
    <n v="13"/>
    <n v="13"/>
    <n v="1757891.57342"/>
    <n v="1757823.66264"/>
    <n v="0.99996136804964142"/>
    <s v="C"/>
    <n v="0"/>
    <n v="0"/>
  </r>
  <r>
    <s v="ORD-2023-286994"/>
    <d v="2023-02-24T00:00:00"/>
    <d v="2023-03-09T00:00:00"/>
    <x v="1"/>
    <s v="USA"/>
    <s v="New York"/>
    <s v="Enterprise"/>
    <x v="2"/>
    <x v="9"/>
    <x v="1"/>
    <s v="CMP-1632"/>
    <n v="6.85"/>
    <n v="10.18"/>
    <n v="4.7E-2"/>
    <n v="7"/>
    <n v="13"/>
    <n v="67.910779999999988"/>
    <n v="47.949999999999996"/>
    <n v="19.960779999999993"/>
    <n v="0.29392653125173934"/>
    <s v="Feb-2023"/>
    <s v="Q1-2023"/>
    <s v="Low"/>
    <s v="Americas &gt; USA &gt; New York"/>
    <s v="Jan-2023"/>
    <n v="1"/>
    <n v="1"/>
    <n v="1757891.57342"/>
    <n v="1757891.57342"/>
    <n v="1"/>
    <s v="C"/>
    <n v="0"/>
    <n v="0"/>
  </r>
  <r>
    <s v="ORD-2023-163610"/>
    <d v="2023-10-22T00:00:00"/>
    <d v="2023-11-16T00:00:00"/>
    <x v="1"/>
    <s v="Canada"/>
    <s v="Toronto"/>
    <s v="Small Business"/>
    <x v="1"/>
    <x v="14"/>
    <x v="2"/>
    <s v="LAP-9024"/>
    <n v="1373.31"/>
    <n v="3154.14"/>
    <n v="0.2"/>
    <n v="41"/>
    <n v="25"/>
    <n v="103455.792"/>
    <n v="56305.71"/>
    <n v="47150.082000000002"/>
    <n v="0.45575101295440279"/>
    <s v="Oct-2023"/>
    <s v="Q4-2023"/>
    <s v="High"/>
    <s v="Americas &gt; Canada &gt; Toronto"/>
    <s v="Jan-2023"/>
    <n v="9"/>
    <n v="9"/>
    <n v="1745430.1753"/>
    <n v="103455.792"/>
    <n v="5.9272375064913889E-2"/>
    <s v="A"/>
    <n v="0"/>
    <n v="0"/>
  </r>
  <r>
    <s v="ORD-2024-366010"/>
    <d v="2024-01-13T00:00:00"/>
    <d v="2024-02-05T00:00:00"/>
    <x v="0"/>
    <s v="Germany"/>
    <s v="Frankfurt"/>
    <s v="Education"/>
    <x v="3"/>
    <x v="7"/>
    <x v="2"/>
    <s v="LAP-9931"/>
    <n v="1017.93"/>
    <n v="1529.14"/>
    <n v="0.155"/>
    <n v="60"/>
    <n v="23"/>
    <n v="77527.398000000001"/>
    <n v="61075.799999999996"/>
    <n v="16451.598000000005"/>
    <n v="0.21220366508366506"/>
    <s v="Jan-2024"/>
    <s v="Q1-2024"/>
    <s v="Medium"/>
    <s v="Europe &gt; Germany &gt; Frankfurt"/>
    <s v="Jan-2023"/>
    <n v="12"/>
    <n v="12"/>
    <n v="1745430.1753"/>
    <n v="180983.19"/>
    <n v="0.10368973366058203"/>
    <s v="A"/>
    <n v="0"/>
    <n v="0"/>
  </r>
  <r>
    <s v="ORD-2023-580751"/>
    <d v="2023-12-24T00:00:00"/>
    <d v="2024-01-13T00:00:00"/>
    <x v="2"/>
    <s v="Japan"/>
    <s v="Nagoya"/>
    <s v="Education"/>
    <x v="3"/>
    <x v="7"/>
    <x v="2"/>
    <s v="LAP-1946"/>
    <n v="625.37"/>
    <n v="1319.04"/>
    <n v="7.3999999999999996E-2"/>
    <n v="61"/>
    <n v="20"/>
    <n v="74507.293440000009"/>
    <n v="38147.57"/>
    <n v="36359.723440000009"/>
    <n v="0.48800220436513558"/>
    <s v="Dec-2023"/>
    <s v="Q4-2023"/>
    <s v="Medium"/>
    <s v="Asia &gt; Japan &gt; Nagoya"/>
    <s v="Mar-2023"/>
    <n v="9"/>
    <n v="9"/>
    <n v="1745430.1753"/>
    <n v="255490.48344000001"/>
    <n v="0.14637679986029059"/>
    <s v="A"/>
    <n v="0"/>
    <n v="0"/>
  </r>
  <r>
    <s v="ORD-2025-662997"/>
    <d v="2025-03-31T00:00:00"/>
    <d v="2025-04-04T00:00:00"/>
    <x v="3"/>
    <s v="Kenya"/>
    <s v="Nakuru"/>
    <s v="Corporate"/>
    <x v="3"/>
    <x v="1"/>
    <x v="2"/>
    <s v="LAP-7136"/>
    <n v="862.08"/>
    <n v="1952.83"/>
    <n v="0"/>
    <n v="36"/>
    <n v="4"/>
    <n v="70301.88"/>
    <n v="31034.880000000001"/>
    <n v="39267"/>
    <n v="0.5585483631447693"/>
    <s v="Mar-2025"/>
    <s v="Q1-2025"/>
    <s v="High"/>
    <s v="Africa &gt; Kenya &gt; Nakuru"/>
    <s v="Jan-2023"/>
    <n v="26"/>
    <n v="26"/>
    <n v="1745430.1753"/>
    <n v="325792.36343999999"/>
    <n v="0.18665448097000137"/>
    <s v="A"/>
    <n v="1"/>
    <n v="0"/>
  </r>
  <r>
    <s v="ORD-2025-931538"/>
    <d v="2025-02-09T00:00:00"/>
    <d v="2025-03-01T00:00:00"/>
    <x v="1"/>
    <s v="Brazil"/>
    <s v="São Paulo"/>
    <s v="Corporate"/>
    <x v="5"/>
    <x v="7"/>
    <x v="2"/>
    <s v="LAP-6989"/>
    <n v="1154.6400000000001"/>
    <n v="2794.13"/>
    <n v="3.5000000000000003E-2"/>
    <n v="25"/>
    <n v="20"/>
    <n v="67408.386249999996"/>
    <n v="28866.000000000004"/>
    <n v="38542.386249999996"/>
    <n v="0.57177435025749479"/>
    <s v="Feb-2025"/>
    <s v="Q1-2025"/>
    <s v="High"/>
    <s v="Americas &gt; Brazil &gt; São Paulo"/>
    <s v="Jan-2023"/>
    <n v="25"/>
    <n v="25"/>
    <n v="1745430.1753"/>
    <n v="393200.74968999997"/>
    <n v="0.22527440813976854"/>
    <s v="A"/>
    <n v="0"/>
    <n v="0"/>
  </r>
  <r>
    <s v="ORD-2024-651852"/>
    <d v="2024-12-28T00:00:00"/>
    <d v="2025-01-08T00:00:00"/>
    <x v="2"/>
    <s v="China"/>
    <s v="Shenzhen"/>
    <s v="Enterprise"/>
    <x v="2"/>
    <x v="10"/>
    <x v="2"/>
    <s v="LAP-8825"/>
    <n v="1201.31"/>
    <n v="2764.65"/>
    <n v="0"/>
    <n v="24"/>
    <n v="11"/>
    <n v="66351.600000000006"/>
    <n v="28831.439999999999"/>
    <n v="37520.160000000003"/>
    <n v="0.56547483406579491"/>
    <s v="Dec-2024"/>
    <s v="Q4-2024"/>
    <s v="High"/>
    <s v="Asia &gt; China &gt; Shenzhen"/>
    <s v="Jan-2023"/>
    <n v="23"/>
    <n v="23"/>
    <n v="1745430.1753"/>
    <n v="459552.34968999994"/>
    <n v="0.26328887640034826"/>
    <s v="A"/>
    <n v="0"/>
    <n v="0"/>
  </r>
  <r>
    <s v="ORD-2023-132101"/>
    <d v="2023-09-25T00:00:00"/>
    <d v="2023-10-09T00:00:00"/>
    <x v="1"/>
    <s v="USA"/>
    <s v="New York"/>
    <s v="Small Business"/>
    <x v="1"/>
    <x v="8"/>
    <x v="2"/>
    <s v="LAP-6750"/>
    <n v="1279.56"/>
    <n v="3083.8"/>
    <n v="0.106"/>
    <n v="24"/>
    <n v="14"/>
    <n v="66166.012800000011"/>
    <n v="30709.439999999999"/>
    <n v="35456.572800000009"/>
    <n v="0.53587289455047837"/>
    <s v="Sep-2023"/>
    <s v="Q3-2023"/>
    <s v="High"/>
    <s v="Americas &gt; USA &gt; New York"/>
    <s v="Jan-2023"/>
    <n v="8"/>
    <n v="8"/>
    <n v="1745430.1753"/>
    <n v="525718.36248999997"/>
    <n v="0.30119701717637654"/>
    <s v="A"/>
    <n v="0"/>
    <n v="0"/>
  </r>
  <r>
    <s v="ORD-2023-472050"/>
    <d v="2023-05-10T00:00:00"/>
    <d v="2023-05-27T00:00:00"/>
    <x v="2"/>
    <s v="India"/>
    <s v="Mumbai"/>
    <s v="Consumer"/>
    <x v="0"/>
    <x v="9"/>
    <x v="2"/>
    <s v="LAP-6499"/>
    <n v="1286.1600000000001"/>
    <n v="3101.11"/>
    <n v="0.1"/>
    <n v="23"/>
    <n v="17"/>
    <n v="64192.976999999999"/>
    <n v="29581.68"/>
    <n v="34611.296999999999"/>
    <n v="0.53917575749758417"/>
    <s v="May-2023"/>
    <s v="Q2-2023"/>
    <s v="High"/>
    <s v="Asia &gt; India &gt; Mumbai"/>
    <s v="Jan-2023"/>
    <n v="4"/>
    <n v="4"/>
    <n v="1745430.1753"/>
    <n v="589911.33948999993"/>
    <n v="0.33797475707592112"/>
    <s v="A"/>
    <n v="0"/>
    <n v="0"/>
  </r>
  <r>
    <s v="ORD-2025-700847"/>
    <d v="2025-05-21T00:00:00"/>
    <d v="2025-05-28T00:00:00"/>
    <x v="3"/>
    <s v="South Africa"/>
    <s v="Johannesburg"/>
    <s v="Non-Profit"/>
    <x v="5"/>
    <x v="0"/>
    <x v="2"/>
    <s v="LAP-7099"/>
    <n v="1263.8399999999999"/>
    <n v="2281.7199999999998"/>
    <n v="7.8E-2"/>
    <n v="26"/>
    <n v="7"/>
    <n v="54697.391839999997"/>
    <n v="32859.839999999997"/>
    <n v="21837.55184"/>
    <n v="0.39924301882398494"/>
    <s v="May-2025"/>
    <s v="Q2-2025"/>
    <s v="High"/>
    <s v="Africa &gt; South Africa &gt; Johannesburg"/>
    <s v="Jan-2023"/>
    <n v="28"/>
    <n v="28"/>
    <n v="1745430.1753"/>
    <n v="644608.73132999986"/>
    <n v="0.36931224202034102"/>
    <s v="A"/>
    <n v="1"/>
    <n v="0"/>
  </r>
  <r>
    <s v="ORD-2024-474999"/>
    <d v="2024-12-27T00:00:00"/>
    <d v="2025-01-02T00:00:00"/>
    <x v="0"/>
    <s v="Germany"/>
    <s v="Frankfurt"/>
    <s v="Education"/>
    <x v="3"/>
    <x v="6"/>
    <x v="2"/>
    <s v="LAP-8214"/>
    <n v="1391.99"/>
    <n v="3469.7"/>
    <n v="0.184"/>
    <n v="19"/>
    <n v="6"/>
    <n v="53794.228800000004"/>
    <n v="26447.81"/>
    <n v="27346.418800000003"/>
    <n v="0.50835227886006984"/>
    <s v="Dec-2024"/>
    <s v="Q4-2024"/>
    <s v="High"/>
    <s v="Europe &gt; Germany &gt; Frankfurt"/>
    <s v="Jan-2023"/>
    <n v="23"/>
    <n v="23"/>
    <n v="1745430.1753"/>
    <n v="698402.9601299999"/>
    <n v="0.40013228258183414"/>
    <s v="A"/>
    <n v="1"/>
    <n v="0"/>
  </r>
  <r>
    <s v="ORD-2024-760799"/>
    <d v="2024-02-03T00:00:00"/>
    <d v="2024-02-19T00:00:00"/>
    <x v="2"/>
    <s v="China"/>
    <s v="Shenzhen"/>
    <s v="Small Business"/>
    <x v="2"/>
    <x v="11"/>
    <x v="2"/>
    <s v="LAP-5531"/>
    <n v="993.75"/>
    <n v="1310.29"/>
    <n v="0.215"/>
    <n v="41"/>
    <n v="16"/>
    <n v="42171.683649999999"/>
    <n v="40743.75"/>
    <n v="1427.933649999999"/>
    <n v="3.3860010471742197E-2"/>
    <s v="Feb-2024"/>
    <s v="Q1-2024"/>
    <s v="Medium"/>
    <s v="Asia &gt; China &gt; Shenzhen"/>
    <s v="Jan-2023"/>
    <n v="13"/>
    <n v="13"/>
    <n v="1745430.1753"/>
    <n v="740574.64377999993"/>
    <n v="0.42429348034659242"/>
    <s v="A"/>
    <n v="0"/>
    <n v="1"/>
  </r>
  <r>
    <s v="ORD-2025-745263"/>
    <d v="2025-05-21T00:00:00"/>
    <d v="2025-05-28T00:00:00"/>
    <x v="0"/>
    <s v="United Kingdom"/>
    <s v="Birmingham"/>
    <s v="Enterprise"/>
    <x v="2"/>
    <x v="9"/>
    <x v="2"/>
    <s v="LAP-3385"/>
    <n v="1015.16"/>
    <n v="2148.14"/>
    <n v="3.7999999999999999E-2"/>
    <n v="20"/>
    <n v="7"/>
    <n v="41330.213599999995"/>
    <n v="20303.2"/>
    <n v="21027.013599999995"/>
    <n v="0.50875647059322227"/>
    <s v="May-2025"/>
    <s v="Q2-2025"/>
    <s v="High"/>
    <s v="Europe &gt; United Kingdom &gt; Birmingham"/>
    <s v="Jan-2023"/>
    <n v="28"/>
    <n v="28"/>
    <n v="1745430.1753"/>
    <n v="781904.85737999994"/>
    <n v="0.44797257916410671"/>
    <s v="A"/>
    <n v="1"/>
    <n v="0"/>
  </r>
  <r>
    <s v="ORD-2023-286720"/>
    <d v="2023-07-08T00:00:00"/>
    <d v="2023-07-09T00:00:00"/>
    <x v="3"/>
    <s v="Kenya"/>
    <s v="Nairobi"/>
    <s v="Consumer"/>
    <x v="2"/>
    <x v="4"/>
    <x v="2"/>
    <s v="LAP-1989"/>
    <n v="1258.72"/>
    <n v="2797.41"/>
    <n v="0"/>
    <n v="14"/>
    <n v="1"/>
    <n v="39163.74"/>
    <n v="17622.080000000002"/>
    <n v="21541.659999999996"/>
    <n v="0.55004093071805704"/>
    <s v="Jul-2023"/>
    <s v="Q3-2023"/>
    <s v="High"/>
    <s v="Africa &gt; Kenya &gt; Nairobi"/>
    <s v="Jan-2023"/>
    <n v="6"/>
    <n v="6"/>
    <n v="1745430.1753"/>
    <n v="821068.59737999993"/>
    <n v="0.47041045181820396"/>
    <s v="A"/>
    <n v="1"/>
    <n v="0"/>
  </r>
  <r>
    <s v="ORD-2025-650841"/>
    <d v="2025-07-03T00:00:00"/>
    <d v="2025-07-06T00:00:00"/>
    <x v="3"/>
    <s v="Nigeria"/>
    <s v="Lagos"/>
    <s v="Consumer"/>
    <x v="2"/>
    <x v="3"/>
    <x v="2"/>
    <s v="LAP-8910"/>
    <n v="1313.3"/>
    <n v="2884.34"/>
    <n v="0.157"/>
    <n v="16"/>
    <n v="3"/>
    <n v="38903.977919999998"/>
    <n v="21012.799999999999"/>
    <n v="17891.177919999998"/>
    <n v="0.45988042551305253"/>
    <s v="Jul-2025"/>
    <s v="Q3-2025"/>
    <s v="High"/>
    <s v="Africa &gt; Nigeria &gt; Lagos"/>
    <s v="Jan-2023"/>
    <n v="30"/>
    <n v="30"/>
    <n v="1745430.1753"/>
    <n v="859972.57529999991"/>
    <n v="0.49269950036940896"/>
    <s v="A"/>
    <n v="1"/>
    <n v="0"/>
  </r>
  <r>
    <s v="ORD-2025-312803"/>
    <d v="2025-06-24T00:00:00"/>
    <d v="2025-07-14T00:00:00"/>
    <x v="3"/>
    <s v="South Africa"/>
    <s v="Johannesburg"/>
    <s v="Enterprise"/>
    <x v="1"/>
    <x v="8"/>
    <x v="2"/>
    <s v="LAP-1308"/>
    <n v="1151.06"/>
    <n v="2821.36"/>
    <n v="0.248"/>
    <n v="18"/>
    <n v="20"/>
    <n v="38189.928960000005"/>
    <n v="20719.079999999998"/>
    <n v="17470.848960000007"/>
    <n v="0.45747267501594235"/>
    <s v="Jun-2025"/>
    <s v="Q2-2025"/>
    <s v="High"/>
    <s v="Africa &gt; South Africa &gt; Johannesburg"/>
    <s v="Jan-2023"/>
    <n v="29"/>
    <n v="29"/>
    <n v="1745430.1753"/>
    <n v="898162.50425999996"/>
    <n v="0.51457945265878435"/>
    <s v="A"/>
    <n v="0"/>
    <n v="1"/>
  </r>
  <r>
    <s v="ORD-2025-929414"/>
    <d v="2025-06-26T00:00:00"/>
    <d v="2025-07-11T00:00:00"/>
    <x v="3"/>
    <s v="Nigeria"/>
    <s v="Port Harcourt"/>
    <s v="Small Business"/>
    <x v="2"/>
    <x v="5"/>
    <x v="2"/>
    <s v="LAP-7523"/>
    <n v="1170.1500000000001"/>
    <n v="2115.19"/>
    <n v="9.1999999999999998E-2"/>
    <n v="16"/>
    <n v="15"/>
    <n v="30729.480320000002"/>
    <n v="18722.400000000001"/>
    <n v="12007.080320000001"/>
    <n v="0.39073489674946771"/>
    <s v="Jun-2025"/>
    <s v="Q2-2025"/>
    <s v="High"/>
    <s v="Africa &gt; Nigeria &gt; Port Harcourt"/>
    <s v="Jan-2023"/>
    <n v="29"/>
    <n v="29"/>
    <n v="1745430.1753"/>
    <n v="928891.98457999993"/>
    <n v="0.53218512990377542"/>
    <s v="A"/>
    <n v="0"/>
    <n v="0"/>
  </r>
  <r>
    <s v="ORD-2024-629525"/>
    <d v="2024-04-18T00:00:00"/>
    <d v="2024-05-08T00:00:00"/>
    <x v="0"/>
    <s v="United Kingdom"/>
    <s v="London"/>
    <s v="Non-Profit"/>
    <x v="4"/>
    <x v="4"/>
    <x v="2"/>
    <s v="LAP-9932"/>
    <n v="645.33000000000004"/>
    <n v="1321.85"/>
    <n v="0"/>
    <n v="23"/>
    <n v="20"/>
    <n v="30402.55"/>
    <n v="14842.59"/>
    <n v="15559.96"/>
    <n v="0.51179785906116426"/>
    <s v="Apr-2024"/>
    <s v="Q2-2024"/>
    <s v="Medium"/>
    <s v="Europe &gt; United Kingdom &gt; London"/>
    <s v="Jan-2023"/>
    <n v="15"/>
    <n v="15"/>
    <n v="1745430.1753"/>
    <n v="959294.53457999998"/>
    <n v="0.54960350070441455"/>
    <s v="A"/>
    <n v="0"/>
    <n v="0"/>
  </r>
  <r>
    <s v="ORD-2023-573146"/>
    <d v="2023-12-01T00:00:00"/>
    <d v="2023-12-18T00:00:00"/>
    <x v="2"/>
    <s v="Japan"/>
    <s v="Nagoya"/>
    <s v="Small Business"/>
    <x v="3"/>
    <x v="15"/>
    <x v="2"/>
    <s v="LAP-3604"/>
    <n v="1495.79"/>
    <n v="2783.12"/>
    <n v="0.02"/>
    <n v="11"/>
    <n v="17"/>
    <n v="30002.033599999999"/>
    <n v="16453.689999999999"/>
    <n v="13548.3436"/>
    <n v="0.4515808421733119"/>
    <s v="Dec-2023"/>
    <s v="Q4-2023"/>
    <s v="High"/>
    <s v="Asia &gt; Japan &gt; Nagoya"/>
    <s v="Mar-2023"/>
    <n v="9"/>
    <n v="9"/>
    <n v="1745430.1753"/>
    <n v="989296.56817999994"/>
    <n v="0.56679240578040435"/>
    <s v="A"/>
    <n v="0"/>
    <n v="0"/>
  </r>
  <r>
    <s v="ORD-2024-207669"/>
    <d v="2024-01-24T00:00:00"/>
    <d v="2024-02-04T00:00:00"/>
    <x v="0"/>
    <s v="United Kingdom"/>
    <s v="Manchester"/>
    <s v="Consumer"/>
    <x v="0"/>
    <x v="7"/>
    <x v="2"/>
    <s v="LAP-5689"/>
    <n v="525.34"/>
    <n v="1233.79"/>
    <n v="0.14299999999999999"/>
    <n v="28"/>
    <n v="11"/>
    <n v="29606.024839999995"/>
    <n v="14709.52"/>
    <n v="14896.504839999994"/>
    <n v="0.50315788494082736"/>
    <s v="Jan-2024"/>
    <s v="Q1-2024"/>
    <s v="Medium"/>
    <s v="Europe &gt; United Kingdom &gt; Manchester"/>
    <s v="Jan-2023"/>
    <n v="12"/>
    <n v="12"/>
    <n v="1745430.1753"/>
    <n v="1018902.5930199999"/>
    <n v="0.58375442766988583"/>
    <s v="A"/>
    <n v="0"/>
    <n v="0"/>
  </r>
  <r>
    <s v="ORD-2024-594527"/>
    <d v="2024-09-06T00:00:00"/>
    <d v="2024-09-13T00:00:00"/>
    <x v="2"/>
    <s v="Japan"/>
    <s v="Osaka"/>
    <s v="Corporate"/>
    <x v="3"/>
    <x v="5"/>
    <x v="2"/>
    <s v="LAP-4483"/>
    <n v="1368.17"/>
    <n v="2307.75"/>
    <n v="0.16300000000000001"/>
    <n v="15"/>
    <n v="7"/>
    <n v="28973.80125"/>
    <n v="20522.550000000003"/>
    <n v="8451.2512499999975"/>
    <n v="0.29168596750831915"/>
    <s v="Sep-2024"/>
    <s v="Q3-2024"/>
    <s v="High"/>
    <s v="Asia &gt; Japan &gt; Osaka"/>
    <s v="Mar-2023"/>
    <n v="18"/>
    <n v="18"/>
    <n v="1745430.1753"/>
    <n v="1047876.3942699999"/>
    <n v="0.60035423307030522"/>
    <s v="A"/>
    <n v="1"/>
    <n v="0"/>
  </r>
  <r>
    <s v="ORD-2025-440093"/>
    <d v="2025-04-16T00:00:00"/>
    <d v="2025-04-26T00:00:00"/>
    <x v="3"/>
    <s v="Nigeria"/>
    <s v="Port Harcourt"/>
    <s v="Enterprise"/>
    <x v="1"/>
    <x v="6"/>
    <x v="2"/>
    <s v="LAP-3490"/>
    <n v="1457.44"/>
    <n v="1996.81"/>
    <n v="0.126"/>
    <n v="15"/>
    <n v="10"/>
    <n v="26178.179099999998"/>
    <n v="21861.600000000002"/>
    <n v="4316.5790999999954"/>
    <n v="0.16489225944672353"/>
    <s v="Apr-2025"/>
    <s v="Q2-2025"/>
    <s v="High"/>
    <s v="Africa &gt; Nigeria &gt; Port Harcourt"/>
    <s v="Jan-2023"/>
    <n v="27"/>
    <n v="27"/>
    <n v="1745430.1753"/>
    <n v="1074054.5733699999"/>
    <n v="0.61535235758451012"/>
    <s v="A"/>
    <n v="0"/>
    <n v="0"/>
  </r>
  <r>
    <s v="ORD-2023-453699"/>
    <d v="2023-07-01T00:00:00"/>
    <d v="2023-07-08T00:00:00"/>
    <x v="0"/>
    <s v="Germany"/>
    <s v="Frankfurt"/>
    <s v="Small Business"/>
    <x v="5"/>
    <x v="15"/>
    <x v="2"/>
    <s v="LAP-4666"/>
    <n v="460.21"/>
    <n v="1139.1500000000001"/>
    <n v="0.115"/>
    <n v="24"/>
    <n v="7"/>
    <n v="24195.546000000002"/>
    <n v="11045.039999999999"/>
    <n v="13150.506000000003"/>
    <n v="0.54350937151821255"/>
    <s v="Jul-2023"/>
    <s v="Q3-2023"/>
    <s v="Medium"/>
    <s v="Europe &gt; Germany &gt; Frankfurt"/>
    <s v="Jan-2023"/>
    <n v="6"/>
    <n v="6"/>
    <n v="1745430.1753"/>
    <n v="1098250.11937"/>
    <n v="0.62921458269233577"/>
    <s v="A"/>
    <n v="1"/>
    <n v="0"/>
  </r>
  <r>
    <s v="ORD-2024-939873"/>
    <d v="2024-04-12T00:00:00"/>
    <d v="2024-05-07T00:00:00"/>
    <x v="3"/>
    <s v="South Africa"/>
    <s v="Johannesburg"/>
    <s v="Education"/>
    <x v="5"/>
    <x v="5"/>
    <x v="2"/>
    <s v="LAP-8489"/>
    <n v="1376.51"/>
    <n v="1455.91"/>
    <n v="0.185"/>
    <n v="19"/>
    <n v="25"/>
    <n v="22544.766349999998"/>
    <n v="26153.69"/>
    <n v="-3608.9236500000006"/>
    <n v="-0.16007811276340866"/>
    <s v="Apr-2024"/>
    <s v="Q2-2024"/>
    <s v="Medium"/>
    <s v="Africa &gt; South Africa &gt; Johannesburg"/>
    <s v="Jan-2023"/>
    <n v="15"/>
    <n v="15"/>
    <n v="1745430.1753"/>
    <n v="1120794.8857199999"/>
    <n v="0.64213103542074412"/>
    <s v="A"/>
    <n v="0"/>
    <n v="0"/>
  </r>
  <r>
    <s v="ORD-2023-497686"/>
    <d v="2023-07-03T00:00:00"/>
    <d v="2023-07-23T00:00:00"/>
    <x v="3"/>
    <s v="South Africa"/>
    <s v="Johannesburg"/>
    <s v="Small Business"/>
    <x v="5"/>
    <x v="6"/>
    <x v="2"/>
    <s v="LAP-6342"/>
    <n v="1001.96"/>
    <n v="1254.95"/>
    <n v="4.4999999999999998E-2"/>
    <n v="18"/>
    <n v="20"/>
    <n v="21572.590500000002"/>
    <n v="18035.28"/>
    <n v="3537.3105000000032"/>
    <n v="0.16397244920585699"/>
    <s v="Jul-2023"/>
    <s v="Q3-2023"/>
    <s v="Medium"/>
    <s v="Africa &gt; South Africa &gt; Johannesburg"/>
    <s v="Jan-2023"/>
    <n v="6"/>
    <n v="6"/>
    <n v="1745430.1753"/>
    <n v="1142367.4762199998"/>
    <n v="0.65449050462511493"/>
    <s v="A"/>
    <n v="0"/>
    <n v="0"/>
  </r>
  <r>
    <s v="ORD-2024-223618"/>
    <d v="2024-06-10T00:00:00"/>
    <d v="2024-06-11T00:00:00"/>
    <x v="0"/>
    <s v="United Kingdom"/>
    <s v="Birmingham"/>
    <s v="Small Business"/>
    <x v="1"/>
    <x v="9"/>
    <x v="2"/>
    <s v="LAP-9230"/>
    <n v="1187.1300000000001"/>
    <n v="1795.17"/>
    <n v="1.2E-2"/>
    <n v="12"/>
    <n v="1"/>
    <n v="21283.535520000001"/>
    <n v="14245.560000000001"/>
    <n v="7037.97552"/>
    <n v="0.33067699271046674"/>
    <s v="Jun-2024"/>
    <s v="Q2-2024"/>
    <s v="High"/>
    <s v="Europe &gt; United Kingdom &gt; Birmingham"/>
    <s v="Jan-2023"/>
    <n v="17"/>
    <n v="17"/>
    <n v="1745430.1753"/>
    <n v="1163651.0117399998"/>
    <n v="0.66668436710164847"/>
    <s v="A"/>
    <n v="1"/>
    <n v="0"/>
  </r>
  <r>
    <s v="ORD-2025-398335"/>
    <d v="2025-06-01T00:00:00"/>
    <d v="2025-06-27T00:00:00"/>
    <x v="0"/>
    <s v="Germany"/>
    <s v="Munich"/>
    <s v="Consumer"/>
    <x v="5"/>
    <x v="13"/>
    <x v="2"/>
    <s v="LAP-1619"/>
    <n v="1362.31"/>
    <n v="3294.57"/>
    <n v="0.113"/>
    <n v="7"/>
    <n v="26"/>
    <n v="20455.985130000001"/>
    <n v="9536.17"/>
    <n v="10919.815130000001"/>
    <n v="0.5338200561157721"/>
    <s v="Jun-2025"/>
    <s v="Q2-2025"/>
    <s v="High"/>
    <s v="Europe &gt; Germany &gt; Munich"/>
    <s v="Jan-2023"/>
    <n v="29"/>
    <n v="29"/>
    <n v="1745430.1753"/>
    <n v="1184106.9968699997"/>
    <n v="0.67840410554749253"/>
    <s v="A"/>
    <n v="0"/>
    <n v="0"/>
  </r>
  <r>
    <s v="ORD-2025-646342"/>
    <d v="2025-08-02T00:00:00"/>
    <d v="2025-08-08T00:00:00"/>
    <x v="2"/>
    <s v="Japan"/>
    <s v="Osaka"/>
    <s v="Consumer"/>
    <x v="3"/>
    <x v="15"/>
    <x v="2"/>
    <s v="LAP-4828"/>
    <n v="1225.94"/>
    <n v="1793.08"/>
    <n v="0.13600000000000001"/>
    <n v="13"/>
    <n v="6"/>
    <n v="20139.87456"/>
    <n v="15937.220000000001"/>
    <n v="4202.654559999999"/>
    <n v="0.20867332353434476"/>
    <s v="Aug-2025"/>
    <s v="Q3-2025"/>
    <s v="High"/>
    <s v="Asia &gt; Japan &gt; Osaka"/>
    <s v="Mar-2023"/>
    <n v="29"/>
    <n v="29"/>
    <n v="1745430.1753"/>
    <n v="1204246.8714299996"/>
    <n v="0.68994273645063842"/>
    <s v="A"/>
    <n v="1"/>
    <n v="0"/>
  </r>
  <r>
    <s v="ORD-2024-353078"/>
    <d v="2024-08-16T00:00:00"/>
    <d v="2024-08-26T00:00:00"/>
    <x v="1"/>
    <s v="USA"/>
    <s v="Chicago"/>
    <s v="Corporate"/>
    <x v="5"/>
    <x v="2"/>
    <x v="2"/>
    <s v="LAP-5763"/>
    <n v="1291.7"/>
    <n v="2657.84"/>
    <n v="8.6999999999999994E-2"/>
    <n v="8"/>
    <n v="10"/>
    <n v="19412.863360000003"/>
    <n v="10333.6"/>
    <n v="9079.2633600000026"/>
    <n v="0.46769315745083373"/>
    <s v="Aug-2024"/>
    <s v="Q3-2024"/>
    <s v="High"/>
    <s v="Americas &gt; USA &gt; Chicago"/>
    <s v="Jan-2023"/>
    <n v="19"/>
    <n v="19"/>
    <n v="1745430.1753"/>
    <n v="1223659.7347899997"/>
    <n v="0.70106484470493369"/>
    <s v="A"/>
    <n v="0"/>
    <n v="0"/>
  </r>
  <r>
    <s v="ORD-2025-417336"/>
    <d v="2025-08-30T00:00:00"/>
    <d v="2025-09-03T00:00:00"/>
    <x v="0"/>
    <s v="France"/>
    <s v="Marseille"/>
    <s v="Small Business"/>
    <x v="1"/>
    <x v="8"/>
    <x v="2"/>
    <s v="LAP-3220"/>
    <n v="1286.56"/>
    <n v="2777.35"/>
    <n v="0.13200000000000001"/>
    <n v="8"/>
    <n v="4"/>
    <n v="19285.918399999999"/>
    <n v="10292.48"/>
    <n v="8993.4383999999991"/>
    <n v="0.46632150014696733"/>
    <s v="Aug-2025"/>
    <s v="Q3-2025"/>
    <s v="High"/>
    <s v="Europe &gt; France &gt; Marseille"/>
    <s v="Jan-2023"/>
    <n v="31"/>
    <n v="31"/>
    <n v="1745430.1753"/>
    <n v="1242945.6531899997"/>
    <n v="0.71211422306043581"/>
    <s v="A"/>
    <n v="1"/>
    <n v="0"/>
  </r>
  <r>
    <s v="ORD-2024-515105"/>
    <d v="2024-02-27T00:00:00"/>
    <d v="2024-03-26T00:00:00"/>
    <x v="2"/>
    <s v="India"/>
    <s v="Mumbai"/>
    <s v="Education"/>
    <x v="1"/>
    <x v="12"/>
    <x v="2"/>
    <s v="LAP-8469"/>
    <n v="1035.19"/>
    <n v="2322.6999999999998"/>
    <n v="0.17299999999999999"/>
    <n v="10"/>
    <n v="28"/>
    <n v="19208.728999999999"/>
    <n v="10351.900000000001"/>
    <n v="8856.8289999999979"/>
    <n v="0.46108355217047409"/>
    <s v="Feb-2024"/>
    <s v="Q1-2024"/>
    <s v="High"/>
    <s v="Asia &gt; India &gt; Mumbai"/>
    <s v="Jan-2023"/>
    <n v="13"/>
    <n v="13"/>
    <n v="1745430.1753"/>
    <n v="1262154.3821899998"/>
    <n v="0.72311937770473345"/>
    <s v="A"/>
    <n v="0"/>
    <n v="0"/>
  </r>
  <r>
    <s v="ORD-2025-803803"/>
    <d v="2025-08-28T00:00:00"/>
    <d v="2025-09-05T00:00:00"/>
    <x v="3"/>
    <s v="Nigeria"/>
    <s v="Port Harcourt"/>
    <s v="Small Business"/>
    <x v="1"/>
    <x v="13"/>
    <x v="2"/>
    <s v="LAP-7553"/>
    <n v="1271.0999999999999"/>
    <n v="1932.42"/>
    <n v="0.25"/>
    <n v="13"/>
    <n v="8"/>
    <n v="18841.095000000001"/>
    <n v="16524.3"/>
    <n v="2316.7950000000019"/>
    <n v="0.12296498690760817"/>
    <s v="Aug-2025"/>
    <s v="Q3-2025"/>
    <s v="High"/>
    <s v="Africa &gt; Nigeria &gt; Port Harcourt"/>
    <s v="Jan-2023"/>
    <n v="31"/>
    <n v="31"/>
    <n v="1745430.1753"/>
    <n v="1280995.4771899998"/>
    <n v="0.733913905762415"/>
    <s v="A"/>
    <n v="0"/>
    <n v="1"/>
  </r>
  <r>
    <s v="ORD-2024-527858"/>
    <d v="2024-05-07T00:00:00"/>
    <d v="2024-05-12T00:00:00"/>
    <x v="3"/>
    <s v="Nigeria"/>
    <s v="Abuja"/>
    <s v="Non-Profit"/>
    <x v="5"/>
    <x v="2"/>
    <x v="2"/>
    <s v="LAP-9100"/>
    <n v="1163.99"/>
    <n v="1617.85"/>
    <n v="0.127"/>
    <n v="13"/>
    <n v="5"/>
    <n v="18360.979650000001"/>
    <n v="15131.87"/>
    <n v="3229.1096500000003"/>
    <n v="0.1758680479774945"/>
    <s v="May-2024"/>
    <s v="Q2-2024"/>
    <s v="Medium"/>
    <s v="Africa &gt; Nigeria &gt; Abuja"/>
    <s v="Jan-2023"/>
    <n v="16"/>
    <n v="16"/>
    <n v="1745430.1753"/>
    <n v="1299356.4568399999"/>
    <n v="0.74443336389361425"/>
    <s v="A"/>
    <n v="1"/>
    <n v="0"/>
  </r>
  <r>
    <s v="ORD-2024-544865"/>
    <d v="2024-02-16T00:00:00"/>
    <d v="2024-03-04T00:00:00"/>
    <x v="1"/>
    <s v="Canada"/>
    <s v="Montreal"/>
    <s v="Non-Profit"/>
    <x v="0"/>
    <x v="4"/>
    <x v="2"/>
    <s v="LAP-2774"/>
    <n v="1350.98"/>
    <n v="2210.4"/>
    <n v="0.26300000000000001"/>
    <n v="11"/>
    <n v="17"/>
    <n v="17919.712800000001"/>
    <n v="14860.78"/>
    <n v="3058.9328000000005"/>
    <n v="0.17070211080615089"/>
    <s v="Feb-2024"/>
    <s v="Q1-2024"/>
    <s v="High"/>
    <s v="Americas &gt; Canada &gt; Montreal"/>
    <s v="Jan-2023"/>
    <n v="13"/>
    <n v="13"/>
    <n v="1745430.1753"/>
    <n v="1317276.16964"/>
    <n v="0.75470000936221349"/>
    <s v="A"/>
    <n v="0"/>
    <n v="1"/>
  </r>
  <r>
    <s v="ORD-2024-500109"/>
    <d v="2024-05-18T00:00:00"/>
    <d v="2024-05-23T00:00:00"/>
    <x v="1"/>
    <s v="USA"/>
    <s v="Chicago"/>
    <s v="Enterprise"/>
    <x v="0"/>
    <x v="11"/>
    <x v="2"/>
    <s v="LAP-4987"/>
    <n v="1274.5899999999999"/>
    <n v="2553.69"/>
    <n v="0.01"/>
    <n v="7"/>
    <n v="5"/>
    <n v="17697.0717"/>
    <n v="8922.1299999999992"/>
    <n v="8774.9417000000012"/>
    <n v="0.49584145042481809"/>
    <s v="May-2024"/>
    <s v="Q2-2024"/>
    <s v="High"/>
    <s v="Americas &gt; USA &gt; Chicago"/>
    <s v="Jan-2023"/>
    <n v="16"/>
    <n v="16"/>
    <n v="1745430.1753"/>
    <n v="1334973.2413399999"/>
    <n v="0.76483909825298413"/>
    <s v="A"/>
    <n v="1"/>
    <n v="0"/>
  </r>
  <r>
    <s v="ORD-2023-159821"/>
    <d v="2023-07-01T00:00:00"/>
    <d v="2023-07-08T00:00:00"/>
    <x v="3"/>
    <s v="Nigeria"/>
    <s v="Port Harcourt"/>
    <s v="Corporate"/>
    <x v="0"/>
    <x v="5"/>
    <x v="2"/>
    <s v="LAP-3904"/>
    <n v="834.26"/>
    <n v="1780.56"/>
    <n v="1.4E-2"/>
    <n v="10"/>
    <n v="7"/>
    <n v="17556.321599999999"/>
    <n v="8342.6"/>
    <n v="9213.7215999999989"/>
    <n v="0.5248093427497933"/>
    <s v="Jul-2023"/>
    <s v="Q3-2023"/>
    <s v="High"/>
    <s v="Africa &gt; Nigeria &gt; Port Harcourt"/>
    <s v="Jan-2023"/>
    <n v="6"/>
    <n v="6"/>
    <n v="1745430.1753"/>
    <n v="1352529.5629399999"/>
    <n v="0.77489754793973964"/>
    <s v="A"/>
    <n v="1"/>
    <n v="0"/>
  </r>
  <r>
    <s v="ORD-2024-798002"/>
    <d v="2024-07-25T00:00:00"/>
    <d v="2024-08-01T00:00:00"/>
    <x v="3"/>
    <s v="Kenya"/>
    <s v="Mombasa"/>
    <s v="Non-Profit"/>
    <x v="3"/>
    <x v="8"/>
    <x v="2"/>
    <s v="LAP-9815"/>
    <n v="1494.4"/>
    <n v="3661.07"/>
    <n v="7.1999999999999995E-2"/>
    <n v="5"/>
    <n v="7"/>
    <n v="16987.364800000003"/>
    <n v="7472"/>
    <n v="9515.364800000003"/>
    <n v="0.56014366630897339"/>
    <s v="Jul-2024"/>
    <s v="Q3-2024"/>
    <s v="High"/>
    <s v="Africa &gt; Kenya &gt; Mombasa"/>
    <s v="Jan-2023"/>
    <n v="18"/>
    <n v="18"/>
    <n v="1745430.1753"/>
    <n v="1369516.92774"/>
    <n v="0.78463002824195527"/>
    <s v="A"/>
    <n v="1"/>
    <n v="0"/>
  </r>
  <r>
    <s v="ORD-2024-678110"/>
    <d v="2024-07-24T00:00:00"/>
    <d v="2024-08-08T00:00:00"/>
    <x v="0"/>
    <s v="France"/>
    <s v="Marseille"/>
    <s v="Enterprise"/>
    <x v="1"/>
    <x v="11"/>
    <x v="2"/>
    <s v="LAP-9901"/>
    <n v="501.5"/>
    <n v="1201.47"/>
    <n v="0.126"/>
    <n v="16"/>
    <n v="15"/>
    <n v="16801.356479999999"/>
    <n v="8024"/>
    <n v="8777.3564799999986"/>
    <n v="0.52241951359394045"/>
    <s v="Jul-2024"/>
    <s v="Q3-2024"/>
    <s v="Medium"/>
    <s v="Europe &gt; France &gt; Marseille"/>
    <s v="Jan-2023"/>
    <n v="18"/>
    <n v="18"/>
    <n v="1745430.1753"/>
    <n v="1386318.28422"/>
    <n v="0.79425593978958409"/>
    <s v="A"/>
    <n v="0"/>
    <n v="0"/>
  </r>
  <r>
    <s v="ORD-2023-211715"/>
    <d v="2023-10-30T00:00:00"/>
    <d v="2023-11-14T00:00:00"/>
    <x v="2"/>
    <s v="India"/>
    <s v="Bengaluru"/>
    <s v="Corporate"/>
    <x v="2"/>
    <x v="6"/>
    <x v="2"/>
    <s v="LAP-2378"/>
    <n v="953.46"/>
    <n v="2066.75"/>
    <n v="0.13800000000000001"/>
    <n v="9"/>
    <n v="15"/>
    <n v="16033.8465"/>
    <n v="8581.14"/>
    <n v="7452.7065000000002"/>
    <n v="0.46481089238318457"/>
    <s v="Oct-2023"/>
    <s v="Q4-2023"/>
    <s v="High"/>
    <s v="Asia &gt; India &gt; Bengaluru"/>
    <s v="Jan-2023"/>
    <n v="9"/>
    <n v="9"/>
    <n v="1745430.1753"/>
    <n v="1402352.13072"/>
    <n v="0.80344212593836206"/>
    <s v="B"/>
    <n v="0"/>
    <n v="0"/>
  </r>
  <r>
    <s v="ORD-2023-569862"/>
    <d v="2023-07-16T00:00:00"/>
    <d v="2023-08-13T00:00:00"/>
    <x v="0"/>
    <s v="United Kingdom"/>
    <s v="Manchester"/>
    <s v="Non-Profit"/>
    <x v="2"/>
    <x v="8"/>
    <x v="2"/>
    <s v="LAP-1178"/>
    <n v="1039.03"/>
    <n v="2545.81"/>
    <n v="0.216"/>
    <n v="8"/>
    <n v="28"/>
    <n v="15967.320320000001"/>
    <n v="8312.24"/>
    <n v="7655.0803200000009"/>
    <n v="0.47942172929364774"/>
    <s v="Jul-2023"/>
    <s v="Q3-2023"/>
    <s v="High"/>
    <s v="Europe &gt; United Kingdom &gt; Manchester"/>
    <s v="Jan-2023"/>
    <n v="6"/>
    <n v="6"/>
    <n v="1745430.1753"/>
    <n v="1418319.45104"/>
    <n v="0.81259019759769124"/>
    <s v="B"/>
    <n v="0"/>
    <n v="1"/>
  </r>
  <r>
    <s v="ORD-2025-635337"/>
    <d v="2025-08-05T00:00:00"/>
    <d v="2025-08-28T00:00:00"/>
    <x v="2"/>
    <s v="India"/>
    <s v="Mumbai"/>
    <s v="Non-Profit"/>
    <x v="5"/>
    <x v="15"/>
    <x v="2"/>
    <s v="LAP-3905"/>
    <n v="638.54"/>
    <n v="987.24"/>
    <n v="0"/>
    <n v="16"/>
    <n v="23"/>
    <n v="15795.84"/>
    <n v="10216.64"/>
    <n v="5579.2000000000007"/>
    <n v="0.35320692030306716"/>
    <s v="Aug-2025"/>
    <s v="Q3-2025"/>
    <s v="Medium"/>
    <s v="Asia &gt; India &gt; Mumbai"/>
    <s v="Jan-2023"/>
    <n v="31"/>
    <n v="31"/>
    <n v="1745430.1753"/>
    <n v="1434115.29104"/>
    <n v="0.82164002395197966"/>
    <s v="B"/>
    <n v="0"/>
    <n v="0"/>
  </r>
  <r>
    <s v="ORD-2025-244832"/>
    <d v="2025-09-11T00:00:00"/>
    <d v="2025-09-28T00:00:00"/>
    <x v="3"/>
    <s v="Kenya"/>
    <s v="Nairobi"/>
    <s v="Non-Profit"/>
    <x v="5"/>
    <x v="8"/>
    <x v="2"/>
    <s v="LAP-3278"/>
    <n v="891.46"/>
    <n v="728.61"/>
    <n v="0.185"/>
    <n v="25"/>
    <n v="17"/>
    <n v="14845.428749999999"/>
    <n v="22286.5"/>
    <n v="-7441.0712500000009"/>
    <n v="-0.50123653383874156"/>
    <s v="Sep-2025"/>
    <s v="Q3-2025"/>
    <s v="Low"/>
    <s v="Africa &gt; Kenya &gt; Nairobi"/>
    <s v="Jan-2023"/>
    <n v="32"/>
    <n v="32"/>
    <n v="1745430.1753"/>
    <n v="1448960.71979"/>
    <n v="0.83014533625841347"/>
    <s v="B"/>
    <n v="0"/>
    <n v="0"/>
  </r>
  <r>
    <s v="ORD-2024-771210"/>
    <d v="2024-09-14T00:00:00"/>
    <d v="2024-10-05T00:00:00"/>
    <x v="2"/>
    <s v="China"/>
    <s v="Shanghai"/>
    <s v="Small Business"/>
    <x v="2"/>
    <x v="11"/>
    <x v="2"/>
    <s v="LAP-5150"/>
    <n v="1405.56"/>
    <n v="2968.87"/>
    <n v="0.16900000000000001"/>
    <n v="6"/>
    <n v="21"/>
    <n v="14802.785820000001"/>
    <n v="8433.36"/>
    <n v="6369.4258200000004"/>
    <n v="0.4302856163327235"/>
    <s v="Sep-2024"/>
    <s v="Q3-2024"/>
    <s v="High"/>
    <s v="Asia &gt; China &gt; Shanghai"/>
    <s v="Jan-2023"/>
    <n v="20"/>
    <n v="20"/>
    <n v="1745430.1753"/>
    <n v="1463763.5056100001"/>
    <n v="0.83862621737842491"/>
    <s v="B"/>
    <n v="0"/>
    <n v="0"/>
  </r>
  <r>
    <s v="ORD-2024-855600"/>
    <d v="2024-04-29T00:00:00"/>
    <d v="2024-05-19T00:00:00"/>
    <x v="0"/>
    <s v="Germany"/>
    <s v="Frankfurt"/>
    <s v="Enterprise"/>
    <x v="1"/>
    <x v="1"/>
    <x v="2"/>
    <s v="LAP-5009"/>
    <n v="668.97"/>
    <n v="1667.44"/>
    <n v="3.4000000000000002E-2"/>
    <n v="9"/>
    <n v="20"/>
    <n v="14496.72336"/>
    <n v="6020.7300000000005"/>
    <n v="8475.9933600000004"/>
    <n v="0.58468339013679027"/>
    <s v="Apr-2024"/>
    <s v="Q2-2024"/>
    <s v="High"/>
    <s v="Europe &gt; Germany &gt; Frankfurt"/>
    <s v="Jan-2023"/>
    <n v="15"/>
    <n v="15"/>
    <n v="1745430.1753"/>
    <n v="1478260.2289700001"/>
    <n v="0.84693174776580249"/>
    <s v="B"/>
    <n v="0"/>
    <n v="0"/>
  </r>
  <r>
    <s v="ORD-2024-907733"/>
    <d v="2024-03-09T00:00:00"/>
    <d v="2024-03-22T00:00:00"/>
    <x v="0"/>
    <s v="United Kingdom"/>
    <s v="Manchester"/>
    <s v="Consumer"/>
    <x v="2"/>
    <x v="13"/>
    <x v="2"/>
    <s v="LAP-8633"/>
    <n v="985.45"/>
    <n v="1802.44"/>
    <n v="8.9999999999999993E-3"/>
    <n v="8"/>
    <n v="13"/>
    <n v="14289.74432"/>
    <n v="7883.6"/>
    <n v="6406.1443199999994"/>
    <n v="0.44830363486867481"/>
    <s v="Mar-2024"/>
    <s v="Q1-2024"/>
    <s v="High"/>
    <s v="Europe &gt; United Kingdom &gt; Manchester"/>
    <s v="Jan-2023"/>
    <n v="14"/>
    <n v="14"/>
    <n v="1745430.1753"/>
    <n v="1492549.9732900001"/>
    <n v="0.85511869475584412"/>
    <s v="B"/>
    <n v="0"/>
    <n v="0"/>
  </r>
  <r>
    <s v="ORD-2023-422918"/>
    <d v="2023-02-28T00:00:00"/>
    <d v="2023-03-20T00:00:00"/>
    <x v="0"/>
    <s v="Germany"/>
    <s v="Berlin"/>
    <s v="Small Business"/>
    <x v="3"/>
    <x v="11"/>
    <x v="2"/>
    <s v="LAP-3679"/>
    <n v="1200.78"/>
    <n v="2001.17"/>
    <n v="0.29199999999999998"/>
    <n v="10"/>
    <n v="20"/>
    <n v="14168.283600000001"/>
    <n v="12007.8"/>
    <n v="2160.4836000000014"/>
    <n v="0.15248732034132922"/>
    <s v="Feb-2023"/>
    <s v="Q1-2023"/>
    <s v="High"/>
    <s v="Europe &gt; Germany &gt; Berlin"/>
    <s v="Jan-2023"/>
    <n v="1"/>
    <n v="1"/>
    <n v="1745430.1753"/>
    <n v="1506718.2568900001"/>
    <n v="0.86323605390346203"/>
    <s v="B"/>
    <n v="0"/>
    <n v="1"/>
  </r>
  <r>
    <s v="ORD-2024-776337"/>
    <d v="2024-11-12T00:00:00"/>
    <d v="2024-11-21T00:00:00"/>
    <x v="2"/>
    <s v="India"/>
    <s v="Mumbai"/>
    <s v="Corporate"/>
    <x v="3"/>
    <x v="11"/>
    <x v="2"/>
    <s v="LAP-5078"/>
    <n v="903.41"/>
    <n v="1860.41"/>
    <n v="0.108"/>
    <n v="8"/>
    <n v="9"/>
    <n v="13275.885760000001"/>
    <n v="7227.28"/>
    <n v="6048.6057600000013"/>
    <n v="0.455608451996803"/>
    <s v="Nov-2024"/>
    <s v="Q4-2024"/>
    <s v="High"/>
    <s v="Asia &gt; India &gt; Mumbai"/>
    <s v="Jan-2023"/>
    <n v="22"/>
    <n v="22"/>
    <n v="1745430.1753"/>
    <n v="1519994.1426500001"/>
    <n v="0.87084213631676644"/>
    <s v="B"/>
    <n v="0"/>
    <n v="0"/>
  </r>
  <r>
    <s v="ORD-2025-983096"/>
    <d v="2025-05-17T00:00:00"/>
    <d v="2025-05-28T00:00:00"/>
    <x v="2"/>
    <s v="India"/>
    <s v="Bengaluru"/>
    <s v="Corporate"/>
    <x v="5"/>
    <x v="7"/>
    <x v="2"/>
    <s v="LAP-9016"/>
    <n v="623.4"/>
    <n v="1100.0899999999999"/>
    <n v="0.114"/>
    <n v="12"/>
    <n v="11"/>
    <n v="11696.156879999999"/>
    <n v="7480.7999999999993"/>
    <n v="4215.3568799999994"/>
    <n v="0.36040529579490388"/>
    <s v="May-2025"/>
    <s v="Q2-2025"/>
    <s v="Medium"/>
    <s v="Asia &gt; India &gt; Bengaluru"/>
    <s v="Jan-2023"/>
    <n v="28"/>
    <n v="28"/>
    <n v="1745430.1753"/>
    <n v="1531690.29953"/>
    <n v="0.87754315308931619"/>
    <s v="B"/>
    <n v="0"/>
    <n v="0"/>
  </r>
  <r>
    <s v="ORD-2023-501220"/>
    <d v="2023-04-19T00:00:00"/>
    <d v="2023-05-07T00:00:00"/>
    <x v="0"/>
    <s v="United Kingdom"/>
    <s v="Birmingham"/>
    <s v="Enterprise"/>
    <x v="0"/>
    <x v="15"/>
    <x v="2"/>
    <s v="LAP-9766"/>
    <n v="1089.1500000000001"/>
    <n v="1088.2"/>
    <n v="5.0999999999999997E-2"/>
    <n v="11"/>
    <n v="18"/>
    <n v="11359.719800000001"/>
    <n v="11980.650000000001"/>
    <n v="-620.9302000000007"/>
    <n v="-5.4660696824581946E-2"/>
    <s v="Apr-2023"/>
    <s v="Q2-2023"/>
    <s v="Medium"/>
    <s v="Europe &gt; United Kingdom &gt; Birmingham"/>
    <s v="Jan-2023"/>
    <n v="3"/>
    <n v="3"/>
    <n v="1745430.1753"/>
    <n v="1543050.01933"/>
    <n v="0.88405141676021759"/>
    <s v="B"/>
    <n v="0"/>
    <n v="0"/>
  </r>
  <r>
    <s v="ORD-2024-102866"/>
    <d v="2024-12-12T00:00:00"/>
    <d v="2024-12-20T00:00:00"/>
    <x v="2"/>
    <s v="Japan"/>
    <s v="Tokyo"/>
    <s v="Corporate"/>
    <x v="0"/>
    <x v="7"/>
    <x v="2"/>
    <s v="LAP-8347"/>
    <n v="1202.47"/>
    <n v="1444.72"/>
    <n v="0.24099999999999999"/>
    <n v="10"/>
    <n v="8"/>
    <n v="10965.424800000001"/>
    <n v="12024.7"/>
    <n v="-1059.2752"/>
    <n v="-9.660138292134382E-2"/>
    <s v="Dec-2024"/>
    <s v="Q4-2024"/>
    <s v="Medium"/>
    <s v="Asia &gt; Japan &gt; Tokyo"/>
    <s v="Mar-2023"/>
    <n v="21"/>
    <n v="21"/>
    <n v="1745430.1753"/>
    <n v="1554015.44413"/>
    <n v="0.8903337790999859"/>
    <s v="B"/>
    <n v="0"/>
    <n v="1"/>
  </r>
  <r>
    <s v="ORD-2023-813340"/>
    <d v="2023-12-26T00:00:00"/>
    <d v="2024-01-03T00:00:00"/>
    <x v="0"/>
    <s v="France"/>
    <s v="Lyon"/>
    <s v="Small Business"/>
    <x v="0"/>
    <x v="9"/>
    <x v="2"/>
    <s v="LAP-2942"/>
    <n v="492.75"/>
    <n v="731.29"/>
    <n v="5.8000000000000003E-2"/>
    <n v="15"/>
    <n v="8"/>
    <n v="10333.127699999997"/>
    <n v="7391.25"/>
    <n v="2941.8776999999973"/>
    <n v="0.28470350753528362"/>
    <s v="Dec-2023"/>
    <s v="Q4-2023"/>
    <s v="Low"/>
    <s v="Europe &gt; France &gt; Lyon"/>
    <s v="Jan-2023"/>
    <n v="11"/>
    <n v="11"/>
    <n v="1745430.1753"/>
    <n v="1564348.57183"/>
    <n v="0.89625388283500018"/>
    <s v="B"/>
    <n v="0"/>
    <n v="0"/>
  </r>
  <r>
    <s v="ORD-2025-480172"/>
    <d v="2025-06-17T00:00:00"/>
    <d v="2025-07-05T00:00:00"/>
    <x v="2"/>
    <s v="India"/>
    <s v="Delhi"/>
    <s v="Consumer"/>
    <x v="1"/>
    <x v="2"/>
    <x v="2"/>
    <s v="LAP-1990"/>
    <n v="982.93"/>
    <n v="2299.3000000000002"/>
    <n v="0.113"/>
    <n v="5"/>
    <n v="18"/>
    <n v="10197.395500000001"/>
    <n v="4914.6499999999996"/>
    <n v="5282.7455000000009"/>
    <n v="0.51804850562087157"/>
    <s v="Jun-2025"/>
    <s v="Q2-2025"/>
    <s v="High"/>
    <s v="Asia &gt; India &gt; Delhi"/>
    <s v="Jan-2023"/>
    <n v="29"/>
    <n v="29"/>
    <n v="1745430.1753"/>
    <n v="1574545.9673300001"/>
    <n v="0.90209622224468033"/>
    <s v="B"/>
    <n v="0"/>
    <n v="0"/>
  </r>
  <r>
    <s v="ORD-2023-480975"/>
    <d v="2023-02-15T00:00:00"/>
    <d v="2023-02-26T00:00:00"/>
    <x v="3"/>
    <s v="South Africa"/>
    <s v="Johannesburg"/>
    <s v="Non-Profit"/>
    <x v="0"/>
    <x v="10"/>
    <x v="2"/>
    <s v="LAP-3393"/>
    <n v="498.5"/>
    <n v="755.87"/>
    <n v="0.13"/>
    <n v="14"/>
    <n v="11"/>
    <n v="9206.4966000000004"/>
    <n v="6979"/>
    <n v="2227.4966000000004"/>
    <n v="0.24194834330357548"/>
    <s v="Feb-2023"/>
    <s v="Q1-2023"/>
    <s v="Low"/>
    <s v="Africa &gt; South Africa &gt; Johannesburg"/>
    <s v="Jan-2023"/>
    <n v="1"/>
    <n v="1"/>
    <n v="1745430.1753"/>
    <n v="1583752.4639300001"/>
    <n v="0.90737085123315742"/>
    <s v="B"/>
    <n v="0"/>
    <n v="0"/>
  </r>
  <r>
    <s v="ORD-2023-884192"/>
    <d v="2023-01-10T00:00:00"/>
    <d v="2023-01-29T00:00:00"/>
    <x v="0"/>
    <s v="France"/>
    <s v="Lyon"/>
    <s v="Non-Profit"/>
    <x v="3"/>
    <x v="4"/>
    <x v="2"/>
    <s v="LAP-4551"/>
    <n v="401.66"/>
    <n v="772.09"/>
    <n v="8.8999999999999996E-2"/>
    <n v="13"/>
    <n v="19"/>
    <n v="9143.8618700000006"/>
    <n v="5221.58"/>
    <n v="3922.2818700000007"/>
    <n v="0.42895244107619052"/>
    <s v="Jan-2023"/>
    <s v="Q1-2023"/>
    <s v="Low"/>
    <s v="Europe &gt; France &gt; Lyon"/>
    <s v="Jan-2023"/>
    <n v="0"/>
    <n v="0"/>
    <n v="1745430.1753"/>
    <n v="1592896.3258"/>
    <n v="0.91260959523987673"/>
    <s v="B"/>
    <n v="0"/>
    <n v="0"/>
  </r>
  <r>
    <s v="ORD-2024-713332"/>
    <d v="2024-06-05T00:00:00"/>
    <d v="2024-06-23T00:00:00"/>
    <x v="3"/>
    <s v="Kenya"/>
    <s v="Nairobi"/>
    <s v="Consumer"/>
    <x v="5"/>
    <x v="4"/>
    <x v="2"/>
    <s v="LAP-1739"/>
    <n v="1208.74"/>
    <n v="1594.78"/>
    <n v="5.8999999999999997E-2"/>
    <n v="6"/>
    <n v="18"/>
    <n v="9004.12788"/>
    <n v="7252.4400000000005"/>
    <n v="1751.6878799999995"/>
    <n v="0.19454275898178375"/>
    <s v="Jun-2024"/>
    <s v="Q2-2024"/>
    <s v="Medium"/>
    <s v="Africa &gt; Kenya &gt; Nairobi"/>
    <s v="Jan-2023"/>
    <n v="17"/>
    <n v="17"/>
    <n v="1745430.1753"/>
    <n v="1601900.45368"/>
    <n v="0.9177682821970633"/>
    <s v="B"/>
    <n v="0"/>
    <n v="0"/>
  </r>
  <r>
    <s v="ORD-2023-552115"/>
    <d v="2023-09-17T00:00:00"/>
    <d v="2023-10-02T00:00:00"/>
    <x v="1"/>
    <s v="Brazil"/>
    <s v="Rio de Janeiro"/>
    <s v="Small Business"/>
    <x v="0"/>
    <x v="7"/>
    <x v="2"/>
    <s v="LAP-4932"/>
    <n v="689.33"/>
    <n v="668.27"/>
    <n v="0.186"/>
    <n v="16"/>
    <n v="15"/>
    <n v="8703.5484799999995"/>
    <n v="11029.28"/>
    <n v="-2325.7315200000012"/>
    <n v="-0.2672164721486105"/>
    <s v="Sep-2023"/>
    <s v="Q3-2023"/>
    <s v="Low"/>
    <s v="Americas &gt; Brazil &gt; Rio de Janeiro"/>
    <s v="Jan-2023"/>
    <n v="8"/>
    <n v="8"/>
    <n v="1745430.1753"/>
    <n v="1610604.0021600001"/>
    <n v="0.92275475980193467"/>
    <s v="B"/>
    <n v="0"/>
    <n v="0"/>
  </r>
  <r>
    <s v="ORD-2023-867166"/>
    <d v="2023-04-13T00:00:00"/>
    <d v="2023-04-20T00:00:00"/>
    <x v="0"/>
    <s v="France"/>
    <s v="Lyon"/>
    <s v="Small Business"/>
    <x v="2"/>
    <x v="5"/>
    <x v="2"/>
    <s v="LAP-3565"/>
    <n v="227.02"/>
    <n v="434.72"/>
    <n v="9.8000000000000004E-2"/>
    <n v="22"/>
    <n v="7"/>
    <n v="8626.5836799999997"/>
    <n v="4994.4400000000005"/>
    <n v="3632.1436799999992"/>
    <n v="0.42104079838938041"/>
    <s v="Apr-2023"/>
    <s v="Q2-2023"/>
    <s v="Low"/>
    <s v="Europe &gt; France &gt; Lyon"/>
    <s v="Jan-2023"/>
    <n v="3"/>
    <n v="3"/>
    <n v="1745430.1753"/>
    <n v="1619230.5858400001"/>
    <n v="0.92769714237448142"/>
    <s v="B"/>
    <n v="1"/>
    <n v="0"/>
  </r>
  <r>
    <s v="ORD-2024-689872"/>
    <d v="2024-08-03T00:00:00"/>
    <d v="2024-08-09T00:00:00"/>
    <x v="3"/>
    <s v="Kenya"/>
    <s v="Mombasa"/>
    <s v="Consumer"/>
    <x v="1"/>
    <x v="11"/>
    <x v="2"/>
    <s v="LAP-1969"/>
    <n v="643.21"/>
    <n v="1112.81"/>
    <n v="0.14099999999999999"/>
    <n v="9"/>
    <n v="6"/>
    <n v="8603.1341099999991"/>
    <n v="5788.89"/>
    <n v="2814.2441099999987"/>
    <n v="0.32711847496702562"/>
    <s v="Aug-2024"/>
    <s v="Q3-2024"/>
    <s v="Medium"/>
    <s v="Africa &gt; Kenya &gt; Mombasa"/>
    <s v="Jan-2023"/>
    <n v="19"/>
    <n v="19"/>
    <n v="1745430.1753"/>
    <n v="1627833.7199500001"/>
    <n v="0.93262609010997088"/>
    <s v="B"/>
    <n v="1"/>
    <n v="0"/>
  </r>
  <r>
    <s v="ORD-2024-499009"/>
    <d v="2024-01-25T00:00:00"/>
    <d v="2024-01-27T00:00:00"/>
    <x v="1"/>
    <s v="Brazil"/>
    <s v="São Paulo"/>
    <s v="Non-Profit"/>
    <x v="1"/>
    <x v="15"/>
    <x v="2"/>
    <s v="LAP-7056"/>
    <n v="1410.97"/>
    <n v="1650.75"/>
    <n v="0.13500000000000001"/>
    <n v="6"/>
    <n v="2"/>
    <n v="8567.3924999999999"/>
    <n v="8465.82"/>
    <n v="101.57250000000022"/>
    <n v="1.1855707556295596E-2"/>
    <s v="Jan-2024"/>
    <s v="Q1-2024"/>
    <s v="High"/>
    <s v="Americas &gt; Brazil &gt; São Paulo"/>
    <s v="Jan-2023"/>
    <n v="12"/>
    <n v="12"/>
    <n v="1745430.1753"/>
    <n v="1636401.1124500001"/>
    <n v="0.93753456059549323"/>
    <s v="B"/>
    <n v="1"/>
    <n v="0"/>
  </r>
  <r>
    <s v="ORD-2024-897622"/>
    <d v="2024-03-30T00:00:00"/>
    <d v="2024-04-24T00:00:00"/>
    <x v="1"/>
    <s v="USA"/>
    <s v="Austin"/>
    <s v="Non-Profit"/>
    <x v="2"/>
    <x v="12"/>
    <x v="2"/>
    <s v="LAP-2846"/>
    <n v="160.82"/>
    <n v="258.52"/>
    <n v="0.13"/>
    <n v="37"/>
    <n v="25"/>
    <n v="8321.7587999999996"/>
    <n v="5950.34"/>
    <n v="2371.4187999999995"/>
    <n v="0.28496605789631868"/>
    <s v="Mar-2024"/>
    <s v="Q1-2024"/>
    <s v="Low"/>
    <s v="Americas &gt; USA &gt; Austin"/>
    <s v="Jan-2023"/>
    <n v="14"/>
    <n v="14"/>
    <n v="1745430.1753"/>
    <n v="1644722.8712500001"/>
    <n v="0.94230230147551408"/>
    <s v="B"/>
    <n v="0"/>
    <n v="0"/>
  </r>
  <r>
    <s v="ORD-2024-212990"/>
    <d v="2024-08-12T00:00:00"/>
    <d v="2024-09-03T00:00:00"/>
    <x v="1"/>
    <s v="USA"/>
    <s v="Austin"/>
    <s v="Consumer"/>
    <x v="5"/>
    <x v="14"/>
    <x v="2"/>
    <s v="LAP-7979"/>
    <n v="797.8"/>
    <n v="886.22"/>
    <n v="0.23599999999999999"/>
    <n v="12"/>
    <n v="22"/>
    <n v="8124.8649599999999"/>
    <n v="9573.5999999999985"/>
    <n v="-1448.7350399999987"/>
    <n v="-0.17830881462428622"/>
    <s v="Aug-2024"/>
    <s v="Q3-2024"/>
    <s v="Medium"/>
    <s v="Americas &gt; USA &gt; Austin"/>
    <s v="Jan-2023"/>
    <n v="19"/>
    <n v="19"/>
    <n v="1745430.1753"/>
    <n v="1652847.73621"/>
    <n v="0.94695723701803936"/>
    <s v="B"/>
    <n v="0"/>
    <n v="1"/>
  </r>
  <r>
    <s v="ORD-2023-723587"/>
    <d v="2023-01-02T00:00:00"/>
    <d v="2023-01-05T00:00:00"/>
    <x v="1"/>
    <s v="Canada"/>
    <s v="Toronto"/>
    <s v="Corporate"/>
    <x v="5"/>
    <x v="7"/>
    <x v="2"/>
    <s v="LAP-8555"/>
    <n v="315.87"/>
    <n v="591.67999999999995"/>
    <n v="0"/>
    <n v="13"/>
    <n v="3"/>
    <n v="7691.8399999999992"/>
    <n v="4106.3100000000004"/>
    <n v="3585.5299999999988"/>
    <n v="0.46614724175229844"/>
    <s v="Jan-2023"/>
    <s v="Q1-2023"/>
    <s v="Low"/>
    <s v="Americas &gt; Canada &gt; Toronto"/>
    <s v="Jan-2023"/>
    <n v="0"/>
    <n v="0"/>
    <n v="1745430.1753"/>
    <n v="1660539.5762100001"/>
    <n v="0.95136408188003907"/>
    <s v="C"/>
    <n v="1"/>
    <n v="0"/>
  </r>
  <r>
    <s v="ORD-2023-430904"/>
    <d v="2023-01-27T00:00:00"/>
    <d v="2023-01-31T00:00:00"/>
    <x v="0"/>
    <s v="United Kingdom"/>
    <s v="Manchester"/>
    <s v="Enterprise"/>
    <x v="2"/>
    <x v="15"/>
    <x v="2"/>
    <s v="LAP-9782"/>
    <n v="941.2"/>
    <n v="668.02"/>
    <n v="0.22"/>
    <n v="14"/>
    <n v="4"/>
    <n v="7294.7783999999992"/>
    <n v="13176.800000000001"/>
    <n v="-5882.0216000000019"/>
    <n v="-0.80633314371825227"/>
    <s v="Jan-2023"/>
    <s v="Q1-2023"/>
    <s v="Low"/>
    <s v="Europe &gt; United Kingdom &gt; Manchester"/>
    <s v="Jan-2023"/>
    <n v="0"/>
    <n v="0"/>
    <n v="1745430.1753"/>
    <n v="1667834.35461"/>
    <n v="0.95554344035752503"/>
    <s v="C"/>
    <n v="1"/>
    <n v="1"/>
  </r>
  <r>
    <s v="ORD-2023-276806"/>
    <d v="2023-03-04T00:00:00"/>
    <d v="2023-03-24T00:00:00"/>
    <x v="1"/>
    <s v="Canada"/>
    <s v="Montreal"/>
    <s v="Consumer"/>
    <x v="5"/>
    <x v="14"/>
    <x v="2"/>
    <s v="LAP-6160"/>
    <n v="481.71"/>
    <n v="912.45"/>
    <n v="0.20300000000000001"/>
    <n v="10"/>
    <n v="20"/>
    <n v="7272.2264999999998"/>
    <n v="4817.0999999999995"/>
    <n v="2455.1265000000003"/>
    <n v="0.33760313983619739"/>
    <s v="Mar-2023"/>
    <s v="Q1-2023"/>
    <s v="Medium"/>
    <s v="Americas &gt; Canada &gt; Montreal"/>
    <s v="Jan-2023"/>
    <n v="2"/>
    <n v="2"/>
    <n v="1745430.1753"/>
    <n v="1675106.5811100001"/>
    <n v="0.95970987829523868"/>
    <s v="C"/>
    <n v="0"/>
    <n v="1"/>
  </r>
  <r>
    <s v="ORD-2023-676553"/>
    <d v="2023-05-20T00:00:00"/>
    <d v="2023-06-19T00:00:00"/>
    <x v="2"/>
    <s v="India"/>
    <s v="Delhi"/>
    <s v="Non-Profit"/>
    <x v="1"/>
    <x v="11"/>
    <x v="2"/>
    <s v="LAP-2806"/>
    <n v="1161.2"/>
    <n v="878.73"/>
    <n v="0.19"/>
    <n v="10"/>
    <n v="30"/>
    <n v="7117.7129999999997"/>
    <n v="11612"/>
    <n v="-4494.2870000000003"/>
    <n v="-0.63142290227212028"/>
    <s v="May-2023"/>
    <s v="Q2-2023"/>
    <s v="Medium"/>
    <s v="Asia &gt; India &gt; Delhi"/>
    <s v="Jan-2023"/>
    <n v="4"/>
    <n v="4"/>
    <n v="1745430.1753"/>
    <n v="1682224.2941100001"/>
    <n v="0.96378779163759087"/>
    <s v="C"/>
    <n v="0"/>
    <n v="0"/>
  </r>
  <r>
    <s v="ORD-2024-542244"/>
    <d v="2024-08-30T00:00:00"/>
    <d v="2024-09-05T00:00:00"/>
    <x v="2"/>
    <s v="Japan"/>
    <s v="Nagoya"/>
    <s v="Education"/>
    <x v="2"/>
    <x v="15"/>
    <x v="2"/>
    <s v="LAP-7009"/>
    <n v="466.16"/>
    <n v="876.81"/>
    <n v="0.24099999999999999"/>
    <n v="10"/>
    <n v="6"/>
    <n v="6654.9878999999992"/>
    <n v="4661.6000000000004"/>
    <n v="1993.3878999999988"/>
    <n v="0.29953291124691589"/>
    <s v="Aug-2024"/>
    <s v="Q3-2024"/>
    <s v="Medium"/>
    <s v="Asia &gt; Japan &gt; Nagoya"/>
    <s v="Mar-2023"/>
    <n v="17"/>
    <n v="17"/>
    <n v="1745430.1753"/>
    <n v="1688879.2820100002"/>
    <n v="0.96760059835663148"/>
    <s v="C"/>
    <n v="1"/>
    <n v="1"/>
  </r>
  <r>
    <s v="ORD-2024-442776"/>
    <d v="2024-06-30T00:00:00"/>
    <d v="2024-07-21T00:00:00"/>
    <x v="3"/>
    <s v="Kenya"/>
    <s v="Kisumu"/>
    <s v="Small Business"/>
    <x v="0"/>
    <x v="10"/>
    <x v="2"/>
    <s v="LAP-6577"/>
    <n v="753.43"/>
    <n v="1787.2"/>
    <n v="7.2999999999999995E-2"/>
    <n v="4"/>
    <n v="21"/>
    <n v="6626.9376000000002"/>
    <n v="3013.72"/>
    <n v="3613.2176000000004"/>
    <n v="0.54523187301476939"/>
    <s v="Jun-2024"/>
    <s v="Q2-2024"/>
    <s v="High"/>
    <s v="Africa &gt; Kenya &gt; Kisumu"/>
    <s v="Jan-2023"/>
    <n v="17"/>
    <n v="17"/>
    <n v="1745430.1753"/>
    <n v="1695506.2196100003"/>
    <n v="0.97139733436691678"/>
    <s v="C"/>
    <n v="0"/>
    <n v="0"/>
  </r>
  <r>
    <s v="ORD-2024-355095"/>
    <d v="2024-01-02T00:00:00"/>
    <d v="2024-01-02T00:00:00"/>
    <x v="1"/>
    <s v="Canada"/>
    <s v="Vancouver"/>
    <s v="Education"/>
    <x v="3"/>
    <x v="5"/>
    <x v="2"/>
    <s v="LAP-3581"/>
    <n v="444.41"/>
    <n v="754.24"/>
    <n v="0.20699999999999999"/>
    <n v="9"/>
    <n v="0"/>
    <n v="5383.0108799999998"/>
    <n v="3999.69"/>
    <n v="1383.3208799999998"/>
    <n v="0.25697902360546593"/>
    <s v="Jan-2024"/>
    <s v="Q1-2024"/>
    <s v="Low"/>
    <s v="Americas &gt; Canada &gt; Vancouver"/>
    <s v="Jan-2023"/>
    <n v="12"/>
    <n v="12"/>
    <n v="1745430.1753"/>
    <n v="1700889.2304900002"/>
    <n v="0.97448139407676726"/>
    <s v="C"/>
    <n v="1"/>
    <n v="1"/>
  </r>
  <r>
    <s v="ORD-2025-149156"/>
    <d v="2025-01-10T00:00:00"/>
    <d v="2025-02-06T00:00:00"/>
    <x v="1"/>
    <s v="Brazil"/>
    <s v="Brasília"/>
    <s v="Non-Profit"/>
    <x v="0"/>
    <x v="7"/>
    <x v="2"/>
    <s v="LAP-7353"/>
    <n v="725.62"/>
    <n v="1559.19"/>
    <n v="0.19"/>
    <n v="4"/>
    <n v="27"/>
    <n v="5051.7756000000008"/>
    <n v="2902.48"/>
    <n v="2149.2956000000008"/>
    <n v="0.42545349797405896"/>
    <s v="Jan-2025"/>
    <s v="Q1-2025"/>
    <s v="Medium"/>
    <s v="Americas &gt; Brazil &gt; Brasília"/>
    <s v="Jan-2023"/>
    <n v="24"/>
    <n v="24"/>
    <n v="1745430.1753"/>
    <n v="1705941.0060900003"/>
    <n v="0.97737568092449623"/>
    <s v="C"/>
    <n v="0"/>
    <n v="0"/>
  </r>
  <r>
    <s v="ORD-2023-419187"/>
    <d v="2023-03-31T00:00:00"/>
    <d v="2023-04-05T00:00:00"/>
    <x v="3"/>
    <s v="Kenya"/>
    <s v="Nakuru"/>
    <s v="Education"/>
    <x v="1"/>
    <x v="7"/>
    <x v="2"/>
    <s v="LAP-7819"/>
    <n v="533.26"/>
    <n v="385.72"/>
    <n v="0"/>
    <n v="12"/>
    <n v="5"/>
    <n v="4628.6400000000003"/>
    <n v="6399.12"/>
    <n v="-1770.4799999999996"/>
    <n v="-0.38250544436378708"/>
    <s v="Mar-2023"/>
    <s v="Q1-2023"/>
    <s v="Low"/>
    <s v="Africa &gt; Kenya &gt; Nakuru"/>
    <s v="Jan-2023"/>
    <n v="2"/>
    <n v="2"/>
    <n v="1745430.1753"/>
    <n v="1710569.6460900002"/>
    <n v="0.9800275429499733"/>
    <s v="C"/>
    <n v="1"/>
    <n v="0"/>
  </r>
  <r>
    <s v="ORD-2024-878493"/>
    <d v="2024-06-19T00:00:00"/>
    <d v="2024-06-20T00:00:00"/>
    <x v="3"/>
    <s v="Kenya"/>
    <s v="Kisumu"/>
    <s v="Small Business"/>
    <x v="3"/>
    <x v="8"/>
    <x v="2"/>
    <s v="LAP-4607"/>
    <n v="231.63"/>
    <n v="537.39"/>
    <n v="0.08"/>
    <n v="8"/>
    <n v="1"/>
    <n v="3955.1904"/>
    <n v="1853.04"/>
    <n v="2102.1504"/>
    <n v="0.53149158129024587"/>
    <s v="Jun-2024"/>
    <s v="Q2-2024"/>
    <s v="Low"/>
    <s v="Africa &gt; Kenya &gt; Kisumu"/>
    <s v="Jan-2023"/>
    <n v="17"/>
    <n v="17"/>
    <n v="1745430.1753"/>
    <n v="1714524.8364900001"/>
    <n v="0.98229356908838361"/>
    <s v="C"/>
    <n v="1"/>
    <n v="0"/>
  </r>
  <r>
    <s v="ORD-2023-825495"/>
    <d v="2023-11-30T00:00:00"/>
    <d v="2023-12-07T00:00:00"/>
    <x v="3"/>
    <s v="South Africa"/>
    <s v="Durban"/>
    <s v="Small Business"/>
    <x v="1"/>
    <x v="13"/>
    <x v="2"/>
    <s v="LAP-1525"/>
    <n v="275.56"/>
    <n v="630.72"/>
    <n v="0.107"/>
    <n v="7"/>
    <n v="7"/>
    <n v="3942.6307200000001"/>
    <n v="1928.92"/>
    <n v="2013.71072"/>
    <n v="0.51075306388319319"/>
    <s v="Nov-2023"/>
    <s v="Q4-2023"/>
    <s v="Low"/>
    <s v="Africa &gt; South Africa &gt; Durban"/>
    <s v="Jan-2023"/>
    <n v="10"/>
    <n v="10"/>
    <n v="1745430.1753"/>
    <n v="1718467.4672100001"/>
    <n v="0.98455239947632645"/>
    <s v="C"/>
    <n v="1"/>
    <n v="0"/>
  </r>
  <r>
    <s v="ORD-2025-640677"/>
    <d v="2025-04-09T00:00:00"/>
    <d v="2025-05-06T00:00:00"/>
    <x v="1"/>
    <s v="Brazil"/>
    <s v="Brasília"/>
    <s v="Enterprise"/>
    <x v="1"/>
    <x v="6"/>
    <x v="2"/>
    <s v="LAP-4517"/>
    <n v="264.19"/>
    <n v="620.92999999999995"/>
    <n v="0.14199999999999999"/>
    <n v="7"/>
    <n v="27"/>
    <n v="3729.3055799999993"/>
    <n v="1849.33"/>
    <n v="1879.9755799999994"/>
    <n v="0.50410875152794521"/>
    <s v="Apr-2025"/>
    <s v="Q2-2025"/>
    <s v="Low"/>
    <s v="Americas &gt; Brazil &gt; Brasília"/>
    <s v="Jan-2023"/>
    <n v="27"/>
    <n v="27"/>
    <n v="1745430.1753"/>
    <n v="1722196.7727900001"/>
    <n v="0.98668901062971104"/>
    <s v="C"/>
    <n v="0"/>
    <n v="0"/>
  </r>
  <r>
    <s v="ORD-2023-191563"/>
    <d v="2023-11-30T00:00:00"/>
    <d v="2023-12-10T00:00:00"/>
    <x v="0"/>
    <s v="Germany"/>
    <s v="Munich"/>
    <s v="Small Business"/>
    <x v="3"/>
    <x v="6"/>
    <x v="2"/>
    <s v="LAP-4899"/>
    <n v="174.74"/>
    <n v="415.96"/>
    <n v="0.125"/>
    <n v="10"/>
    <n v="10"/>
    <n v="3639.6499999999996"/>
    <n v="1747.4"/>
    <n v="1892.2499999999995"/>
    <n v="0.51989889137691803"/>
    <s v="Nov-2023"/>
    <s v="Q4-2023"/>
    <s v="Low"/>
    <s v="Europe &gt; Germany &gt; Munich"/>
    <s v="Jan-2023"/>
    <n v="10"/>
    <n v="10"/>
    <n v="1745430.1753"/>
    <n v="1725836.42279"/>
    <n v="0.98877425588987977"/>
    <s v="C"/>
    <n v="0"/>
    <n v="0"/>
  </r>
  <r>
    <s v="ORD-2024-641220"/>
    <d v="2024-05-10T00:00:00"/>
    <d v="2024-05-16T00:00:00"/>
    <x v="0"/>
    <s v="United Kingdom"/>
    <s v="Birmingham"/>
    <s v="Non-Profit"/>
    <x v="3"/>
    <x v="12"/>
    <x v="2"/>
    <s v="LAP-1066"/>
    <n v="210.76"/>
    <n v="221.58"/>
    <n v="8.8999999999999996E-2"/>
    <n v="17"/>
    <n v="6"/>
    <n v="3431.6094600000001"/>
    <n v="3582.92"/>
    <n v="-151.31053999999995"/>
    <n v="-4.4093170205912635E-2"/>
    <s v="May-2024"/>
    <s v="Q2-2024"/>
    <s v="Low"/>
    <s v="Europe &gt; United Kingdom &gt; Birmingham"/>
    <s v="Jan-2023"/>
    <n v="16"/>
    <n v="16"/>
    <n v="1745430.1753"/>
    <n v="1729268.0322499999"/>
    <n v="0.99074030959317971"/>
    <s v="C"/>
    <n v="1"/>
    <n v="0"/>
  </r>
  <r>
    <s v="ORD-2023-619385"/>
    <d v="2023-09-30T00:00:00"/>
    <d v="2023-10-03T00:00:00"/>
    <x v="2"/>
    <s v="China"/>
    <s v="Beijing"/>
    <s v="Non-Profit"/>
    <x v="0"/>
    <x v="8"/>
    <x v="2"/>
    <s v="LAP-5763"/>
    <n v="1019.36"/>
    <n v="972.91"/>
    <n v="0.14699999999999999"/>
    <n v="4"/>
    <n v="3"/>
    <n v="3319.5689199999997"/>
    <n v="4077.44"/>
    <n v="-757.87108000000035"/>
    <n v="-0.22830406545678841"/>
    <s v="Sep-2023"/>
    <s v="Q3-2023"/>
    <s v="Medium"/>
    <s v="Asia &gt; China &gt; Beijing"/>
    <s v="Jan-2023"/>
    <n v="8"/>
    <n v="8"/>
    <n v="1745430.1753"/>
    <n v="1732587.6011699999"/>
    <n v="0.99264217250753517"/>
    <s v="C"/>
    <n v="1"/>
    <n v="0"/>
  </r>
  <r>
    <s v="ORD-2023-937291"/>
    <d v="2023-04-23T00:00:00"/>
    <d v="2023-04-30T00:00:00"/>
    <x v="3"/>
    <s v="Kenya"/>
    <s v="Nairobi"/>
    <s v="Small Business"/>
    <x v="3"/>
    <x v="13"/>
    <x v="2"/>
    <s v="LAP-1698"/>
    <n v="756.51"/>
    <n v="850.8"/>
    <n v="7.3999999999999996E-2"/>
    <n v="4"/>
    <n v="7"/>
    <n v="3151.3631999999998"/>
    <n v="3026.04"/>
    <n v="125.32319999999982"/>
    <n v="3.9767932810791162E-2"/>
    <s v="Apr-2023"/>
    <s v="Q2-2023"/>
    <s v="Medium"/>
    <s v="Africa &gt; Kenya &gt; Nairobi"/>
    <s v="Jan-2023"/>
    <n v="3"/>
    <n v="3"/>
    <n v="1745430.1753"/>
    <n v="1735738.9643699999"/>
    <n v="0.99444766621596059"/>
    <s v="C"/>
    <n v="1"/>
    <n v="0"/>
  </r>
  <r>
    <s v="ORD-2023-157993"/>
    <d v="2023-04-18T00:00:00"/>
    <d v="2023-05-18T00:00:00"/>
    <x v="2"/>
    <s v="China"/>
    <s v="Shenzhen"/>
    <s v="Non-Profit"/>
    <x v="0"/>
    <x v="11"/>
    <x v="2"/>
    <s v="LAP-1482"/>
    <n v="329.03"/>
    <n v="391.15"/>
    <n v="0.19700000000000001"/>
    <n v="10"/>
    <n v="30"/>
    <n v="3140.9344999999998"/>
    <n v="3290.2999999999997"/>
    <n v="-149.36549999999988"/>
    <n v="-4.7554477815439922E-2"/>
    <s v="Apr-2023"/>
    <s v="Q2-2023"/>
    <s v="Low"/>
    <s v="Asia &gt; China &gt; Shenzhen"/>
    <s v="Jan-2023"/>
    <n v="3"/>
    <n v="3"/>
    <n v="1745430.1753"/>
    <n v="1738879.8988699999"/>
    <n v="0.99624718506492294"/>
    <s v="C"/>
    <n v="0"/>
    <n v="0"/>
  </r>
  <r>
    <s v="ORD-2025-512310"/>
    <d v="2025-03-08T00:00:00"/>
    <d v="2025-03-15T00:00:00"/>
    <x v="2"/>
    <s v="India"/>
    <s v="Bengaluru"/>
    <s v="Corporate"/>
    <x v="5"/>
    <x v="10"/>
    <x v="2"/>
    <s v="LAP-8119"/>
    <n v="475.66"/>
    <n v="529.14"/>
    <n v="0.19600000000000001"/>
    <n v="7"/>
    <n v="7"/>
    <n v="2977.9999200000002"/>
    <n v="3329.6200000000003"/>
    <n v="-351.62008000000014"/>
    <n v="-0.11807256193613333"/>
    <s v="Mar-2025"/>
    <s v="Q1-2025"/>
    <s v="Low"/>
    <s v="Asia &gt; India &gt; Bengaluru"/>
    <s v="Jan-2023"/>
    <n v="26"/>
    <n v="26"/>
    <n v="1745430.1753"/>
    <n v="1741857.89879"/>
    <n v="0.99795335467407853"/>
    <s v="C"/>
    <n v="1"/>
    <n v="0"/>
  </r>
  <r>
    <s v="ORD-2025-956101"/>
    <d v="2025-07-09T00:00:00"/>
    <d v="2025-07-18T00:00:00"/>
    <x v="1"/>
    <s v="Canada"/>
    <s v="Vancouver"/>
    <s v="Education"/>
    <x v="5"/>
    <x v="14"/>
    <x v="2"/>
    <s v="LAP-2218"/>
    <n v="57.96"/>
    <n v="88.51"/>
    <n v="4.2999999999999997E-2"/>
    <n v="17"/>
    <n v="9"/>
    <n v="1439.96919"/>
    <n v="985.32"/>
    <n v="454.64918999999998"/>
    <n v="0.3157353595877978"/>
    <s v="Jul-2025"/>
    <s v="Q3-2025"/>
    <s v="Low"/>
    <s v="Americas &gt; Canada &gt; Vancouver"/>
    <s v="Jan-2023"/>
    <n v="30"/>
    <n v="30"/>
    <n v="1745430.1753"/>
    <n v="1743297.8679800001"/>
    <n v="0.99877834854113634"/>
    <s v="C"/>
    <n v="0"/>
    <n v="0"/>
  </r>
  <r>
    <s v="ORD-2025-578007"/>
    <d v="2025-01-21T00:00:00"/>
    <d v="2025-02-16T00:00:00"/>
    <x v="0"/>
    <s v="France"/>
    <s v="Lyon"/>
    <s v="Corporate"/>
    <x v="5"/>
    <x v="0"/>
    <x v="2"/>
    <s v="LAP-3779"/>
    <n v="204.11"/>
    <n v="236.87"/>
    <n v="0.182"/>
    <n v="6"/>
    <n v="26"/>
    <n v="1162.5579600000001"/>
    <n v="1224.6600000000001"/>
    <n v="-62.102039999999988"/>
    <n v="-5.3418446337075515E-2"/>
    <s v="Jan-2025"/>
    <s v="Q1-2025"/>
    <s v="Low"/>
    <s v="Europe &gt; France &gt; Lyon"/>
    <s v="Jan-2023"/>
    <n v="24"/>
    <n v="24"/>
    <n v="1745430.1753"/>
    <n v="1744460.42594"/>
    <n v="0.99944440667193502"/>
    <s v="C"/>
    <n v="0"/>
    <n v="0"/>
  </r>
  <r>
    <s v="ORD-2023-835226"/>
    <d v="2023-10-26T00:00:00"/>
    <d v="2023-11-05T00:00:00"/>
    <x v="3"/>
    <s v="South Africa"/>
    <s v="Cape Town"/>
    <s v="Non-Profit"/>
    <x v="2"/>
    <x v="14"/>
    <x v="2"/>
    <s v="LAP-7320"/>
    <n v="20.38"/>
    <n v="42.56"/>
    <n v="7.1999999999999995E-2"/>
    <n v="13"/>
    <n v="10"/>
    <n v="513.44384000000002"/>
    <n v="264.94"/>
    <n v="248.50384000000003"/>
    <n v="0.48399419885921702"/>
    <s v="Oct-2023"/>
    <s v="Q4-2023"/>
    <s v="Low"/>
    <s v="Africa &gt; South Africa &gt; Cape Town"/>
    <s v="Jan-2023"/>
    <n v="9"/>
    <n v="9"/>
    <n v="1745430.1753"/>
    <n v="1744973.8697800001"/>
    <n v="0.99973857131241495"/>
    <s v="C"/>
    <n v="0"/>
    <n v="0"/>
  </r>
  <r>
    <s v="ORD-2025-728935"/>
    <d v="2025-02-28T00:00:00"/>
    <d v="2025-03-10T00:00:00"/>
    <x v="2"/>
    <s v="Japan"/>
    <s v="Osaka"/>
    <s v="Education"/>
    <x v="5"/>
    <x v="15"/>
    <x v="2"/>
    <s v="LAP-3017"/>
    <n v="51.86"/>
    <n v="45.98"/>
    <n v="0.17299999999999999"/>
    <n v="12"/>
    <n v="10"/>
    <n v="456.30551999999994"/>
    <n v="622.31999999999994"/>
    <n v="-166.01447999999999"/>
    <n v="-0.36382308064123353"/>
    <s v="Feb-2025"/>
    <s v="Q1-2025"/>
    <s v="Low"/>
    <s v="Asia &gt; Japan &gt; Osaka"/>
    <s v="Mar-2023"/>
    <n v="23"/>
    <n v="23"/>
    <n v="1745430.1753"/>
    <n v="1745430.1753"/>
    <n v="1"/>
    <s v="C"/>
    <n v="0"/>
    <n v="0"/>
  </r>
  <r>
    <s v="ORD-2023-576840"/>
    <d v="2023-11-19T00:00:00"/>
    <d v="2023-12-13T00:00:00"/>
    <x v="0"/>
    <s v="France"/>
    <s v="Lyon"/>
    <s v="Non-Profit"/>
    <x v="3"/>
    <x v="11"/>
    <x v="3"/>
    <s v="MON-3745"/>
    <n v="1297.42"/>
    <n v="2742.97"/>
    <n v="6.9000000000000006E-2"/>
    <n v="40"/>
    <n v="24"/>
    <n v="102148.2028"/>
    <n v="51896.800000000003"/>
    <n v="50251.402799999996"/>
    <n v="0.49194602961727291"/>
    <s v="Nov-2023"/>
    <s v="Q4-2023"/>
    <s v="High"/>
    <s v="Europe &gt; France &gt; Lyon"/>
    <s v="Jan-2023"/>
    <n v="10"/>
    <n v="10"/>
    <n v="1429853.4554100002"/>
    <n v="102148.2028"/>
    <n v="7.1439630693279493E-2"/>
    <s v="A"/>
    <n v="0"/>
    <n v="0"/>
  </r>
  <r>
    <s v="ORD-2024-165942"/>
    <d v="2024-12-29T00:00:00"/>
    <d v="2025-01-12T00:00:00"/>
    <x v="0"/>
    <s v="United Kingdom"/>
    <s v="Manchester"/>
    <s v="Corporate"/>
    <x v="3"/>
    <x v="7"/>
    <x v="3"/>
    <s v="MON-6310"/>
    <n v="1399.72"/>
    <n v="3149.21"/>
    <n v="0.185"/>
    <n v="27"/>
    <n v="14"/>
    <n v="69298.366049999997"/>
    <n v="37792.44"/>
    <n v="31505.926049999995"/>
    <n v="0.45464168703873786"/>
    <s v="Dec-2024"/>
    <s v="Q4-2024"/>
    <s v="High"/>
    <s v="Europe &gt; United Kingdom &gt; Manchester"/>
    <s v="Jan-2023"/>
    <n v="23"/>
    <n v="23"/>
    <n v="1429853.4554100002"/>
    <n v="171446.56884999998"/>
    <n v="0.11990499320144589"/>
    <s v="A"/>
    <n v="0"/>
    <n v="0"/>
  </r>
  <r>
    <s v="ORD-2023-869884"/>
    <d v="2023-03-02T00:00:00"/>
    <d v="2023-03-05T00:00:00"/>
    <x v="1"/>
    <s v="Brazil"/>
    <s v="Brasília"/>
    <s v="Enterprise"/>
    <x v="3"/>
    <x v="12"/>
    <x v="3"/>
    <s v="MON-2828"/>
    <n v="1473.58"/>
    <n v="3436.52"/>
    <n v="0.108"/>
    <n v="21"/>
    <n v="3"/>
    <n v="64372.892639999998"/>
    <n v="30945.18"/>
    <n v="33427.712639999998"/>
    <n v="0.51928243813652553"/>
    <s v="Mar-2023"/>
    <s v="Q1-2023"/>
    <s v="High"/>
    <s v="Americas &gt; Brazil &gt; Brasília"/>
    <s v="Jan-2023"/>
    <n v="2"/>
    <n v="2"/>
    <n v="1429853.4554100002"/>
    <n v="235819.46148999999"/>
    <n v="0.16492561569701591"/>
    <s v="A"/>
    <n v="1"/>
    <n v="0"/>
  </r>
  <r>
    <s v="ORD-2023-356427"/>
    <d v="2023-04-13T00:00:00"/>
    <d v="2023-05-02T00:00:00"/>
    <x v="1"/>
    <s v="Canada"/>
    <s v="Montreal"/>
    <s v="Consumer"/>
    <x v="5"/>
    <x v="13"/>
    <x v="3"/>
    <s v="MON-6053"/>
    <n v="671.05"/>
    <n v="1645.48"/>
    <n v="0.13700000000000001"/>
    <n v="43"/>
    <n v="19"/>
    <n v="61062.117319999998"/>
    <n v="28855.149999999998"/>
    <n v="32206.96732"/>
    <n v="0.52744596377517161"/>
    <s v="Apr-2023"/>
    <s v="Q2-2023"/>
    <s v="High"/>
    <s v="Americas &gt; Canada &gt; Montreal"/>
    <s v="Jan-2023"/>
    <n v="3"/>
    <n v="3"/>
    <n v="1429853.4554100002"/>
    <n v="296881.57880999998"/>
    <n v="0.20763077341018232"/>
    <s v="A"/>
    <n v="0"/>
    <n v="0"/>
  </r>
  <r>
    <s v="ORD-2024-343877"/>
    <d v="2024-03-09T00:00:00"/>
    <d v="2024-03-26T00:00:00"/>
    <x v="2"/>
    <s v="China"/>
    <s v="Shenzhen"/>
    <s v="Enterprise"/>
    <x v="2"/>
    <x v="10"/>
    <x v="3"/>
    <s v="MON-5749"/>
    <n v="1029.67"/>
    <n v="1118.43"/>
    <n v="0.27200000000000002"/>
    <n v="53"/>
    <n v="17"/>
    <n v="43153.503120000001"/>
    <n v="54572.51"/>
    <n v="-11419.006880000001"/>
    <n v="-0.26461367106736061"/>
    <s v="Mar-2024"/>
    <s v="Q1-2024"/>
    <s v="Medium"/>
    <s v="Asia &gt; China &gt; Shenzhen"/>
    <s v="Jan-2023"/>
    <n v="14"/>
    <n v="14"/>
    <n v="1429853.4554100002"/>
    <n v="340035.08192999999"/>
    <n v="0.23781114116516044"/>
    <s v="A"/>
    <n v="0"/>
    <n v="1"/>
  </r>
  <r>
    <s v="ORD-2024-626925"/>
    <d v="2024-06-07T00:00:00"/>
    <d v="2024-06-09T00:00:00"/>
    <x v="2"/>
    <s v="China"/>
    <s v="Shanghai"/>
    <s v="Corporate"/>
    <x v="0"/>
    <x v="0"/>
    <x v="3"/>
    <s v="MON-8688"/>
    <n v="1370.28"/>
    <n v="2209.66"/>
    <n v="0.13300000000000001"/>
    <n v="22"/>
    <n v="2"/>
    <n v="42147.054839999997"/>
    <n v="30146.16"/>
    <n v="12000.894839999997"/>
    <n v="0.28473863442079594"/>
    <s v="Jun-2024"/>
    <s v="Q2-2024"/>
    <s v="High"/>
    <s v="Asia &gt; China &gt; Shanghai"/>
    <s v="Jan-2023"/>
    <n v="17"/>
    <n v="17"/>
    <n v="1429853.4554100002"/>
    <n v="382182.13676999998"/>
    <n v="0.26728762680117596"/>
    <s v="A"/>
    <n v="1"/>
    <n v="0"/>
  </r>
  <r>
    <s v="ORD-2023-369160"/>
    <d v="2023-07-24T00:00:00"/>
    <d v="2023-08-13T00:00:00"/>
    <x v="1"/>
    <s v="Canada"/>
    <s v="Montreal"/>
    <s v="Education"/>
    <x v="3"/>
    <x v="1"/>
    <x v="3"/>
    <s v="MON-3307"/>
    <n v="1082.3800000000001"/>
    <n v="1766.55"/>
    <n v="0.16400000000000001"/>
    <n v="28"/>
    <n v="20"/>
    <n v="41351.402399999999"/>
    <n v="30306.640000000003"/>
    <n v="11044.762399999996"/>
    <n v="0.26709523157550746"/>
    <s v="Jul-2023"/>
    <s v="Q3-2023"/>
    <s v="High"/>
    <s v="Americas &gt; Canada &gt; Montreal"/>
    <s v="Jan-2023"/>
    <n v="6"/>
    <n v="6"/>
    <n v="1429853.4554100002"/>
    <n v="423533.53917"/>
    <n v="0.29620765510445601"/>
    <s v="A"/>
    <n v="0"/>
    <n v="0"/>
  </r>
  <r>
    <s v="ORD-2025-677880"/>
    <d v="2025-08-21T00:00:00"/>
    <d v="2025-09-14T00:00:00"/>
    <x v="0"/>
    <s v="Germany"/>
    <s v="Berlin"/>
    <s v="Non-Profit"/>
    <x v="2"/>
    <x v="5"/>
    <x v="3"/>
    <s v="MON-9662"/>
    <n v="1397.67"/>
    <n v="3131.37"/>
    <n v="0.10299999999999999"/>
    <n v="13"/>
    <n v="24"/>
    <n v="36514.905569999995"/>
    <n v="18169.71"/>
    <n v="18345.195569999996"/>
    <n v="0.50240293062874808"/>
    <s v="Aug-2025"/>
    <s v="Q3-2025"/>
    <s v="High"/>
    <s v="Europe &gt; Germany &gt; Berlin"/>
    <s v="Jan-2023"/>
    <n v="31"/>
    <n v="31"/>
    <n v="1429853.4554100002"/>
    <n v="460048.44474000001"/>
    <n v="0.32174517115677737"/>
    <s v="A"/>
    <n v="0"/>
    <n v="0"/>
  </r>
  <r>
    <s v="ORD-2023-825836"/>
    <d v="2023-07-19T00:00:00"/>
    <d v="2023-07-31T00:00:00"/>
    <x v="1"/>
    <s v="Brazil"/>
    <s v="Rio de Janeiro"/>
    <s v="Corporate"/>
    <x v="0"/>
    <x v="1"/>
    <x v="3"/>
    <s v="MON-7869"/>
    <n v="1334.64"/>
    <n v="2273.42"/>
    <n v="0.11799999999999999"/>
    <n v="18"/>
    <n v="12"/>
    <n v="36092.815920000001"/>
    <n v="24023.52"/>
    <n v="12069.29592"/>
    <n v="0.33439607335575272"/>
    <s v="Jul-2023"/>
    <s v="Q3-2023"/>
    <s v="High"/>
    <s v="Americas &gt; Brazil &gt; Rio de Janeiro"/>
    <s v="Jan-2023"/>
    <n v="6"/>
    <n v="6"/>
    <n v="1429853.4554100002"/>
    <n v="496141.26066000003"/>
    <n v="0.3469874893701852"/>
    <s v="A"/>
    <n v="0"/>
    <n v="0"/>
  </r>
  <r>
    <s v="ORD-2023-867285"/>
    <d v="2023-04-12T00:00:00"/>
    <d v="2023-04-17T00:00:00"/>
    <x v="0"/>
    <s v="France"/>
    <s v="Lyon"/>
    <s v="Enterprise"/>
    <x v="3"/>
    <x v="13"/>
    <x v="3"/>
    <s v="MON-3043"/>
    <n v="1087.81"/>
    <n v="2323.87"/>
    <n v="9.4E-2"/>
    <n v="17"/>
    <n v="5"/>
    <n v="35792.245739999998"/>
    <n v="18492.77"/>
    <n v="17299.475739999998"/>
    <n v="0.48333026839572651"/>
    <s v="Apr-2023"/>
    <s v="Q2-2023"/>
    <s v="High"/>
    <s v="Europe &gt; France &gt; Lyon"/>
    <s v="Jan-2023"/>
    <n v="3"/>
    <n v="3"/>
    <n v="1429853.4554100002"/>
    <n v="531933.50640000007"/>
    <n v="0.37201959710442634"/>
    <s v="A"/>
    <n v="1"/>
    <n v="0"/>
  </r>
  <r>
    <s v="ORD-2023-573656"/>
    <d v="2023-05-02T00:00:00"/>
    <d v="2023-05-16T00:00:00"/>
    <x v="2"/>
    <s v="India"/>
    <s v="Bengaluru"/>
    <s v="Non-Profit"/>
    <x v="0"/>
    <x v="2"/>
    <x v="3"/>
    <s v="MON-4830"/>
    <n v="475.37"/>
    <n v="963.73"/>
    <n v="4.1000000000000002E-2"/>
    <n v="37"/>
    <n v="14"/>
    <n v="34196.031589999999"/>
    <n v="17588.689999999999"/>
    <n v="16607.34159"/>
    <n v="0.48565113604750887"/>
    <s v="May-2023"/>
    <s v="Q2-2023"/>
    <s v="Medium"/>
    <s v="Asia &gt; India &gt; Bengaluru"/>
    <s v="Jan-2023"/>
    <n v="4"/>
    <n v="4"/>
    <n v="1429853.4554100002"/>
    <n v="566129.5379900001"/>
    <n v="0.3959353567654012"/>
    <s v="A"/>
    <n v="0"/>
    <n v="0"/>
  </r>
  <r>
    <s v="ORD-2024-833375"/>
    <d v="2024-04-24T00:00:00"/>
    <d v="2024-05-10T00:00:00"/>
    <x v="3"/>
    <s v="Kenya"/>
    <s v="Kisumu"/>
    <s v="Non-Profit"/>
    <x v="2"/>
    <x v="15"/>
    <x v="3"/>
    <s v="MON-6190"/>
    <n v="513.30999999999995"/>
    <n v="1186.26"/>
    <n v="9.4E-2"/>
    <n v="28"/>
    <n v="16"/>
    <n v="30093.043679999999"/>
    <n v="14372.679999999998"/>
    <n v="15720.36368"/>
    <n v="0.52239194702820435"/>
    <s v="Apr-2024"/>
    <s v="Q2-2024"/>
    <s v="Medium"/>
    <s v="Africa &gt; Kenya &gt; Kisumu"/>
    <s v="Jan-2023"/>
    <n v="15"/>
    <n v="15"/>
    <n v="1429853.4554100002"/>
    <n v="596222.5816700001"/>
    <n v="0.4169816000472843"/>
    <s v="A"/>
    <n v="0"/>
    <n v="0"/>
  </r>
  <r>
    <s v="ORD-2025-823055"/>
    <d v="2025-09-08T00:00:00"/>
    <d v="2025-10-05T00:00:00"/>
    <x v="1"/>
    <s v="Brazil"/>
    <s v="Rio de Janeiro"/>
    <s v="Education"/>
    <x v="2"/>
    <x v="1"/>
    <x v="3"/>
    <s v="MON-9274"/>
    <n v="660.78"/>
    <n v="1630.39"/>
    <n v="0.218"/>
    <n v="22"/>
    <n v="27"/>
    <n v="28049.229560000003"/>
    <n v="14537.16"/>
    <n v="13512.069560000004"/>
    <n v="0.48172694123724097"/>
    <s v="Sep-2025"/>
    <s v="Q3-2025"/>
    <s v="High"/>
    <s v="Americas &gt; Brazil &gt; Rio de Janeiro"/>
    <s v="Jan-2023"/>
    <n v="32"/>
    <n v="32"/>
    <n v="1429853.4554100002"/>
    <n v="624271.81123000011"/>
    <n v="0.43659845620402732"/>
    <s v="A"/>
    <n v="0"/>
    <n v="1"/>
  </r>
  <r>
    <s v="ORD-2023-715175"/>
    <d v="2023-06-15T00:00:00"/>
    <d v="2023-06-23T00:00:00"/>
    <x v="1"/>
    <s v="USA"/>
    <s v="San Francisco"/>
    <s v="Consumer"/>
    <x v="5"/>
    <x v="0"/>
    <x v="3"/>
    <s v="MON-5424"/>
    <n v="1097.0899999999999"/>
    <n v="2182.31"/>
    <n v="0.112"/>
    <n v="14"/>
    <n v="8"/>
    <n v="27130.477920000001"/>
    <n v="15359.259999999998"/>
    <n v="11771.217920000003"/>
    <n v="0.43387432962699546"/>
    <s v="Jun-2023"/>
    <s v="Q2-2023"/>
    <s v="High"/>
    <s v="Americas &gt; USA &gt; San Francisco"/>
    <s v="Jan-2023"/>
    <n v="5"/>
    <n v="5"/>
    <n v="1429853.4554100002"/>
    <n v="651402.28915000008"/>
    <n v="0.45557276284877402"/>
    <s v="A"/>
    <n v="0"/>
    <n v="0"/>
  </r>
  <r>
    <s v="ORD-2024-247979"/>
    <d v="2024-11-02T00:00:00"/>
    <d v="2024-11-18T00:00:00"/>
    <x v="2"/>
    <s v="India"/>
    <s v="Mumbai"/>
    <s v="Small Business"/>
    <x v="5"/>
    <x v="0"/>
    <x v="3"/>
    <s v="MON-5188"/>
    <n v="1233.58"/>
    <n v="1912.51"/>
    <n v="0.255"/>
    <n v="19"/>
    <n v="16"/>
    <n v="27071.57905"/>
    <n v="23438.019999999997"/>
    <n v="3633.5590500000035"/>
    <n v="0.13422043255360103"/>
    <s v="Nov-2024"/>
    <s v="Q4-2024"/>
    <s v="High"/>
    <s v="Asia &gt; India &gt; Mumbai"/>
    <s v="Jan-2023"/>
    <n v="22"/>
    <n v="22"/>
    <n v="1429853.4554100002"/>
    <n v="678473.86820000014"/>
    <n v="0.4745058772512129"/>
    <s v="A"/>
    <n v="0"/>
    <n v="1"/>
  </r>
  <r>
    <s v="ORD-2024-886939"/>
    <d v="2024-06-03T00:00:00"/>
    <d v="2024-06-24T00:00:00"/>
    <x v="1"/>
    <s v="Canada"/>
    <s v="Toronto"/>
    <s v="Small Business"/>
    <x v="3"/>
    <x v="12"/>
    <x v="3"/>
    <s v="MON-5386"/>
    <n v="1205.5"/>
    <n v="2210.17"/>
    <n v="0.104"/>
    <n v="13"/>
    <n v="21"/>
    <n v="25744.060160000001"/>
    <n v="15671.5"/>
    <n v="10072.560160000001"/>
    <n v="0.39125763758314652"/>
    <s v="Jun-2024"/>
    <s v="Q2-2024"/>
    <s v="High"/>
    <s v="Americas &gt; Canada &gt; Toronto"/>
    <s v="Jan-2023"/>
    <n v="17"/>
    <n v="17"/>
    <n v="1429853.4554100002"/>
    <n v="704217.92836000014"/>
    <n v="0.49251056162120527"/>
    <s v="A"/>
    <n v="0"/>
    <n v="0"/>
  </r>
  <r>
    <s v="ORD-2024-444710"/>
    <d v="2024-09-22T00:00:00"/>
    <d v="2024-10-01T00:00:00"/>
    <x v="1"/>
    <s v="Brazil"/>
    <s v="São Paulo"/>
    <s v="Non-Profit"/>
    <x v="2"/>
    <x v="10"/>
    <x v="3"/>
    <s v="MON-6341"/>
    <n v="1378.8"/>
    <n v="1952.04"/>
    <n v="0.159"/>
    <n v="15"/>
    <n v="9"/>
    <n v="24624.984599999996"/>
    <n v="20682"/>
    <n v="3942.9845999999961"/>
    <n v="0.16012130216723047"/>
    <s v="Sep-2024"/>
    <s v="Q3-2024"/>
    <s v="High"/>
    <s v="Americas &gt; Brazil &gt; São Paulo"/>
    <s v="Jan-2023"/>
    <n v="20"/>
    <n v="20"/>
    <n v="1429853.4554100002"/>
    <n v="728842.9129600001"/>
    <n v="0.50973259546448391"/>
    <s v="A"/>
    <n v="0"/>
    <n v="0"/>
  </r>
  <r>
    <s v="ORD-2024-589570"/>
    <d v="2024-05-04T00:00:00"/>
    <d v="2024-05-29T00:00:00"/>
    <x v="3"/>
    <s v="Nigeria"/>
    <s v="Abuja"/>
    <s v="Non-Profit"/>
    <x v="1"/>
    <x v="0"/>
    <x v="3"/>
    <s v="MON-6892"/>
    <n v="1295.3399999999999"/>
    <n v="2530.81"/>
    <n v="3.1E-2"/>
    <n v="10"/>
    <n v="25"/>
    <n v="24523.548899999998"/>
    <n v="12953.4"/>
    <n v="11570.148899999998"/>
    <n v="0.47179749338807969"/>
    <s v="May-2024"/>
    <s v="Q2-2024"/>
    <s v="High"/>
    <s v="Africa &gt; Nigeria &gt; Abuja"/>
    <s v="Jan-2023"/>
    <n v="16"/>
    <n v="16"/>
    <n v="1429853.4554100002"/>
    <n v="753366.46186000016"/>
    <n v="0.52688368798184126"/>
    <s v="A"/>
    <n v="0"/>
    <n v="0"/>
  </r>
  <r>
    <s v="ORD-2023-854471"/>
    <d v="2023-03-06T00:00:00"/>
    <d v="2023-04-04T00:00:00"/>
    <x v="2"/>
    <s v="China"/>
    <s v="Beijing"/>
    <s v="Small Business"/>
    <x v="3"/>
    <x v="1"/>
    <x v="3"/>
    <s v="MON-2073"/>
    <n v="1126.29"/>
    <n v="2050.87"/>
    <n v="6.4000000000000001E-2"/>
    <n v="12"/>
    <n v="29"/>
    <n v="23035.371839999996"/>
    <n v="13515.48"/>
    <n v="9519.8918399999966"/>
    <n v="0.41327276616690367"/>
    <s v="Mar-2023"/>
    <s v="Q1-2023"/>
    <s v="High"/>
    <s v="Asia &gt; China &gt; Beijing"/>
    <s v="Jan-2023"/>
    <n v="2"/>
    <n v="2"/>
    <n v="1429853.4554100002"/>
    <n v="776401.83370000019"/>
    <n v="0.54299399058162401"/>
    <s v="A"/>
    <n v="0"/>
    <n v="0"/>
  </r>
  <r>
    <s v="ORD-2024-766980"/>
    <d v="2024-11-04T00:00:00"/>
    <d v="2024-11-07T00:00:00"/>
    <x v="0"/>
    <s v="France"/>
    <s v="Lyon"/>
    <s v="Corporate"/>
    <x v="2"/>
    <x v="0"/>
    <x v="3"/>
    <s v="MON-1118"/>
    <n v="740.68"/>
    <n v="1837.19"/>
    <n v="0.19700000000000001"/>
    <n v="15"/>
    <n v="3"/>
    <n v="22128.953549999998"/>
    <n v="11110.199999999999"/>
    <n v="11018.753549999999"/>
    <n v="0.49793378277482986"/>
    <s v="Nov-2024"/>
    <s v="Q4-2024"/>
    <s v="High"/>
    <s v="Europe &gt; France &gt; Lyon"/>
    <s v="Jan-2023"/>
    <n v="22"/>
    <n v="22"/>
    <n v="1429853.4554100002"/>
    <n v="798530.78725000017"/>
    <n v="0.55847036927363103"/>
    <s v="A"/>
    <n v="1"/>
    <n v="0"/>
  </r>
  <r>
    <s v="ORD-2024-640340"/>
    <d v="2024-10-22T00:00:00"/>
    <d v="2024-10-29T00:00:00"/>
    <x v="3"/>
    <s v="Nigeria"/>
    <s v="Port Harcourt"/>
    <s v="Enterprise"/>
    <x v="5"/>
    <x v="9"/>
    <x v="3"/>
    <s v="MON-8758"/>
    <n v="1023.06"/>
    <n v="1355.61"/>
    <n v="0.153"/>
    <n v="18"/>
    <n v="7"/>
    <n v="20667.63006"/>
    <n v="18415.079999999998"/>
    <n v="2252.5500600000014"/>
    <n v="0.10898927711888808"/>
    <s v="Oct-2024"/>
    <s v="Q4-2024"/>
    <s v="Medium"/>
    <s v="Africa &gt; Nigeria &gt; Port Harcourt"/>
    <s v="Jan-2023"/>
    <n v="21"/>
    <n v="21"/>
    <n v="1429853.4554100002"/>
    <n v="819198.41731000016"/>
    <n v="0.5729247386929599"/>
    <s v="A"/>
    <n v="1"/>
    <n v="0"/>
  </r>
  <r>
    <s v="ORD-2025-485946"/>
    <d v="2025-06-15T00:00:00"/>
    <d v="2025-06-30T00:00:00"/>
    <x v="3"/>
    <s v="South Africa"/>
    <s v="Johannesburg"/>
    <s v="Small Business"/>
    <x v="3"/>
    <x v="1"/>
    <x v="3"/>
    <s v="MON-5891"/>
    <n v="1487.59"/>
    <n v="1480.83"/>
    <n v="8.9999999999999993E-3"/>
    <n v="14"/>
    <n v="15"/>
    <n v="20545.03542"/>
    <n v="20826.259999999998"/>
    <n v="-281.22457999999824"/>
    <n v="-1.3688201273492778E-2"/>
    <s v="Jun-2025"/>
    <s v="Q2-2025"/>
    <s v="Medium"/>
    <s v="Africa &gt; South Africa &gt; Johannesburg"/>
    <s v="Jan-2023"/>
    <n v="29"/>
    <n v="29"/>
    <n v="1429853.4554100002"/>
    <n v="839743.45273000014"/>
    <n v="0.58729336880835092"/>
    <s v="A"/>
    <n v="0"/>
    <n v="0"/>
  </r>
  <r>
    <s v="ORD-2024-741404"/>
    <d v="2024-10-19T00:00:00"/>
    <d v="2024-11-06T00:00:00"/>
    <x v="1"/>
    <s v="USA"/>
    <s v="Chicago"/>
    <s v="Education"/>
    <x v="4"/>
    <x v="1"/>
    <x v="3"/>
    <s v="MON-8129"/>
    <n v="942.02"/>
    <n v="1028.46"/>
    <n v="0"/>
    <n v="19"/>
    <n v="18"/>
    <n v="19540.740000000002"/>
    <n v="17898.38"/>
    <n v="1642.3600000000006"/>
    <n v="8.4047994088248479E-2"/>
    <s v="Oct-2024"/>
    <s v="Q4-2024"/>
    <s v="Medium"/>
    <s v="Americas &gt; USA &gt; Chicago"/>
    <s v="Jan-2023"/>
    <n v="21"/>
    <n v="21"/>
    <n v="1429853.4554100002"/>
    <n v="859284.19273000013"/>
    <n v="0.60095962245557999"/>
    <s v="A"/>
    <n v="0"/>
    <n v="0"/>
  </r>
  <r>
    <s v="ORD-2025-964661"/>
    <d v="2025-02-04T00:00:00"/>
    <d v="2025-02-25T00:00:00"/>
    <x v="0"/>
    <s v="United Kingdom"/>
    <s v="Birmingham"/>
    <s v="Corporate"/>
    <x v="1"/>
    <x v="4"/>
    <x v="3"/>
    <s v="MON-4959"/>
    <n v="1016.32"/>
    <n v="2253.42"/>
    <n v="5.5E-2"/>
    <n v="9"/>
    <n v="21"/>
    <n v="19165.337099999997"/>
    <n v="9146.880000000001"/>
    <n v="10018.457099999996"/>
    <n v="0.52273837124419786"/>
    <s v="Feb-2025"/>
    <s v="Q1-2025"/>
    <s v="High"/>
    <s v="Europe &gt; United Kingdom &gt; Birmingham"/>
    <s v="Jan-2023"/>
    <n v="25"/>
    <n v="25"/>
    <n v="1429853.4554100002"/>
    <n v="878449.52983000013"/>
    <n v="0.61436332968689511"/>
    <s v="A"/>
    <n v="0"/>
    <n v="0"/>
  </r>
  <r>
    <s v="ORD-2024-398783"/>
    <d v="2024-07-18T00:00:00"/>
    <d v="2024-08-07T00:00:00"/>
    <x v="0"/>
    <s v="France"/>
    <s v="Marseille"/>
    <s v="Corporate"/>
    <x v="0"/>
    <x v="6"/>
    <x v="3"/>
    <s v="MON-7622"/>
    <n v="941.35"/>
    <n v="899.83"/>
    <n v="5.8000000000000003E-2"/>
    <n v="22"/>
    <n v="20"/>
    <n v="18648.07692"/>
    <n v="20709.7"/>
    <n v="-2061.6230800000012"/>
    <n v="-0.11055419220139089"/>
    <s v="Jul-2024"/>
    <s v="Q3-2024"/>
    <s v="Medium"/>
    <s v="Europe &gt; France &gt; Marseille"/>
    <s v="Jan-2023"/>
    <n v="18"/>
    <n v="18"/>
    <n v="1429853.4554100002"/>
    <n v="897097.60675000015"/>
    <n v="0.62740527944016744"/>
    <s v="A"/>
    <n v="0"/>
    <n v="0"/>
  </r>
  <r>
    <s v="ORD-2024-604471"/>
    <d v="2024-01-21T00:00:00"/>
    <d v="2024-01-25T00:00:00"/>
    <x v="2"/>
    <s v="India"/>
    <s v="Delhi"/>
    <s v="Consumer"/>
    <x v="3"/>
    <x v="1"/>
    <x v="3"/>
    <s v="MON-8973"/>
    <n v="523.70000000000005"/>
    <n v="1109.92"/>
    <n v="0.03"/>
    <n v="16"/>
    <n v="4"/>
    <n v="17225.9584"/>
    <n v="8379.2000000000007"/>
    <n v="8846.7583999999988"/>
    <n v="0.51357133197302962"/>
    <s v="Jan-2024"/>
    <s v="Q1-2024"/>
    <s v="Medium"/>
    <s v="Asia &gt; India &gt; Delhi"/>
    <s v="Jan-2023"/>
    <n v="12"/>
    <n v="12"/>
    <n v="1429853.4554100002"/>
    <n v="914323.56515000015"/>
    <n v="0.63945263879354997"/>
    <s v="A"/>
    <n v="1"/>
    <n v="0"/>
  </r>
  <r>
    <s v="ORD-2025-845715"/>
    <d v="2025-04-14T00:00:00"/>
    <d v="2025-05-04T00:00:00"/>
    <x v="0"/>
    <s v="United Kingdom"/>
    <s v="Birmingham"/>
    <s v="Enterprise"/>
    <x v="1"/>
    <x v="10"/>
    <x v="3"/>
    <s v="MON-6962"/>
    <n v="1413.87"/>
    <n v="3275"/>
    <n v="0.255"/>
    <n v="7"/>
    <n v="20"/>
    <n v="17079.125"/>
    <n v="9897.09"/>
    <n v="7182.0349999999999"/>
    <n v="0.42051539525590448"/>
    <s v="Apr-2025"/>
    <s v="Q2-2025"/>
    <s v="High"/>
    <s v="Europe &gt; United Kingdom &gt; Birmingham"/>
    <s v="Jan-2023"/>
    <n v="27"/>
    <n v="27"/>
    <n v="1429853.4554100002"/>
    <n v="931402.69015000015"/>
    <n v="0.65139730692396525"/>
    <s v="A"/>
    <n v="0"/>
    <n v="1"/>
  </r>
  <r>
    <s v="ORD-2023-390998"/>
    <d v="2023-04-19T00:00:00"/>
    <d v="2023-04-28T00:00:00"/>
    <x v="0"/>
    <s v="Germany"/>
    <s v="Berlin"/>
    <s v="Education"/>
    <x v="2"/>
    <x v="13"/>
    <x v="3"/>
    <s v="MON-1663"/>
    <n v="1178.42"/>
    <n v="2446.56"/>
    <n v="2.9000000000000001E-2"/>
    <n v="7"/>
    <n v="9"/>
    <n v="16629.268319999999"/>
    <n v="8248.94"/>
    <n v="8380.3283199999987"/>
    <n v="0.50395051416188819"/>
    <s v="Apr-2023"/>
    <s v="Q2-2023"/>
    <s v="High"/>
    <s v="Europe &gt; Germany &gt; Berlin"/>
    <s v="Jan-2023"/>
    <n v="3"/>
    <n v="3"/>
    <n v="1429853.4554100002"/>
    <n v="948031.95847000019"/>
    <n v="0.66302735772188548"/>
    <s v="A"/>
    <n v="0"/>
    <n v="0"/>
  </r>
  <r>
    <s v="ORD-2024-329104"/>
    <d v="2024-05-23T00:00:00"/>
    <d v="2024-06-14T00:00:00"/>
    <x v="0"/>
    <s v="France"/>
    <s v="Marseille"/>
    <s v="Small Business"/>
    <x v="2"/>
    <x v="15"/>
    <x v="3"/>
    <s v="MON-2100"/>
    <n v="1481.74"/>
    <n v="1848.97"/>
    <n v="0.254"/>
    <n v="12"/>
    <n v="22"/>
    <n v="16551.979439999999"/>
    <n v="17780.88"/>
    <n v="-1228.9005600000019"/>
    <n v="-7.424493030907256E-2"/>
    <s v="May-2024"/>
    <s v="Q2-2024"/>
    <s v="High"/>
    <s v="Europe &gt; France &gt; Marseille"/>
    <s v="Jan-2023"/>
    <n v="16"/>
    <n v="16"/>
    <n v="1429853.4554100002"/>
    <n v="964583.93791000021"/>
    <n v="0.67460335481261802"/>
    <s v="A"/>
    <n v="0"/>
    <n v="1"/>
  </r>
  <r>
    <s v="ORD-2024-500511"/>
    <d v="2024-10-08T00:00:00"/>
    <d v="2024-10-08T00:00:00"/>
    <x v="0"/>
    <s v="United Kingdom"/>
    <s v="London"/>
    <s v="Corporate"/>
    <x v="2"/>
    <x v="13"/>
    <x v="3"/>
    <s v="MON-9733"/>
    <n v="1108.1099999999999"/>
    <n v="2503.79"/>
    <n v="0.184"/>
    <n v="8"/>
    <n v="0"/>
    <n v="16344.741120000001"/>
    <n v="8864.8799999999992"/>
    <n v="7479.8611200000014"/>
    <n v="0.45763105485025884"/>
    <s v="Oct-2024"/>
    <s v="Q4-2024"/>
    <s v="High"/>
    <s v="Europe &gt; United Kingdom &gt; London"/>
    <s v="Jan-2023"/>
    <n v="21"/>
    <n v="21"/>
    <n v="1429853.4554100002"/>
    <n v="980928.67903000023"/>
    <n v="0.68603441514831742"/>
    <s v="A"/>
    <n v="1"/>
    <n v="0"/>
  </r>
  <r>
    <s v="ORD-2024-192263"/>
    <d v="2024-11-21T00:00:00"/>
    <d v="2024-12-21T00:00:00"/>
    <x v="0"/>
    <s v="France"/>
    <s v="Marseille"/>
    <s v="Small Business"/>
    <x v="3"/>
    <x v="14"/>
    <x v="3"/>
    <s v="MON-7943"/>
    <n v="1122.68"/>
    <n v="1997.19"/>
    <n v="0.186"/>
    <n v="10"/>
    <n v="30"/>
    <n v="16257.126600000001"/>
    <n v="11226.800000000001"/>
    <n v="5030.3266000000003"/>
    <n v="0.30942285951073295"/>
    <s v="Nov-2024"/>
    <s v="Q4-2024"/>
    <s v="High"/>
    <s v="Europe &gt; France &gt; Marseille"/>
    <s v="Jan-2023"/>
    <n v="22"/>
    <n v="22"/>
    <n v="1429853.4554100002"/>
    <n v="997185.80563000019"/>
    <n v="0.69740420030950956"/>
    <s v="A"/>
    <n v="0"/>
    <n v="0"/>
  </r>
  <r>
    <s v="ORD-2024-972999"/>
    <d v="2024-09-06T00:00:00"/>
    <d v="2024-10-04T00:00:00"/>
    <x v="3"/>
    <s v="South Africa"/>
    <s v="Cape Town"/>
    <s v="Corporate"/>
    <x v="1"/>
    <x v="4"/>
    <x v="3"/>
    <s v="MON-3504"/>
    <n v="1174.17"/>
    <n v="1641.61"/>
    <n v="0.122"/>
    <n v="11"/>
    <n v="28"/>
    <n v="15854.669379999999"/>
    <n v="12915.87"/>
    <n v="2938.7993799999986"/>
    <n v="0.18535860380079391"/>
    <s v="Sep-2024"/>
    <s v="Q3-2024"/>
    <s v="High"/>
    <s v="Africa &gt; South Africa &gt; Cape Town"/>
    <s v="Jan-2023"/>
    <n v="20"/>
    <n v="20"/>
    <n v="1429853.4554100002"/>
    <n v="1013040.4750100002"/>
    <n v="0.70849251801088808"/>
    <s v="A"/>
    <n v="0"/>
    <n v="0"/>
  </r>
  <r>
    <s v="ORD-2025-779530"/>
    <d v="2025-05-19T00:00:00"/>
    <d v="2025-05-26T00:00:00"/>
    <x v="1"/>
    <s v="Brazil"/>
    <s v="São Paulo"/>
    <s v="Small Business"/>
    <x v="5"/>
    <x v="2"/>
    <x v="3"/>
    <s v="MON-2993"/>
    <n v="383.77"/>
    <n v="952.56"/>
    <n v="0.3"/>
    <n v="22"/>
    <n v="7"/>
    <n v="14669.423999999999"/>
    <n v="8442.9399999999987"/>
    <n v="6226.4840000000004"/>
    <n v="0.42445320279787407"/>
    <s v="May-2025"/>
    <s v="Q2-2025"/>
    <s v="Medium"/>
    <s v="Americas &gt; Brazil &gt; São Paulo"/>
    <s v="Jan-2023"/>
    <n v="28"/>
    <n v="28"/>
    <n v="1429853.4554100002"/>
    <n v="1027709.8990100002"/>
    <n v="0.71875190784171084"/>
    <s v="A"/>
    <n v="1"/>
    <n v="1"/>
  </r>
  <r>
    <s v="ORD-2025-765220"/>
    <d v="2025-04-06T00:00:00"/>
    <d v="2025-04-30T00:00:00"/>
    <x v="1"/>
    <s v="Brazil"/>
    <s v="Brasília"/>
    <s v="Education"/>
    <x v="2"/>
    <x v="10"/>
    <x v="3"/>
    <s v="MON-4925"/>
    <n v="855.78"/>
    <n v="977.38"/>
    <n v="0.14699999999999999"/>
    <n v="17"/>
    <n v="24"/>
    <n v="14172.987379999999"/>
    <n v="14548.26"/>
    <n v="-375.27262000000155"/>
    <n v="-2.6478018355506474E-2"/>
    <s v="Apr-2025"/>
    <s v="Q2-2025"/>
    <s v="Medium"/>
    <s v="Americas &gt; Brazil &gt; Brasília"/>
    <s v="Jan-2023"/>
    <n v="27"/>
    <n v="27"/>
    <n v="1429853.4554100002"/>
    <n v="1041882.8863900001"/>
    <n v="0.72866410361700162"/>
    <s v="A"/>
    <n v="0"/>
    <n v="0"/>
  </r>
  <r>
    <s v="ORD-2023-545150"/>
    <d v="2023-04-06T00:00:00"/>
    <d v="2023-04-08T00:00:00"/>
    <x v="3"/>
    <s v="Nigeria"/>
    <s v="Abuja"/>
    <s v="Small Business"/>
    <x v="1"/>
    <x v="10"/>
    <x v="3"/>
    <s v="MON-4373"/>
    <n v="720.35"/>
    <n v="1571.66"/>
    <n v="0.107"/>
    <n v="10"/>
    <n v="2"/>
    <n v="14034.9238"/>
    <n v="7203.5"/>
    <n v="6831.4238000000005"/>
    <n v="0.4867446305622265"/>
    <s v="Apr-2023"/>
    <s v="Q2-2023"/>
    <s v="Medium"/>
    <s v="Africa &gt; Nigeria &gt; Abuja"/>
    <s v="Jan-2023"/>
    <n v="3"/>
    <n v="3"/>
    <n v="1429853.4554100002"/>
    <n v="1055917.8101900001"/>
    <n v="0.73847974153912388"/>
    <s v="A"/>
    <n v="1"/>
    <n v="0"/>
  </r>
  <r>
    <s v="ORD-2023-825084"/>
    <d v="2023-07-14T00:00:00"/>
    <d v="2023-07-21T00:00:00"/>
    <x v="3"/>
    <s v="South Africa"/>
    <s v="Durban"/>
    <s v="Enterprise"/>
    <x v="1"/>
    <x v="3"/>
    <x v="3"/>
    <s v="MON-1018"/>
    <n v="620.74"/>
    <n v="1330.07"/>
    <n v="0.29899999999999999"/>
    <n v="15"/>
    <n v="7"/>
    <n v="13985.68605"/>
    <n v="9311.1"/>
    <n v="4674.5860499999999"/>
    <n v="0.3342407396596751"/>
    <s v="Jul-2023"/>
    <s v="Q3-2023"/>
    <s v="Medium"/>
    <s v="Africa &gt; South Africa &gt; Durban"/>
    <s v="Jan-2023"/>
    <n v="6"/>
    <n v="6"/>
    <n v="1429853.4554100002"/>
    <n v="1069903.49624"/>
    <n v="0.7482609439393304"/>
    <s v="A"/>
    <n v="1"/>
    <n v="1"/>
  </r>
  <r>
    <s v="ORD-2024-220234"/>
    <d v="2024-03-15T00:00:00"/>
    <d v="2024-04-09T00:00:00"/>
    <x v="1"/>
    <s v="Canada"/>
    <s v="Vancouver"/>
    <s v="Consumer"/>
    <x v="2"/>
    <x v="6"/>
    <x v="3"/>
    <s v="MON-4361"/>
    <n v="648.64"/>
    <n v="815.19"/>
    <n v="0.22500000000000001"/>
    <n v="22"/>
    <n v="25"/>
    <n v="13898.989500000001"/>
    <n v="14270.08"/>
    <n v="-371.09049999999843"/>
    <n v="-2.669909924027199E-2"/>
    <s v="Mar-2024"/>
    <s v="Q1-2024"/>
    <s v="Low"/>
    <s v="Americas &gt; Canada &gt; Vancouver"/>
    <s v="Jan-2023"/>
    <n v="14"/>
    <n v="14"/>
    <n v="1429853.4554100002"/>
    <n v="1083802.4857399999"/>
    <n v="0.75798151316788431"/>
    <s v="A"/>
    <n v="0"/>
    <n v="1"/>
  </r>
  <r>
    <s v="ORD-2023-304451"/>
    <d v="2023-10-07T00:00:00"/>
    <d v="2023-10-23T00:00:00"/>
    <x v="2"/>
    <s v="India"/>
    <s v="Hyderabad"/>
    <s v="Consumer"/>
    <x v="0"/>
    <x v="12"/>
    <x v="3"/>
    <s v="MON-7602"/>
    <n v="906.81"/>
    <n v="1395.56"/>
    <n v="0.185"/>
    <n v="12"/>
    <n v="16"/>
    <n v="13648.576800000001"/>
    <n v="10881.72"/>
    <n v="2766.8568000000014"/>
    <n v="0.20272126834498974"/>
    <s v="Oct-2023"/>
    <s v="Q4-2023"/>
    <s v="Medium"/>
    <s v="Asia &gt; India &gt; Hyderabad"/>
    <s v="Jan-2023"/>
    <n v="9"/>
    <n v="9"/>
    <n v="1429853.4554100002"/>
    <n v="1097451.0625399998"/>
    <n v="0.76752695067293708"/>
    <s v="A"/>
    <n v="0"/>
    <n v="0"/>
  </r>
  <r>
    <s v="ORD-2023-126505"/>
    <d v="2023-12-19T00:00:00"/>
    <d v="2024-01-01T00:00:00"/>
    <x v="1"/>
    <s v="Canada"/>
    <s v="Toronto"/>
    <s v="Enterprise"/>
    <x v="0"/>
    <x v="10"/>
    <x v="3"/>
    <s v="MON-6065"/>
    <n v="856.1"/>
    <n v="901.48"/>
    <n v="5.6000000000000001E-2"/>
    <n v="16"/>
    <n v="13"/>
    <n v="13615.95392"/>
    <n v="13697.6"/>
    <n v="-81.646080000000438"/>
    <n v="-5.9963540182133958E-3"/>
    <s v="Dec-2023"/>
    <s v="Q4-2023"/>
    <s v="Medium"/>
    <s v="Americas &gt; Canada &gt; Toronto"/>
    <s v="Jan-2023"/>
    <n v="11"/>
    <n v="11"/>
    <n v="1429853.4554100002"/>
    <n v="1111067.0164599998"/>
    <n v="0.77704957263708496"/>
    <s v="A"/>
    <n v="0"/>
    <n v="0"/>
  </r>
  <r>
    <s v="ORD-2024-503082"/>
    <d v="2024-05-19T00:00:00"/>
    <d v="2024-06-08T00:00:00"/>
    <x v="1"/>
    <s v="Brazil"/>
    <s v="Brasília"/>
    <s v="Small Business"/>
    <x v="0"/>
    <x v="13"/>
    <x v="3"/>
    <s v="MON-4271"/>
    <n v="1075.9000000000001"/>
    <n v="1242.1500000000001"/>
    <n v="1.2E-2"/>
    <n v="11"/>
    <n v="20"/>
    <n v="13499.686200000002"/>
    <n v="11834.900000000001"/>
    <n v="1664.7862000000005"/>
    <n v="0.12332036280961851"/>
    <s v="May-2024"/>
    <s v="Q2-2024"/>
    <s v="Medium"/>
    <s v="Americas &gt; Brazil &gt; Brasília"/>
    <s v="Jan-2023"/>
    <n v="16"/>
    <n v="16"/>
    <n v="1429853.4554100002"/>
    <n v="1124566.70266"/>
    <n v="0.78649088017033086"/>
    <s v="A"/>
    <n v="0"/>
    <n v="0"/>
  </r>
  <r>
    <s v="ORD-2025-248586"/>
    <d v="2025-09-12T00:00:00"/>
    <d v="2025-09-30T00:00:00"/>
    <x v="2"/>
    <s v="Japan"/>
    <s v="Nagoya"/>
    <s v="Non-Profit"/>
    <x v="1"/>
    <x v="6"/>
    <x v="3"/>
    <s v="MON-2998"/>
    <n v="1212.99"/>
    <n v="1653.64"/>
    <n v="0.107"/>
    <n v="9"/>
    <n v="18"/>
    <n v="13290.304680000001"/>
    <n v="10916.91"/>
    <n v="2373.3946800000012"/>
    <n v="0.17858090819931458"/>
    <s v="Sep-2025"/>
    <s v="Q3-2025"/>
    <s v="High"/>
    <s v="Asia &gt; Japan &gt; Nagoya"/>
    <s v="Mar-2023"/>
    <n v="30"/>
    <n v="30"/>
    <n v="1429853.4554100002"/>
    <n v="1137857.00734"/>
    <n v="0.79578575205367996"/>
    <s v="A"/>
    <n v="0"/>
    <n v="0"/>
  </r>
  <r>
    <s v="ORD-2023-212701"/>
    <d v="2023-12-02T00:00:00"/>
    <d v="2023-12-16T00:00:00"/>
    <x v="0"/>
    <s v="Germany"/>
    <s v="Frankfurt"/>
    <s v="Education"/>
    <x v="3"/>
    <x v="15"/>
    <x v="3"/>
    <s v="MON-4278"/>
    <n v="879.08"/>
    <n v="1093.3900000000001"/>
    <n v="0.113"/>
    <n v="13"/>
    <n v="14"/>
    <n v="12607.880090000002"/>
    <n v="11428.04"/>
    <n v="1179.8400900000015"/>
    <n v="9.3579577341935311E-2"/>
    <s v="Dec-2023"/>
    <s v="Q4-2023"/>
    <s v="Medium"/>
    <s v="Europe &gt; Germany &gt; Frankfurt"/>
    <s v="Jan-2023"/>
    <n v="11"/>
    <n v="11"/>
    <n v="1429853.4554100002"/>
    <n v="1150464.8874300001"/>
    <n v="0.80460335503410918"/>
    <s v="B"/>
    <n v="0"/>
    <n v="0"/>
  </r>
  <r>
    <s v="ORD-2024-947056"/>
    <d v="2024-07-31T00:00:00"/>
    <d v="2024-08-15T00:00:00"/>
    <x v="2"/>
    <s v="Japan"/>
    <s v="Tokyo"/>
    <s v="Corporate"/>
    <x v="1"/>
    <x v="6"/>
    <x v="3"/>
    <s v="MON-1564"/>
    <n v="1252.52"/>
    <n v="1417.24"/>
    <n v="0.192"/>
    <n v="11"/>
    <n v="15"/>
    <n v="12596.429120000001"/>
    <n v="13777.72"/>
    <n v="-1181.2908799999987"/>
    <n v="-9.3779821943696898E-2"/>
    <s v="Jul-2024"/>
    <s v="Q3-2024"/>
    <s v="Medium"/>
    <s v="Asia &gt; Japan &gt; Tokyo"/>
    <s v="Mar-2023"/>
    <n v="16"/>
    <n v="16"/>
    <n v="1429853.4554100002"/>
    <n v="1163061.3165500001"/>
    <n v="0.81341294952250942"/>
    <s v="B"/>
    <n v="0"/>
    <n v="0"/>
  </r>
  <r>
    <s v="ORD-2023-197661"/>
    <d v="2023-08-08T00:00:00"/>
    <d v="2023-08-22T00:00:00"/>
    <x v="0"/>
    <s v="United Kingdom"/>
    <s v="Birmingham"/>
    <s v="Non-Profit"/>
    <x v="3"/>
    <x v="15"/>
    <x v="3"/>
    <s v="MON-7511"/>
    <n v="446.69"/>
    <n v="967.25"/>
    <n v="9.4E-2"/>
    <n v="14"/>
    <n v="14"/>
    <n v="12268.599"/>
    <n v="6253.66"/>
    <n v="6014.9390000000003"/>
    <n v="0.49027105702941309"/>
    <s v="Aug-2023"/>
    <s v="Q3-2023"/>
    <s v="Medium"/>
    <s v="Europe &gt; United Kingdom &gt; Birmingham"/>
    <s v="Jan-2023"/>
    <n v="7"/>
    <n v="7"/>
    <n v="1429853.4554100002"/>
    <n v="1175329.91555"/>
    <n v="0.82199326868289635"/>
    <s v="B"/>
    <n v="0"/>
    <n v="0"/>
  </r>
  <r>
    <s v="ORD-2023-884625"/>
    <d v="2023-02-19T00:00:00"/>
    <d v="2023-03-12T00:00:00"/>
    <x v="0"/>
    <s v="Germany"/>
    <s v="Berlin"/>
    <s v="Small Business"/>
    <x v="3"/>
    <x v="2"/>
    <x v="3"/>
    <s v="MON-6699"/>
    <n v="1234.81"/>
    <n v="2055.2399999999998"/>
    <n v="5.2999999999999999E-2"/>
    <n v="6"/>
    <n v="21"/>
    <n v="11677.873679999999"/>
    <n v="7408.86"/>
    <n v="4269.0136799999991"/>
    <n v="0.36556429680441616"/>
    <s v="Feb-2023"/>
    <s v="Q1-2023"/>
    <s v="High"/>
    <s v="Europe &gt; Germany &gt; Berlin"/>
    <s v="Jan-2023"/>
    <n v="1"/>
    <n v="1"/>
    <n v="1429853.4554100002"/>
    <n v="1187007.78923"/>
    <n v="0.83016045087615919"/>
    <s v="B"/>
    <n v="0"/>
    <n v="0"/>
  </r>
  <r>
    <s v="ORD-2023-334213"/>
    <d v="2023-08-19T00:00:00"/>
    <d v="2023-08-23T00:00:00"/>
    <x v="3"/>
    <s v="Nigeria"/>
    <s v="Abuja"/>
    <s v="Small Business"/>
    <x v="2"/>
    <x v="8"/>
    <x v="3"/>
    <s v="MON-5517"/>
    <n v="790.63"/>
    <n v="1382.31"/>
    <n v="0.10100000000000001"/>
    <n v="9"/>
    <n v="4"/>
    <n v="11184.270209999999"/>
    <n v="7115.67"/>
    <n v="4068.6002099999987"/>
    <n v="0.36377878338116432"/>
    <s v="Aug-2023"/>
    <s v="Q3-2023"/>
    <s v="Medium"/>
    <s v="Africa &gt; Nigeria &gt; Abuja"/>
    <s v="Jan-2023"/>
    <n v="7"/>
    <n v="7"/>
    <n v="1429853.4554100002"/>
    <n v="1198192.05944"/>
    <n v="0.83798242044072069"/>
    <s v="B"/>
    <n v="1"/>
    <n v="0"/>
  </r>
  <r>
    <s v="ORD-2025-484073"/>
    <d v="2025-02-19T00:00:00"/>
    <d v="2025-03-09T00:00:00"/>
    <x v="2"/>
    <s v="India"/>
    <s v="Delhi"/>
    <s v="Small Business"/>
    <x v="3"/>
    <x v="0"/>
    <x v="3"/>
    <s v="MON-1436"/>
    <n v="325.87"/>
    <n v="538.79"/>
    <n v="0.17399999999999999"/>
    <n v="24"/>
    <n v="18"/>
    <n v="10680.972960000001"/>
    <n v="7820.88"/>
    <n v="2860.0929600000009"/>
    <n v="0.26777457172778019"/>
    <s v="Feb-2025"/>
    <s v="Q1-2025"/>
    <s v="Low"/>
    <s v="Asia &gt; India &gt; Delhi"/>
    <s v="Jan-2023"/>
    <n v="25"/>
    <n v="25"/>
    <n v="1429853.4554100002"/>
    <n v="1208873.0323999999"/>
    <n v="0.84545239781468673"/>
    <s v="B"/>
    <n v="0"/>
    <n v="0"/>
  </r>
  <r>
    <s v="ORD-2025-542939"/>
    <d v="2025-01-13T00:00:00"/>
    <d v="2025-02-08T00:00:00"/>
    <x v="0"/>
    <s v="France"/>
    <s v="Paris"/>
    <s v="Non-Profit"/>
    <x v="4"/>
    <x v="13"/>
    <x v="3"/>
    <s v="MON-1593"/>
    <n v="594.74"/>
    <n v="1020.69"/>
    <n v="0.21099999999999999"/>
    <n v="13"/>
    <n v="26"/>
    <n v="10469.217330000001"/>
    <n v="7731.62"/>
    <n v="2737.5973300000014"/>
    <n v="0.26149016146176429"/>
    <s v="Jan-2025"/>
    <s v="Q1-2025"/>
    <s v="Medium"/>
    <s v="Europe &gt; France &gt; Paris"/>
    <s v="Jan-2023"/>
    <n v="24"/>
    <n v="24"/>
    <n v="1429853.4554100002"/>
    <n v="1219342.2497299998"/>
    <n v="0.85277427915181858"/>
    <s v="B"/>
    <n v="0"/>
    <n v="1"/>
  </r>
  <r>
    <s v="ORD-2024-837651"/>
    <d v="2024-12-10T00:00:00"/>
    <d v="2024-12-19T00:00:00"/>
    <x v="3"/>
    <s v="Nigeria"/>
    <s v="Lagos"/>
    <s v="Corporate"/>
    <x v="0"/>
    <x v="0"/>
    <x v="3"/>
    <s v="MON-4789"/>
    <n v="488.68"/>
    <n v="984.36"/>
    <n v="5.8999999999999997E-2"/>
    <n v="11"/>
    <n v="9"/>
    <n v="10189.110360000002"/>
    <n v="5375.4800000000005"/>
    <n v="4813.6303600000019"/>
    <n v="0.47242891576649887"/>
    <s v="Dec-2024"/>
    <s v="Q4-2024"/>
    <s v="Medium"/>
    <s v="Africa &gt; Nigeria &gt; Lagos"/>
    <s v="Jan-2023"/>
    <n v="23"/>
    <n v="23"/>
    <n v="1429853.4554100002"/>
    <n v="1229531.3600899999"/>
    <n v="0.8599002614134611"/>
    <s v="B"/>
    <n v="0"/>
    <n v="0"/>
  </r>
  <r>
    <s v="ORD-2023-906481"/>
    <d v="2023-05-02T00:00:00"/>
    <d v="2023-05-18T00:00:00"/>
    <x v="2"/>
    <s v="India"/>
    <s v="Delhi"/>
    <s v="Small Business"/>
    <x v="1"/>
    <x v="10"/>
    <x v="3"/>
    <s v="MON-2266"/>
    <n v="1463.92"/>
    <n v="2252.2399999999998"/>
    <n v="0.11799999999999999"/>
    <n v="5"/>
    <n v="16"/>
    <n v="9932.3783999999996"/>
    <n v="7319.6"/>
    <n v="2612.7783999999992"/>
    <n v="0.26305667130040067"/>
    <s v="May-2023"/>
    <s v="Q2-2023"/>
    <s v="High"/>
    <s v="Asia &gt; India &gt; Delhi"/>
    <s v="Jan-2023"/>
    <n v="4"/>
    <n v="4"/>
    <n v="1429853.4554100002"/>
    <n v="1239463.7384899999"/>
    <n v="0.86684669243575918"/>
    <s v="B"/>
    <n v="0"/>
    <n v="0"/>
  </r>
  <r>
    <s v="ORD-2024-745822"/>
    <d v="2024-03-31T00:00:00"/>
    <d v="2024-04-17T00:00:00"/>
    <x v="0"/>
    <s v="Germany"/>
    <s v="Frankfurt"/>
    <s v="Education"/>
    <x v="3"/>
    <x v="11"/>
    <x v="3"/>
    <s v="MON-8651"/>
    <n v="1025.51"/>
    <n v="1436.54"/>
    <n v="0.13900000000000001"/>
    <n v="8"/>
    <n v="17"/>
    <n v="9894.8875200000002"/>
    <n v="8204.08"/>
    <n v="1690.8075200000003"/>
    <n v="0.17087688127656456"/>
    <s v="Mar-2024"/>
    <s v="Q1-2024"/>
    <s v="Medium"/>
    <s v="Europe &gt; Germany &gt; Frankfurt"/>
    <s v="Jan-2023"/>
    <n v="14"/>
    <n v="14"/>
    <n v="1429853.4554100002"/>
    <n v="1249358.62601"/>
    <n v="0.87376690337245466"/>
    <s v="B"/>
    <n v="0"/>
    <n v="0"/>
  </r>
  <r>
    <s v="ORD-2024-635626"/>
    <d v="2024-08-27T00:00:00"/>
    <d v="2024-09-19T00:00:00"/>
    <x v="0"/>
    <s v="Germany"/>
    <s v="Berlin"/>
    <s v="Small Business"/>
    <x v="3"/>
    <x v="4"/>
    <x v="3"/>
    <s v="MON-9967"/>
    <n v="1024.01"/>
    <n v="1580.97"/>
    <n v="3.6999999999999998E-2"/>
    <n v="6"/>
    <n v="23"/>
    <n v="9134.8446599999988"/>
    <n v="6144.0599999999995"/>
    <n v="2990.7846599999993"/>
    <n v="0.32740399769425305"/>
    <s v="Aug-2024"/>
    <s v="Q3-2024"/>
    <s v="Medium"/>
    <s v="Europe &gt; Germany &gt; Berlin"/>
    <s v="Jan-2023"/>
    <n v="19"/>
    <n v="19"/>
    <n v="1429853.4554100002"/>
    <n v="1258493.47067"/>
    <n v="0.88015556133277728"/>
    <s v="B"/>
    <n v="0"/>
    <n v="0"/>
  </r>
  <r>
    <s v="ORD-2024-419248"/>
    <d v="2024-03-04T00:00:00"/>
    <d v="2024-03-16T00:00:00"/>
    <x v="3"/>
    <s v="South Africa"/>
    <s v="Johannesburg"/>
    <s v="Enterprise"/>
    <x v="5"/>
    <x v="9"/>
    <x v="3"/>
    <s v="MON-8422"/>
    <n v="441.08"/>
    <n v="1054.29"/>
    <n v="0.23699999999999999"/>
    <n v="11"/>
    <n v="12"/>
    <n v="8848.6559699999998"/>
    <n v="4851.88"/>
    <n v="3996.7759699999997"/>
    <n v="0.45168169985932899"/>
    <s v="Mar-2024"/>
    <s v="Q1-2024"/>
    <s v="Medium"/>
    <s v="Africa &gt; South Africa &gt; Johannesburg"/>
    <s v="Jan-2023"/>
    <n v="14"/>
    <n v="14"/>
    <n v="1429853.4554100002"/>
    <n v="1267342.1266399999"/>
    <n v="0.88634406683068001"/>
    <s v="B"/>
    <n v="0"/>
    <n v="1"/>
  </r>
  <r>
    <s v="ORD-2024-347736"/>
    <d v="2024-05-22T00:00:00"/>
    <d v="2024-06-06T00:00:00"/>
    <x v="2"/>
    <s v="Japan"/>
    <s v="Nagoya"/>
    <s v="Corporate"/>
    <x v="5"/>
    <x v="1"/>
    <x v="3"/>
    <s v="MON-6870"/>
    <n v="673.88"/>
    <n v="1228.01"/>
    <n v="0.105"/>
    <n v="8"/>
    <n v="15"/>
    <n v="8792.5516000000007"/>
    <n v="5391.04"/>
    <n v="3401.5116000000007"/>
    <n v="0.38686285332690007"/>
    <s v="May-2024"/>
    <s v="Q2-2024"/>
    <s v="Medium"/>
    <s v="Asia &gt; Japan &gt; Nagoya"/>
    <s v="Mar-2023"/>
    <n v="14"/>
    <n v="14"/>
    <n v="1429853.4554100002"/>
    <n v="1276134.6782399998"/>
    <n v="0.89249333448236301"/>
    <s v="B"/>
    <n v="0"/>
    <n v="0"/>
  </r>
  <r>
    <s v="ORD-2023-431328"/>
    <d v="2023-12-20T00:00:00"/>
    <d v="2024-01-14T00:00:00"/>
    <x v="2"/>
    <s v="India"/>
    <s v="Mumbai"/>
    <s v="Non-Profit"/>
    <x v="1"/>
    <x v="2"/>
    <x v="3"/>
    <s v="MON-1572"/>
    <n v="1085.6099999999999"/>
    <n v="1246.4100000000001"/>
    <n v="0.113"/>
    <n v="7"/>
    <n v="25"/>
    <n v="7738.9596900000006"/>
    <n v="7599.2699999999995"/>
    <n v="139.68969000000106"/>
    <n v="1.8050189637310417E-2"/>
    <s v="Dec-2023"/>
    <s v="Q4-2023"/>
    <s v="Medium"/>
    <s v="Asia &gt; India &gt; Mumbai"/>
    <s v="Jan-2023"/>
    <n v="11"/>
    <n v="11"/>
    <n v="1429853.4554100002"/>
    <n v="1283873.6379299997"/>
    <n v="0.89790574906283538"/>
    <s v="B"/>
    <n v="0"/>
    <n v="0"/>
  </r>
  <r>
    <s v="ORD-2025-650719"/>
    <d v="2025-02-12T00:00:00"/>
    <d v="2025-02-28T00:00:00"/>
    <x v="1"/>
    <s v="Brazil"/>
    <s v="São Paulo"/>
    <s v="Non-Profit"/>
    <x v="3"/>
    <x v="7"/>
    <x v="3"/>
    <s v="MON-5179"/>
    <n v="414.95"/>
    <n v="1027.73"/>
    <n v="6.3E-2"/>
    <n v="8"/>
    <n v="16"/>
    <n v="7703.8640800000003"/>
    <n v="3319.6"/>
    <n v="4384.2640800000008"/>
    <n v="0.56909935513815568"/>
    <s v="Feb-2025"/>
    <s v="Q1-2025"/>
    <s v="Medium"/>
    <s v="Americas &gt; Brazil &gt; São Paulo"/>
    <s v="Jan-2023"/>
    <n v="25"/>
    <n v="25"/>
    <n v="1429853.4554100002"/>
    <n v="1291577.5020099997"/>
    <n v="0.90329361874336223"/>
    <s v="B"/>
    <n v="0"/>
    <n v="0"/>
  </r>
  <r>
    <s v="ORD-2024-569164"/>
    <d v="2024-09-05T00:00:00"/>
    <d v="2024-09-25T00:00:00"/>
    <x v="2"/>
    <s v="Japan"/>
    <s v="Osaka"/>
    <s v="Enterprise"/>
    <x v="5"/>
    <x v="4"/>
    <x v="3"/>
    <s v="MON-5249"/>
    <n v="195.54"/>
    <n v="405.97"/>
    <n v="0.187"/>
    <n v="22"/>
    <n v="20"/>
    <n v="7261.1794199999995"/>
    <n v="4301.88"/>
    <n v="2959.2994199999994"/>
    <n v="0.40755079152141371"/>
    <s v="Sep-2024"/>
    <s v="Q3-2024"/>
    <s v="Low"/>
    <s v="Asia &gt; Japan &gt; Osaka"/>
    <s v="Mar-2023"/>
    <n v="18"/>
    <n v="18"/>
    <n v="1429853.4554100002"/>
    <n v="1298838.6814299996"/>
    <n v="0.90837188700401961"/>
    <s v="B"/>
    <n v="0"/>
    <n v="0"/>
  </r>
  <r>
    <s v="ORD-2024-350100"/>
    <d v="2024-10-27T00:00:00"/>
    <d v="2024-11-20T00:00:00"/>
    <x v="2"/>
    <s v="Japan"/>
    <s v="Nagoya"/>
    <s v="Non-Profit"/>
    <x v="2"/>
    <x v="11"/>
    <x v="3"/>
    <s v="MON-8939"/>
    <n v="317.25"/>
    <n v="758.92"/>
    <n v="5.2999999999999999E-2"/>
    <n v="10"/>
    <n v="24"/>
    <n v="7186.9723999999997"/>
    <n v="3172.5"/>
    <n v="4014.4723999999997"/>
    <n v="0.5585762928489888"/>
    <s v="Oct-2024"/>
    <s v="Q4-2024"/>
    <s v="Low"/>
    <s v="Asia &gt; Japan &gt; Nagoya"/>
    <s v="Mar-2023"/>
    <n v="19"/>
    <n v="19"/>
    <n v="1429853.4554100002"/>
    <n v="1306025.6538299997"/>
    <n v="0.91339825692522192"/>
    <s v="B"/>
    <n v="0"/>
    <n v="0"/>
  </r>
  <r>
    <s v="ORD-2024-647571"/>
    <d v="2024-02-06T00:00:00"/>
    <d v="2024-02-28T00:00:00"/>
    <x v="3"/>
    <s v="Kenya"/>
    <s v="Kisumu"/>
    <s v="Non-Profit"/>
    <x v="2"/>
    <x v="10"/>
    <x v="3"/>
    <s v="MON-2462"/>
    <n v="834.93"/>
    <n v="1588.53"/>
    <n v="0.126"/>
    <n v="5"/>
    <n v="22"/>
    <n v="6941.8760999999995"/>
    <n v="4174.6499999999996"/>
    <n v="2767.2260999999999"/>
    <n v="0.39862798761274348"/>
    <s v="Feb-2024"/>
    <s v="Q1-2024"/>
    <s v="Medium"/>
    <s v="Africa &gt; Kenya &gt; Kisumu"/>
    <s v="Jan-2023"/>
    <n v="13"/>
    <n v="13"/>
    <n v="1429853.4554100002"/>
    <n v="1312967.5299299997"/>
    <n v="0.91825321326619147"/>
    <s v="B"/>
    <n v="0"/>
    <n v="0"/>
  </r>
  <r>
    <s v="ORD-2023-749324"/>
    <d v="2023-08-19T00:00:00"/>
    <d v="2023-09-07T00:00:00"/>
    <x v="3"/>
    <s v="South Africa"/>
    <s v="Johannesburg"/>
    <s v="Enterprise"/>
    <x v="0"/>
    <x v="4"/>
    <x v="3"/>
    <s v="MON-2296"/>
    <n v="494.61"/>
    <n v="605.23"/>
    <n v="0.20399999999999999"/>
    <n v="14"/>
    <n v="19"/>
    <n v="6744.6831200000015"/>
    <n v="6924.54"/>
    <n v="-179.85687999999845"/>
    <n v="-2.6666468505639508E-2"/>
    <s v="Aug-2023"/>
    <s v="Q3-2023"/>
    <s v="Low"/>
    <s v="Africa &gt; South Africa &gt; Johannesburg"/>
    <s v="Jan-2023"/>
    <n v="7"/>
    <n v="7"/>
    <n v="1429853.4554100002"/>
    <n v="1319712.2130499997"/>
    <n v="0.92297025828537216"/>
    <s v="B"/>
    <n v="0"/>
    <n v="1"/>
  </r>
  <r>
    <s v="ORD-2023-987700"/>
    <d v="2023-04-05T00:00:00"/>
    <d v="2023-04-16T00:00:00"/>
    <x v="1"/>
    <s v="Canada"/>
    <s v="Vancouver"/>
    <s v="Non-Profit"/>
    <x v="2"/>
    <x v="0"/>
    <x v="3"/>
    <s v="MON-5259"/>
    <n v="213.1"/>
    <n v="501.31"/>
    <n v="5.6000000000000001E-2"/>
    <n v="14"/>
    <n v="11"/>
    <n v="6625.3129600000002"/>
    <n v="2983.4"/>
    <n v="3641.9129600000001"/>
    <n v="0.54969674368409005"/>
    <s v="Apr-2023"/>
    <s v="Q2-2023"/>
    <s v="Low"/>
    <s v="Americas &gt; Canada &gt; Vancouver"/>
    <s v="Jan-2023"/>
    <n v="3"/>
    <n v="3"/>
    <n v="1429853.4554100002"/>
    <n v="1326337.5260099997"/>
    <n v="0.92760381911283485"/>
    <s v="B"/>
    <n v="0"/>
    <n v="0"/>
  </r>
  <r>
    <s v="ORD-2025-184754"/>
    <d v="2025-06-27T00:00:00"/>
    <d v="2025-07-05T00:00:00"/>
    <x v="0"/>
    <s v="Germany"/>
    <s v="Munich"/>
    <s v="Small Business"/>
    <x v="3"/>
    <x v="12"/>
    <x v="3"/>
    <s v="MON-7626"/>
    <n v="314.93"/>
    <n v="687.95"/>
    <n v="0.20499999999999999"/>
    <n v="12"/>
    <n v="8"/>
    <n v="6563.0430000000015"/>
    <n v="3779.16"/>
    <n v="2783.8830000000016"/>
    <n v="0.42417564535231617"/>
    <s v="Jun-2025"/>
    <s v="Q2-2025"/>
    <s v="Low"/>
    <s v="Europe &gt; Germany &gt; Munich"/>
    <s v="Jan-2023"/>
    <n v="29"/>
    <n v="29"/>
    <n v="1429853.4554100002"/>
    <n v="1332900.5690099997"/>
    <n v="0.9321938300507866"/>
    <s v="B"/>
    <n v="0"/>
    <n v="1"/>
  </r>
  <r>
    <s v="ORD-2023-172095"/>
    <d v="2023-05-24T00:00:00"/>
    <d v="2023-06-21T00:00:00"/>
    <x v="1"/>
    <s v="USA"/>
    <s v="Austin"/>
    <s v="Small Business"/>
    <x v="1"/>
    <x v="12"/>
    <x v="3"/>
    <s v="MON-6882"/>
    <n v="813.97"/>
    <n v="1568.83"/>
    <n v="1.7000000000000001E-2"/>
    <n v="4"/>
    <n v="28"/>
    <n v="6168.6395599999996"/>
    <n v="3255.88"/>
    <n v="2912.7595599999995"/>
    <n v="0.47218832153649121"/>
    <s v="May-2023"/>
    <s v="Q2-2023"/>
    <s v="Medium"/>
    <s v="Americas &gt; USA &gt; Austin"/>
    <s v="Jan-2023"/>
    <n v="4"/>
    <n v="4"/>
    <n v="1429853.4554100002"/>
    <n v="1339069.2085699998"/>
    <n v="0.93650800612013163"/>
    <s v="B"/>
    <n v="0"/>
    <n v="0"/>
  </r>
  <r>
    <s v="ORD-2023-913592"/>
    <d v="2023-05-10T00:00:00"/>
    <d v="2023-05-14T00:00:00"/>
    <x v="2"/>
    <s v="India"/>
    <s v="Delhi"/>
    <s v="Non-Profit"/>
    <x v="5"/>
    <x v="1"/>
    <x v="3"/>
    <s v="MON-2465"/>
    <n v="622.6"/>
    <n v="833.69"/>
    <n v="0.20899999999999999"/>
    <n v="9"/>
    <n v="4"/>
    <n v="5935.0391100000006"/>
    <n v="5603.4000000000005"/>
    <n v="331.63911000000007"/>
    <n v="5.5878167582959708E-2"/>
    <s v="May-2023"/>
    <s v="Q2-2023"/>
    <s v="Medium"/>
    <s v="Asia &gt; India &gt; Delhi"/>
    <s v="Jan-2023"/>
    <n v="4"/>
    <n v="4"/>
    <n v="1429853.4554100002"/>
    <n v="1345004.2476799998"/>
    <n v="0.94065880848910455"/>
    <s v="B"/>
    <n v="1"/>
    <n v="1"/>
  </r>
  <r>
    <s v="ORD-2024-687073"/>
    <d v="2024-03-11T00:00:00"/>
    <d v="2024-03-29T00:00:00"/>
    <x v="1"/>
    <s v="USA"/>
    <s v="New York"/>
    <s v="Corporate"/>
    <x v="0"/>
    <x v="9"/>
    <x v="3"/>
    <s v="MON-7099"/>
    <n v="710.98"/>
    <n v="1481.45"/>
    <n v="0.21099999999999999"/>
    <n v="5"/>
    <n v="18"/>
    <n v="5844.3202500000007"/>
    <n v="3554.9"/>
    <n v="2289.4202500000006"/>
    <n v="0.39173422264120455"/>
    <s v="Mar-2024"/>
    <s v="Q1-2024"/>
    <s v="Medium"/>
    <s v="Americas &gt; USA &gt; New York"/>
    <s v="Jan-2023"/>
    <n v="14"/>
    <n v="14"/>
    <n v="1429853.4554100002"/>
    <n v="1350848.5679299999"/>
    <n v="0.944746164593947"/>
    <s v="B"/>
    <n v="0"/>
    <n v="1"/>
  </r>
  <r>
    <s v="ORD-2023-602648"/>
    <d v="2023-06-20T00:00:00"/>
    <d v="2023-07-08T00:00:00"/>
    <x v="1"/>
    <s v="USA"/>
    <s v="Austin"/>
    <s v="Non-Profit"/>
    <x v="3"/>
    <x v="6"/>
    <x v="3"/>
    <s v="MON-4326"/>
    <n v="337"/>
    <n v="511.03"/>
    <n v="0.108"/>
    <n v="12"/>
    <n v="18"/>
    <n v="5470.0651200000002"/>
    <n v="4044"/>
    <n v="1426.0651200000002"/>
    <n v="0.26070349963219452"/>
    <s v="Jun-2023"/>
    <s v="Q2-2023"/>
    <s v="Low"/>
    <s v="Americas &gt; USA &gt; Austin"/>
    <s v="Jan-2023"/>
    <n v="5"/>
    <n v="5"/>
    <n v="1429853.4554100002"/>
    <n v="1356318.6330499998"/>
    <n v="0.94857177700150064"/>
    <s v="B"/>
    <n v="0"/>
    <n v="0"/>
  </r>
  <r>
    <s v="ORD-2024-202877"/>
    <d v="2024-07-13T00:00:00"/>
    <d v="2024-08-03T00:00:00"/>
    <x v="1"/>
    <s v="Brazil"/>
    <s v="Rio de Janeiro"/>
    <s v="Corporate"/>
    <x v="1"/>
    <x v="9"/>
    <x v="3"/>
    <s v="MON-6287"/>
    <n v="702.98"/>
    <n v="1104.8"/>
    <n v="0.17499999999999999"/>
    <n v="6"/>
    <n v="21"/>
    <n v="5468.7599999999993"/>
    <n v="4217.88"/>
    <n v="1250.8799999999992"/>
    <n v="0.22873192460448061"/>
    <s v="Jul-2024"/>
    <s v="Q3-2024"/>
    <s v="Medium"/>
    <s v="Americas &gt; Brazil &gt; Rio de Janeiro"/>
    <s v="Jan-2023"/>
    <n v="18"/>
    <n v="18"/>
    <n v="1429853.4554100002"/>
    <n v="1361787.3930499998"/>
    <n v="0.9523964766441867"/>
    <s v="C"/>
    <n v="0"/>
    <n v="0"/>
  </r>
  <r>
    <s v="ORD-2024-336584"/>
    <d v="2024-12-27T00:00:00"/>
    <d v="2025-01-14T00:00:00"/>
    <x v="2"/>
    <s v="India"/>
    <s v="Bengaluru"/>
    <s v="Small Business"/>
    <x v="1"/>
    <x v="13"/>
    <x v="3"/>
    <s v="MON-8629"/>
    <n v="586.07000000000005"/>
    <n v="845.97"/>
    <n v="0.14699999999999999"/>
    <n v="7"/>
    <n v="18"/>
    <n v="5051.2868699999999"/>
    <n v="4102.4900000000007"/>
    <n v="948.79686999999922"/>
    <n v="0.18783270370862926"/>
    <s v="Dec-2024"/>
    <s v="Q4-2024"/>
    <s v="Medium"/>
    <s v="Asia &gt; India &gt; Bengaluru"/>
    <s v="Jan-2023"/>
    <n v="23"/>
    <n v="23"/>
    <n v="1429853.4554100002"/>
    <n v="1366838.6799199998"/>
    <n v="0.95592920711449314"/>
    <s v="C"/>
    <n v="0"/>
    <n v="0"/>
  </r>
  <r>
    <s v="ORD-2024-427031"/>
    <d v="2024-06-08T00:00:00"/>
    <d v="2024-06-24T00:00:00"/>
    <x v="3"/>
    <s v="South Africa"/>
    <s v="Durban"/>
    <s v="Education"/>
    <x v="5"/>
    <x v="11"/>
    <x v="3"/>
    <s v="MON-1389"/>
    <n v="597.85"/>
    <n v="741.92"/>
    <n v="3.1E-2"/>
    <n v="7"/>
    <n v="16"/>
    <n v="5032.4433599999993"/>
    <n v="4184.95"/>
    <n v="847.49335999999948"/>
    <n v="0.16840594108544515"/>
    <s v="Jun-2024"/>
    <s v="Q2-2024"/>
    <s v="Low"/>
    <s v="Africa &gt; South Africa &gt; Durban"/>
    <s v="Jan-2023"/>
    <n v="17"/>
    <n v="17"/>
    <n v="1429853.4554100002"/>
    <n v="1371871.1232799997"/>
    <n v="0.95944875895455006"/>
    <s v="C"/>
    <n v="0"/>
    <n v="0"/>
  </r>
  <r>
    <s v="ORD-2023-613317"/>
    <d v="2023-01-22T00:00:00"/>
    <d v="2023-01-29T00:00:00"/>
    <x v="0"/>
    <s v="Germany"/>
    <s v="Munich"/>
    <s v="Corporate"/>
    <x v="3"/>
    <x v="6"/>
    <x v="3"/>
    <s v="MON-2537"/>
    <n v="150.86000000000001"/>
    <n v="346.96"/>
    <n v="0.19600000000000001"/>
    <n v="18"/>
    <n v="7"/>
    <n v="5021.2051200000005"/>
    <n v="2715.4800000000005"/>
    <n v="2305.7251200000001"/>
    <n v="0.45919755614365337"/>
    <s v="Jan-2023"/>
    <s v="Q1-2023"/>
    <s v="Low"/>
    <s v="Europe &gt; Germany &gt; Munich"/>
    <s v="Jan-2023"/>
    <n v="0"/>
    <n v="0"/>
    <n v="1429853.4554100002"/>
    <n v="1376892.3283999998"/>
    <n v="0.96296045108006245"/>
    <s v="C"/>
    <n v="1"/>
    <n v="0"/>
  </r>
  <r>
    <s v="ORD-2024-433936"/>
    <d v="2024-08-04T00:00:00"/>
    <d v="2024-08-17T00:00:00"/>
    <x v="1"/>
    <s v="USA"/>
    <s v="Austin"/>
    <s v="Consumer"/>
    <x v="0"/>
    <x v="4"/>
    <x v="3"/>
    <s v="MON-8867"/>
    <n v="352.79"/>
    <n v="754.22"/>
    <n v="0.113"/>
    <n v="7"/>
    <n v="13"/>
    <n v="4682.9519799999998"/>
    <n v="2469.5300000000002"/>
    <n v="2213.4219799999996"/>
    <n v="0.47265528014233443"/>
    <s v="Aug-2024"/>
    <s v="Q3-2024"/>
    <s v="Low"/>
    <s v="Americas &gt; USA &gt; Austin"/>
    <s v="Jan-2023"/>
    <n v="19"/>
    <n v="19"/>
    <n v="1429853.4554100002"/>
    <n v="1381575.2803799997"/>
    <n v="0.96623557830536055"/>
    <s v="C"/>
    <n v="0"/>
    <n v="0"/>
  </r>
  <r>
    <s v="ORD-2023-548934"/>
    <d v="2023-08-03T00:00:00"/>
    <d v="2023-08-30T00:00:00"/>
    <x v="2"/>
    <s v="China"/>
    <s v="Shanghai"/>
    <s v="Consumer"/>
    <x v="5"/>
    <x v="15"/>
    <x v="3"/>
    <s v="MON-3773"/>
    <n v="226.04"/>
    <n v="545.72"/>
    <n v="0.151"/>
    <n v="10"/>
    <n v="27"/>
    <n v="4633.1628000000001"/>
    <n v="2260.4"/>
    <n v="2372.7628"/>
    <n v="0.51212592831834014"/>
    <s v="Aug-2023"/>
    <s v="Q3-2023"/>
    <s v="Low"/>
    <s v="Asia &gt; China &gt; Shanghai"/>
    <s v="Jan-2023"/>
    <n v="7"/>
    <n v="7"/>
    <n v="1429853.4554100002"/>
    <n v="1386208.4431799997"/>
    <n v="0.96947588435383714"/>
    <s v="C"/>
    <n v="0"/>
    <n v="0"/>
  </r>
  <r>
    <s v="ORD-2024-585443"/>
    <d v="2024-08-17T00:00:00"/>
    <d v="2024-08-24T00:00:00"/>
    <x v="1"/>
    <s v="Brazil"/>
    <s v="Rio de Janeiro"/>
    <s v="Consumer"/>
    <x v="3"/>
    <x v="9"/>
    <x v="3"/>
    <s v="MON-2849"/>
    <n v="165.3"/>
    <n v="275.07"/>
    <n v="0.13300000000000001"/>
    <n v="17"/>
    <n v="7"/>
    <n v="4054.2567299999996"/>
    <n v="2810.1000000000004"/>
    <n v="1244.1567299999992"/>
    <n v="0.30687665159280608"/>
    <s v="Aug-2024"/>
    <s v="Q3-2024"/>
    <s v="Low"/>
    <s v="Americas &gt; Brazil &gt; Rio de Janeiro"/>
    <s v="Jan-2023"/>
    <n v="19"/>
    <n v="19"/>
    <n v="1429853.4554100002"/>
    <n v="1390262.6999099997"/>
    <n v="0.97231131949207472"/>
    <s v="C"/>
    <n v="1"/>
    <n v="0"/>
  </r>
  <r>
    <s v="ORD-2023-848013"/>
    <d v="2023-02-20T00:00:00"/>
    <d v="2023-03-04T00:00:00"/>
    <x v="2"/>
    <s v="India"/>
    <s v="Delhi"/>
    <s v="Consumer"/>
    <x v="5"/>
    <x v="9"/>
    <x v="3"/>
    <s v="MON-9906"/>
    <n v="299.75"/>
    <n v="523.01"/>
    <n v="0.157"/>
    <n v="9"/>
    <n v="12"/>
    <n v="3968.0768699999999"/>
    <n v="2697.75"/>
    <n v="1270.3268699999999"/>
    <n v="0.32013665854210127"/>
    <s v="Feb-2023"/>
    <s v="Q1-2023"/>
    <s v="Low"/>
    <s v="Asia &gt; India &gt; Delhi"/>
    <s v="Jan-2023"/>
    <n v="1"/>
    <n v="1"/>
    <n v="1429853.4554100002"/>
    <n v="1394230.7767799997"/>
    <n v="0.97508648281736965"/>
    <s v="C"/>
    <n v="0"/>
    <n v="0"/>
  </r>
  <r>
    <s v="ORD-2023-427304"/>
    <d v="2023-06-09T00:00:00"/>
    <d v="2023-06-19T00:00:00"/>
    <x v="2"/>
    <s v="China"/>
    <s v="Beijing"/>
    <s v="Enterprise"/>
    <x v="0"/>
    <x v="6"/>
    <x v="3"/>
    <s v="MON-9194"/>
    <n v="339.61"/>
    <n v="621.02"/>
    <n v="7.0999999999999994E-2"/>
    <n v="6"/>
    <n v="10"/>
    <n v="3461.5654800000002"/>
    <n v="2037.66"/>
    <n v="1423.9054800000001"/>
    <n v="0.41134726129750981"/>
    <s v="Jun-2023"/>
    <s v="Q2-2023"/>
    <s v="Low"/>
    <s v="Asia &gt; China &gt; Beijing"/>
    <s v="Jan-2023"/>
    <n v="5"/>
    <n v="5"/>
    <n v="1429853.4554100002"/>
    <n v="1397692.3422599998"/>
    <n v="0.97750740607135966"/>
    <s v="C"/>
    <n v="0"/>
    <n v="0"/>
  </r>
  <r>
    <s v="ORD-2023-880296"/>
    <d v="2023-05-02T00:00:00"/>
    <d v="2023-05-19T00:00:00"/>
    <x v="2"/>
    <s v="China"/>
    <s v="Shanghai"/>
    <s v="Non-Profit"/>
    <x v="3"/>
    <x v="8"/>
    <x v="3"/>
    <s v="MON-5086"/>
    <n v="714.28"/>
    <n v="757.59"/>
    <n v="0.13600000000000001"/>
    <n v="5"/>
    <n v="17"/>
    <n v="3272.7888000000003"/>
    <n v="3571.3999999999996"/>
    <n v="-298.61119999999937"/>
    <n v="-9.1240595787910092E-2"/>
    <s v="May-2023"/>
    <s v="Q2-2023"/>
    <s v="Low"/>
    <s v="Asia &gt; China &gt; Shanghai"/>
    <s v="Jan-2023"/>
    <n v="4"/>
    <n v="4"/>
    <n v="1429853.4554100002"/>
    <n v="1400965.1310599998"/>
    <n v="0.97979630413123919"/>
    <s v="C"/>
    <n v="0"/>
    <n v="0"/>
  </r>
  <r>
    <s v="ORD-2025-138578"/>
    <d v="2025-04-09T00:00:00"/>
    <d v="2025-04-12T00:00:00"/>
    <x v="0"/>
    <s v="France"/>
    <s v="Lyon"/>
    <s v="Small Business"/>
    <x v="5"/>
    <x v="11"/>
    <x v="3"/>
    <s v="MON-5276"/>
    <n v="86.68"/>
    <n v="213.32"/>
    <n v="3.7999999999999999E-2"/>
    <n v="15"/>
    <n v="3"/>
    <n v="3078.2075999999997"/>
    <n v="1300.2"/>
    <n v="1778.0075999999997"/>
    <n v="0.57761133459614611"/>
    <s v="Apr-2025"/>
    <s v="Q2-2025"/>
    <s v="Low"/>
    <s v="Europe &gt; France &gt; Lyon"/>
    <s v="Jan-2023"/>
    <n v="27"/>
    <n v="27"/>
    <n v="1429853.4554100002"/>
    <n v="1404043.3386599999"/>
    <n v="0.9819491174760987"/>
    <s v="C"/>
    <n v="1"/>
    <n v="0"/>
  </r>
  <r>
    <s v="ORD-2025-861401"/>
    <d v="2025-04-01T00:00:00"/>
    <d v="2025-04-27T00:00:00"/>
    <x v="1"/>
    <s v="USA"/>
    <s v="San Francisco"/>
    <s v="Corporate"/>
    <x v="3"/>
    <x v="14"/>
    <x v="3"/>
    <s v="MON-9319"/>
    <n v="156.55000000000001"/>
    <n v="227.45"/>
    <n v="1.4E-2"/>
    <n v="13"/>
    <n v="26"/>
    <n v="2915.4540999999999"/>
    <n v="2035.15"/>
    <n v="880.30409999999983"/>
    <n v="0.3019440779396938"/>
    <s v="Apr-2025"/>
    <s v="Q2-2025"/>
    <s v="Low"/>
    <s v="Americas &gt; USA &gt; San Francisco"/>
    <s v="Jan-2023"/>
    <n v="27"/>
    <n v="27"/>
    <n v="1429853.4554100002"/>
    <n v="1406958.7927599999"/>
    <n v="0.98398810551992166"/>
    <s v="C"/>
    <n v="0"/>
    <n v="0"/>
  </r>
  <r>
    <s v="ORD-2025-473192"/>
    <d v="2025-03-30T00:00:00"/>
    <d v="2025-04-29T00:00:00"/>
    <x v="3"/>
    <s v="South Africa"/>
    <s v="Durban"/>
    <s v="Consumer"/>
    <x v="1"/>
    <x v="8"/>
    <x v="3"/>
    <s v="MON-7106"/>
    <n v="194.6"/>
    <n v="314.87"/>
    <n v="0.29299999999999998"/>
    <n v="12"/>
    <n v="30"/>
    <n v="2671.3570800000002"/>
    <n v="2335.1999999999998"/>
    <n v="336.15708000000041"/>
    <n v="0.12583756867127638"/>
    <s v="Mar-2025"/>
    <s v="Q1-2025"/>
    <s v="Low"/>
    <s v="Africa &gt; South Africa &gt; Durban"/>
    <s v="Jan-2023"/>
    <n v="26"/>
    <n v="26"/>
    <n v="1429853.4554100002"/>
    <n v="1409630.1498399999"/>
    <n v="0.9858563788523339"/>
    <s v="C"/>
    <n v="0"/>
    <n v="1"/>
  </r>
  <r>
    <s v="ORD-2023-659070"/>
    <d v="2023-10-21T00:00:00"/>
    <d v="2023-10-21T00:00:00"/>
    <x v="0"/>
    <s v="United Kingdom"/>
    <s v="Manchester"/>
    <s v="Enterprise"/>
    <x v="5"/>
    <x v="8"/>
    <x v="3"/>
    <s v="MON-8697"/>
    <n v="384.19"/>
    <n v="278.35000000000002"/>
    <n v="5.6000000000000001E-2"/>
    <n v="10"/>
    <n v="0"/>
    <n v="2627.6239999999998"/>
    <n v="3841.9"/>
    <n v="-1214.2760000000003"/>
    <n v="-0.46211938998882657"/>
    <s v="Oct-2023"/>
    <s v="Q4-2023"/>
    <s v="Low"/>
    <s v="Europe &gt; United Kingdom &gt; Manchester"/>
    <s v="Jan-2023"/>
    <n v="9"/>
    <n v="9"/>
    <n v="1429853.4554100002"/>
    <n v="1412257.7738399999"/>
    <n v="0.98769406647693503"/>
    <s v="C"/>
    <n v="1"/>
    <n v="0"/>
  </r>
  <r>
    <s v="ORD-2024-749242"/>
    <d v="2024-01-16T00:00:00"/>
    <d v="2024-02-11T00:00:00"/>
    <x v="0"/>
    <s v="Germany"/>
    <s v="Frankfurt"/>
    <s v="Non-Profit"/>
    <x v="5"/>
    <x v="13"/>
    <x v="3"/>
    <s v="MON-4195"/>
    <n v="504.93"/>
    <n v="819.06"/>
    <n v="0.22600000000000001"/>
    <n v="4"/>
    <n v="26"/>
    <n v="2535.8097600000001"/>
    <n v="2019.72"/>
    <n v="516.08976000000007"/>
    <n v="0.2035206931295982"/>
    <s v="Jan-2024"/>
    <s v="Q1-2024"/>
    <s v="Medium"/>
    <s v="Europe &gt; Germany &gt; Frankfurt"/>
    <s v="Jan-2023"/>
    <n v="12"/>
    <n v="12"/>
    <n v="1429853.4554100002"/>
    <n v="1414793.5836"/>
    <n v="0.98946754175889873"/>
    <s v="C"/>
    <n v="0"/>
    <n v="1"/>
  </r>
  <r>
    <s v="ORD-2025-419532"/>
    <d v="2025-08-06T00:00:00"/>
    <d v="2025-08-23T00:00:00"/>
    <x v="1"/>
    <s v="Brazil"/>
    <s v="Brasília"/>
    <s v="Consumer"/>
    <x v="5"/>
    <x v="5"/>
    <x v="3"/>
    <s v="MON-4317"/>
    <n v="86.64"/>
    <n v="213.06"/>
    <n v="0.21199999999999999"/>
    <n v="14"/>
    <n v="17"/>
    <n v="2350.4779200000003"/>
    <n v="1212.96"/>
    <n v="1137.5179200000002"/>
    <n v="0.48395175735154328"/>
    <s v="Aug-2025"/>
    <s v="Q3-2025"/>
    <s v="Low"/>
    <s v="Americas &gt; Brazil &gt; Brasília"/>
    <s v="Jan-2023"/>
    <n v="31"/>
    <n v="31"/>
    <n v="1429853.4554100002"/>
    <n v="1417144.06152"/>
    <n v="0.99111140107266738"/>
    <s v="C"/>
    <n v="0"/>
    <n v="1"/>
  </r>
  <r>
    <s v="ORD-2023-258768"/>
    <d v="2023-06-29T00:00:00"/>
    <d v="2023-07-02T00:00:00"/>
    <x v="2"/>
    <s v="Japan"/>
    <s v="Nagoya"/>
    <s v="Education"/>
    <x v="1"/>
    <x v="6"/>
    <x v="3"/>
    <s v="MON-2990"/>
    <n v="55.65"/>
    <n v="83.57"/>
    <n v="6.6000000000000003E-2"/>
    <n v="28"/>
    <n v="3"/>
    <n v="2185.5226399999997"/>
    <n v="1558.2"/>
    <n v="627.32263999999964"/>
    <n v="0.28703552574499969"/>
    <s v="Jun-2023"/>
    <s v="Q2-2023"/>
    <s v="Low"/>
    <s v="Asia &gt; Japan &gt; Nagoya"/>
    <s v="Mar-2023"/>
    <n v="3"/>
    <n v="3"/>
    <n v="1429853.4554100002"/>
    <n v="1419329.5841600001"/>
    <n v="0.99263989522130258"/>
    <s v="C"/>
    <n v="1"/>
    <n v="0"/>
  </r>
  <r>
    <s v="ORD-2023-240507"/>
    <d v="2023-03-25T00:00:00"/>
    <d v="2023-03-26T00:00:00"/>
    <x v="2"/>
    <s v="Japan"/>
    <s v="Osaka"/>
    <s v="Small Business"/>
    <x v="5"/>
    <x v="14"/>
    <x v="3"/>
    <s v="MON-9227"/>
    <n v="135.12"/>
    <n v="301.7"/>
    <n v="0.14000000000000001"/>
    <n v="7"/>
    <n v="1"/>
    <n v="1816.2340000000002"/>
    <n v="945.84"/>
    <n v="870.39400000000012"/>
    <n v="0.47923009920527865"/>
    <s v="Mar-2023"/>
    <s v="Q1-2023"/>
    <s v="Low"/>
    <s v="Asia &gt; Japan &gt; Osaka"/>
    <s v="Mar-2023"/>
    <n v="0"/>
    <n v="0"/>
    <n v="1429853.4554100002"/>
    <n v="1421145.81816"/>
    <n v="0.99391011909853144"/>
    <s v="C"/>
    <n v="1"/>
    <n v="0"/>
  </r>
  <r>
    <s v="ORD-2024-260775"/>
    <d v="2024-10-17T00:00:00"/>
    <d v="2024-11-06T00:00:00"/>
    <x v="2"/>
    <s v="India"/>
    <s v="Bengaluru"/>
    <s v="Enterprise"/>
    <x v="5"/>
    <x v="0"/>
    <x v="3"/>
    <s v="MON-4330"/>
    <n v="72.94"/>
    <n v="106.3"/>
    <n v="0.29499999999999998"/>
    <n v="23"/>
    <n v="20"/>
    <n v="1723.6545000000003"/>
    <n v="1677.62"/>
    <n v="46.034500000000435"/>
    <n v="2.670749851550901E-2"/>
    <s v="Oct-2024"/>
    <s v="Q4-2024"/>
    <s v="Low"/>
    <s v="Asia &gt; India &gt; Bengaluru"/>
    <s v="Jan-2023"/>
    <n v="21"/>
    <n v="21"/>
    <n v="1429853.4554100002"/>
    <n v="1422869.47266"/>
    <n v="0.99511559543142303"/>
    <s v="C"/>
    <n v="0"/>
    <n v="1"/>
  </r>
  <r>
    <s v="ORD-2025-778145"/>
    <d v="2025-04-22T00:00:00"/>
    <d v="2025-05-12T00:00:00"/>
    <x v="0"/>
    <s v="France"/>
    <s v="Lyon"/>
    <s v="Enterprise"/>
    <x v="1"/>
    <x v="10"/>
    <x v="3"/>
    <s v="MON-9216"/>
    <n v="59.51"/>
    <n v="67.040000000000006"/>
    <n v="0.114"/>
    <n v="24"/>
    <n v="20"/>
    <n v="1425.53856"/>
    <n v="1428.24"/>
    <n v="-2.7014400000000478"/>
    <n v="-1.8950311663263938E-3"/>
    <s v="Apr-2025"/>
    <s v="Q2-2025"/>
    <s v="Low"/>
    <s v="Europe &gt; France &gt; Lyon"/>
    <s v="Jan-2023"/>
    <n v="27"/>
    <n v="27"/>
    <n v="1429853.4554100002"/>
    <n v="1424295.01122"/>
    <n v="0.99611257771279338"/>
    <s v="C"/>
    <n v="0"/>
    <n v="0"/>
  </r>
  <r>
    <s v="ORD-2025-586799"/>
    <d v="2025-07-14T00:00:00"/>
    <d v="2025-08-04T00:00:00"/>
    <x v="1"/>
    <s v="Canada"/>
    <s v="Montreal"/>
    <s v="Consumer"/>
    <x v="2"/>
    <x v="11"/>
    <x v="3"/>
    <s v="MON-7868"/>
    <n v="90.3"/>
    <n v="131.76"/>
    <n v="0.10199999999999999"/>
    <n v="11"/>
    <n v="21"/>
    <n v="1301.5252799999998"/>
    <n v="993.3"/>
    <n v="308.22527999999988"/>
    <n v="0.23681851189244663"/>
    <s v="Jul-2025"/>
    <s v="Q3-2025"/>
    <s v="Low"/>
    <s v="Americas &gt; Canada &gt; Montreal"/>
    <s v="Jan-2023"/>
    <n v="30"/>
    <n v="30"/>
    <n v="1429853.4554100002"/>
    <n v="1425596.5364999999"/>
    <n v="0.99702282853260682"/>
    <s v="C"/>
    <n v="0"/>
    <n v="0"/>
  </r>
  <r>
    <s v="ORD-2024-811752"/>
    <d v="2024-02-25T00:00:00"/>
    <d v="2024-03-09T00:00:00"/>
    <x v="0"/>
    <s v="France"/>
    <s v="Marseille"/>
    <s v="Small Business"/>
    <x v="5"/>
    <x v="13"/>
    <x v="3"/>
    <s v="MON-3350"/>
    <n v="322.44"/>
    <n v="395.61"/>
    <n v="0"/>
    <n v="3"/>
    <n v="13"/>
    <n v="1186.83"/>
    <n v="967.31999999999994"/>
    <n v="219.51"/>
    <n v="0.18495487980586942"/>
    <s v="Feb-2024"/>
    <s v="Q1-2024"/>
    <s v="Low"/>
    <s v="Europe &gt; France &gt; Marseille"/>
    <s v="Jan-2023"/>
    <n v="13"/>
    <n v="13"/>
    <n v="1429853.4554100002"/>
    <n v="1426783.3665"/>
    <n v="0.99785286464260781"/>
    <s v="C"/>
    <n v="0"/>
    <n v="0"/>
  </r>
  <r>
    <s v="ORD-2025-488349"/>
    <d v="2025-04-23T00:00:00"/>
    <d v="2025-04-30T00:00:00"/>
    <x v="1"/>
    <s v="USA"/>
    <s v="San Francisco"/>
    <s v="Non-Profit"/>
    <x v="5"/>
    <x v="4"/>
    <x v="3"/>
    <s v="MON-3371"/>
    <n v="23.24"/>
    <n v="44.57"/>
    <n v="0.215"/>
    <n v="25"/>
    <n v="7"/>
    <n v="874.68625000000009"/>
    <n v="581"/>
    <n v="293.68625000000009"/>
    <n v="0.33576182316802172"/>
    <s v="Apr-2025"/>
    <s v="Q2-2025"/>
    <s v="Low"/>
    <s v="Americas &gt; USA &gt; San Francisco"/>
    <s v="Jan-2023"/>
    <n v="27"/>
    <n v="27"/>
    <n v="1429853.4554100002"/>
    <n v="1427658.05275"/>
    <n v="0.99846459603836069"/>
    <s v="C"/>
    <n v="1"/>
    <n v="1"/>
  </r>
  <r>
    <s v="ORD-2025-946490"/>
    <d v="2025-04-22T00:00:00"/>
    <d v="2025-05-02T00:00:00"/>
    <x v="0"/>
    <s v="Germany"/>
    <s v="Berlin"/>
    <s v="Corporate"/>
    <x v="1"/>
    <x v="1"/>
    <x v="3"/>
    <s v="MON-2842"/>
    <n v="20.149999999999999"/>
    <n v="39.74"/>
    <n v="0.151"/>
    <n v="19"/>
    <n v="10"/>
    <n v="641.04594000000009"/>
    <n v="382.84999999999997"/>
    <n v="258.19594000000012"/>
    <n v="0.40277291203185855"/>
    <s v="Apr-2025"/>
    <s v="Q2-2025"/>
    <s v="Low"/>
    <s v="Europe &gt; Germany &gt; Berlin"/>
    <s v="Jan-2023"/>
    <n v="27"/>
    <n v="27"/>
    <n v="1429853.4554100002"/>
    <n v="1428299.0986900001"/>
    <n v="0.99891292585675895"/>
    <s v="C"/>
    <n v="0"/>
    <n v="0"/>
  </r>
  <r>
    <s v="ORD-2024-930679"/>
    <d v="2024-12-17T00:00:00"/>
    <d v="2025-01-16T00:00:00"/>
    <x v="0"/>
    <s v="United Kingdom"/>
    <s v="Manchester"/>
    <s v="Corporate"/>
    <x v="0"/>
    <x v="4"/>
    <x v="3"/>
    <s v="MON-4215"/>
    <n v="722.87"/>
    <n v="33.659999999999997"/>
    <n v="0.10199999999999999"/>
    <n v="20"/>
    <n v="30"/>
    <n v="604.53359999999998"/>
    <n v="14457.4"/>
    <n v="-13852.866399999999"/>
    <n v="-22.914965189693344"/>
    <s v="Dec-2024"/>
    <s v="Q4-2024"/>
    <s v="Low"/>
    <s v="Europe &gt; United Kingdom &gt; Manchester"/>
    <s v="Jan-2023"/>
    <n v="23"/>
    <n v="23"/>
    <n v="1429853.4554100002"/>
    <n v="1428903.6322900001"/>
    <n v="0.99933571995339365"/>
    <s v="C"/>
    <n v="0"/>
    <n v="0"/>
  </r>
  <r>
    <s v="ORD-2025-262491"/>
    <d v="2025-08-01T00:00:00"/>
    <d v="2025-08-16T00:00:00"/>
    <x v="2"/>
    <s v="India"/>
    <s v="Unknown - India"/>
    <s v="Enterprise"/>
    <x v="3"/>
    <x v="0"/>
    <x v="3"/>
    <s v="MON-1822"/>
    <n v="24.44"/>
    <n v="28.69"/>
    <n v="0.14599999999999999"/>
    <n v="20"/>
    <n v="15"/>
    <n v="490.02520000000004"/>
    <n v="488.8"/>
    <n v="1.2252000000000294"/>
    <n v="2.5002795774585252E-3"/>
    <s v="Aug-2025"/>
    <s v="Q3-2025"/>
    <s v="Low"/>
    <s v="Asia &gt; India &gt; Unknown - India"/>
    <s v="Jan-2023"/>
    <n v="31"/>
    <n v="31"/>
    <n v="1429853.4554100002"/>
    <n v="1429393.6574900001"/>
    <n v="0.99967843003892443"/>
    <s v="C"/>
    <n v="0"/>
    <n v="0"/>
  </r>
  <r>
    <s v="ORD-2023-856322"/>
    <d v="2023-01-29T00:00:00"/>
    <d v="2023-02-06T00:00:00"/>
    <x v="1"/>
    <s v="Brazil"/>
    <s v="Brasília"/>
    <s v="Corporate"/>
    <x v="1"/>
    <x v="4"/>
    <x v="3"/>
    <s v="MON-7207"/>
    <n v="41.84"/>
    <n v="86.2"/>
    <n v="0.22600000000000001"/>
    <n v="6"/>
    <n v="8"/>
    <n v="400.31280000000004"/>
    <n v="251.04000000000002"/>
    <n v="149.27280000000002"/>
    <n v="0.37289039970742882"/>
    <s v="Jan-2023"/>
    <s v="Q1-2023"/>
    <s v="Low"/>
    <s v="Americas &gt; Brazil &gt; Brasília"/>
    <s v="Jan-2023"/>
    <n v="0"/>
    <n v="0"/>
    <n v="1429853.4554100002"/>
    <n v="1429793.9702900001"/>
    <n v="0.9999583977506401"/>
    <s v="C"/>
    <n v="0"/>
    <n v="1"/>
  </r>
  <r>
    <s v="ORD-2024-207096"/>
    <d v="2024-03-26T00:00:00"/>
    <d v="2024-04-05T00:00:00"/>
    <x v="1"/>
    <s v="USA"/>
    <s v="Austin"/>
    <s v="Consumer"/>
    <x v="3"/>
    <x v="8"/>
    <x v="3"/>
    <s v="MON-5444"/>
    <n v="5.66"/>
    <n v="4.22"/>
    <n v="0.11899999999999999"/>
    <n v="16"/>
    <n v="10"/>
    <n v="59.485119999999995"/>
    <n v="90.56"/>
    <n v="-31.074880000000007"/>
    <n v="-0.52239753403876488"/>
    <s v="Mar-2024"/>
    <s v="Q1-2024"/>
    <s v="Low"/>
    <s v="Americas &gt; USA &gt; Austin"/>
    <s v="Jan-2023"/>
    <n v="14"/>
    <n v="14"/>
    <n v="1429853.4554100002"/>
    <n v="1429853.4554100002"/>
    <n v="1"/>
    <s v="C"/>
    <n v="0"/>
    <n v="0"/>
  </r>
  <r>
    <s v="ORD-2024-437164"/>
    <d v="2024-02-20T00:00:00"/>
    <d v="2024-02-20T00:00:00"/>
    <x v="1"/>
    <s v="USA"/>
    <s v="New York"/>
    <s v="Enterprise"/>
    <x v="2"/>
    <x v="1"/>
    <x v="4"/>
    <s v="NET-9177"/>
    <n v="1407.05"/>
    <n v="2858.93"/>
    <n v="0"/>
    <n v="34"/>
    <n v="0"/>
    <n v="97203.62"/>
    <n v="47839.7"/>
    <n v="49363.92"/>
    <n v="0.50784034586366233"/>
    <s v="Feb-2024"/>
    <s v="Q1-2024"/>
    <s v="High"/>
    <s v="Americas &gt; USA &gt; New York"/>
    <s v="Jan-2023"/>
    <n v="13"/>
    <n v="13"/>
    <n v="1785746.8479899997"/>
    <n v="97203.62"/>
    <n v="5.4433034620450495E-2"/>
    <s v="A"/>
    <n v="1"/>
    <n v="0"/>
  </r>
  <r>
    <s v="ORD-2023-290237"/>
    <d v="2023-07-30T00:00:00"/>
    <d v="2023-08-07T00:00:00"/>
    <x v="2"/>
    <s v="Japan"/>
    <s v="Nagoya"/>
    <s v="Education"/>
    <x v="1"/>
    <x v="5"/>
    <x v="4"/>
    <s v="NET-1645"/>
    <n v="1352.44"/>
    <n v="2698.01"/>
    <n v="0.13100000000000001"/>
    <n v="41"/>
    <n v="8"/>
    <n v="96127.398289999997"/>
    <n v="55450.04"/>
    <n v="40677.358289999996"/>
    <n v="0.42316091992090882"/>
    <s v="Jul-2023"/>
    <s v="Q3-2023"/>
    <s v="High"/>
    <s v="Asia &gt; Japan &gt; Nagoya"/>
    <s v="Mar-2023"/>
    <n v="4"/>
    <n v="4"/>
    <n v="1785746.8479899997"/>
    <n v="193331.01828999998"/>
    <n v="0.1082633960729705"/>
    <s v="A"/>
    <n v="0"/>
    <n v="0"/>
  </r>
  <r>
    <s v="ORD-2025-678688"/>
    <d v="2025-07-16T00:00:00"/>
    <d v="2025-07-17T00:00:00"/>
    <x v="3"/>
    <s v="South Africa"/>
    <s v="Durban"/>
    <s v="Small Business"/>
    <x v="5"/>
    <x v="7"/>
    <x v="4"/>
    <s v="NET-1612"/>
    <n v="1198.9000000000001"/>
    <n v="2941.2"/>
    <n v="5.0999999999999997E-2"/>
    <n v="28"/>
    <n v="1"/>
    <n v="78153.566399999982"/>
    <n v="33569.200000000004"/>
    <n v="44584.366399999977"/>
    <n v="0.57047129713583977"/>
    <s v="Jul-2025"/>
    <s v="Q3-2025"/>
    <s v="High"/>
    <s v="Africa &gt; South Africa &gt; Durban"/>
    <s v="Jan-2023"/>
    <n v="30"/>
    <n v="30"/>
    <n v="1785746.8479899997"/>
    <n v="271484.58468999993"/>
    <n v="0.15202859520406123"/>
    <s v="A"/>
    <n v="1"/>
    <n v="0"/>
  </r>
  <r>
    <s v="ORD-2024-966651"/>
    <d v="2024-10-14T00:00:00"/>
    <d v="2024-11-08T00:00:00"/>
    <x v="3"/>
    <s v="Nigeria"/>
    <s v="Lagos"/>
    <s v="Enterprise"/>
    <x v="2"/>
    <x v="0"/>
    <x v="4"/>
    <s v="NET-5268"/>
    <n v="859.35"/>
    <n v="1825.61"/>
    <n v="0.187"/>
    <n v="47"/>
    <n v="25"/>
    <n v="69758.383709999995"/>
    <n v="40389.450000000004"/>
    <n v="29368.93370999999"/>
    <n v="0.42100937762681989"/>
    <s v="Oct-2024"/>
    <s v="Q4-2024"/>
    <s v="High"/>
    <s v="Africa &gt; Nigeria &gt; Lagos"/>
    <s v="Jan-2023"/>
    <n v="21"/>
    <n v="21"/>
    <n v="1785746.8479899997"/>
    <n v="341242.9683999999"/>
    <n v="0.19109257775484584"/>
    <s v="A"/>
    <n v="0"/>
    <n v="0"/>
  </r>
  <r>
    <s v="ORD-2023-451931"/>
    <d v="2023-07-30T00:00:00"/>
    <d v="2023-08-19T00:00:00"/>
    <x v="0"/>
    <s v="France"/>
    <s v="Paris"/>
    <s v="Enterprise"/>
    <x v="1"/>
    <x v="12"/>
    <x v="4"/>
    <s v="NET-5423"/>
    <n v="1418.51"/>
    <n v="2789.61"/>
    <n v="0.17100000000000001"/>
    <n v="30"/>
    <n v="20"/>
    <n v="69377.600699999995"/>
    <n v="42555.3"/>
    <n v="26822.300699999993"/>
    <n v="0.38661326464695678"/>
    <s v="Jul-2023"/>
    <s v="Q3-2023"/>
    <s v="High"/>
    <s v="Europe &gt; France &gt; Paris"/>
    <s v="Jan-2023"/>
    <n v="6"/>
    <n v="6"/>
    <n v="1785746.8479899997"/>
    <n v="410620.56909999991"/>
    <n v="0.22994332570833659"/>
    <s v="A"/>
    <n v="0"/>
    <n v="0"/>
  </r>
  <r>
    <s v="ORD-2023-888245"/>
    <d v="2023-02-28T00:00:00"/>
    <d v="2023-03-07T00:00:00"/>
    <x v="0"/>
    <s v="France"/>
    <s v="Marseille"/>
    <s v="Corporate"/>
    <x v="0"/>
    <x v="10"/>
    <x v="4"/>
    <s v="NET-5195"/>
    <n v="1299.81"/>
    <n v="3149.13"/>
    <n v="0.10299999999999999"/>
    <n v="19"/>
    <n v="7"/>
    <n v="53670.622589999999"/>
    <n v="24696.39"/>
    <n v="28974.23259"/>
    <n v="0.53985273864511729"/>
    <s v="Feb-2023"/>
    <s v="Q1-2023"/>
    <s v="High"/>
    <s v="Europe &gt; France &gt; Marseille"/>
    <s v="Jan-2023"/>
    <n v="1"/>
    <n v="1"/>
    <n v="1785746.8479899997"/>
    <n v="464291.19168999989"/>
    <n v="0.25999832630957553"/>
    <s v="A"/>
    <n v="1"/>
    <n v="0"/>
  </r>
  <r>
    <s v="ORD-2024-465898"/>
    <d v="2024-06-06T00:00:00"/>
    <d v="2024-06-24T00:00:00"/>
    <x v="2"/>
    <s v="India"/>
    <s v="Bengaluru"/>
    <s v="Small Business"/>
    <x v="3"/>
    <x v="11"/>
    <x v="4"/>
    <s v="NET-6578"/>
    <n v="1253.25"/>
    <n v="3087.13"/>
    <n v="7.1999999999999995E-2"/>
    <n v="18"/>
    <n v="18"/>
    <n v="51567.419520000003"/>
    <n v="22558.5"/>
    <n v="29008.919520000003"/>
    <n v="0.562543555408064"/>
    <s v="Jun-2024"/>
    <s v="Q2-2024"/>
    <s v="High"/>
    <s v="Asia &gt; India &gt; Bengaluru"/>
    <s v="Jan-2023"/>
    <n v="17"/>
    <n v="17"/>
    <n v="1785746.8479899997"/>
    <n v="515858.61120999989"/>
    <n v="0.28887555466814341"/>
    <s v="A"/>
    <n v="0"/>
    <n v="0"/>
  </r>
  <r>
    <s v="ORD-2024-548345"/>
    <d v="2024-05-14T00:00:00"/>
    <d v="2024-05-28T00:00:00"/>
    <x v="0"/>
    <s v="United Kingdom"/>
    <s v="Birmingham"/>
    <s v="Consumer"/>
    <x v="0"/>
    <x v="7"/>
    <x v="4"/>
    <s v="NET-2365"/>
    <n v="1421.14"/>
    <n v="3524"/>
    <n v="0"/>
    <n v="13"/>
    <n v="14"/>
    <n v="45812"/>
    <n v="18474.82"/>
    <n v="27337.18"/>
    <n v="0.59672531214528945"/>
    <s v="May-2024"/>
    <s v="Q2-2024"/>
    <s v="High"/>
    <s v="Europe &gt; United Kingdom &gt; Birmingham"/>
    <s v="Jan-2023"/>
    <n v="16"/>
    <n v="16"/>
    <n v="1785746.8479899997"/>
    <n v="561670.61120999989"/>
    <n v="0.31452980686607673"/>
    <s v="A"/>
    <n v="0"/>
    <n v="0"/>
  </r>
  <r>
    <s v="ORD-2023-867836"/>
    <d v="2023-05-11T00:00:00"/>
    <d v="2023-05-28T00:00:00"/>
    <x v="2"/>
    <s v="China"/>
    <s v="Shenzhen"/>
    <s v="Enterprise"/>
    <x v="1"/>
    <x v="13"/>
    <x v="4"/>
    <s v="NET-3255"/>
    <n v="1331.19"/>
    <n v="2903.09"/>
    <n v="0.14299999999999999"/>
    <n v="18"/>
    <n v="17"/>
    <n v="44783.066340000005"/>
    <n v="23961.420000000002"/>
    <n v="20821.646340000003"/>
    <n v="0.46494463290920779"/>
    <s v="May-2023"/>
    <s v="Q2-2023"/>
    <s v="High"/>
    <s v="Asia &gt; China &gt; Shenzhen"/>
    <s v="Jan-2023"/>
    <n v="4"/>
    <n v="4"/>
    <n v="1785746.8479899997"/>
    <n v="606453.67754999991"/>
    <n v="0.33960786672120508"/>
    <s v="A"/>
    <n v="0"/>
    <n v="0"/>
  </r>
  <r>
    <s v="ORD-2023-159379"/>
    <d v="2023-02-08T00:00:00"/>
    <d v="2023-02-11T00:00:00"/>
    <x v="3"/>
    <s v="South Africa"/>
    <s v="Cape Town"/>
    <s v="Corporate"/>
    <x v="3"/>
    <x v="9"/>
    <x v="4"/>
    <s v="NET-5018"/>
    <n v="1410.05"/>
    <n v="2763.95"/>
    <n v="0.161"/>
    <n v="18"/>
    <n v="3"/>
    <n v="41741.172899999998"/>
    <n v="25380.899999999998"/>
    <n v="16360.2729"/>
    <n v="0.39194569206750779"/>
    <s v="Feb-2023"/>
    <s v="Q1-2023"/>
    <s v="High"/>
    <s v="Africa &gt; South Africa &gt; Cape Town"/>
    <s v="Jan-2023"/>
    <n v="1"/>
    <n v="1"/>
    <n v="1785746.8479899997"/>
    <n v="648194.85044999991"/>
    <n v="0.36298249731175214"/>
    <s v="A"/>
    <n v="1"/>
    <n v="0"/>
  </r>
  <r>
    <s v="ORD-2024-341535"/>
    <d v="2024-06-25T00:00:00"/>
    <d v="2024-06-30T00:00:00"/>
    <x v="3"/>
    <s v="Kenya"/>
    <s v="Kisumu"/>
    <s v="Education"/>
    <x v="3"/>
    <x v="9"/>
    <x v="4"/>
    <s v="NET-5987"/>
    <n v="1323.55"/>
    <n v="3230.35"/>
    <n v="2.1999999999999999E-2"/>
    <n v="13"/>
    <n v="5"/>
    <n v="41070.669899999994"/>
    <n v="17206.149999999998"/>
    <n v="23864.519899999996"/>
    <n v="0.58105991351263542"/>
    <s v="Jun-2024"/>
    <s v="Q2-2024"/>
    <s v="High"/>
    <s v="Africa &gt; Kenya &gt; Kisumu"/>
    <s v="Jan-2023"/>
    <n v="17"/>
    <n v="17"/>
    <n v="1785746.8479899997"/>
    <n v="689265.52034999989"/>
    <n v="0.38598165306903559"/>
    <s v="A"/>
    <n v="1"/>
    <n v="0"/>
  </r>
  <r>
    <s v="ORD-2025-184082"/>
    <d v="2025-06-19T00:00:00"/>
    <d v="2025-07-12T00:00:00"/>
    <x v="0"/>
    <s v="United Kingdom"/>
    <s v="Unknown - United Kingdom"/>
    <s v="Non-Profit"/>
    <x v="3"/>
    <x v="3"/>
    <x v="4"/>
    <s v="NET-6370"/>
    <n v="801.24"/>
    <n v="1959.09"/>
    <n v="0.123"/>
    <n v="23"/>
    <n v="23"/>
    <n v="39516.804389999998"/>
    <n v="18428.52"/>
    <n v="21088.284389999997"/>
    <n v="0.53365358650651762"/>
    <s v="Jun-2025"/>
    <s v="Q2-2025"/>
    <s v="High"/>
    <s v="Europe &gt; United Kingdom &gt; Unknown - United Kingdom"/>
    <s v="Jan-2023"/>
    <n v="29"/>
    <n v="29"/>
    <n v="1785746.8479899997"/>
    <n v="728782.32473999984"/>
    <n v="0.40811066000777346"/>
    <s v="A"/>
    <n v="0"/>
    <n v="0"/>
  </r>
  <r>
    <s v="ORD-2025-548982"/>
    <d v="2025-04-07T00:00:00"/>
    <d v="2025-04-11T00:00:00"/>
    <x v="0"/>
    <s v="France"/>
    <s v="Lyon"/>
    <s v="Education"/>
    <x v="0"/>
    <x v="13"/>
    <x v="4"/>
    <s v="NET-9716"/>
    <n v="754.77"/>
    <n v="1666.18"/>
    <n v="0.13900000000000001"/>
    <n v="27"/>
    <n v="4"/>
    <n v="38733.686459999997"/>
    <n v="20378.79"/>
    <n v="18354.896459999996"/>
    <n v="0.47387424584424637"/>
    <s v="Apr-2025"/>
    <s v="Q2-2025"/>
    <s v="High"/>
    <s v="Europe &gt; France &gt; Lyon"/>
    <s v="Jan-2023"/>
    <n v="27"/>
    <n v="27"/>
    <n v="1785746.8479899997"/>
    <n v="767516.01119999983"/>
    <n v="0.42980112890239747"/>
    <s v="A"/>
    <n v="1"/>
    <n v="0"/>
  </r>
  <r>
    <s v="ORD-2024-732543"/>
    <d v="2024-10-24T00:00:00"/>
    <d v="2024-10-28T00:00:00"/>
    <x v="2"/>
    <s v="China"/>
    <s v="Shanghai"/>
    <s v="Small Business"/>
    <x v="5"/>
    <x v="14"/>
    <x v="4"/>
    <s v="NET-3728"/>
    <n v="1331.77"/>
    <n v="2606.11"/>
    <n v="0.02"/>
    <n v="15"/>
    <n v="4"/>
    <n v="38309.817000000003"/>
    <n v="19976.55"/>
    <n v="18333.267000000003"/>
    <n v="0.4785527166574563"/>
    <s v="Oct-2024"/>
    <s v="Q4-2024"/>
    <s v="High"/>
    <s v="Asia &gt; China &gt; Shanghai"/>
    <s v="Jan-2023"/>
    <n v="21"/>
    <n v="21"/>
    <n v="1785746.8479899997"/>
    <n v="805825.82819999987"/>
    <n v="0.45125423522769814"/>
    <s v="A"/>
    <n v="1"/>
    <n v="0"/>
  </r>
  <r>
    <s v="ORD-2025-188059"/>
    <d v="2025-06-27T00:00:00"/>
    <d v="2025-07-11T00:00:00"/>
    <x v="2"/>
    <s v="China"/>
    <s v="Shanghai"/>
    <s v="Small Business"/>
    <x v="1"/>
    <x v="2"/>
    <x v="4"/>
    <s v="NET-3535"/>
    <n v="1227.7"/>
    <n v="2197.23"/>
    <n v="9.9000000000000005E-2"/>
    <n v="19"/>
    <n v="14"/>
    <n v="37614.380370000006"/>
    <n v="23326.3"/>
    <n v="14288.080370000007"/>
    <n v="0.37985685871873914"/>
    <s v="Jun-2025"/>
    <s v="Q2-2025"/>
    <s v="High"/>
    <s v="Asia &gt; China &gt; Shanghai"/>
    <s v="Jan-2023"/>
    <n v="29"/>
    <n v="29"/>
    <n v="1785746.8479899997"/>
    <n v="843440.2085699999"/>
    <n v="0.47231790414154112"/>
    <s v="A"/>
    <n v="0"/>
    <n v="0"/>
  </r>
  <r>
    <s v="ORD-2023-139236"/>
    <d v="2023-03-03T00:00:00"/>
    <d v="2023-03-20T00:00:00"/>
    <x v="2"/>
    <s v="Japan"/>
    <s v="Nagoya"/>
    <s v="Small Business"/>
    <x v="2"/>
    <x v="4"/>
    <x v="4"/>
    <s v="NET-7349"/>
    <n v="1171.17"/>
    <n v="2030.64"/>
    <n v="0.157"/>
    <n v="21"/>
    <n v="17"/>
    <n v="35948.41992"/>
    <n v="24594.57"/>
    <n v="11353.849920000001"/>
    <n v="0.3158372452883042"/>
    <s v="Mar-2023"/>
    <s v="Q1-2023"/>
    <s v="High"/>
    <s v="Asia &gt; Japan &gt; Nagoya"/>
    <s v="Mar-2023"/>
    <n v="0"/>
    <n v="0"/>
    <n v="1785746.8479899997"/>
    <n v="879388.62848999992"/>
    <n v="0.49244865221507844"/>
    <s v="A"/>
    <n v="0"/>
    <n v="0"/>
  </r>
  <r>
    <s v="ORD-2025-685236"/>
    <d v="2025-03-14T00:00:00"/>
    <d v="2025-03-29T00:00:00"/>
    <x v="2"/>
    <s v="Japan"/>
    <s v="Tokyo"/>
    <s v="Non-Profit"/>
    <x v="3"/>
    <x v="11"/>
    <x v="4"/>
    <s v="NET-8430"/>
    <n v="1106.96"/>
    <n v="2726.62"/>
    <n v="0.3"/>
    <n v="17"/>
    <n v="15"/>
    <n v="32446.777999999998"/>
    <n v="18818.32"/>
    <n v="13628.457999999999"/>
    <n v="0.42002500217432992"/>
    <s v="Mar-2025"/>
    <s v="Q1-2025"/>
    <s v="High"/>
    <s v="Asia &gt; Japan &gt; Tokyo"/>
    <s v="Mar-2023"/>
    <n v="24"/>
    <n v="24"/>
    <n v="1785746.8479899997"/>
    <n v="911835.40648999996"/>
    <n v="0.51061851656988411"/>
    <s v="A"/>
    <n v="0"/>
    <n v="1"/>
  </r>
  <r>
    <s v="ORD-2025-960931"/>
    <d v="2025-08-20T00:00:00"/>
    <d v="2025-08-26T00:00:00"/>
    <x v="1"/>
    <s v="USA"/>
    <s v="New York"/>
    <s v="Corporate"/>
    <x v="0"/>
    <x v="9"/>
    <x v="4"/>
    <s v="NET-5196"/>
    <n v="1304.95"/>
    <n v="1712.03"/>
    <n v="0.21199999999999999"/>
    <n v="24"/>
    <n v="6"/>
    <n v="32377.911360000002"/>
    <n v="31318.800000000003"/>
    <n v="1059.111359999999"/>
    <n v="3.2710922833287998E-2"/>
    <s v="Aug-2025"/>
    <s v="Q3-2025"/>
    <s v="High"/>
    <s v="Americas &gt; USA &gt; New York"/>
    <s v="Jan-2023"/>
    <n v="31"/>
    <n v="31"/>
    <n v="1785746.8479899997"/>
    <n v="944213.31784999999"/>
    <n v="0.52874981630951068"/>
    <s v="A"/>
    <n v="1"/>
    <n v="1"/>
  </r>
  <r>
    <s v="ORD-2023-309373"/>
    <d v="2023-07-05T00:00:00"/>
    <d v="2023-07-14T00:00:00"/>
    <x v="1"/>
    <s v="Brazil"/>
    <s v="Brasília"/>
    <s v="Enterprise"/>
    <x v="3"/>
    <x v="7"/>
    <x v="4"/>
    <s v="NET-2394"/>
    <n v="578.85"/>
    <n v="998.76"/>
    <n v="8.2000000000000003E-2"/>
    <n v="34"/>
    <n v="9"/>
    <n v="31173.297119999999"/>
    <n v="19680.900000000001"/>
    <n v="11492.397119999998"/>
    <n v="0.36866158480960831"/>
    <s v="Jul-2023"/>
    <s v="Q3-2023"/>
    <s v="Medium"/>
    <s v="Americas &gt; Brazil &gt; Brasília"/>
    <s v="Jan-2023"/>
    <n v="6"/>
    <n v="6"/>
    <n v="1785746.8479899997"/>
    <n v="975386.61497"/>
    <n v="0.5462065443754669"/>
    <s v="A"/>
    <n v="0"/>
    <n v="0"/>
  </r>
  <r>
    <s v="ORD-2024-817997"/>
    <d v="2024-07-28T00:00:00"/>
    <d v="2024-08-23T00:00:00"/>
    <x v="2"/>
    <s v="India"/>
    <s v="Hyderabad"/>
    <s v="Corporate"/>
    <x v="0"/>
    <x v="8"/>
    <x v="4"/>
    <s v="NET-4675"/>
    <n v="1339.24"/>
    <n v="1558.89"/>
    <n v="0.192"/>
    <n v="24"/>
    <n v="26"/>
    <n v="30229.994880000002"/>
    <n v="32141.760000000002"/>
    <n v="-1911.76512"/>
    <n v="-6.3240669659021781E-2"/>
    <s v="Jul-2024"/>
    <s v="Q3-2024"/>
    <s v="Medium"/>
    <s v="Asia &gt; India &gt; Hyderabad"/>
    <s v="Jan-2023"/>
    <n v="18"/>
    <n v="18"/>
    <n v="1785746.8479899997"/>
    <n v="1005616.60985"/>
    <n v="0.56313503281940636"/>
    <s v="A"/>
    <n v="0"/>
    <n v="0"/>
  </r>
  <r>
    <s v="ORD-2023-586275"/>
    <d v="2023-01-20T00:00:00"/>
    <d v="2023-02-03T00:00:00"/>
    <x v="3"/>
    <s v="Kenya"/>
    <s v="Kisumu"/>
    <s v="Corporate"/>
    <x v="0"/>
    <x v="9"/>
    <x v="4"/>
    <s v="NET-6036"/>
    <n v="884.36"/>
    <n v="1545.34"/>
    <n v="0.24299999999999999"/>
    <n v="25"/>
    <n v="14"/>
    <n v="29245.559499999999"/>
    <n v="22109"/>
    <n v="7136.5594999999994"/>
    <n v="0.24402198562827973"/>
    <s v="Jan-2023"/>
    <s v="Q1-2023"/>
    <s v="Medium"/>
    <s v="Africa &gt; Kenya &gt; Kisumu"/>
    <s v="Jan-2023"/>
    <n v="0"/>
    <n v="0"/>
    <n v="1785746.8479899997"/>
    <n v="1034862.16935"/>
    <n v="0.5795122475029536"/>
    <s v="A"/>
    <n v="0"/>
    <n v="1"/>
  </r>
  <r>
    <s v="ORD-2023-308124"/>
    <d v="2023-04-19T00:00:00"/>
    <d v="2023-04-30T00:00:00"/>
    <x v="2"/>
    <s v="India"/>
    <s v="Delhi"/>
    <s v="Small Business"/>
    <x v="0"/>
    <x v="5"/>
    <x v="4"/>
    <s v="NET-2062"/>
    <n v="826.55"/>
    <n v="1397.05"/>
    <n v="0.16900000000000001"/>
    <n v="24"/>
    <n v="11"/>
    <n v="27862.765199999998"/>
    <n v="19837.199999999997"/>
    <n v="8025.5652000000009"/>
    <n v="0.28803907804527606"/>
    <s v="Apr-2023"/>
    <s v="Q2-2023"/>
    <s v="Medium"/>
    <s v="Asia &gt; India &gt; Delhi"/>
    <s v="Jan-2023"/>
    <n v="3"/>
    <n v="3"/>
    <n v="1785746.8479899997"/>
    <n v="1062724.9345499999"/>
    <n v="0.59511511149868834"/>
    <s v="A"/>
    <n v="0"/>
    <n v="0"/>
  </r>
  <r>
    <s v="ORD-2024-948800"/>
    <d v="2024-03-27T00:00:00"/>
    <d v="2024-04-11T00:00:00"/>
    <x v="1"/>
    <s v="USA"/>
    <s v="San Francisco"/>
    <s v="Small Business"/>
    <x v="3"/>
    <x v="0"/>
    <x v="4"/>
    <s v="NET-5523"/>
    <n v="1338.35"/>
    <n v="2247.14"/>
    <n v="0.115"/>
    <n v="14"/>
    <n v="15"/>
    <n v="27842.064599999998"/>
    <n v="18736.899999999998"/>
    <n v="9105.1646000000001"/>
    <n v="0.3270290738424621"/>
    <s v="Mar-2024"/>
    <s v="Q1-2024"/>
    <s v="High"/>
    <s v="Americas &gt; USA &gt; San Francisco"/>
    <s v="Jan-2023"/>
    <n v="14"/>
    <n v="14"/>
    <n v="1785746.8479899997"/>
    <n v="1090566.9991499998"/>
    <n v="0.61070638336980398"/>
    <s v="A"/>
    <n v="0"/>
    <n v="0"/>
  </r>
  <r>
    <s v="ORD-2023-561823"/>
    <d v="2023-11-19T00:00:00"/>
    <d v="2023-12-12T00:00:00"/>
    <x v="2"/>
    <s v="India"/>
    <s v="Delhi"/>
    <s v="Small Business"/>
    <x v="3"/>
    <x v="1"/>
    <x v="4"/>
    <s v="NET-2460"/>
    <n v="1349.04"/>
    <n v="2636.6"/>
    <n v="0.114"/>
    <n v="11"/>
    <n v="23"/>
    <n v="25696.303599999999"/>
    <n v="14839.439999999999"/>
    <n v="10856.863600000001"/>
    <n v="0.42250682312143917"/>
    <s v="Nov-2023"/>
    <s v="Q4-2023"/>
    <s v="High"/>
    <s v="Asia &gt; India &gt; Delhi"/>
    <s v="Jan-2023"/>
    <n v="10"/>
    <n v="10"/>
    <n v="1785746.8479899997"/>
    <n v="1116263.3027499998"/>
    <n v="0.62509605099202226"/>
    <s v="A"/>
    <n v="0"/>
    <n v="0"/>
  </r>
  <r>
    <s v="ORD-2024-510591"/>
    <d v="2024-04-03T00:00:00"/>
    <d v="2024-04-21T00:00:00"/>
    <x v="1"/>
    <s v="Brazil"/>
    <s v="Brasília"/>
    <s v="Small Business"/>
    <x v="5"/>
    <x v="7"/>
    <x v="4"/>
    <s v="NET-3850"/>
    <n v="1176.69"/>
    <n v="2201.54"/>
    <n v="0.17"/>
    <n v="14"/>
    <n v="18"/>
    <n v="25581.894799999998"/>
    <n v="16473.66"/>
    <n v="9108.2347999999984"/>
    <n v="0.35604222717701112"/>
    <s v="Apr-2024"/>
    <s v="Q2-2024"/>
    <s v="High"/>
    <s v="Americas &gt; Brazil &gt; Brasília"/>
    <s v="Jan-2023"/>
    <n v="15"/>
    <n v="15"/>
    <n v="1785746.8479899997"/>
    <n v="1141845.1975499997"/>
    <n v="0.63942165085450797"/>
    <s v="A"/>
    <n v="0"/>
    <n v="0"/>
  </r>
  <r>
    <s v="ORD-2024-862371"/>
    <d v="2024-09-07T00:00:00"/>
    <d v="2024-09-07T00:00:00"/>
    <x v="2"/>
    <s v="India"/>
    <s v="Mumbai"/>
    <s v="Education"/>
    <x v="5"/>
    <x v="7"/>
    <x v="4"/>
    <s v="NET-9835"/>
    <n v="1066.6500000000001"/>
    <n v="2569.77"/>
    <n v="0.13400000000000001"/>
    <n v="11"/>
    <n v="0"/>
    <n v="24479.62902"/>
    <n v="11733.150000000001"/>
    <n v="12746.479019999999"/>
    <n v="0.52069739331368348"/>
    <s v="Sep-2024"/>
    <s v="Q3-2024"/>
    <s v="High"/>
    <s v="Asia &gt; India &gt; Mumbai"/>
    <s v="Jan-2023"/>
    <n v="20"/>
    <n v="20"/>
    <n v="1785746.8479899997"/>
    <n v="1166324.8265699998"/>
    <n v="0.65312999313580833"/>
    <s v="A"/>
    <n v="1"/>
    <n v="0"/>
  </r>
  <r>
    <s v="ORD-2023-215819"/>
    <d v="2023-07-01T00:00:00"/>
    <d v="2023-07-11T00:00:00"/>
    <x v="0"/>
    <s v="France"/>
    <s v="Paris"/>
    <s v="Corporate"/>
    <x v="3"/>
    <x v="6"/>
    <x v="4"/>
    <s v="NET-6533"/>
    <n v="479.5"/>
    <n v="656.66"/>
    <n v="0.14899999999999999"/>
    <n v="42"/>
    <n v="10"/>
    <n v="23470.341719999997"/>
    <n v="20139"/>
    <n v="3331.3417199999967"/>
    <n v="0.14193835606412283"/>
    <s v="Jul-2023"/>
    <s v="Q3-2023"/>
    <s v="Low"/>
    <s v="Europe &gt; France &gt; Paris"/>
    <s v="Jan-2023"/>
    <n v="6"/>
    <n v="6"/>
    <n v="1785746.8479899997"/>
    <n v="1189795.1682899997"/>
    <n v="0.66627314483528777"/>
    <s v="A"/>
    <n v="0"/>
    <n v="0"/>
  </r>
  <r>
    <s v="ORD-2024-588972"/>
    <d v="2024-11-02T00:00:00"/>
    <d v="2024-11-29T00:00:00"/>
    <x v="1"/>
    <s v="Brazil"/>
    <s v="Brasília"/>
    <s v="Small Business"/>
    <x v="3"/>
    <x v="14"/>
    <x v="4"/>
    <s v="NET-8561"/>
    <n v="1363.51"/>
    <n v="1433.9"/>
    <n v="5.7000000000000002E-2"/>
    <n v="17"/>
    <n v="27"/>
    <n v="22986.850900000001"/>
    <n v="23179.67"/>
    <n v="-192.81909999999698"/>
    <n v="-8.3882346842036101E-3"/>
    <s v="Nov-2024"/>
    <s v="Q4-2024"/>
    <s v="Medium"/>
    <s v="Americas &gt; Brazil &gt; Brasília"/>
    <s v="Jan-2023"/>
    <n v="22"/>
    <n v="22"/>
    <n v="1785746.8479899997"/>
    <n v="1212782.0191899997"/>
    <n v="0.67914554661265814"/>
    <s v="A"/>
    <n v="0"/>
    <n v="0"/>
  </r>
  <r>
    <s v="ORD-2024-296582"/>
    <d v="2024-01-11T00:00:00"/>
    <d v="2024-02-02T00:00:00"/>
    <x v="3"/>
    <s v="South Africa"/>
    <s v="Durban"/>
    <s v="Consumer"/>
    <x v="2"/>
    <x v="10"/>
    <x v="4"/>
    <s v="NET-1412"/>
    <n v="1206.2"/>
    <n v="1759.79"/>
    <n v="0"/>
    <n v="13"/>
    <n v="22"/>
    <n v="22877.27"/>
    <n v="15680.6"/>
    <n v="7196.67"/>
    <n v="0.31457730751964724"/>
    <s v="Jan-2024"/>
    <s v="Q1-2024"/>
    <s v="High"/>
    <s v="Africa &gt; South Africa &gt; Durban"/>
    <s v="Jan-2023"/>
    <n v="12"/>
    <n v="12"/>
    <n v="1785746.8479899997"/>
    <n v="1235659.2891899997"/>
    <n v="0.69195658420499673"/>
    <s v="A"/>
    <n v="0"/>
    <n v="0"/>
  </r>
  <r>
    <s v="ORD-2023-575584"/>
    <d v="2023-01-30T00:00:00"/>
    <d v="2023-02-21T00:00:00"/>
    <x v="0"/>
    <s v="Germany"/>
    <s v="Munich"/>
    <s v="Small Business"/>
    <x v="1"/>
    <x v="12"/>
    <x v="4"/>
    <s v="NET-3460"/>
    <n v="1142.8800000000001"/>
    <n v="1465.29"/>
    <n v="0.186"/>
    <n v="18"/>
    <n v="22"/>
    <n v="21469.429080000002"/>
    <n v="20571.840000000004"/>
    <n v="897.58907999999792"/>
    <n v="4.1807775915017387E-2"/>
    <s v="Jan-2023"/>
    <s v="Q1-2023"/>
    <s v="Medium"/>
    <s v="Europe &gt; Germany &gt; Munich"/>
    <s v="Jan-2023"/>
    <n v="0"/>
    <n v="0"/>
    <n v="1785746.8479899997"/>
    <n v="1257128.7182699996"/>
    <n v="0.70397924525808242"/>
    <s v="A"/>
    <n v="0"/>
    <n v="0"/>
  </r>
  <r>
    <s v="ORD-2023-619493"/>
    <d v="2023-02-27T00:00:00"/>
    <d v="2023-03-06T00:00:00"/>
    <x v="1"/>
    <s v="USA"/>
    <s v="San Francisco"/>
    <s v="Non-Profit"/>
    <x v="2"/>
    <x v="2"/>
    <x v="4"/>
    <s v="NET-1282"/>
    <n v="1015.91"/>
    <n v="2331.48"/>
    <n v="0.14599999999999999"/>
    <n v="10"/>
    <n v="7"/>
    <n v="19910.839199999999"/>
    <n v="10159.1"/>
    <n v="9751.7391999999982"/>
    <n v="0.4897703759266962"/>
    <s v="Feb-2023"/>
    <s v="Q1-2023"/>
    <s v="High"/>
    <s v="Americas &gt; USA &gt; San Francisco"/>
    <s v="Jan-2023"/>
    <n v="1"/>
    <n v="1"/>
    <n v="1785746.8479899997"/>
    <n v="1277039.5574699997"/>
    <n v="0.71512911189366479"/>
    <s v="A"/>
    <n v="1"/>
    <n v="0"/>
  </r>
  <r>
    <s v="ORD-2023-594700"/>
    <d v="2023-07-18T00:00:00"/>
    <d v="2023-07-22T00:00:00"/>
    <x v="1"/>
    <s v="Brazil"/>
    <s v="São Paulo"/>
    <s v="Consumer"/>
    <x v="3"/>
    <x v="6"/>
    <x v="4"/>
    <s v="NET-1699"/>
    <n v="1269.55"/>
    <n v="2071.1"/>
    <n v="0.129"/>
    <n v="11"/>
    <n v="4"/>
    <n v="19843.2091"/>
    <n v="13965.05"/>
    <n v="5878.1591000000008"/>
    <n v="0.29623026549672354"/>
    <s v="Jul-2023"/>
    <s v="Q3-2023"/>
    <s v="High"/>
    <s v="Americas &gt; Brazil &gt; São Paulo"/>
    <s v="Jan-2023"/>
    <n v="6"/>
    <n v="6"/>
    <n v="1785746.8479899997"/>
    <n v="1296882.7665699997"/>
    <n v="0.72624110636384132"/>
    <s v="A"/>
    <n v="1"/>
    <n v="0"/>
  </r>
  <r>
    <s v="ORD-2023-502205"/>
    <d v="2023-10-09T00:00:00"/>
    <d v="2023-10-11T00:00:00"/>
    <x v="3"/>
    <s v="Nigeria"/>
    <s v="Port Harcourt"/>
    <s v="Education"/>
    <x v="1"/>
    <x v="10"/>
    <x v="4"/>
    <s v="NET-8856"/>
    <n v="391.16"/>
    <n v="902.47"/>
    <n v="4.0000000000000001E-3"/>
    <n v="22"/>
    <n v="2"/>
    <n v="19774.922640000001"/>
    <n v="8605.52"/>
    <n v="11169.40264"/>
    <n v="0.56482661618139207"/>
    <s v="Oct-2023"/>
    <s v="Q4-2023"/>
    <s v="Medium"/>
    <s v="Africa &gt; Nigeria &gt; Port Harcourt"/>
    <s v="Jan-2023"/>
    <n v="9"/>
    <n v="9"/>
    <n v="1785746.8479899997"/>
    <n v="1316657.6892099997"/>
    <n v="0.73731486111371436"/>
    <s v="A"/>
    <n v="1"/>
    <n v="0"/>
  </r>
  <r>
    <s v="ORD-2025-281413"/>
    <d v="2025-08-03T00:00:00"/>
    <d v="2025-08-16T00:00:00"/>
    <x v="1"/>
    <s v="Canada"/>
    <s v="Montreal"/>
    <s v="Enterprise"/>
    <x v="5"/>
    <x v="0"/>
    <x v="4"/>
    <s v="NET-3785"/>
    <n v="698.66"/>
    <n v="868.62"/>
    <n v="7.1999999999999995E-2"/>
    <n v="24"/>
    <n v="13"/>
    <n v="19345.904640000001"/>
    <n v="16767.84"/>
    <n v="2578.0646400000005"/>
    <n v="0.1332615190643264"/>
    <s v="Aug-2025"/>
    <s v="Q3-2025"/>
    <s v="Medium"/>
    <s v="Americas &gt; Canada &gt; Montreal"/>
    <s v="Jan-2023"/>
    <n v="31"/>
    <n v="31"/>
    <n v="1785746.8479899997"/>
    <n v="1336003.5938499998"/>
    <n v="0.74814837016443747"/>
    <s v="A"/>
    <n v="0"/>
    <n v="0"/>
  </r>
  <r>
    <s v="ORD-2025-331237"/>
    <d v="2025-03-24T00:00:00"/>
    <d v="2025-03-25T00:00:00"/>
    <x v="2"/>
    <s v="China"/>
    <s v="Beijing"/>
    <s v="Non-Profit"/>
    <x v="2"/>
    <x v="12"/>
    <x v="4"/>
    <s v="NET-8329"/>
    <n v="1133.03"/>
    <n v="1921.51"/>
    <n v="0.10100000000000001"/>
    <n v="11"/>
    <n v="1"/>
    <n v="19001.812390000003"/>
    <n v="12463.33"/>
    <n v="6538.4823900000029"/>
    <n v="0.34409782897556551"/>
    <s v="Mar-2025"/>
    <s v="Q1-2025"/>
    <s v="High"/>
    <s v="Asia &gt; China &gt; Beijing"/>
    <s v="Jan-2023"/>
    <n v="26"/>
    <n v="26"/>
    <n v="1785746.8479899997"/>
    <n v="1355005.4062399999"/>
    <n v="0.75878919106880482"/>
    <s v="A"/>
    <n v="1"/>
    <n v="0"/>
  </r>
  <r>
    <s v="ORD-2023-256951"/>
    <d v="2023-04-19T00:00:00"/>
    <d v="2023-05-07T00:00:00"/>
    <x v="0"/>
    <s v="United Kingdom"/>
    <s v="London"/>
    <s v="Non-Profit"/>
    <x v="3"/>
    <x v="11"/>
    <x v="4"/>
    <s v="NET-2439"/>
    <n v="516.96"/>
    <n v="745.38"/>
    <n v="0.19700000000000001"/>
    <n v="31"/>
    <n v="18"/>
    <n v="18554.744339999997"/>
    <n v="16025.760000000002"/>
    <n v="2528.9843399999954"/>
    <n v="0.1362985279483509"/>
    <s v="Apr-2023"/>
    <s v="Q2-2023"/>
    <s v="Low"/>
    <s v="Europe &gt; United Kingdom &gt; London"/>
    <s v="Jan-2023"/>
    <n v="3"/>
    <n v="3"/>
    <n v="1785746.8479899997"/>
    <n v="1373560.1505799999"/>
    <n v="0.76917965843033753"/>
    <s v="A"/>
    <n v="0"/>
    <n v="0"/>
  </r>
  <r>
    <s v="ORD-2023-867175"/>
    <d v="2023-08-10T00:00:00"/>
    <d v="2023-08-15T00:00:00"/>
    <x v="1"/>
    <s v="Brazil"/>
    <s v="São Paulo"/>
    <s v="Education"/>
    <x v="3"/>
    <x v="12"/>
    <x v="4"/>
    <s v="NET-2894"/>
    <n v="1307.52"/>
    <n v="1921.65"/>
    <n v="0.123"/>
    <n v="11"/>
    <n v="5"/>
    <n v="18538.15755"/>
    <n v="14382.72"/>
    <n v="4155.4375500000006"/>
    <n v="0.22415590863289436"/>
    <s v="Aug-2023"/>
    <s v="Q3-2023"/>
    <s v="High"/>
    <s v="Americas &gt; Brazil &gt; São Paulo"/>
    <s v="Jan-2023"/>
    <n v="7"/>
    <n v="7"/>
    <n v="1785746.8479899997"/>
    <n v="1392098.3081299998"/>
    <n v="0.77956083735884363"/>
    <s v="A"/>
    <n v="1"/>
    <n v="0"/>
  </r>
  <r>
    <s v="ORD-2023-434071"/>
    <d v="2023-06-20T00:00:00"/>
    <d v="2023-07-04T00:00:00"/>
    <x v="1"/>
    <s v="Brazil"/>
    <s v="Brasília"/>
    <s v="Non-Profit"/>
    <x v="3"/>
    <x v="1"/>
    <x v="4"/>
    <s v="NET-1228"/>
    <n v="1292.8599999999999"/>
    <n v="2981.01"/>
    <n v="0.14199999999999999"/>
    <n v="7"/>
    <n v="14"/>
    <n v="17903.946059999998"/>
    <n v="9050.0199999999986"/>
    <n v="8853.9260599999998"/>
    <n v="0.49452372288927687"/>
    <s v="Jun-2023"/>
    <s v="Q2-2023"/>
    <s v="High"/>
    <s v="Americas &gt; Brazil &gt; Brasília"/>
    <s v="Jan-2023"/>
    <n v="5"/>
    <n v="5"/>
    <n v="1785746.8479899997"/>
    <n v="1410002.2541899998"/>
    <n v="0.78958686432910108"/>
    <s v="A"/>
    <n v="0"/>
    <n v="0"/>
  </r>
  <r>
    <s v="ORD-2025-608069"/>
    <d v="2025-04-12T00:00:00"/>
    <d v="2025-04-30T00:00:00"/>
    <x v="3"/>
    <s v="Kenya"/>
    <s v="Kisumu"/>
    <s v="Corporate"/>
    <x v="1"/>
    <x v="6"/>
    <x v="4"/>
    <s v="NET-3432"/>
    <n v="1119.04"/>
    <n v="1299.02"/>
    <n v="2.5000000000000001E-2"/>
    <n v="14"/>
    <n v="18"/>
    <n v="17731.623"/>
    <n v="15666.56"/>
    <n v="2065.0630000000001"/>
    <n v="0.11646215352085933"/>
    <s v="Apr-2025"/>
    <s v="Q2-2025"/>
    <s v="Medium"/>
    <s v="Africa &gt; Kenya &gt; Kisumu"/>
    <s v="Jan-2023"/>
    <n v="27"/>
    <n v="27"/>
    <n v="1785746.8479899997"/>
    <n v="1427733.8771899997"/>
    <n v="0.79951639214540848"/>
    <s v="A"/>
    <n v="0"/>
    <n v="0"/>
  </r>
  <r>
    <s v="ORD-2024-105586"/>
    <d v="2024-01-02T00:00:00"/>
    <d v="2024-01-15T00:00:00"/>
    <x v="2"/>
    <s v="Japan"/>
    <s v="Nagoya"/>
    <s v="Small Business"/>
    <x v="1"/>
    <x v="12"/>
    <x v="4"/>
    <s v="NET-1893"/>
    <n v="1219.06"/>
    <n v="2738.69"/>
    <n v="7.5999999999999998E-2"/>
    <n v="7"/>
    <n v="13"/>
    <n v="17713.846920000004"/>
    <n v="8533.42"/>
    <n v="9180.4269200000035"/>
    <n v="0.51826274447673737"/>
    <s v="Jan-2024"/>
    <s v="Q1-2024"/>
    <s v="High"/>
    <s v="Asia &gt; Japan &gt; Nagoya"/>
    <s v="Mar-2023"/>
    <n v="10"/>
    <n v="10"/>
    <n v="1785746.8479899997"/>
    <n v="1445447.7241099996"/>
    <n v="0.80943596553843344"/>
    <s v="B"/>
    <n v="0"/>
    <n v="0"/>
  </r>
  <r>
    <s v="ORD-2024-320972"/>
    <d v="2024-11-08T00:00:00"/>
    <d v="2024-11-08T00:00:00"/>
    <x v="3"/>
    <s v="Kenya"/>
    <s v="Nakuru"/>
    <s v="Enterprise"/>
    <x v="1"/>
    <x v="9"/>
    <x v="4"/>
    <s v="NET-2628"/>
    <n v="803.28"/>
    <n v="1009"/>
    <n v="0.11"/>
    <n v="18"/>
    <n v="0"/>
    <n v="16164.18"/>
    <n v="14459.039999999999"/>
    <n v="1705.1400000000012"/>
    <n v="0.10548880302001098"/>
    <s v="Nov-2024"/>
    <s v="Q4-2024"/>
    <s v="Medium"/>
    <s v="Africa &gt; Kenya &gt; Nakuru"/>
    <s v="Jan-2023"/>
    <n v="22"/>
    <n v="22"/>
    <n v="1785746.8479899997"/>
    <n v="1461611.9041099995"/>
    <n v="0.81848774128043966"/>
    <s v="B"/>
    <n v="1"/>
    <n v="0"/>
  </r>
  <r>
    <s v="ORD-2024-764468"/>
    <d v="2024-02-01T00:00:00"/>
    <d v="2024-02-21T00:00:00"/>
    <x v="0"/>
    <s v="France"/>
    <s v="Paris"/>
    <s v="Small Business"/>
    <x v="1"/>
    <x v="5"/>
    <x v="4"/>
    <s v="NET-8761"/>
    <n v="656.2"/>
    <n v="1467.17"/>
    <n v="1.7999999999999999E-2"/>
    <n v="11"/>
    <n v="20"/>
    <n v="15848.370340000001"/>
    <n v="7218.2000000000007"/>
    <n v="8630.1703400000006"/>
    <n v="0.54454623124360935"/>
    <s v="Feb-2024"/>
    <s v="Q1-2024"/>
    <s v="Medium"/>
    <s v="Europe &gt; France &gt; Paris"/>
    <s v="Jan-2023"/>
    <n v="13"/>
    <n v="13"/>
    <n v="1785746.8479899997"/>
    <n v="1477460.2744499994"/>
    <n v="0.82736266683768678"/>
    <s v="B"/>
    <n v="0"/>
    <n v="0"/>
  </r>
  <r>
    <s v="ORD-2024-140633"/>
    <d v="2024-12-07T00:00:00"/>
    <d v="2024-12-26T00:00:00"/>
    <x v="0"/>
    <s v="United Kingdom"/>
    <s v="London"/>
    <s v="Enterprise"/>
    <x v="2"/>
    <x v="4"/>
    <x v="4"/>
    <s v="NET-4491"/>
    <n v="1035.24"/>
    <n v="2383.41"/>
    <n v="0.17"/>
    <n v="8"/>
    <n v="19"/>
    <n v="15825.842399999998"/>
    <n v="8281.92"/>
    <n v="7543.9223999999977"/>
    <n v="0.47668378145860968"/>
    <s v="Dec-2024"/>
    <s v="Q4-2024"/>
    <s v="High"/>
    <s v="Europe &gt; United Kingdom &gt; London"/>
    <s v="Jan-2023"/>
    <n v="23"/>
    <n v="23"/>
    <n v="1785746.8479899997"/>
    <n v="1493286.1168499994"/>
    <n v="0.83622497697857445"/>
    <s v="B"/>
    <n v="0"/>
    <n v="0"/>
  </r>
  <r>
    <s v="ORD-2024-915495"/>
    <d v="2024-08-08T00:00:00"/>
    <d v="2024-08-20T00:00:00"/>
    <x v="2"/>
    <s v="Japan"/>
    <s v="Osaka"/>
    <s v="Small Business"/>
    <x v="0"/>
    <x v="11"/>
    <x v="4"/>
    <s v="NET-8957"/>
    <n v="1233.3599999999999"/>
    <n v="2120.4"/>
    <n v="0.17899999999999999"/>
    <n v="9"/>
    <n v="12"/>
    <n v="15667.635600000001"/>
    <n v="11100.24"/>
    <n v="4567.3956000000017"/>
    <n v="0.29151785991244278"/>
    <s v="Aug-2024"/>
    <s v="Q3-2024"/>
    <s v="High"/>
    <s v="Asia &gt; Japan &gt; Osaka"/>
    <s v="Mar-2023"/>
    <n v="17"/>
    <n v="17"/>
    <n v="1785746.8479899997"/>
    <n v="1508953.7524499993"/>
    <n v="0.84499869292696606"/>
    <s v="B"/>
    <n v="0"/>
    <n v="0"/>
  </r>
  <r>
    <s v="ORD-2025-636162"/>
    <d v="2025-01-07T00:00:00"/>
    <d v="2025-01-20T00:00:00"/>
    <x v="3"/>
    <s v="South Africa"/>
    <s v="Cape Town"/>
    <s v="Corporate"/>
    <x v="3"/>
    <x v="10"/>
    <x v="4"/>
    <s v="NET-7901"/>
    <n v="432.13"/>
    <n v="1034.6600000000001"/>
    <n v="9.1999999999999998E-2"/>
    <n v="16"/>
    <n v="13"/>
    <n v="15031.540480000001"/>
    <n v="6914.08"/>
    <n v="8117.4604800000016"/>
    <n v="0.54002851476204794"/>
    <s v="Jan-2025"/>
    <s v="Q1-2025"/>
    <s v="Medium"/>
    <s v="Africa &gt; South Africa &gt; Cape Town"/>
    <s v="Jan-2023"/>
    <n v="24"/>
    <n v="24"/>
    <n v="1785746.8479899997"/>
    <n v="1523985.2929299993"/>
    <n v="0.85341620210354352"/>
    <s v="B"/>
    <n v="0"/>
    <n v="0"/>
  </r>
  <r>
    <s v="ORD-2024-728474"/>
    <d v="2024-09-09T00:00:00"/>
    <d v="2024-09-13T00:00:00"/>
    <x v="0"/>
    <s v="United Kingdom"/>
    <s v="London"/>
    <s v="Consumer"/>
    <x v="1"/>
    <x v="6"/>
    <x v="4"/>
    <s v="NET-1145"/>
    <n v="1133.08"/>
    <n v="976.17"/>
    <n v="4.2000000000000003E-2"/>
    <n v="16"/>
    <n v="4"/>
    <n v="14962.733759999999"/>
    <n v="18129.28"/>
    <n v="-3166.5462399999997"/>
    <n v="-0.21162885678452384"/>
    <s v="Sep-2024"/>
    <s v="Q3-2024"/>
    <s v="Medium"/>
    <s v="Europe &gt; United Kingdom &gt; London"/>
    <s v="Jan-2023"/>
    <n v="20"/>
    <n v="20"/>
    <n v="1785746.8479899997"/>
    <n v="1538948.0266899993"/>
    <n v="0.86179518021952994"/>
    <s v="B"/>
    <n v="1"/>
    <n v="0"/>
  </r>
  <r>
    <s v="ORD-2023-630430"/>
    <d v="2023-08-04T00:00:00"/>
    <d v="2023-08-24T00:00:00"/>
    <x v="1"/>
    <s v="Brazil"/>
    <s v="Brasília"/>
    <s v="Non-Profit"/>
    <x v="3"/>
    <x v="3"/>
    <x v="4"/>
    <s v="NET-9125"/>
    <n v="582.88"/>
    <n v="1044.1400000000001"/>
    <n v="0.216"/>
    <n v="18"/>
    <n v="20"/>
    <n v="14734.903680000001"/>
    <n v="10491.84"/>
    <n v="4243.0636800000011"/>
    <n v="0.28796005539956138"/>
    <s v="Aug-2023"/>
    <s v="Q3-2023"/>
    <s v="Medium"/>
    <s v="Americas &gt; Brazil &gt; Brasília"/>
    <s v="Jan-2023"/>
    <n v="7"/>
    <n v="7"/>
    <n v="1785746.8479899997"/>
    <n v="1553682.9303699993"/>
    <n v="0.8700465758171676"/>
    <s v="B"/>
    <n v="0"/>
    <n v="1"/>
  </r>
  <r>
    <s v="ORD-2024-402240"/>
    <d v="2024-05-01T00:00:00"/>
    <d v="2024-05-26T00:00:00"/>
    <x v="0"/>
    <s v="Germany"/>
    <s v="Berlin"/>
    <s v="Non-Profit"/>
    <x v="0"/>
    <x v="7"/>
    <x v="4"/>
    <s v="NET-4228"/>
    <n v="930.71"/>
    <n v="1625.42"/>
    <n v="0.13800000000000001"/>
    <n v="10"/>
    <n v="25"/>
    <n v="14011.1204"/>
    <n v="9307.1"/>
    <n v="4704.0203999999994"/>
    <n v="0.33573477821231196"/>
    <s v="May-2024"/>
    <s v="Q2-2024"/>
    <s v="High"/>
    <s v="Europe &gt; Germany &gt; Berlin"/>
    <s v="Jan-2023"/>
    <n v="16"/>
    <n v="16"/>
    <n v="1785746.8479899997"/>
    <n v="1567694.0507699992"/>
    <n v="0.87789266016880485"/>
    <s v="B"/>
    <n v="0"/>
    <n v="0"/>
  </r>
  <r>
    <s v="ORD-2025-737787"/>
    <d v="2025-09-14T00:00:00"/>
    <d v="2025-09-26T00:00:00"/>
    <x v="0"/>
    <s v="United Kingdom"/>
    <s v="London"/>
    <s v="Small Business"/>
    <x v="3"/>
    <x v="15"/>
    <x v="4"/>
    <s v="NET-9003"/>
    <n v="425.15"/>
    <n v="885.92"/>
    <n v="0.23899999999999999"/>
    <n v="20"/>
    <n v="12"/>
    <n v="13483.702399999998"/>
    <n v="8503"/>
    <n v="4980.7023999999983"/>
    <n v="0.36938685327258475"/>
    <s v="Sep-2025"/>
    <s v="Q3-2025"/>
    <s v="Medium"/>
    <s v="Europe &gt; United Kingdom &gt; London"/>
    <s v="Jan-2023"/>
    <n v="32"/>
    <n v="32"/>
    <n v="1785746.8479899997"/>
    <n v="1581177.7531699992"/>
    <n v="0.88544339582608855"/>
    <s v="B"/>
    <n v="0"/>
    <n v="1"/>
  </r>
  <r>
    <s v="ORD-2025-330203"/>
    <d v="2025-03-25T00:00:00"/>
    <d v="2025-04-17T00:00:00"/>
    <x v="0"/>
    <s v="United Kingdom"/>
    <s v="London"/>
    <s v="Consumer"/>
    <x v="0"/>
    <x v="11"/>
    <x v="4"/>
    <s v="NET-7166"/>
    <n v="1421.19"/>
    <n v="1808.26"/>
    <n v="0.104"/>
    <n v="8"/>
    <n v="23"/>
    <n v="12961.607680000001"/>
    <n v="11369.52"/>
    <n v="1592.0876800000005"/>
    <n v="0.12283103449093133"/>
    <s v="Mar-2025"/>
    <s v="Q1-2025"/>
    <s v="High"/>
    <s v="Europe &gt; United Kingdom &gt; London"/>
    <s v="Jan-2023"/>
    <n v="26"/>
    <n v="26"/>
    <n v="1785746.8479899997"/>
    <n v="1594139.3608499991"/>
    <n v="0.8927017637714606"/>
    <s v="B"/>
    <n v="0"/>
    <n v="0"/>
  </r>
  <r>
    <s v="ORD-2025-659650"/>
    <d v="2025-02-04T00:00:00"/>
    <d v="2025-02-08T00:00:00"/>
    <x v="0"/>
    <s v="United Kingdom"/>
    <s v="Manchester"/>
    <s v="Enterprise"/>
    <x v="1"/>
    <x v="2"/>
    <x v="4"/>
    <s v="NET-2502"/>
    <n v="586.21"/>
    <n v="727.22"/>
    <n v="6.8000000000000005E-2"/>
    <n v="18"/>
    <n v="4"/>
    <n v="12199.842720000001"/>
    <n v="10551.78"/>
    <n v="1648.0627199999999"/>
    <n v="0.13508884973559723"/>
    <s v="Feb-2025"/>
    <s v="Q1-2025"/>
    <s v="Low"/>
    <s v="Europe &gt; United Kingdom &gt; Manchester"/>
    <s v="Jan-2023"/>
    <n v="25"/>
    <n v="25"/>
    <n v="1785746.8479899997"/>
    <n v="1606339.2035699992"/>
    <n v="0.89953355111787647"/>
    <s v="B"/>
    <n v="1"/>
    <n v="0"/>
  </r>
  <r>
    <s v="ORD-2025-474710"/>
    <d v="2025-07-24T00:00:00"/>
    <d v="2025-08-06T00:00:00"/>
    <x v="3"/>
    <s v="South Africa"/>
    <s v="Johannesburg"/>
    <s v="Education"/>
    <x v="1"/>
    <x v="4"/>
    <x v="4"/>
    <s v="NET-7966"/>
    <n v="1463.9"/>
    <n v="2633.02"/>
    <n v="8.4000000000000005E-2"/>
    <n v="5"/>
    <n v="13"/>
    <n v="12059.231600000001"/>
    <n v="7319.5"/>
    <n v="4739.731600000001"/>
    <n v="0.39303761277791538"/>
    <s v="Jul-2025"/>
    <s v="Q3-2025"/>
    <s v="High"/>
    <s v="Africa &gt; South Africa &gt; Johannesburg"/>
    <s v="Jan-2023"/>
    <n v="30"/>
    <n v="30"/>
    <n v="1785746.8479899997"/>
    <n v="1618398.4351699993"/>
    <n v="0.90628659767292075"/>
    <s v="B"/>
    <n v="0"/>
    <n v="0"/>
  </r>
  <r>
    <s v="ORD-2023-885216"/>
    <d v="2023-08-03T00:00:00"/>
    <d v="2023-08-10T00:00:00"/>
    <x v="2"/>
    <s v="China"/>
    <s v="Shanghai"/>
    <s v="Non-Profit"/>
    <x v="3"/>
    <x v="8"/>
    <x v="4"/>
    <s v="NET-4735"/>
    <n v="1021.97"/>
    <n v="2296.25"/>
    <n v="0.161"/>
    <n v="6"/>
    <n v="7"/>
    <n v="11559.3225"/>
    <n v="6131.82"/>
    <n v="5427.5025000000005"/>
    <n v="0.46953465482081674"/>
    <s v="Aug-2023"/>
    <s v="Q3-2023"/>
    <s v="High"/>
    <s v="Asia &gt; China &gt; Shanghai"/>
    <s v="Jan-2023"/>
    <n v="7"/>
    <n v="7"/>
    <n v="1785746.8479899997"/>
    <n v="1629957.7576699993"/>
    <n v="0.91275970023670849"/>
    <s v="B"/>
    <n v="1"/>
    <n v="0"/>
  </r>
  <r>
    <s v="ORD-2023-521818"/>
    <d v="2023-01-22T00:00:00"/>
    <d v="2023-01-30T00:00:00"/>
    <x v="1"/>
    <s v="USA"/>
    <s v="San Francisco"/>
    <s v="Small Business"/>
    <x v="2"/>
    <x v="5"/>
    <x v="4"/>
    <s v="NET-4155"/>
    <n v="413.52"/>
    <n v="1004.34"/>
    <n v="0.111"/>
    <n v="12"/>
    <n v="8"/>
    <n v="10714.29912"/>
    <n v="4962.24"/>
    <n v="5752.0591199999999"/>
    <n v="0.53685817948304582"/>
    <s v="Jan-2023"/>
    <s v="Q1-2023"/>
    <s v="Medium"/>
    <s v="Americas &gt; USA &gt; San Francisco"/>
    <s v="Jan-2023"/>
    <n v="0"/>
    <n v="0"/>
    <n v="1785746.8479899997"/>
    <n v="1640672.0567899994"/>
    <n v="0.91875959833652032"/>
    <s v="B"/>
    <n v="0"/>
    <n v="0"/>
  </r>
  <r>
    <s v="ORD-2025-626047"/>
    <d v="2025-04-28T00:00:00"/>
    <d v="2025-05-15T00:00:00"/>
    <x v="2"/>
    <s v="Japan"/>
    <s v="Nagoya"/>
    <s v="Education"/>
    <x v="3"/>
    <x v="15"/>
    <x v="4"/>
    <s v="NET-1966"/>
    <n v="691.19"/>
    <n v="1284.3"/>
    <n v="7.3999999999999996E-2"/>
    <n v="9"/>
    <n v="17"/>
    <n v="10703.3562"/>
    <n v="6220.7100000000009"/>
    <n v="4482.6461999999992"/>
    <n v="0.41880753253825181"/>
    <s v="Apr-2025"/>
    <s v="Q2-2025"/>
    <s v="Medium"/>
    <s v="Asia &gt; Japan &gt; Nagoya"/>
    <s v="Mar-2023"/>
    <n v="25"/>
    <n v="25"/>
    <n v="1785746.8479899997"/>
    <n v="1651375.4129899994"/>
    <n v="0.92475336851287404"/>
    <s v="B"/>
    <n v="0"/>
    <n v="0"/>
  </r>
  <r>
    <s v="ORD-2024-136321"/>
    <d v="2024-08-07T00:00:00"/>
    <d v="2024-08-17T00:00:00"/>
    <x v="2"/>
    <s v="Japan"/>
    <s v="Osaka"/>
    <s v="Consumer"/>
    <x v="2"/>
    <x v="10"/>
    <x v="4"/>
    <s v="NET-7924"/>
    <n v="436.58"/>
    <n v="527.48"/>
    <n v="0.111"/>
    <n v="22"/>
    <n v="10"/>
    <n v="10316.453840000002"/>
    <n v="9604.76"/>
    <n v="711.69384000000173"/>
    <n v="6.8986286473802672E-2"/>
    <s v="Aug-2024"/>
    <s v="Q3-2024"/>
    <s v="Low"/>
    <s v="Asia &gt; Japan &gt; Osaka"/>
    <s v="Mar-2023"/>
    <n v="17"/>
    <n v="17"/>
    <n v="1785746.8479899997"/>
    <n v="1661691.8668299995"/>
    <n v="0.93053047731842065"/>
    <s v="B"/>
    <n v="0"/>
    <n v="0"/>
  </r>
  <r>
    <s v="ORD-2024-800947"/>
    <d v="2024-12-15T00:00:00"/>
    <d v="2024-12-20T00:00:00"/>
    <x v="2"/>
    <s v="China"/>
    <s v="Shenzhen"/>
    <s v="Small Business"/>
    <x v="3"/>
    <x v="8"/>
    <x v="4"/>
    <s v="NET-1846"/>
    <n v="717.55"/>
    <n v="546.42999999999995"/>
    <n v="4.7E-2"/>
    <n v="19"/>
    <n v="5"/>
    <n v="9894.2080099999985"/>
    <n v="13633.449999999999"/>
    <n v="-3739.2419900000004"/>
    <n v="-0.37792231437026369"/>
    <s v="Dec-2024"/>
    <s v="Q4-2024"/>
    <s v="Low"/>
    <s v="Asia &gt; China &gt; Shenzhen"/>
    <s v="Jan-2023"/>
    <n v="23"/>
    <n v="23"/>
    <n v="1785746.8479899997"/>
    <n v="1671586.0748399994"/>
    <n v="0.93607113277086429"/>
    <s v="B"/>
    <n v="1"/>
    <n v="0"/>
  </r>
  <r>
    <s v="ORD-2023-619570"/>
    <d v="2023-11-14T00:00:00"/>
    <d v="2023-11-30T00:00:00"/>
    <x v="1"/>
    <s v="Brazil"/>
    <s v="São Paulo"/>
    <s v="Enterprise"/>
    <x v="3"/>
    <x v="10"/>
    <x v="4"/>
    <s v="NET-4104"/>
    <n v="1017.92"/>
    <n v="1175.25"/>
    <n v="7.4999999999999997E-2"/>
    <n v="9"/>
    <n v="16"/>
    <n v="9783.9562500000011"/>
    <n v="9161.2799999999988"/>
    <n v="622.67625000000226"/>
    <n v="6.3642583234159722E-2"/>
    <s v="Nov-2023"/>
    <s v="Q4-2023"/>
    <s v="Medium"/>
    <s v="Americas &gt; Brazil &gt; São Paulo"/>
    <s v="Jan-2023"/>
    <n v="10"/>
    <n v="10"/>
    <n v="1785746.8479899997"/>
    <n v="1681370.0310899995"/>
    <n v="0.94155004836352663"/>
    <s v="B"/>
    <n v="0"/>
    <n v="0"/>
  </r>
  <r>
    <s v="ORD-2025-915869"/>
    <d v="2025-02-06T00:00:00"/>
    <d v="2025-02-15T00:00:00"/>
    <x v="1"/>
    <s v="Brazil"/>
    <s v="São Paulo"/>
    <s v="Non-Profit"/>
    <x v="5"/>
    <x v="6"/>
    <x v="4"/>
    <s v="NET-5482"/>
    <n v="837.39"/>
    <n v="1905.42"/>
    <n v="3.2000000000000001E-2"/>
    <n v="5"/>
    <n v="9"/>
    <n v="9222.2327999999998"/>
    <n v="4186.95"/>
    <n v="5035.2828"/>
    <n v="0.5459938942335093"/>
    <s v="Feb-2025"/>
    <s v="Q1-2025"/>
    <s v="High"/>
    <s v="Americas &gt; Brazil &gt; São Paulo"/>
    <s v="Jan-2023"/>
    <n v="25"/>
    <n v="25"/>
    <n v="1785746.8479899997"/>
    <n v="1690592.2638899996"/>
    <n v="0.94671440456014011"/>
    <s v="B"/>
    <n v="0"/>
    <n v="0"/>
  </r>
  <r>
    <s v="ORD-2025-822030"/>
    <d v="2025-08-07T00:00:00"/>
    <d v="2025-09-06T00:00:00"/>
    <x v="1"/>
    <s v="Canada"/>
    <s v="Montreal"/>
    <s v="Education"/>
    <x v="3"/>
    <x v="9"/>
    <x v="4"/>
    <s v="NET-1336"/>
    <n v="833.73"/>
    <n v="1116.5999999999999"/>
    <n v="0.17599999999999999"/>
    <n v="10"/>
    <n v="30"/>
    <n v="9200.7840000000015"/>
    <n v="8337.2999999999993"/>
    <n v="863.4840000000022"/>
    <n v="9.3848958958280299E-2"/>
    <s v="Aug-2025"/>
    <s v="Q3-2025"/>
    <s v="Medium"/>
    <s v="Americas &gt; Canada &gt; Montreal"/>
    <s v="Jan-2023"/>
    <n v="31"/>
    <n v="31"/>
    <n v="1785746.8479899997"/>
    <n v="1699793.0478899996"/>
    <n v="0.95186674964777451"/>
    <s v="C"/>
    <n v="0"/>
    <n v="0"/>
  </r>
  <r>
    <s v="ORD-2023-594955"/>
    <d v="2023-06-20T00:00:00"/>
    <d v="2023-07-08T00:00:00"/>
    <x v="1"/>
    <s v="USA"/>
    <s v="New York"/>
    <s v="Consumer"/>
    <x v="1"/>
    <x v="0"/>
    <x v="4"/>
    <s v="NET-3828"/>
    <n v="1145.53"/>
    <n v="1278.3"/>
    <n v="0.09"/>
    <n v="7"/>
    <n v="18"/>
    <n v="8142.7710000000006"/>
    <n v="8018.71"/>
    <n v="124.0610000000006"/>
    <n v="1.5235722581416153E-2"/>
    <s v="Jun-2023"/>
    <s v="Q2-2023"/>
    <s v="Medium"/>
    <s v="Americas &gt; USA &gt; New York"/>
    <s v="Jan-2023"/>
    <n v="5"/>
    <n v="5"/>
    <n v="1785746.8479899997"/>
    <n v="1707935.8188899995"/>
    <n v="0.9564266182591431"/>
    <s v="C"/>
    <n v="0"/>
    <n v="0"/>
  </r>
  <r>
    <s v="ORD-2023-811823"/>
    <d v="2023-01-26T00:00:00"/>
    <d v="2023-02-15T00:00:00"/>
    <x v="0"/>
    <s v="Germany"/>
    <s v="Berlin"/>
    <s v="Small Business"/>
    <x v="2"/>
    <x v="0"/>
    <x v="4"/>
    <s v="NET-8787"/>
    <n v="492.62"/>
    <n v="366.7"/>
    <n v="8.8999999999999996E-2"/>
    <n v="24"/>
    <n v="20"/>
    <n v="8017.5288"/>
    <n v="11822.880000000001"/>
    <n v="-3805.351200000001"/>
    <n v="-0.47462894052840832"/>
    <s v="Jan-2023"/>
    <s v="Q1-2023"/>
    <s v="Low"/>
    <s v="Europe &gt; Germany &gt; Berlin"/>
    <s v="Jan-2023"/>
    <n v="0"/>
    <n v="0"/>
    <n v="1785746.8479899997"/>
    <n v="1715953.3476899995"/>
    <n v="0.96091635251740282"/>
    <s v="C"/>
    <n v="0"/>
    <n v="0"/>
  </r>
  <r>
    <s v="ORD-2025-189846"/>
    <d v="2025-08-11T00:00:00"/>
    <d v="2025-08-28T00:00:00"/>
    <x v="0"/>
    <s v="France"/>
    <s v="Paris"/>
    <s v="Education"/>
    <x v="2"/>
    <x v="6"/>
    <x v="4"/>
    <s v="NET-6218"/>
    <n v="416.16"/>
    <n v="571.9"/>
    <n v="7.0999999999999994E-2"/>
    <n v="14"/>
    <n v="17"/>
    <n v="7438.1314000000002"/>
    <n v="5826.2400000000007"/>
    <n v="1611.8913999999995"/>
    <n v="0.21670649701079486"/>
    <s v="Aug-2025"/>
    <s v="Q3-2025"/>
    <s v="Low"/>
    <s v="Europe &gt; France &gt; Paris"/>
    <s v="Jan-2023"/>
    <n v="31"/>
    <n v="31"/>
    <n v="1785746.8479899997"/>
    <n v="1723391.4790899996"/>
    <n v="0.96508163014808845"/>
    <s v="C"/>
    <n v="0"/>
    <n v="0"/>
  </r>
  <r>
    <s v="ORD-2025-680118"/>
    <d v="2025-03-10T00:00:00"/>
    <d v="2025-03-27T00:00:00"/>
    <x v="1"/>
    <s v="Brazil"/>
    <s v="Rio de Janeiro"/>
    <s v="Enterprise"/>
    <x v="3"/>
    <x v="6"/>
    <x v="4"/>
    <s v="NET-6269"/>
    <n v="996.73"/>
    <n v="1217.43"/>
    <n v="7.0000000000000007E-2"/>
    <n v="6"/>
    <n v="17"/>
    <n v="6793.2593999999999"/>
    <n v="5980.38"/>
    <n v="812.87939999999981"/>
    <n v="0.11965970267527247"/>
    <s v="Mar-2025"/>
    <s v="Q1-2025"/>
    <s v="Medium"/>
    <s v="Americas &gt; Brazil &gt; Rio de Janeiro"/>
    <s v="Jan-2023"/>
    <n v="26"/>
    <n v="26"/>
    <n v="1785746.8479899997"/>
    <n v="1730184.7384899997"/>
    <n v="0.9688857860437835"/>
    <s v="C"/>
    <n v="0"/>
    <n v="0"/>
  </r>
  <r>
    <s v="ORD-2024-496601"/>
    <d v="2024-11-11T00:00:00"/>
    <d v="2024-11-24T00:00:00"/>
    <x v="0"/>
    <s v="United Kingdom"/>
    <s v="London"/>
    <s v="Corporate"/>
    <x v="0"/>
    <x v="13"/>
    <x v="4"/>
    <s v="NET-2932"/>
    <n v="164.53"/>
    <n v="327.72"/>
    <n v="6.7000000000000004E-2"/>
    <n v="21"/>
    <n v="13"/>
    <n v="6421.017960000001"/>
    <n v="3455.13"/>
    <n v="2965.8879600000009"/>
    <n v="0.46190307805960418"/>
    <s v="Nov-2024"/>
    <s v="Q4-2024"/>
    <s v="Low"/>
    <s v="Europe &gt; United Kingdom &gt; London"/>
    <s v="Jan-2023"/>
    <n v="22"/>
    <n v="22"/>
    <n v="1785746.8479899997"/>
    <n v="1736605.7564499998"/>
    <n v="0.97248149053416377"/>
    <s v="C"/>
    <n v="0"/>
    <n v="0"/>
  </r>
  <r>
    <s v="ORD-2024-532184"/>
    <d v="2024-01-25T00:00:00"/>
    <d v="2024-02-08T00:00:00"/>
    <x v="2"/>
    <s v="Japan"/>
    <s v="Osaka"/>
    <s v="Consumer"/>
    <x v="1"/>
    <x v="14"/>
    <x v="4"/>
    <s v="NET-9569"/>
    <n v="937.16"/>
    <n v="1069.77"/>
    <n v="3.7999999999999999E-2"/>
    <n v="6"/>
    <n v="14"/>
    <n v="6174.7124399999993"/>
    <n v="5622.96"/>
    <n v="551.7524399999993"/>
    <n v="8.9356783066645837E-2"/>
    <s v="Jan-2024"/>
    <s v="Q1-2024"/>
    <s v="Medium"/>
    <s v="Asia &gt; Japan &gt; Osaka"/>
    <s v="Mar-2023"/>
    <n v="10"/>
    <n v="10"/>
    <n v="1785746.8479899997"/>
    <n v="1742780.4688899997"/>
    <n v="0.9759392664484543"/>
    <s v="C"/>
    <n v="0"/>
    <n v="0"/>
  </r>
  <r>
    <s v="ORD-2023-728177"/>
    <d v="2023-12-18T00:00:00"/>
    <d v="2024-01-14T00:00:00"/>
    <x v="2"/>
    <s v="India"/>
    <s v="Mumbai"/>
    <s v="Consumer"/>
    <x v="5"/>
    <x v="4"/>
    <x v="4"/>
    <s v="NET-6014"/>
    <n v="1408.3"/>
    <n v="2193.13"/>
    <n v="7.0999999999999994E-2"/>
    <n v="2"/>
    <n v="27"/>
    <n v="4074.8355400000005"/>
    <n v="2816.6"/>
    <n v="1258.2355400000006"/>
    <n v="0.30878191957656292"/>
    <s v="Dec-2023"/>
    <s v="Q4-2023"/>
    <s v="High"/>
    <s v="Asia &gt; India &gt; Mumbai"/>
    <s v="Jan-2023"/>
    <n v="11"/>
    <n v="11"/>
    <n v="1785746.8479899997"/>
    <n v="1746855.3044299998"/>
    <n v="0.97822113274130906"/>
    <s v="C"/>
    <n v="0"/>
    <n v="0"/>
  </r>
  <r>
    <s v="ORD-2023-156396"/>
    <d v="2023-02-21T00:00:00"/>
    <d v="2023-03-12T00:00:00"/>
    <x v="3"/>
    <s v="Kenya"/>
    <s v="Nakuru"/>
    <s v="Corporate"/>
    <x v="2"/>
    <x v="6"/>
    <x v="4"/>
    <s v="NET-2499"/>
    <n v="352.65"/>
    <n v="485.86"/>
    <n v="4.1000000000000002E-2"/>
    <n v="8"/>
    <n v="19"/>
    <n v="3727.5179199999998"/>
    <n v="2821.2"/>
    <n v="906.31791999999996"/>
    <n v="0.24314247159943903"/>
    <s v="Feb-2023"/>
    <s v="Q1-2023"/>
    <s v="Low"/>
    <s v="Africa &gt; Kenya &gt; Nakuru"/>
    <s v="Jan-2023"/>
    <n v="1"/>
    <n v="1"/>
    <n v="1785746.8479899997"/>
    <n v="1750582.8223499998"/>
    <n v="0.98030850471354336"/>
    <s v="C"/>
    <n v="0"/>
    <n v="0"/>
  </r>
  <r>
    <s v="ORD-2024-197852"/>
    <d v="2024-02-29T00:00:00"/>
    <d v="2024-03-30T00:00:00"/>
    <x v="2"/>
    <s v="Japan"/>
    <s v="Nagoya"/>
    <s v="Small Business"/>
    <x v="3"/>
    <x v="14"/>
    <x v="4"/>
    <s v="NET-7588"/>
    <n v="231.11"/>
    <n v="318.17"/>
    <n v="0.20100000000000001"/>
    <n v="14"/>
    <n v="30"/>
    <n v="3559.0496199999998"/>
    <n v="3235.54"/>
    <n v="323.50961999999981"/>
    <n v="9.0897754889969706E-2"/>
    <s v="Feb-2024"/>
    <s v="Q1-2024"/>
    <s v="Low"/>
    <s v="Asia &gt; Japan &gt; Nagoya"/>
    <s v="Mar-2023"/>
    <n v="11"/>
    <n v="11"/>
    <n v="1785746.8479899997"/>
    <n v="1754141.8719699997"/>
    <n v="0.98230153615806526"/>
    <s v="C"/>
    <n v="0"/>
    <n v="1"/>
  </r>
  <r>
    <s v="ORD-2023-713614"/>
    <d v="2023-08-02T00:00:00"/>
    <d v="2023-08-19T00:00:00"/>
    <x v="1"/>
    <s v="Canada"/>
    <s v="Vancouver"/>
    <s v="Corporate"/>
    <x v="2"/>
    <x v="6"/>
    <x v="4"/>
    <s v="NET-3689"/>
    <n v="175.38"/>
    <n v="347.9"/>
    <n v="7.1999999999999995E-2"/>
    <n v="11"/>
    <n v="17"/>
    <n v="3551.3631999999998"/>
    <n v="1929.1799999999998"/>
    <n v="1622.1831999999999"/>
    <n v="0.4567776114816981"/>
    <s v="Aug-2023"/>
    <s v="Q3-2023"/>
    <s v="Low"/>
    <s v="Americas &gt; Canada &gt; Vancouver"/>
    <s v="Jan-2023"/>
    <n v="7"/>
    <n v="7"/>
    <n v="1785746.8479899997"/>
    <n v="1757693.2351699998"/>
    <n v="0.98429026328587588"/>
    <s v="C"/>
    <n v="0"/>
    <n v="0"/>
  </r>
  <r>
    <s v="ORD-2024-972318"/>
    <d v="2024-12-24T00:00:00"/>
    <d v="2025-01-13T00:00:00"/>
    <x v="2"/>
    <s v="India"/>
    <s v="Bengaluru"/>
    <s v="Corporate"/>
    <x v="1"/>
    <x v="4"/>
    <x v="4"/>
    <s v="NET-9832"/>
    <n v="126.15"/>
    <n v="284.23"/>
    <n v="0.113"/>
    <n v="12"/>
    <n v="20"/>
    <n v="3025.3441200000002"/>
    <n v="1513.8000000000002"/>
    <n v="1511.54412"/>
    <n v="0.49962716968541082"/>
    <s v="Dec-2024"/>
    <s v="Q4-2024"/>
    <s v="Low"/>
    <s v="Asia &gt; India &gt; Bengaluru"/>
    <s v="Jan-2023"/>
    <n v="23"/>
    <n v="23"/>
    <n v="1785746.8479899997"/>
    <n v="1760718.5792899998"/>
    <n v="0.98598442510024797"/>
    <s v="C"/>
    <n v="0"/>
    <n v="0"/>
  </r>
  <r>
    <s v="ORD-2023-975863"/>
    <d v="2023-11-20T00:00:00"/>
    <d v="2023-12-05T00:00:00"/>
    <x v="2"/>
    <s v="Japan"/>
    <s v="Tokyo"/>
    <s v="Enterprise"/>
    <x v="0"/>
    <x v="2"/>
    <x v="4"/>
    <s v="NET-3033"/>
    <n v="354.24"/>
    <n v="249.87"/>
    <n v="0"/>
    <n v="11"/>
    <n v="15"/>
    <n v="2748.57"/>
    <n v="3896.6400000000003"/>
    <n v="-1148.0700000000002"/>
    <n v="-0.41769720254532361"/>
    <s v="Nov-2023"/>
    <s v="Q4-2023"/>
    <s v="Low"/>
    <s v="Asia &gt; Japan &gt; Tokyo"/>
    <s v="Mar-2023"/>
    <n v="8"/>
    <n v="8"/>
    <n v="1785746.8479899997"/>
    <n v="1763467.1492899999"/>
    <n v="0.98752359623365571"/>
    <s v="C"/>
    <n v="0"/>
    <n v="0"/>
  </r>
  <r>
    <s v="ORD-2024-719055"/>
    <d v="2024-01-02T00:00:00"/>
    <d v="2024-01-09T00:00:00"/>
    <x v="1"/>
    <s v="USA"/>
    <s v="Chicago"/>
    <s v="Education"/>
    <x v="1"/>
    <x v="7"/>
    <x v="4"/>
    <s v="NET-4554"/>
    <n v="404.77"/>
    <n v="433.88"/>
    <n v="0.215"/>
    <n v="8"/>
    <n v="7"/>
    <n v="2724.7664"/>
    <n v="3238.16"/>
    <n v="-513.39359999999988"/>
    <n v="-0.18841747314558777"/>
    <s v="Jan-2024"/>
    <s v="Q1-2024"/>
    <s v="Low"/>
    <s v="Americas &gt; USA &gt; Chicago"/>
    <s v="Jan-2023"/>
    <n v="12"/>
    <n v="12"/>
    <n v="1785746.8479899997"/>
    <n v="1766191.9156899999"/>
    <n v="0.98904943759413022"/>
    <s v="C"/>
    <n v="1"/>
    <n v="1"/>
  </r>
  <r>
    <s v="ORD-2024-792558"/>
    <d v="2024-10-16T00:00:00"/>
    <d v="2024-11-08T00:00:00"/>
    <x v="2"/>
    <s v="Japan"/>
    <s v="Osaka"/>
    <s v="Small Business"/>
    <x v="0"/>
    <x v="8"/>
    <x v="4"/>
    <s v="NET-6387"/>
    <n v="82.14"/>
    <n v="166.04"/>
    <n v="0"/>
    <n v="16"/>
    <n v="23"/>
    <n v="2656.64"/>
    <n v="1314.24"/>
    <n v="1342.3999999999999"/>
    <n v="0.50529992772825827"/>
    <s v="Oct-2024"/>
    <s v="Q4-2024"/>
    <s v="Low"/>
    <s v="Asia &gt; Japan &gt; Osaka"/>
    <s v="Mar-2023"/>
    <n v="19"/>
    <n v="19"/>
    <n v="1785746.8479899997"/>
    <n v="1768848.5556899998"/>
    <n v="0.99053712886626666"/>
    <s v="C"/>
    <n v="0"/>
    <n v="0"/>
  </r>
  <r>
    <s v="ORD-2025-907040"/>
    <d v="2025-04-17T00:00:00"/>
    <d v="2025-05-03T00:00:00"/>
    <x v="1"/>
    <s v="Brazil"/>
    <s v="Rio de Janeiro"/>
    <s v="Consumer"/>
    <x v="1"/>
    <x v="8"/>
    <x v="4"/>
    <s v="NET-8610"/>
    <n v="168.68"/>
    <n v="413.34"/>
    <n v="0.186"/>
    <n v="7"/>
    <n v="16"/>
    <n v="2355.2113199999999"/>
    <n v="1180.76"/>
    <n v="1174.4513199999999"/>
    <n v="0.49866069767361682"/>
    <s v="Apr-2025"/>
    <s v="Q2-2025"/>
    <s v="Low"/>
    <s v="Americas &gt; Brazil &gt; Rio de Janeiro"/>
    <s v="Jan-2023"/>
    <n v="27"/>
    <n v="27"/>
    <n v="1785746.8479899997"/>
    <n v="1771203.7670099998"/>
    <n v="0.99185602315559496"/>
    <s v="C"/>
    <n v="0"/>
    <n v="0"/>
  </r>
  <r>
    <s v="ORD-2023-177794"/>
    <d v="2023-05-04T00:00:00"/>
    <d v="2023-05-26T00:00:00"/>
    <x v="1"/>
    <s v="USA"/>
    <s v="San Francisco"/>
    <s v="Enterprise"/>
    <x v="2"/>
    <x v="8"/>
    <x v="4"/>
    <s v="NET-5941"/>
    <n v="249.71"/>
    <n v="361.33"/>
    <n v="9.4E-2"/>
    <n v="7"/>
    <n v="22"/>
    <n v="2291.5548600000002"/>
    <n v="1747.97"/>
    <n v="543.58486000000016"/>
    <n v="0.23721223937881206"/>
    <s v="May-2023"/>
    <s v="Q2-2023"/>
    <s v="Low"/>
    <s v="Americas &gt; USA &gt; San Francisco"/>
    <s v="Jan-2023"/>
    <n v="4"/>
    <n v="4"/>
    <n v="1785746.8479899997"/>
    <n v="1773495.3218699999"/>
    <n v="0.99313927047734119"/>
    <s v="C"/>
    <n v="0"/>
    <n v="0"/>
  </r>
  <r>
    <s v="ORD-2025-364852"/>
    <d v="2025-05-18T00:00:00"/>
    <d v="2025-06-09T00:00:00"/>
    <x v="1"/>
    <s v="USA"/>
    <s v="New York"/>
    <s v="Consumer"/>
    <x v="0"/>
    <x v="11"/>
    <x v="4"/>
    <s v="NET-3749"/>
    <n v="382.96"/>
    <n v="552.84"/>
    <n v="0.17599999999999999"/>
    <n v="5"/>
    <n v="22"/>
    <n v="2277.7008000000005"/>
    <n v="1914.8"/>
    <n v="362.90080000000057"/>
    <n v="0.15932768693763485"/>
    <s v="May-2025"/>
    <s v="Q2-2025"/>
    <s v="Low"/>
    <s v="Americas &gt; USA &gt; New York"/>
    <s v="Jan-2023"/>
    <n v="28"/>
    <n v="28"/>
    <n v="1785746.8479899997"/>
    <n v="1775773.0226699999"/>
    <n v="0.99441475966695603"/>
    <s v="C"/>
    <n v="0"/>
    <n v="0"/>
  </r>
  <r>
    <s v="ORD-2024-403664"/>
    <d v="2024-05-23T00:00:00"/>
    <d v="2024-06-06T00:00:00"/>
    <x v="1"/>
    <s v="Brazil"/>
    <s v="Rio de Janeiro"/>
    <s v="Non-Profit"/>
    <x v="2"/>
    <x v="14"/>
    <x v="4"/>
    <s v="NET-1166"/>
    <n v="51.13"/>
    <n v="57.53"/>
    <n v="4.4999999999999998E-2"/>
    <n v="35"/>
    <n v="14"/>
    <n v="1922.9402499999999"/>
    <n v="1789.5500000000002"/>
    <n v="133.3902499999997"/>
    <n v="6.9367859973808191E-2"/>
    <s v="May-2024"/>
    <s v="Q2-2024"/>
    <s v="Low"/>
    <s v="Americas &gt; Brazil &gt; Rio de Janeiro"/>
    <s v="Jan-2023"/>
    <n v="16"/>
    <n v="16"/>
    <n v="1785746.8479899997"/>
    <n v="1777695.9629199998"/>
    <n v="0.99549158657115266"/>
    <s v="C"/>
    <n v="0"/>
    <n v="0"/>
  </r>
  <r>
    <s v="ORD-2025-541501"/>
    <d v="2025-07-22T00:00:00"/>
    <d v="2025-08-18T00:00:00"/>
    <x v="2"/>
    <s v="China"/>
    <s v="Shenzhen"/>
    <s v="Non-Profit"/>
    <x v="1"/>
    <x v="9"/>
    <x v="4"/>
    <s v="NET-1804"/>
    <n v="547.32000000000005"/>
    <n v="419.17"/>
    <n v="9.1999999999999998E-2"/>
    <n v="5"/>
    <n v="27"/>
    <n v="1903.0318"/>
    <n v="2736.6000000000004"/>
    <n v="-833.56820000000039"/>
    <n v="-0.43802116181137929"/>
    <s v="Jul-2025"/>
    <s v="Q3-2025"/>
    <s v="Low"/>
    <s v="Asia &gt; China &gt; Shenzhen"/>
    <s v="Jan-2023"/>
    <n v="30"/>
    <n v="30"/>
    <n v="1785746.8479899997"/>
    <n v="1779598.9947199998"/>
    <n v="0.99655726494664143"/>
    <s v="C"/>
    <n v="0"/>
    <n v="0"/>
  </r>
  <r>
    <s v="ORD-2024-581530"/>
    <d v="2024-09-07T00:00:00"/>
    <d v="2024-09-18T00:00:00"/>
    <x v="2"/>
    <s v="China"/>
    <s v="Beijing"/>
    <s v="Consumer"/>
    <x v="5"/>
    <x v="0"/>
    <x v="4"/>
    <s v="NET-7998"/>
    <n v="181.74"/>
    <n v="190.84"/>
    <n v="0.214"/>
    <n v="11"/>
    <n v="11"/>
    <n v="1650.0026400000002"/>
    <n v="1999.14"/>
    <n v="-349.13735999999994"/>
    <n v="-0.21159806144310164"/>
    <s v="Sep-2024"/>
    <s v="Q3-2024"/>
    <s v="Low"/>
    <s v="Asia &gt; China &gt; Beijing"/>
    <s v="Jan-2023"/>
    <n v="20"/>
    <n v="20"/>
    <n v="1785746.8479899997"/>
    <n v="1781248.9973599999"/>
    <n v="0.9974812495762978"/>
    <s v="C"/>
    <n v="0"/>
    <n v="1"/>
  </r>
  <r>
    <s v="ORD-2025-306251"/>
    <d v="2025-04-10T00:00:00"/>
    <d v="2025-04-19T00:00:00"/>
    <x v="3"/>
    <s v="South Africa"/>
    <s v="Durban"/>
    <s v="Enterprise"/>
    <x v="4"/>
    <x v="12"/>
    <x v="4"/>
    <s v="NET-5270"/>
    <n v="113.74"/>
    <n v="165.7"/>
    <n v="0.124"/>
    <n v="11"/>
    <n v="9"/>
    <n v="1596.6851999999999"/>
    <n v="1251.1399999999999"/>
    <n v="345.54520000000002"/>
    <n v="0.21641410592394797"/>
    <s v="Apr-2025"/>
    <s v="Q2-2025"/>
    <s v="Low"/>
    <s v="Africa &gt; South Africa &gt; Durban"/>
    <s v="Jan-2023"/>
    <n v="27"/>
    <n v="27"/>
    <n v="1785746.8479899997"/>
    <n v="1782845.6825599999"/>
    <n v="0.9983753769839967"/>
    <s v="C"/>
    <n v="0"/>
    <n v="0"/>
  </r>
  <r>
    <s v="ORD-2024-892908"/>
    <d v="2024-07-13T00:00:00"/>
    <d v="2024-07-20T00:00:00"/>
    <x v="2"/>
    <s v="Japan"/>
    <s v="Nagoya"/>
    <s v="Small Business"/>
    <x v="1"/>
    <x v="6"/>
    <x v="4"/>
    <s v="NET-9575"/>
    <n v="105.13"/>
    <n v="244.13"/>
    <n v="7.0999999999999994E-2"/>
    <n v="5"/>
    <n v="7"/>
    <n v="1133.9838500000001"/>
    <n v="525.65"/>
    <n v="608.3338500000001"/>
    <n v="0.53645724319618837"/>
    <s v="Jul-2024"/>
    <s v="Q3-2024"/>
    <s v="Low"/>
    <s v="Asia &gt; Japan &gt; Nagoya"/>
    <s v="Mar-2023"/>
    <n v="16"/>
    <n v="16"/>
    <n v="1785746.8479899997"/>
    <n v="1783979.6664099998"/>
    <n v="0.99901039636049815"/>
    <s v="C"/>
    <n v="1"/>
    <n v="0"/>
  </r>
  <r>
    <s v="ORD-2023-766015"/>
    <d v="2023-04-13T00:00:00"/>
    <d v="2023-04-20T00:00:00"/>
    <x v="1"/>
    <s v="USA"/>
    <s v="San Francisco"/>
    <s v="Education"/>
    <x v="1"/>
    <x v="12"/>
    <x v="4"/>
    <s v="NET-1816"/>
    <n v="32.1"/>
    <n v="70.599999999999994"/>
    <n v="0.28199999999999997"/>
    <n v="17"/>
    <n v="7"/>
    <n v="861.74359999999979"/>
    <n v="545.70000000000005"/>
    <n v="316.04359999999974"/>
    <n v="0.36674899587301818"/>
    <s v="Apr-2023"/>
    <s v="Q2-2023"/>
    <s v="Low"/>
    <s v="Americas &gt; USA &gt; San Francisco"/>
    <s v="Jan-2023"/>
    <n v="3"/>
    <n v="3"/>
    <n v="1785746.8479899997"/>
    <n v="1784841.4100099998"/>
    <n v="0.99949296397693821"/>
    <s v="C"/>
    <n v="1"/>
    <n v="1"/>
  </r>
  <r>
    <s v="ORD-2023-373538"/>
    <d v="2023-02-28T00:00:00"/>
    <d v="2023-03-25T00:00:00"/>
    <x v="3"/>
    <s v="Kenya"/>
    <s v="Nairobi"/>
    <s v="Corporate"/>
    <x v="0"/>
    <x v="14"/>
    <x v="4"/>
    <s v="NET-9666"/>
    <n v="1460.76"/>
    <n v="30.66"/>
    <n v="0.13100000000000001"/>
    <n v="21"/>
    <n v="25"/>
    <n v="559.51434000000006"/>
    <n v="30675.96"/>
    <n v="-30116.445659999998"/>
    <n v="-53.826047890032619"/>
    <s v="Feb-2023"/>
    <s v="Q1-2023"/>
    <s v="Low"/>
    <s v="Africa &gt; Kenya &gt; Nairobi"/>
    <s v="Jan-2023"/>
    <n v="1"/>
    <n v="1"/>
    <n v="1785746.8479899997"/>
    <n v="1785400.9243499998"/>
    <n v="0.99980628629394519"/>
    <s v="C"/>
    <n v="0"/>
    <n v="0"/>
  </r>
  <r>
    <s v="ORD-2023-235230"/>
    <d v="2023-08-30T00:00:00"/>
    <d v="2023-09-01T00:00:00"/>
    <x v="0"/>
    <s v="Germany"/>
    <s v="Munich"/>
    <s v="Corporate"/>
    <x v="3"/>
    <x v="15"/>
    <x v="4"/>
    <s v="NET-9989"/>
    <n v="44.42"/>
    <n v="41.9"/>
    <n v="0.14399999999999999"/>
    <n v="9"/>
    <n v="2"/>
    <n v="322.79759999999999"/>
    <n v="399.78000000000003"/>
    <n v="-76.982400000000041"/>
    <n v="-0.23848504449847224"/>
    <s v="Aug-2023"/>
    <s v="Q3-2023"/>
    <s v="Low"/>
    <s v="Europe &gt; Germany &gt; Munich"/>
    <s v="Jan-2023"/>
    <n v="7"/>
    <n v="7"/>
    <n v="1785746.8479899997"/>
    <n v="1785723.7219499997"/>
    <n v="0.99998704965374796"/>
    <s v="C"/>
    <n v="1"/>
    <n v="0"/>
  </r>
  <r>
    <s v="ORD-2024-919471"/>
    <d v="2024-06-29T00:00:00"/>
    <d v="2024-07-26T00:00:00"/>
    <x v="3"/>
    <s v="South Africa"/>
    <s v="Durban"/>
    <s v="Enterprise"/>
    <x v="5"/>
    <x v="7"/>
    <x v="4"/>
    <s v="NET-4241"/>
    <n v="5.36"/>
    <n v="4.37"/>
    <n v="0.11799999999999999"/>
    <n v="6"/>
    <n v="27"/>
    <n v="23.12604"/>
    <n v="32.160000000000004"/>
    <n v="-9.033960000000004"/>
    <n v="-0.3906401614803055"/>
    <s v="Jun-2024"/>
    <s v="Q2-2024"/>
    <s v="Low"/>
    <s v="Africa &gt; South Africa &gt; Durban"/>
    <s v="Jan-2023"/>
    <n v="17"/>
    <n v="17"/>
    <n v="1785746.8479899997"/>
    <n v="1785746.8479899997"/>
    <n v="1"/>
    <s v="C"/>
    <n v="0"/>
    <n v="0"/>
  </r>
  <r>
    <s v="ORD-2025-254721"/>
    <d v="2025-05-15T00:00:00"/>
    <d v="2025-06-05T00:00:00"/>
    <x v="2"/>
    <s v="Japan"/>
    <s v="Osaka"/>
    <s v="Enterprise"/>
    <x v="3"/>
    <x v="11"/>
    <x v="5"/>
    <s v="PHN-6480"/>
    <n v="1466.5"/>
    <n v="2778.74"/>
    <n v="0.13500000000000001"/>
    <n v="33"/>
    <n v="21"/>
    <n v="79319.133300000001"/>
    <n v="48394.5"/>
    <n v="30924.633300000001"/>
    <n v="0.38987608680792279"/>
    <s v="May-2025"/>
    <s v="Q2-2025"/>
    <s v="High"/>
    <s v="Asia &gt; Japan &gt; Osaka"/>
    <s v="Mar-2023"/>
    <n v="26"/>
    <n v="26"/>
    <n v="1473517.9961600001"/>
    <n v="79319.133300000001"/>
    <n v="5.3829768965636189E-2"/>
    <s v="A"/>
    <n v="0"/>
    <n v="0"/>
  </r>
  <r>
    <s v="ORD-2025-233883"/>
    <d v="2025-09-08T00:00:00"/>
    <d v="2025-09-16T00:00:00"/>
    <x v="2"/>
    <s v="Japan"/>
    <s v="Osaka"/>
    <s v="Corporate"/>
    <x v="5"/>
    <x v="1"/>
    <x v="5"/>
    <s v="PHN-1197"/>
    <n v="1225.57"/>
    <n v="2705.57"/>
    <n v="0.183"/>
    <n v="32"/>
    <n v="8"/>
    <n v="70734.422080000004"/>
    <n v="39218.239999999998"/>
    <n v="31516.182080000006"/>
    <n v="0.44555650775453404"/>
    <s v="Sep-2025"/>
    <s v="Q3-2025"/>
    <s v="High"/>
    <s v="Asia &gt; Japan &gt; Osaka"/>
    <s v="Mar-2023"/>
    <n v="30"/>
    <n v="30"/>
    <n v="1473517.9961600001"/>
    <n v="150053.55538000001"/>
    <n v="0.10183354107044555"/>
    <s v="A"/>
    <n v="0"/>
    <n v="0"/>
  </r>
  <r>
    <s v="ORD-2025-262434"/>
    <d v="2025-06-19T00:00:00"/>
    <d v="2025-06-21T00:00:00"/>
    <x v="3"/>
    <s v="South Africa"/>
    <s v="Johannesburg"/>
    <s v="Small Business"/>
    <x v="4"/>
    <x v="11"/>
    <x v="5"/>
    <s v="PHN-7379"/>
    <n v="1466.27"/>
    <n v="3589.89"/>
    <n v="9.7000000000000003E-2"/>
    <n v="21"/>
    <n v="2"/>
    <n v="68075.084069999997"/>
    <n v="30791.67"/>
    <n v="37283.414069999999"/>
    <n v="0.54768076425234158"/>
    <s v="Jun-2025"/>
    <s v="Q2-2025"/>
    <s v="High"/>
    <s v="Africa &gt; South Africa &gt; Johannesburg"/>
    <s v="Jan-2023"/>
    <n v="29"/>
    <n v="29"/>
    <n v="1473517.9961600001"/>
    <n v="218128.63945000002"/>
    <n v="0.14803255882754404"/>
    <s v="A"/>
    <n v="1"/>
    <n v="0"/>
  </r>
  <r>
    <s v="ORD-2023-455933"/>
    <d v="2023-11-19T00:00:00"/>
    <d v="2023-12-19T00:00:00"/>
    <x v="2"/>
    <s v="Japan"/>
    <s v="Nagoya"/>
    <s v="Consumer"/>
    <x v="0"/>
    <x v="3"/>
    <x v="5"/>
    <s v="PHN-9184"/>
    <n v="807.11"/>
    <n v="1853.86"/>
    <n v="0.13900000000000001"/>
    <n v="39"/>
    <n v="30"/>
    <n v="62250.764939999994"/>
    <n v="31477.29"/>
    <n v="30773.474939999993"/>
    <n v="0.49434693645388633"/>
    <s v="Nov-2023"/>
    <s v="Q4-2023"/>
    <s v="High"/>
    <s v="Asia &gt; Japan &gt; Nagoya"/>
    <s v="Mar-2023"/>
    <n v="8"/>
    <n v="8"/>
    <n v="1473517.9961600001"/>
    <n v="280379.40439000004"/>
    <n v="0.19027891421799467"/>
    <s v="A"/>
    <n v="0"/>
    <n v="0"/>
  </r>
  <r>
    <s v="ORD-2025-278048"/>
    <d v="2025-06-22T00:00:00"/>
    <d v="2025-07-08T00:00:00"/>
    <x v="0"/>
    <s v="United Kingdom"/>
    <s v="London"/>
    <s v="Education"/>
    <x v="3"/>
    <x v="5"/>
    <x v="5"/>
    <s v="PHN-5316"/>
    <n v="892.73"/>
    <n v="979.84"/>
    <n v="0.17399999999999999"/>
    <n v="55"/>
    <n v="16"/>
    <n v="44514.131200000011"/>
    <n v="49100.15"/>
    <n v="-4586.0187999999907"/>
    <n v="-0.10302388649112823"/>
    <s v="Jun-2025"/>
    <s v="Q2-2025"/>
    <s v="Medium"/>
    <s v="Europe &gt; United Kingdom &gt; London"/>
    <s v="Jan-2023"/>
    <n v="29"/>
    <n v="29"/>
    <n v="1473517.9961600001"/>
    <n v="324893.53559000004"/>
    <n v="0.22048833908827395"/>
    <s v="A"/>
    <n v="0"/>
    <n v="0"/>
  </r>
  <r>
    <s v="ORD-2024-647473"/>
    <d v="2024-02-17T00:00:00"/>
    <d v="2024-03-04T00:00:00"/>
    <x v="2"/>
    <s v="India"/>
    <s v="Delhi"/>
    <s v="Small Business"/>
    <x v="1"/>
    <x v="6"/>
    <x v="5"/>
    <s v="PHN-1717"/>
    <n v="1231.8"/>
    <n v="2015.99"/>
    <n v="0.26100000000000001"/>
    <n v="29"/>
    <n v="16"/>
    <n v="43204.681689999998"/>
    <n v="35722.199999999997"/>
    <n v="7482.4816900000005"/>
    <n v="0.17318682599464374"/>
    <s v="Feb-2024"/>
    <s v="Q1-2024"/>
    <s v="High"/>
    <s v="Asia &gt; India &gt; Delhi"/>
    <s v="Jan-2023"/>
    <n v="13"/>
    <n v="13"/>
    <n v="1473517.9961600001"/>
    <n v="368098.21728000004"/>
    <n v="0.24980910870397716"/>
    <s v="A"/>
    <n v="0"/>
    <n v="1"/>
  </r>
  <r>
    <s v="ORD-2024-286833"/>
    <d v="2024-08-14T00:00:00"/>
    <d v="2024-09-04T00:00:00"/>
    <x v="0"/>
    <s v="United Kingdom"/>
    <s v="Manchester"/>
    <s v="Non-Profit"/>
    <x v="2"/>
    <x v="8"/>
    <x v="5"/>
    <s v="PHN-2341"/>
    <n v="1138.8"/>
    <n v="2250.81"/>
    <n v="0.123"/>
    <n v="19"/>
    <n v="21"/>
    <n v="37505.247029999999"/>
    <n v="21637.200000000001"/>
    <n v="15868.047029999998"/>
    <n v="0.42308872188756247"/>
    <s v="Aug-2024"/>
    <s v="Q3-2024"/>
    <s v="High"/>
    <s v="Europe &gt; United Kingdom &gt; Manchester"/>
    <s v="Jan-2023"/>
    <n v="19"/>
    <n v="19"/>
    <n v="1473517.9961600001"/>
    <n v="405603.46431000007"/>
    <n v="0.27526196854534929"/>
    <s v="A"/>
    <n v="0"/>
    <n v="0"/>
  </r>
  <r>
    <s v="ORD-2025-276968"/>
    <d v="2025-02-25T00:00:00"/>
    <d v="2025-03-17T00:00:00"/>
    <x v="1"/>
    <s v="USA"/>
    <s v="San Francisco"/>
    <s v="Non-Profit"/>
    <x v="1"/>
    <x v="11"/>
    <x v="5"/>
    <s v="PHN-1044"/>
    <n v="1205.26"/>
    <n v="1696.35"/>
    <n v="1.9E-2"/>
    <n v="22"/>
    <n v="20"/>
    <n v="36610.625699999997"/>
    <n v="26515.72"/>
    <n v="10094.905699999996"/>
    <n v="0.27573704374028213"/>
    <s v="Feb-2025"/>
    <s v="Q1-2025"/>
    <s v="High"/>
    <s v="Americas &gt; USA &gt; San Francisco"/>
    <s v="Jan-2023"/>
    <n v="25"/>
    <n v="25"/>
    <n v="1473517.9961600001"/>
    <n v="442214.09001000004"/>
    <n v="0.3001076954352872"/>
    <s v="A"/>
    <n v="0"/>
    <n v="0"/>
  </r>
  <r>
    <s v="ORD-2024-572312"/>
    <d v="2024-06-16T00:00:00"/>
    <d v="2024-06-21T00:00:00"/>
    <x v="2"/>
    <s v="Japan"/>
    <s v="Tokyo"/>
    <s v="Small Business"/>
    <x v="5"/>
    <x v="6"/>
    <x v="5"/>
    <s v="PHN-9677"/>
    <n v="1367.13"/>
    <n v="3062.01"/>
    <n v="0.10299999999999999"/>
    <n v="13"/>
    <n v="5"/>
    <n v="35706.098610000008"/>
    <n v="17772.690000000002"/>
    <n v="17933.408610000006"/>
    <n v="0.50225057645971705"/>
    <s v="Jun-2024"/>
    <s v="Q2-2024"/>
    <s v="High"/>
    <s v="Asia &gt; Japan &gt; Tokyo"/>
    <s v="Mar-2023"/>
    <n v="15"/>
    <n v="15"/>
    <n v="1473517.9961600001"/>
    <n v="477920.18862000003"/>
    <n v="0.32433956684985454"/>
    <s v="A"/>
    <n v="1"/>
    <n v="0"/>
  </r>
  <r>
    <s v="ORD-2023-382017"/>
    <d v="2023-01-13T00:00:00"/>
    <d v="2023-01-19T00:00:00"/>
    <x v="1"/>
    <s v="USA"/>
    <s v="Chicago"/>
    <s v="Corporate"/>
    <x v="3"/>
    <x v="11"/>
    <x v="5"/>
    <s v="PHN-3159"/>
    <n v="833.57"/>
    <n v="881.57"/>
    <n v="5.7000000000000002E-2"/>
    <n v="40"/>
    <n v="6"/>
    <n v="33252.820400000004"/>
    <n v="33342.800000000003"/>
    <n v="-89.979599999998754"/>
    <n v="-2.705923856010684E-3"/>
    <s v="Jan-2023"/>
    <s v="Q1-2023"/>
    <s v="Medium"/>
    <s v="Americas &gt; USA &gt; Chicago"/>
    <s v="Jan-2023"/>
    <n v="0"/>
    <n v="0"/>
    <n v="1473517.9961600001"/>
    <n v="511173.00902000006"/>
    <n v="0.34690652598211974"/>
    <s v="A"/>
    <n v="1"/>
    <n v="0"/>
  </r>
  <r>
    <s v="ORD-2023-195665"/>
    <d v="2023-12-19T00:00:00"/>
    <d v="2023-12-20T00:00:00"/>
    <x v="1"/>
    <s v="Brazil"/>
    <s v="Rio de Janeiro"/>
    <s v="Consumer"/>
    <x v="5"/>
    <x v="8"/>
    <x v="5"/>
    <s v="PHN-7274"/>
    <n v="1080.43"/>
    <n v="2529.15"/>
    <n v="0.14699999999999999"/>
    <n v="15"/>
    <n v="1"/>
    <n v="32360.474249999999"/>
    <n v="16206.45"/>
    <n v="16154.024249999999"/>
    <n v="0.49918997247081442"/>
    <s v="Dec-2023"/>
    <s v="Q4-2023"/>
    <s v="High"/>
    <s v="Americas &gt; Brazil &gt; Rio de Janeiro"/>
    <s v="Jan-2023"/>
    <n v="11"/>
    <n v="11"/>
    <n v="1473517.9961600001"/>
    <n v="543533.48327000008"/>
    <n v="0.36886789620924398"/>
    <s v="A"/>
    <n v="1"/>
    <n v="0"/>
  </r>
  <r>
    <s v="ORD-2025-328504"/>
    <d v="2025-01-27T00:00:00"/>
    <d v="2025-02-15T00:00:00"/>
    <x v="2"/>
    <s v="China"/>
    <s v="Shenzhen"/>
    <s v="Non-Profit"/>
    <x v="3"/>
    <x v="2"/>
    <x v="5"/>
    <s v="PHN-8368"/>
    <n v="1253.22"/>
    <n v="3104.71"/>
    <n v="0"/>
    <n v="10"/>
    <n v="19"/>
    <n v="31047.1"/>
    <n v="12532.2"/>
    <n v="18514.899999999998"/>
    <n v="0.59634877331538205"/>
    <s v="Jan-2025"/>
    <s v="Q1-2025"/>
    <s v="High"/>
    <s v="Asia &gt; China &gt; Shenzhen"/>
    <s v="Jan-2023"/>
    <n v="24"/>
    <n v="24"/>
    <n v="1473517.9961600001"/>
    <n v="574580.58327000006"/>
    <n v="0.38993794766494999"/>
    <s v="A"/>
    <n v="0"/>
    <n v="0"/>
  </r>
  <r>
    <s v="ORD-2024-438404"/>
    <d v="2024-09-23T00:00:00"/>
    <d v="2024-10-18T00:00:00"/>
    <x v="1"/>
    <s v="Canada"/>
    <s v="Vancouver"/>
    <s v="Small Business"/>
    <x v="2"/>
    <x v="15"/>
    <x v="5"/>
    <s v="PHN-4568"/>
    <n v="1297"/>
    <n v="2411.52"/>
    <n v="2.1000000000000001E-2"/>
    <n v="13"/>
    <n v="25"/>
    <n v="30691.415039999996"/>
    <n v="16861"/>
    <n v="13830.415039999996"/>
    <n v="0.45062813239385907"/>
    <s v="Sep-2024"/>
    <s v="Q3-2024"/>
    <s v="High"/>
    <s v="Americas &gt; Canada &gt; Vancouver"/>
    <s v="Jan-2023"/>
    <n v="20"/>
    <n v="20"/>
    <n v="1473517.9961600001"/>
    <n v="605271.99831000005"/>
    <n v="0.41076661424383265"/>
    <s v="A"/>
    <n v="0"/>
    <n v="0"/>
  </r>
  <r>
    <s v="ORD-2024-580808"/>
    <d v="2024-06-16T00:00:00"/>
    <d v="2024-07-03T00:00:00"/>
    <x v="3"/>
    <s v="South Africa"/>
    <s v="Johannesburg"/>
    <s v="Enterprise"/>
    <x v="1"/>
    <x v="6"/>
    <x v="5"/>
    <s v="PHN-6832"/>
    <n v="1173.83"/>
    <n v="2328.9"/>
    <n v="0.12"/>
    <n v="14"/>
    <n v="17"/>
    <n v="28692.048000000003"/>
    <n v="16433.62"/>
    <n v="12258.428000000004"/>
    <n v="0.42724130393201637"/>
    <s v="Jun-2024"/>
    <s v="Q2-2024"/>
    <s v="High"/>
    <s v="Africa &gt; South Africa &gt; Johannesburg"/>
    <s v="Jan-2023"/>
    <n v="17"/>
    <n v="17"/>
    <n v="1473517.9961600001"/>
    <n v="633964.04631000001"/>
    <n v="0.43023841443546362"/>
    <s v="A"/>
    <n v="0"/>
    <n v="0"/>
  </r>
  <r>
    <s v="ORD-2023-349264"/>
    <d v="2023-06-01T00:00:00"/>
    <d v="2023-06-08T00:00:00"/>
    <x v="0"/>
    <s v="Germany"/>
    <s v="Frankfurt"/>
    <s v="Consumer"/>
    <x v="2"/>
    <x v="5"/>
    <x v="5"/>
    <s v="PHN-1924"/>
    <n v="804.17"/>
    <n v="1072.29"/>
    <n v="3.2000000000000001E-2"/>
    <n v="27"/>
    <n v="7"/>
    <n v="28025.371439999999"/>
    <n v="21712.59"/>
    <n v="6312.7814399999988"/>
    <n v="0.22525237367558684"/>
    <s v="Jun-2023"/>
    <s v="Q2-2023"/>
    <s v="Medium"/>
    <s v="Europe &gt; Germany &gt; Frankfurt"/>
    <s v="Jan-2023"/>
    <n v="5"/>
    <n v="5"/>
    <n v="1473517.9961600001"/>
    <n v="661989.41775000002"/>
    <n v="0.44925777593157995"/>
    <s v="A"/>
    <n v="1"/>
    <n v="0"/>
  </r>
  <r>
    <s v="ORD-2023-933238"/>
    <d v="2023-03-17T00:00:00"/>
    <d v="2023-04-06T00:00:00"/>
    <x v="0"/>
    <s v="Germany"/>
    <s v="Munich"/>
    <s v="Consumer"/>
    <x v="0"/>
    <x v="0"/>
    <x v="5"/>
    <s v="PHN-8483"/>
    <n v="692.18"/>
    <n v="1159.3499999999999"/>
    <n v="0.112"/>
    <n v="27"/>
    <n v="20"/>
    <n v="27796.575599999996"/>
    <n v="18688.859999999997"/>
    <n v="9107.7155999999995"/>
    <n v="0.32765602968734037"/>
    <s v="Mar-2023"/>
    <s v="Q1-2023"/>
    <s v="Medium"/>
    <s v="Europe &gt; Germany &gt; Munich"/>
    <s v="Jan-2023"/>
    <n v="2"/>
    <n v="2"/>
    <n v="1473517.9961600001"/>
    <n v="689785.99335"/>
    <n v="0.46812186559484709"/>
    <s v="A"/>
    <n v="0"/>
    <n v="0"/>
  </r>
  <r>
    <s v="ORD-2024-690270"/>
    <d v="2024-05-17T00:00:00"/>
    <d v="2024-05-27T00:00:00"/>
    <x v="1"/>
    <s v="USA"/>
    <s v="Austin"/>
    <s v="Non-Profit"/>
    <x v="2"/>
    <x v="1"/>
    <x v="5"/>
    <s v="PHN-7974"/>
    <n v="1484.23"/>
    <n v="3472.81"/>
    <n v="0.25600000000000001"/>
    <n v="10"/>
    <n v="10"/>
    <n v="25837.706399999999"/>
    <n v="14842.3"/>
    <n v="10995.4064"/>
    <n v="0.42555659661803419"/>
    <s v="May-2024"/>
    <s v="Q2-2024"/>
    <s v="High"/>
    <s v="Americas &gt; USA &gt; Austin"/>
    <s v="Jan-2023"/>
    <n v="16"/>
    <n v="16"/>
    <n v="1473517.9961600001"/>
    <n v="715623.69975000003"/>
    <n v="0.48565657264785445"/>
    <s v="A"/>
    <n v="0"/>
    <n v="1"/>
  </r>
  <r>
    <s v="ORD-2025-526650"/>
    <d v="2025-04-27T00:00:00"/>
    <d v="2025-05-25T00:00:00"/>
    <x v="0"/>
    <s v="France"/>
    <s v="Paris"/>
    <s v="Small Business"/>
    <x v="1"/>
    <x v="14"/>
    <x v="5"/>
    <s v="PHN-8350"/>
    <n v="603.45000000000005"/>
    <n v="1244.08"/>
    <n v="0.2"/>
    <n v="25"/>
    <n v="28"/>
    <n v="24881.600000000002"/>
    <n v="15086.250000000002"/>
    <n v="9795.35"/>
    <n v="0.39367846119220629"/>
    <s v="Apr-2025"/>
    <s v="Q2-2025"/>
    <s v="Medium"/>
    <s v="Europe &gt; France &gt; Paris"/>
    <s v="Jan-2023"/>
    <n v="27"/>
    <n v="27"/>
    <n v="1473517.9961600001"/>
    <n v="740505.29975000001"/>
    <n v="0.50254242003135552"/>
    <s v="A"/>
    <n v="0"/>
    <n v="0"/>
  </r>
  <r>
    <s v="ORD-2024-819979"/>
    <d v="2024-05-28T00:00:00"/>
    <d v="2024-06-18T00:00:00"/>
    <x v="0"/>
    <s v="Germany"/>
    <s v="Frankfurt"/>
    <s v="Small Business"/>
    <x v="2"/>
    <x v="13"/>
    <x v="5"/>
    <s v="PHN-9399"/>
    <n v="986.85"/>
    <n v="2422.1"/>
    <n v="7.5999999999999998E-2"/>
    <n v="11"/>
    <n v="21"/>
    <n v="24618.224399999999"/>
    <n v="10855.35"/>
    <n v="13762.874399999999"/>
    <n v="0.55905227673527902"/>
    <s v="May-2024"/>
    <s v="Q2-2024"/>
    <s v="High"/>
    <s v="Europe &gt; Germany &gt; Frankfurt"/>
    <s v="Jan-2023"/>
    <n v="16"/>
    <n v="16"/>
    <n v="1473517.9961600001"/>
    <n v="765123.52414999995"/>
    <n v="0.51924952809800629"/>
    <s v="A"/>
    <n v="0"/>
    <n v="0"/>
  </r>
  <r>
    <s v="ORD-2024-819778"/>
    <d v="2024-06-02T00:00:00"/>
    <d v="2024-06-15T00:00:00"/>
    <x v="3"/>
    <s v="Kenya"/>
    <s v="Mombasa"/>
    <s v="Education"/>
    <x v="2"/>
    <x v="0"/>
    <x v="5"/>
    <s v="PHN-6866"/>
    <n v="1295.18"/>
    <n v="3024.03"/>
    <n v="0.192"/>
    <n v="10"/>
    <n v="13"/>
    <n v="24434.162400000005"/>
    <n v="12951.800000000001"/>
    <n v="11482.362400000004"/>
    <n v="0.46993067378483172"/>
    <s v="Jun-2024"/>
    <s v="Q2-2024"/>
    <s v="High"/>
    <s v="Africa &gt; Kenya &gt; Mombasa"/>
    <s v="Jan-2023"/>
    <n v="17"/>
    <n v="17"/>
    <n v="1473517.9961600001"/>
    <n v="789557.68654999998"/>
    <n v="0.53583172286160996"/>
    <s v="A"/>
    <n v="0"/>
    <n v="0"/>
  </r>
  <r>
    <s v="ORD-2024-566589"/>
    <d v="2024-06-11T00:00:00"/>
    <d v="2024-07-09T00:00:00"/>
    <x v="3"/>
    <s v="Nigeria"/>
    <s v="Port Harcourt"/>
    <s v="Corporate"/>
    <x v="1"/>
    <x v="14"/>
    <x v="5"/>
    <s v="PHN-2436"/>
    <n v="895.54"/>
    <n v="1045"/>
    <n v="0.216"/>
    <n v="28"/>
    <n v="28"/>
    <n v="22939.84"/>
    <n v="25075.119999999999"/>
    <n v="-2135.2799999999988"/>
    <n v="-9.3081730299775359E-2"/>
    <s v="Jun-2024"/>
    <s v="Q2-2024"/>
    <s v="Medium"/>
    <s v="Africa &gt; Nigeria &gt; Port Harcourt"/>
    <s v="Jan-2023"/>
    <n v="17"/>
    <n v="17"/>
    <n v="1473517.9961600001"/>
    <n v="812497.52654999995"/>
    <n v="0.55139979875873602"/>
    <s v="A"/>
    <n v="0"/>
    <n v="1"/>
  </r>
  <r>
    <s v="ORD-2023-239789"/>
    <d v="2023-12-03T00:00:00"/>
    <d v="2023-12-26T00:00:00"/>
    <x v="1"/>
    <s v="Brazil"/>
    <s v="Rio de Janeiro"/>
    <s v="Education"/>
    <x v="0"/>
    <x v="0"/>
    <x v="5"/>
    <s v="PHN-4644"/>
    <n v="1303.1099999999999"/>
    <n v="1145.67"/>
    <n v="0.184"/>
    <n v="23"/>
    <n v="23"/>
    <n v="21501.934560000005"/>
    <n v="29971.53"/>
    <n v="-8469.5954399999937"/>
    <n v="-0.39389922875851185"/>
    <s v="Dec-2023"/>
    <s v="Q4-2023"/>
    <s v="Medium"/>
    <s v="Americas &gt; Brazil &gt; Rio de Janeiro"/>
    <s v="Jan-2023"/>
    <n v="11"/>
    <n v="11"/>
    <n v="1473517.9961600001"/>
    <n v="833999.46110999992"/>
    <n v="0.5659920430448826"/>
    <s v="A"/>
    <n v="0"/>
    <n v="0"/>
  </r>
  <r>
    <s v="ORD-2024-868223"/>
    <d v="2024-03-03T00:00:00"/>
    <d v="2024-03-19T00:00:00"/>
    <x v="2"/>
    <s v="China"/>
    <s v="Beijing"/>
    <s v="Consumer"/>
    <x v="5"/>
    <x v="12"/>
    <x v="5"/>
    <s v="PHN-4915"/>
    <n v="988.83"/>
    <n v="1206.04"/>
    <n v="6.3E-2"/>
    <n v="19"/>
    <n v="16"/>
    <n v="21471.130119999998"/>
    <n v="18787.77"/>
    <n v="2683.3601199999976"/>
    <n v="0.12497526236406591"/>
    <s v="Mar-2024"/>
    <s v="Q1-2024"/>
    <s v="Medium"/>
    <s v="Asia &gt; China &gt; Beijing"/>
    <s v="Jan-2023"/>
    <n v="14"/>
    <n v="14"/>
    <n v="1473517.9961600001"/>
    <n v="855470.5912299999"/>
    <n v="0.58056338196029045"/>
    <s v="A"/>
    <n v="0"/>
    <n v="0"/>
  </r>
  <r>
    <s v="ORD-2023-178249"/>
    <d v="2023-12-29T00:00:00"/>
    <d v="2024-01-20T00:00:00"/>
    <x v="3"/>
    <s v="Kenya"/>
    <s v="Kisumu"/>
    <s v="Corporate"/>
    <x v="3"/>
    <x v="2"/>
    <x v="5"/>
    <s v="PHN-7924"/>
    <n v="1395.49"/>
    <n v="1679.42"/>
    <n v="0.20300000000000001"/>
    <n v="15"/>
    <n v="22"/>
    <n v="20077.466100000001"/>
    <n v="20932.349999999999"/>
    <n v="-854.88389999999708"/>
    <n v="-4.2579272490964236E-2"/>
    <s v="Dec-2023"/>
    <s v="Q4-2023"/>
    <s v="High"/>
    <s v="Africa &gt; Kenya &gt; Kisumu"/>
    <s v="Jan-2023"/>
    <n v="11"/>
    <n v="11"/>
    <n v="1473517.9961600001"/>
    <n v="875548.05732999987"/>
    <n v="0.59418891361468629"/>
    <s v="A"/>
    <n v="0"/>
    <n v="1"/>
  </r>
  <r>
    <s v="ORD-2024-219735"/>
    <d v="2024-04-03T00:00:00"/>
    <d v="2024-04-07T00:00:00"/>
    <x v="1"/>
    <s v="Brazil"/>
    <s v="Brasília"/>
    <s v="Non-Profit"/>
    <x v="3"/>
    <x v="15"/>
    <x v="5"/>
    <s v="PHN-5445"/>
    <n v="1023.27"/>
    <n v="1343.64"/>
    <n v="0.13300000000000001"/>
    <n v="17"/>
    <n v="4"/>
    <n v="19803.909960000001"/>
    <n v="17395.59"/>
    <n v="2408.3199600000007"/>
    <n v="0.12160830688810104"/>
    <s v="Apr-2024"/>
    <s v="Q2-2024"/>
    <s v="Medium"/>
    <s v="Americas &gt; Brazil &gt; Brasília"/>
    <s v="Jan-2023"/>
    <n v="15"/>
    <n v="15"/>
    <n v="1473517.9961600001"/>
    <n v="895351.96728999983"/>
    <n v="0.60762879694940564"/>
    <s v="A"/>
    <n v="1"/>
    <n v="0"/>
  </r>
  <r>
    <s v="ORD-2024-571797"/>
    <d v="2024-07-11T00:00:00"/>
    <d v="2024-07-31T00:00:00"/>
    <x v="2"/>
    <s v="China"/>
    <s v="Shenzhen"/>
    <s v="Consumer"/>
    <x v="2"/>
    <x v="12"/>
    <x v="5"/>
    <s v="PHN-7815"/>
    <n v="647.26"/>
    <n v="1374.72"/>
    <n v="6.6000000000000003E-2"/>
    <n v="15"/>
    <n v="20"/>
    <n v="19259.8272"/>
    <n v="9708.9"/>
    <n v="9550.9272000000001"/>
    <n v="0.49589890401508901"/>
    <s v="Jul-2024"/>
    <s v="Q3-2024"/>
    <s v="Medium"/>
    <s v="Asia &gt; China &gt; Shenzhen"/>
    <s v="Jan-2023"/>
    <n v="18"/>
    <n v="18"/>
    <n v="1473517.9961600001"/>
    <n v="914611.79448999977"/>
    <n v="0.62069943962237695"/>
    <s v="A"/>
    <n v="0"/>
    <n v="0"/>
  </r>
  <r>
    <s v="ORD-2024-902741"/>
    <d v="2024-12-23T00:00:00"/>
    <d v="2025-01-11T00:00:00"/>
    <x v="0"/>
    <s v="Germany"/>
    <s v="Berlin"/>
    <s v="Education"/>
    <x v="0"/>
    <x v="10"/>
    <x v="5"/>
    <s v="PHN-8057"/>
    <n v="501.81"/>
    <n v="921.62"/>
    <n v="0.01"/>
    <n v="21"/>
    <n v="19"/>
    <n v="19160.479800000001"/>
    <n v="10538.01"/>
    <n v="8622.4698000000008"/>
    <n v="0.45001325071202031"/>
    <s v="Dec-2024"/>
    <s v="Q4-2024"/>
    <s v="Medium"/>
    <s v="Europe &gt; Germany &gt; Berlin"/>
    <s v="Jan-2023"/>
    <n v="23"/>
    <n v="23"/>
    <n v="1473517.9961600001"/>
    <n v="933772.27428999974"/>
    <n v="0.63370266038380119"/>
    <s v="A"/>
    <n v="0"/>
    <n v="0"/>
  </r>
  <r>
    <s v="ORD-2023-623293"/>
    <d v="2023-10-12T00:00:00"/>
    <d v="2023-10-29T00:00:00"/>
    <x v="2"/>
    <s v="Japan"/>
    <s v="Nagoya"/>
    <s v="Non-Profit"/>
    <x v="3"/>
    <x v="11"/>
    <x v="5"/>
    <s v="PHN-8478"/>
    <n v="1102.19"/>
    <n v="1711.16"/>
    <n v="0.151"/>
    <n v="13"/>
    <n v="17"/>
    <n v="18886.072920000002"/>
    <n v="14328.470000000001"/>
    <n v="4557.6029200000012"/>
    <n v="0.24132083675127528"/>
    <s v="Oct-2023"/>
    <s v="Q4-2023"/>
    <s v="High"/>
    <s v="Asia &gt; Japan &gt; Nagoya"/>
    <s v="Mar-2023"/>
    <n v="7"/>
    <n v="7"/>
    <n v="1473517.9961600001"/>
    <n v="952658.34720999969"/>
    <n v="0.64651965547257317"/>
    <s v="A"/>
    <n v="0"/>
    <n v="0"/>
  </r>
  <r>
    <s v="ORD-2025-564184"/>
    <d v="2025-01-29T00:00:00"/>
    <d v="2025-02-06T00:00:00"/>
    <x v="3"/>
    <s v="Kenya"/>
    <s v="Kisumu"/>
    <s v="Education"/>
    <x v="0"/>
    <x v="7"/>
    <x v="5"/>
    <s v="PHN-1671"/>
    <n v="1445.27"/>
    <n v="2691.45"/>
    <n v="0"/>
    <n v="7"/>
    <n v="8"/>
    <n v="18840.149999999998"/>
    <n v="10116.89"/>
    <n v="8723.2599999999984"/>
    <n v="0.46301436028906351"/>
    <s v="Jan-2025"/>
    <s v="Q1-2025"/>
    <s v="High"/>
    <s v="Africa &gt; Kenya &gt; Kisumu"/>
    <s v="Jan-2023"/>
    <n v="24"/>
    <n v="24"/>
    <n v="1473517.9961600001"/>
    <n v="971498.49720999971"/>
    <n v="0.65930548506481268"/>
    <s v="A"/>
    <n v="0"/>
    <n v="0"/>
  </r>
  <r>
    <s v="ORD-2025-418232"/>
    <d v="2025-08-01T00:00:00"/>
    <d v="2025-08-21T00:00:00"/>
    <x v="2"/>
    <s v="China"/>
    <s v="Shanghai"/>
    <s v="Corporate"/>
    <x v="3"/>
    <x v="14"/>
    <x v="5"/>
    <s v="PHN-9234"/>
    <n v="1220.4100000000001"/>
    <n v="2552.2199999999998"/>
    <n v="0.18099999999999999"/>
    <n v="9"/>
    <n v="20"/>
    <n v="18812.413619999999"/>
    <n v="10983.69"/>
    <n v="7828.7236199999988"/>
    <n v="0.41614668793360282"/>
    <s v="Aug-2025"/>
    <s v="Q3-2025"/>
    <s v="High"/>
    <s v="Asia &gt; China &gt; Shanghai"/>
    <s v="Jan-2023"/>
    <n v="31"/>
    <n v="31"/>
    <n v="1473517.9961600001"/>
    <n v="990310.91082999972"/>
    <n v="0.67207249141901082"/>
    <s v="A"/>
    <n v="0"/>
    <n v="0"/>
  </r>
  <r>
    <s v="ORD-2023-610470"/>
    <d v="2023-06-24T00:00:00"/>
    <d v="2023-07-21T00:00:00"/>
    <x v="2"/>
    <s v="Japan"/>
    <s v="Nagoya"/>
    <s v="Consumer"/>
    <x v="1"/>
    <x v="8"/>
    <x v="5"/>
    <s v="PHN-6818"/>
    <n v="554.76"/>
    <n v="728.69"/>
    <n v="0.22"/>
    <n v="33"/>
    <n v="27"/>
    <n v="18756.480600000003"/>
    <n v="18307.079999999998"/>
    <n v="449.40060000000449"/>
    <n v="2.3959750743431284E-2"/>
    <s v="Jun-2023"/>
    <s v="Q2-2023"/>
    <s v="Low"/>
    <s v="Asia &gt; Japan &gt; Nagoya"/>
    <s v="Mar-2023"/>
    <n v="3"/>
    <n v="3"/>
    <n v="1473517.9961600001"/>
    <n v="1009067.3914299997"/>
    <n v="0.68480153894261053"/>
    <s v="A"/>
    <n v="0"/>
    <n v="1"/>
  </r>
  <r>
    <s v="ORD-2024-805860"/>
    <d v="2024-09-13T00:00:00"/>
    <d v="2024-10-02T00:00:00"/>
    <x v="3"/>
    <s v="Kenya"/>
    <s v="Mombasa"/>
    <s v="Small Business"/>
    <x v="0"/>
    <x v="9"/>
    <x v="5"/>
    <s v="PHN-8804"/>
    <n v="1338.99"/>
    <n v="1765.76"/>
    <n v="0.126"/>
    <n v="12"/>
    <n v="19"/>
    <n v="18519.29088"/>
    <n v="16067.880000000001"/>
    <n v="2451.4108799999995"/>
    <n v="0.1323706666677725"/>
    <s v="Sep-2024"/>
    <s v="Q3-2024"/>
    <s v="High"/>
    <s v="Africa &gt; Kenya &gt; Mombasa"/>
    <s v="Jan-2023"/>
    <n v="20"/>
    <n v="20"/>
    <n v="1473517.9961600001"/>
    <n v="1027586.6823099997"/>
    <n v="0.69736961814372067"/>
    <s v="A"/>
    <n v="0"/>
    <n v="0"/>
  </r>
  <r>
    <s v="ORD-2024-446030"/>
    <d v="2024-03-23T00:00:00"/>
    <d v="2024-03-26T00:00:00"/>
    <x v="2"/>
    <s v="India"/>
    <s v="Bengaluru"/>
    <s v="Education"/>
    <x v="3"/>
    <x v="12"/>
    <x v="5"/>
    <s v="PHN-4346"/>
    <n v="382.21"/>
    <n v="571.89"/>
    <n v="0.14799999999999999"/>
    <n v="38"/>
    <n v="3"/>
    <n v="18515.51064"/>
    <n v="14523.98"/>
    <n v="3991.5306400000009"/>
    <n v="0.21557766985788088"/>
    <s v="Mar-2024"/>
    <s v="Q1-2024"/>
    <s v="Low"/>
    <s v="Asia &gt; India &gt; Bengaluru"/>
    <s v="Jan-2023"/>
    <n v="14"/>
    <n v="14"/>
    <n v="1473517.9961600001"/>
    <n v="1046102.1929499997"/>
    <n v="0.70993513189262059"/>
    <s v="A"/>
    <n v="1"/>
    <n v="0"/>
  </r>
  <r>
    <s v="ORD-2023-732585"/>
    <d v="2023-08-25T00:00:00"/>
    <d v="2023-09-16T00:00:00"/>
    <x v="3"/>
    <s v="Nigeria"/>
    <s v="Abuja"/>
    <s v="Corporate"/>
    <x v="1"/>
    <x v="2"/>
    <x v="5"/>
    <s v="PHN-3971"/>
    <n v="1196.83"/>
    <n v="2513.5100000000002"/>
    <n v="8.3000000000000004E-2"/>
    <n v="8"/>
    <n v="22"/>
    <n v="18439.109360000002"/>
    <n v="9574.64"/>
    <n v="8864.4693600000028"/>
    <n v="0.4807428160944538"/>
    <s v="Aug-2023"/>
    <s v="Q3-2023"/>
    <s v="High"/>
    <s v="Africa &gt; Nigeria &gt; Abuja"/>
    <s v="Jan-2023"/>
    <n v="7"/>
    <n v="7"/>
    <n v="1473517.9961600001"/>
    <n v="1064541.3023099997"/>
    <n v="0.72244879606778001"/>
    <s v="A"/>
    <n v="0"/>
    <n v="0"/>
  </r>
  <r>
    <s v="ORD-2025-354346"/>
    <d v="2025-01-09T00:00:00"/>
    <d v="2025-01-15T00:00:00"/>
    <x v="2"/>
    <s v="China"/>
    <s v="Beijing"/>
    <s v="Education"/>
    <x v="2"/>
    <x v="1"/>
    <x v="5"/>
    <s v="PHN-2875"/>
    <n v="304.77999999999997"/>
    <n v="537.27"/>
    <n v="0.187"/>
    <n v="42"/>
    <n v="6"/>
    <n v="18345.621419999999"/>
    <n v="12800.759999999998"/>
    <n v="5544.8614200000011"/>
    <n v="0.30224440443075495"/>
    <s v="Jan-2025"/>
    <s v="Q1-2025"/>
    <s v="Low"/>
    <s v="Asia &gt; China &gt; Beijing"/>
    <s v="Jan-2023"/>
    <n v="24"/>
    <n v="24"/>
    <n v="1473517.9961600001"/>
    <n v="1082886.9237299997"/>
    <n v="0.73489901484203912"/>
    <s v="A"/>
    <n v="1"/>
    <n v="0"/>
  </r>
  <r>
    <s v="ORD-2023-855675"/>
    <d v="2023-02-05T00:00:00"/>
    <d v="2023-02-28T00:00:00"/>
    <x v="1"/>
    <s v="USA"/>
    <s v="Austin"/>
    <s v="Non-Profit"/>
    <x v="5"/>
    <x v="2"/>
    <x v="5"/>
    <s v="PHN-2036"/>
    <n v="1214.49"/>
    <n v="1533.95"/>
    <n v="0"/>
    <n v="11"/>
    <n v="23"/>
    <n v="16873.45"/>
    <n v="13359.39"/>
    <n v="3514.0600000000013"/>
    <n v="0.20825972163369086"/>
    <s v="Feb-2023"/>
    <s v="Q1-2023"/>
    <s v="Medium"/>
    <s v="Americas &gt; USA &gt; Austin"/>
    <s v="Jan-2023"/>
    <n v="1"/>
    <n v="1"/>
    <n v="1473517.9961600001"/>
    <n v="1099760.3737299996"/>
    <n v="0.74635014746747863"/>
    <s v="A"/>
    <n v="0"/>
    <n v="0"/>
  </r>
  <r>
    <s v="ORD-2024-668926"/>
    <d v="2024-10-23T00:00:00"/>
    <d v="2024-11-14T00:00:00"/>
    <x v="2"/>
    <s v="Japan"/>
    <s v="Osaka"/>
    <s v="Non-Profit"/>
    <x v="3"/>
    <x v="7"/>
    <x v="5"/>
    <s v="PHN-9789"/>
    <n v="1406.4"/>
    <n v="1564.76"/>
    <n v="0.185"/>
    <n v="13"/>
    <n v="22"/>
    <n v="16578.6322"/>
    <n v="18283.2"/>
    <n v="-1704.5678000000007"/>
    <n v="-0.10281715520536132"/>
    <s v="Oct-2024"/>
    <s v="Q4-2024"/>
    <s v="Medium"/>
    <s v="Asia &gt; Japan &gt; Osaka"/>
    <s v="Mar-2023"/>
    <n v="19"/>
    <n v="19"/>
    <n v="1473517.9961600001"/>
    <n v="1116339.0059299998"/>
    <n v="0.75760120259079855"/>
    <s v="A"/>
    <n v="0"/>
    <n v="0"/>
  </r>
  <r>
    <s v="ORD-2023-536542"/>
    <d v="2023-06-10T00:00:00"/>
    <d v="2023-06-18T00:00:00"/>
    <x v="3"/>
    <s v="Kenya"/>
    <s v="Nakuru"/>
    <s v="Enterprise"/>
    <x v="3"/>
    <x v="11"/>
    <x v="5"/>
    <s v="PHN-2337"/>
    <n v="894.23"/>
    <n v="1421.55"/>
    <n v="0.109"/>
    <n v="13"/>
    <n v="8"/>
    <n v="16465.81365"/>
    <n v="11624.99"/>
    <n v="4840.8236500000003"/>
    <n v="0.2939923743154958"/>
    <s v="Jun-2023"/>
    <s v="Q2-2023"/>
    <s v="Medium"/>
    <s v="Africa &gt; Kenya &gt; Nakuru"/>
    <s v="Jan-2023"/>
    <n v="5"/>
    <n v="5"/>
    <n v="1473517.9961600001"/>
    <n v="1132804.8195799997"/>
    <n v="0.76877569363394149"/>
    <s v="A"/>
    <n v="0"/>
    <n v="0"/>
  </r>
  <r>
    <s v="ORD-2025-246692"/>
    <d v="2025-04-17T00:00:00"/>
    <d v="2025-04-17T00:00:00"/>
    <x v="1"/>
    <s v="Brazil"/>
    <s v="São Paulo"/>
    <s v="Corporate"/>
    <x v="5"/>
    <x v="2"/>
    <x v="5"/>
    <s v="PHN-4566"/>
    <n v="719.41"/>
    <n v="1125.99"/>
    <n v="4.1000000000000002E-2"/>
    <n v="15"/>
    <n v="0"/>
    <n v="16197.366149999998"/>
    <n v="10791.15"/>
    <n v="5406.2161499999984"/>
    <n v="0.33377131194876392"/>
    <s v="Apr-2025"/>
    <s v="Q2-2025"/>
    <s v="Medium"/>
    <s v="Americas &gt; Brazil &gt; São Paulo"/>
    <s v="Jan-2023"/>
    <n v="27"/>
    <n v="27"/>
    <n v="1473517.9961600001"/>
    <n v="1149002.1857299996"/>
    <n v="0.77976800332558449"/>
    <s v="A"/>
    <n v="1"/>
    <n v="0"/>
  </r>
  <r>
    <s v="ORD-2023-964434"/>
    <d v="2023-11-28T00:00:00"/>
    <d v="2023-12-07T00:00:00"/>
    <x v="2"/>
    <s v="India"/>
    <s v="Delhi"/>
    <s v="Enterprise"/>
    <x v="1"/>
    <x v="2"/>
    <x v="5"/>
    <s v="PHN-2447"/>
    <n v="699.33"/>
    <n v="873.75"/>
    <n v="0.23499999999999999"/>
    <n v="23"/>
    <n v="9"/>
    <n v="15373.63125"/>
    <n v="16084.59"/>
    <n v="-710.95874999999978"/>
    <n v="-4.6245336475076428E-2"/>
    <s v="Nov-2023"/>
    <s v="Q4-2023"/>
    <s v="Medium"/>
    <s v="Asia &gt; India &gt; Delhi"/>
    <s v="Jan-2023"/>
    <n v="10"/>
    <n v="10"/>
    <n v="1473517.9961600001"/>
    <n v="1164375.8169799997"/>
    <n v="0.79020128699776493"/>
    <s v="A"/>
    <n v="0"/>
    <n v="1"/>
  </r>
  <r>
    <s v="ORD-2025-509940"/>
    <d v="2025-05-16T00:00:00"/>
    <d v="2025-05-27T00:00:00"/>
    <x v="2"/>
    <s v="China"/>
    <s v="Beijing"/>
    <s v="Enterprise"/>
    <x v="2"/>
    <x v="6"/>
    <x v="5"/>
    <s v="PHN-3800"/>
    <n v="918.12"/>
    <n v="1337.69"/>
    <n v="9.5000000000000001E-2"/>
    <n v="12"/>
    <n v="11"/>
    <n v="14527.313400000001"/>
    <n v="11017.44"/>
    <n v="3509.8734000000004"/>
    <n v="0.24160512707050158"/>
    <s v="May-2025"/>
    <s v="Q2-2025"/>
    <s v="Medium"/>
    <s v="Asia &gt; China &gt; Beijing"/>
    <s v="Jan-2023"/>
    <n v="28"/>
    <n v="28"/>
    <n v="1473517.9961600001"/>
    <n v="1178903.1303799998"/>
    <n v="0.80006021877726019"/>
    <s v="B"/>
    <n v="0"/>
    <n v="0"/>
  </r>
  <r>
    <s v="ORD-2025-881624"/>
    <d v="2025-02-21T00:00:00"/>
    <d v="2025-03-21T00:00:00"/>
    <x v="3"/>
    <s v="Nigeria"/>
    <s v="Abuja"/>
    <s v="Enterprise"/>
    <x v="1"/>
    <x v="14"/>
    <x v="5"/>
    <s v="PHN-5887"/>
    <n v="1437.39"/>
    <n v="1388.31"/>
    <n v="0.13800000000000001"/>
    <n v="12"/>
    <n v="28"/>
    <n v="14360.67864"/>
    <n v="17248.68"/>
    <n v="-2888.0013600000002"/>
    <n v="-0.20110479681341858"/>
    <s v="Feb-2025"/>
    <s v="Q1-2025"/>
    <s v="Medium"/>
    <s v="Africa &gt; Nigeria &gt; Abuja"/>
    <s v="Jan-2023"/>
    <n v="25"/>
    <n v="25"/>
    <n v="1473517.9961600001"/>
    <n v="1193263.8090199998"/>
    <n v="0.80980606421479417"/>
    <s v="B"/>
    <n v="0"/>
    <n v="0"/>
  </r>
  <r>
    <s v="ORD-2025-757957"/>
    <d v="2025-04-24T00:00:00"/>
    <d v="2025-05-06T00:00:00"/>
    <x v="1"/>
    <s v="Brazil"/>
    <s v="Brasília"/>
    <s v="Consumer"/>
    <x v="2"/>
    <x v="1"/>
    <x v="5"/>
    <s v="PHN-2787"/>
    <n v="394.13"/>
    <n v="932.29"/>
    <n v="0.109"/>
    <n v="17"/>
    <n v="12"/>
    <n v="14121.396630000001"/>
    <n v="6700.21"/>
    <n v="7421.1866300000011"/>
    <n v="0.5255278089303268"/>
    <s v="Apr-2025"/>
    <s v="Q2-2025"/>
    <s v="Medium"/>
    <s v="Americas &gt; Brazil &gt; Brasília"/>
    <s v="Jan-2023"/>
    <n v="27"/>
    <n v="27"/>
    <n v="1473517.9961600001"/>
    <n v="1207385.2056499999"/>
    <n v="0.81938952140147292"/>
    <s v="B"/>
    <n v="0"/>
    <n v="0"/>
  </r>
  <r>
    <s v="ORD-2024-855073"/>
    <d v="2024-07-19T00:00:00"/>
    <d v="2024-07-19T00:00:00"/>
    <x v="3"/>
    <s v="Kenya"/>
    <s v="Kisumu"/>
    <s v="Small Business"/>
    <x v="0"/>
    <x v="5"/>
    <x v="5"/>
    <s v="PHN-6854"/>
    <n v="857.24"/>
    <n v="758.23"/>
    <n v="0.125"/>
    <n v="21"/>
    <n v="0"/>
    <n v="13932.47625"/>
    <n v="18002.04"/>
    <n v="-4069.5637500000012"/>
    <n v="-0.29209192084572916"/>
    <s v="Jul-2024"/>
    <s v="Q3-2024"/>
    <s v="Low"/>
    <s v="Africa &gt; Kenya &gt; Kisumu"/>
    <s v="Jan-2023"/>
    <n v="18"/>
    <n v="18"/>
    <n v="1473517.9961600001"/>
    <n v="1221317.6819"/>
    <n v="0.82884476815536956"/>
    <s v="B"/>
    <n v="1"/>
    <n v="0"/>
  </r>
  <r>
    <s v="ORD-2025-474368"/>
    <d v="2025-04-27T00:00:00"/>
    <d v="2025-05-17T00:00:00"/>
    <x v="1"/>
    <s v="USA"/>
    <s v="Austin"/>
    <s v="Corporate"/>
    <x v="3"/>
    <x v="15"/>
    <x v="5"/>
    <s v="PHN-8776"/>
    <n v="932.26"/>
    <n v="1624.67"/>
    <n v="0.23499999999999999"/>
    <n v="11"/>
    <n v="20"/>
    <n v="13671.598050000002"/>
    <n v="10254.86"/>
    <n v="3416.7380500000017"/>
    <n v="0.24991504559337166"/>
    <s v="Apr-2025"/>
    <s v="Q2-2025"/>
    <s v="High"/>
    <s v="Americas &gt; USA &gt; Austin"/>
    <s v="Jan-2023"/>
    <n v="27"/>
    <n v="27"/>
    <n v="1473517.9961600001"/>
    <n v="1234989.2799499999"/>
    <n v="0.83812297044786155"/>
    <s v="B"/>
    <n v="0"/>
    <n v="1"/>
  </r>
  <r>
    <s v="ORD-2023-562894"/>
    <d v="2023-02-23T00:00:00"/>
    <d v="2023-03-25T00:00:00"/>
    <x v="1"/>
    <s v="Canada"/>
    <s v="Montreal"/>
    <s v="Enterprise"/>
    <x v="2"/>
    <x v="4"/>
    <x v="5"/>
    <s v="PHN-4854"/>
    <n v="1242.6600000000001"/>
    <n v="1794.07"/>
    <n v="8.8999999999999996E-2"/>
    <n v="8"/>
    <n v="30"/>
    <n v="13075.18216"/>
    <n v="9941.2800000000007"/>
    <n v="3133.9021599999996"/>
    <n v="0.23968325042440553"/>
    <s v="Feb-2023"/>
    <s v="Q1-2023"/>
    <s v="High"/>
    <s v="Americas &gt; Canada &gt; Montreal"/>
    <s v="Jan-2023"/>
    <n v="1"/>
    <n v="1"/>
    <n v="1473517.9961600001"/>
    <n v="1248064.46211"/>
    <n v="0.84699641630605538"/>
    <s v="B"/>
    <n v="0"/>
    <n v="0"/>
  </r>
  <r>
    <s v="ORD-2025-831576"/>
    <d v="2025-09-15T00:00:00"/>
    <d v="2025-09-25T00:00:00"/>
    <x v="2"/>
    <s v="India"/>
    <s v="Delhi"/>
    <s v="Consumer"/>
    <x v="0"/>
    <x v="5"/>
    <x v="5"/>
    <s v="PHN-2859"/>
    <n v="1488.91"/>
    <n v="1483.74"/>
    <n v="0.16800000000000001"/>
    <n v="10"/>
    <n v="10"/>
    <n v="12344.716799999998"/>
    <n v="14889.1"/>
    <n v="-2544.383200000002"/>
    <n v="-0.20611110333450519"/>
    <s v="Sep-2025"/>
    <s v="Q3-2025"/>
    <s v="Medium"/>
    <s v="Asia &gt; India &gt; Delhi"/>
    <s v="Jan-2023"/>
    <n v="32"/>
    <n v="32"/>
    <n v="1473517.9961600001"/>
    <n v="1260409.17891"/>
    <n v="0.85537413332896961"/>
    <s v="B"/>
    <n v="0"/>
    <n v="0"/>
  </r>
  <r>
    <s v="ORD-2025-526752"/>
    <d v="2025-06-09T00:00:00"/>
    <d v="2025-06-25T00:00:00"/>
    <x v="2"/>
    <s v="India"/>
    <s v="Hyderabad"/>
    <s v="Enterprise"/>
    <x v="5"/>
    <x v="9"/>
    <x v="5"/>
    <s v="PHN-3482"/>
    <n v="527.33000000000004"/>
    <n v="911.72"/>
    <n v="0.14399999999999999"/>
    <n v="15"/>
    <n v="16"/>
    <n v="11706.4848"/>
    <n v="7909.9500000000007"/>
    <n v="3796.5347999999994"/>
    <n v="0.32431040272652978"/>
    <s v="Jun-2025"/>
    <s v="Q2-2025"/>
    <s v="Medium"/>
    <s v="Asia &gt; India &gt; Hyderabad"/>
    <s v="Jan-2023"/>
    <n v="29"/>
    <n v="29"/>
    <n v="1473517.9961600001"/>
    <n v="1272115.66371"/>
    <n v="0.86331871549933137"/>
    <s v="B"/>
    <n v="0"/>
    <n v="0"/>
  </r>
  <r>
    <s v="ORD-2023-921939"/>
    <d v="2023-06-23T00:00:00"/>
    <d v="2023-07-18T00:00:00"/>
    <x v="1"/>
    <s v="Canada"/>
    <s v="Vancouver"/>
    <s v="Enterprise"/>
    <x v="2"/>
    <x v="15"/>
    <x v="5"/>
    <s v="PHN-4677"/>
    <n v="807.02"/>
    <n v="1435.54"/>
    <n v="0"/>
    <n v="8"/>
    <n v="25"/>
    <n v="11484.32"/>
    <n v="6456.16"/>
    <n v="5028.16"/>
    <n v="0.43782827368098415"/>
    <s v="Jun-2023"/>
    <s v="Q2-2023"/>
    <s v="Medium"/>
    <s v="Americas &gt; Canada &gt; Vancouver"/>
    <s v="Jan-2023"/>
    <n v="5"/>
    <n v="5"/>
    <n v="1473517.9961600001"/>
    <n v="1283599.9837100001"/>
    <n v="0.87111252597869326"/>
    <s v="B"/>
    <n v="0"/>
    <n v="0"/>
  </r>
  <r>
    <s v="ORD-2025-323492"/>
    <d v="2025-04-27T00:00:00"/>
    <d v="2025-05-27T00:00:00"/>
    <x v="2"/>
    <s v="India"/>
    <s v="Unknown - India"/>
    <s v="Enterprise"/>
    <x v="1"/>
    <x v="11"/>
    <x v="5"/>
    <s v="PHN-3854"/>
    <n v="481.32"/>
    <n v="1135.99"/>
    <n v="0.14499999999999999"/>
    <n v="11"/>
    <n v="30"/>
    <n v="10683.985949999998"/>
    <n v="5294.5199999999995"/>
    <n v="5389.4659499999989"/>
    <n v="0.50444337677175621"/>
    <s v="Apr-2025"/>
    <s v="Q2-2025"/>
    <s v="Medium"/>
    <s v="Asia &gt; India &gt; Unknown - India"/>
    <s v="Jan-2023"/>
    <n v="27"/>
    <n v="27"/>
    <n v="1473517.9961600001"/>
    <n v="1294283.9696599999"/>
    <n v="0.87836319137799101"/>
    <s v="B"/>
    <n v="0"/>
    <n v="0"/>
  </r>
  <r>
    <s v="ORD-2024-331226"/>
    <d v="2024-11-30T00:00:00"/>
    <d v="2024-12-19T00:00:00"/>
    <x v="3"/>
    <s v="Kenya"/>
    <s v="Kisumu"/>
    <s v="Corporate"/>
    <x v="2"/>
    <x v="2"/>
    <x v="5"/>
    <s v="PHN-1919"/>
    <n v="1195.98"/>
    <n v="1841.9"/>
    <n v="5.5E-2"/>
    <n v="6"/>
    <n v="19"/>
    <n v="10443.573"/>
    <n v="7175.88"/>
    <n v="3267.6930000000002"/>
    <n v="0.31289032977506837"/>
    <s v="Nov-2024"/>
    <s v="Q4-2024"/>
    <s v="High"/>
    <s v="Africa &gt; Kenya &gt; Kisumu"/>
    <s v="Jan-2023"/>
    <n v="22"/>
    <n v="22"/>
    <n v="1473517.9961600001"/>
    <n v="1304727.54266"/>
    <n v="0.88545070101629608"/>
    <s v="B"/>
    <n v="0"/>
    <n v="0"/>
  </r>
  <r>
    <s v="ORD-2024-237478"/>
    <d v="2024-10-03T00:00:00"/>
    <d v="2024-10-11T00:00:00"/>
    <x v="2"/>
    <s v="China"/>
    <s v="Beijing"/>
    <s v="Enterprise"/>
    <x v="3"/>
    <x v="7"/>
    <x v="5"/>
    <s v="PHN-7488"/>
    <n v="1132.6099999999999"/>
    <n v="2206.63"/>
    <n v="6.3E-2"/>
    <n v="5"/>
    <n v="8"/>
    <n v="10338.061550000002"/>
    <n v="5663.0499999999993"/>
    <n v="4675.0115500000029"/>
    <n v="0.45221355351671338"/>
    <s v="Oct-2024"/>
    <s v="Q4-2024"/>
    <s v="High"/>
    <s v="Asia &gt; China &gt; Beijing"/>
    <s v="Jan-2023"/>
    <n v="21"/>
    <n v="21"/>
    <n v="1473517.9961600001"/>
    <n v="1315065.60421"/>
    <n v="0.89246660552302159"/>
    <s v="B"/>
    <n v="0"/>
    <n v="0"/>
  </r>
  <r>
    <s v="ORD-2025-155182"/>
    <d v="2025-07-11T00:00:00"/>
    <d v="2025-08-03T00:00:00"/>
    <x v="3"/>
    <s v="Kenya"/>
    <s v="Nakuru"/>
    <s v="Small Business"/>
    <x v="0"/>
    <x v="1"/>
    <x v="5"/>
    <s v="PHN-7636"/>
    <n v="389.93"/>
    <n v="486.13"/>
    <n v="0.13200000000000001"/>
    <n v="23"/>
    <n v="23"/>
    <n v="9705.0993199999994"/>
    <n v="8968.39"/>
    <n v="736.70931999999993"/>
    <n v="7.5909508569562995E-2"/>
    <s v="Jul-2025"/>
    <s v="Q3-2025"/>
    <s v="Low"/>
    <s v="Africa &gt; Kenya &gt; Nakuru"/>
    <s v="Jan-2023"/>
    <n v="30"/>
    <n v="30"/>
    <n v="1473517.9961600001"/>
    <n v="1324770.7035300001"/>
    <n v="0.8990529514959188"/>
    <s v="B"/>
    <n v="0"/>
    <n v="0"/>
  </r>
  <r>
    <s v="ORD-2024-251426"/>
    <d v="2024-03-09T00:00:00"/>
    <d v="2024-03-26T00:00:00"/>
    <x v="1"/>
    <s v="USA"/>
    <s v="San Francisco"/>
    <s v="Education"/>
    <x v="3"/>
    <x v="14"/>
    <x v="5"/>
    <s v="PHN-3398"/>
    <n v="1137.4100000000001"/>
    <n v="1680.93"/>
    <n v="0.254"/>
    <n v="7"/>
    <n v="17"/>
    <n v="8777.81646"/>
    <n v="7961.8700000000008"/>
    <n v="815.94645999999921"/>
    <n v="9.2955516183121381E-2"/>
    <s v="Mar-2024"/>
    <s v="Q1-2024"/>
    <s v="High"/>
    <s v="Americas &gt; USA &gt; San Francisco"/>
    <s v="Jan-2023"/>
    <n v="14"/>
    <n v="14"/>
    <n v="1473517.9961600001"/>
    <n v="1333548.5199899999"/>
    <n v="0.90500999883628042"/>
    <s v="B"/>
    <n v="0"/>
    <n v="1"/>
  </r>
  <r>
    <s v="ORD-2025-673091"/>
    <d v="2025-05-07T00:00:00"/>
    <d v="2025-05-13T00:00:00"/>
    <x v="2"/>
    <s v="India"/>
    <s v="Bengaluru"/>
    <s v="Enterprise"/>
    <x v="3"/>
    <x v="8"/>
    <x v="5"/>
    <s v="PHN-5683"/>
    <n v="935.98"/>
    <n v="2077.69"/>
    <n v="0.17499999999999999"/>
    <n v="5"/>
    <n v="6"/>
    <n v="8570.4712500000005"/>
    <n v="4679.8999999999996"/>
    <n v="3890.5712500000009"/>
    <n v="0.45395067978321502"/>
    <s v="May-2025"/>
    <s v="Q2-2025"/>
    <s v="High"/>
    <s v="Asia &gt; India &gt; Bengaluru"/>
    <s v="Jan-2023"/>
    <n v="28"/>
    <n v="28"/>
    <n v="1473517.9961600001"/>
    <n v="1342118.9912399999"/>
    <n v="0.91082633177034344"/>
    <s v="B"/>
    <n v="1"/>
    <n v="0"/>
  </r>
  <r>
    <s v="ORD-2023-525643"/>
    <d v="2023-08-17T00:00:00"/>
    <d v="2023-09-03T00:00:00"/>
    <x v="3"/>
    <s v="South Africa"/>
    <s v="Durban"/>
    <s v="Enterprise"/>
    <x v="0"/>
    <x v="5"/>
    <x v="5"/>
    <s v="PHN-8072"/>
    <n v="676.37"/>
    <n v="1276.67"/>
    <n v="6.6000000000000003E-2"/>
    <n v="7"/>
    <n v="17"/>
    <n v="8346.8684599999997"/>
    <n v="4734.59"/>
    <n v="3612.2784599999995"/>
    <n v="0.4327705027712872"/>
    <s v="Aug-2023"/>
    <s v="Q3-2023"/>
    <s v="Medium"/>
    <s v="Africa &gt; South Africa &gt; Durban"/>
    <s v="Jan-2023"/>
    <n v="7"/>
    <n v="7"/>
    <n v="1473517.9961600001"/>
    <n v="1350465.8596999999"/>
    <n v="0.916490917124409"/>
    <s v="B"/>
    <n v="0"/>
    <n v="0"/>
  </r>
  <r>
    <s v="ORD-2023-378104"/>
    <d v="2023-10-18T00:00:00"/>
    <d v="2023-10-20T00:00:00"/>
    <x v="3"/>
    <s v="Kenya"/>
    <s v="Kisumu"/>
    <s v="Consumer"/>
    <x v="0"/>
    <x v="8"/>
    <x v="5"/>
    <s v="PHN-8891"/>
    <n v="774.12"/>
    <n v="908.3"/>
    <n v="0"/>
    <n v="9"/>
    <n v="2"/>
    <n v="8174.7"/>
    <n v="6967.08"/>
    <n v="1207.6199999999999"/>
    <n v="0.14772652207420456"/>
    <s v="Oct-2023"/>
    <s v="Q4-2023"/>
    <s v="Medium"/>
    <s v="Africa &gt; Kenya &gt; Kisumu"/>
    <s v="Jan-2023"/>
    <n v="9"/>
    <n v="9"/>
    <n v="1473517.9961600001"/>
    <n v="1358640.5596999999"/>
    <n v="0.92203866070222984"/>
    <s v="B"/>
    <n v="1"/>
    <n v="0"/>
  </r>
  <r>
    <s v="ORD-2024-567435"/>
    <d v="2024-04-26T00:00:00"/>
    <d v="2024-05-03T00:00:00"/>
    <x v="0"/>
    <s v="United Kingdom"/>
    <s v="London"/>
    <s v="Non-Profit"/>
    <x v="5"/>
    <x v="15"/>
    <x v="5"/>
    <s v="PHN-9107"/>
    <n v="1232.77"/>
    <n v="891.73"/>
    <n v="0.16700000000000001"/>
    <n v="11"/>
    <n v="7"/>
    <n v="8170.9219899999998"/>
    <n v="13560.47"/>
    <n v="-5389.5480099999995"/>
    <n v="-0.65960096260813761"/>
    <s v="Apr-2024"/>
    <s v="Q2-2024"/>
    <s v="Medium"/>
    <s v="Europe &gt; United Kingdom &gt; London"/>
    <s v="Jan-2023"/>
    <n v="15"/>
    <n v="15"/>
    <n v="1473517.9961600001"/>
    <n v="1366811.4816899998"/>
    <n v="0.92758384034122532"/>
    <s v="B"/>
    <n v="1"/>
    <n v="0"/>
  </r>
  <r>
    <s v="ORD-2024-993481"/>
    <d v="2024-08-18T00:00:00"/>
    <d v="2024-09-12T00:00:00"/>
    <x v="2"/>
    <s v="India"/>
    <s v="Mumbai"/>
    <s v="Consumer"/>
    <x v="1"/>
    <x v="1"/>
    <x v="5"/>
    <s v="PHN-3077"/>
    <n v="1154.03"/>
    <n v="1590.36"/>
    <n v="0.3"/>
    <n v="7"/>
    <n v="25"/>
    <n v="7792.7639999999983"/>
    <n v="8078.21"/>
    <n v="-285.44600000000173"/>
    <n v="-3.6629622044245379E-2"/>
    <s v="Aug-2024"/>
    <s v="Q3-2024"/>
    <s v="Medium"/>
    <s v="Asia &gt; India &gt; Mumbai"/>
    <s v="Jan-2023"/>
    <n v="19"/>
    <n v="19"/>
    <n v="1473517.9961600001"/>
    <n v="1374604.2456899998"/>
    <n v="0.93287238382716031"/>
    <s v="B"/>
    <n v="0"/>
    <n v="1"/>
  </r>
  <r>
    <s v="ORD-2024-536442"/>
    <d v="2024-08-31T00:00:00"/>
    <d v="2024-09-26T00:00:00"/>
    <x v="2"/>
    <s v="Japan"/>
    <s v="Tokyo"/>
    <s v="Education"/>
    <x v="2"/>
    <x v="14"/>
    <x v="5"/>
    <s v="PHN-6111"/>
    <n v="1189.03"/>
    <n v="2949.62"/>
    <n v="0.125"/>
    <n v="3"/>
    <n v="26"/>
    <n v="7742.7525000000005"/>
    <n v="3567.09"/>
    <n v="4175.6625000000004"/>
    <n v="0.53929949330034765"/>
    <s v="Aug-2024"/>
    <s v="Q3-2024"/>
    <s v="High"/>
    <s v="Asia &gt; Japan &gt; Tokyo"/>
    <s v="Mar-2023"/>
    <n v="17"/>
    <n v="17"/>
    <n v="1473517.9961600001"/>
    <n v="1382346.9981899997"/>
    <n v="0.93812698711003684"/>
    <s v="B"/>
    <n v="0"/>
    <n v="0"/>
  </r>
  <r>
    <s v="ORD-2025-252117"/>
    <d v="2025-04-28T00:00:00"/>
    <d v="2025-05-19T00:00:00"/>
    <x v="0"/>
    <s v="Germany"/>
    <s v="Berlin"/>
    <s v="Corporate"/>
    <x v="5"/>
    <x v="7"/>
    <x v="5"/>
    <s v="PHN-2462"/>
    <n v="350.76"/>
    <n v="492.18"/>
    <n v="5.2999999999999999E-2"/>
    <n v="14"/>
    <n v="21"/>
    <n v="6525.3224399999999"/>
    <n v="4910.6399999999994"/>
    <n v="1614.6824400000005"/>
    <n v="0.2474486823979844"/>
    <s v="Apr-2025"/>
    <s v="Q2-2025"/>
    <s v="Low"/>
    <s v="Europe &gt; Germany &gt; Berlin"/>
    <s v="Jan-2023"/>
    <n v="27"/>
    <n v="27"/>
    <n v="1473517.9961600001"/>
    <n v="1388872.3206299997"/>
    <n v="0.94255538395147687"/>
    <s v="B"/>
    <n v="0"/>
    <n v="0"/>
  </r>
  <r>
    <s v="ORD-2025-725646"/>
    <d v="2025-09-10T00:00:00"/>
    <d v="2025-09-30T00:00:00"/>
    <x v="3"/>
    <s v="Kenya"/>
    <s v="Mombasa"/>
    <s v="Corporate"/>
    <x v="3"/>
    <x v="2"/>
    <x v="5"/>
    <s v="PHN-6954"/>
    <n v="1009.48"/>
    <n v="1088.81"/>
    <n v="0.16"/>
    <n v="7"/>
    <n v="20"/>
    <n v="6402.2028"/>
    <n v="7066.3600000000006"/>
    <n v="-664.15720000000056"/>
    <n v="-0.10373885688219694"/>
    <s v="Sep-2025"/>
    <s v="Q3-2025"/>
    <s v="Medium"/>
    <s v="Africa &gt; Kenya &gt; Mombasa"/>
    <s v="Jan-2023"/>
    <n v="32"/>
    <n v="32"/>
    <n v="1473517.9961600001"/>
    <n v="1395274.5234299998"/>
    <n v="0.94690022589890088"/>
    <s v="B"/>
    <n v="0"/>
    <n v="0"/>
  </r>
  <r>
    <s v="ORD-2023-363031"/>
    <d v="2023-05-06T00:00:00"/>
    <d v="2023-05-14T00:00:00"/>
    <x v="2"/>
    <s v="Japan"/>
    <s v="Osaka"/>
    <s v="Enterprise"/>
    <x v="1"/>
    <x v="7"/>
    <x v="5"/>
    <s v="PHN-6131"/>
    <n v="291.18"/>
    <n v="479.54"/>
    <n v="0.14099999999999999"/>
    <n v="15"/>
    <n v="8"/>
    <n v="6178.8729000000003"/>
    <n v="4367.7"/>
    <n v="1811.1729000000005"/>
    <n v="0.29312350801066006"/>
    <s v="May-2023"/>
    <s v="Q2-2023"/>
    <s v="Low"/>
    <s v="Asia &gt; Japan &gt; Osaka"/>
    <s v="Mar-2023"/>
    <n v="2"/>
    <n v="2"/>
    <n v="1473517.9961600001"/>
    <n v="1401453.3963299999"/>
    <n v="0.95109350546257243"/>
    <s v="C"/>
    <n v="0"/>
    <n v="0"/>
  </r>
  <r>
    <s v="ORD-2025-168148"/>
    <d v="2025-03-29T00:00:00"/>
    <d v="2025-04-02T00:00:00"/>
    <x v="3"/>
    <s v="Nigeria"/>
    <s v="Lagos"/>
    <s v="Non-Profit"/>
    <x v="1"/>
    <x v="12"/>
    <x v="5"/>
    <s v="PHN-4556"/>
    <n v="259.93"/>
    <n v="255.94"/>
    <n v="7.1999999999999995E-2"/>
    <n v="26"/>
    <n v="4"/>
    <n v="6175.3203199999998"/>
    <n v="6758.18"/>
    <n v="-582.85968000000048"/>
    <n v="-9.4385335463861492E-2"/>
    <s v="Mar-2025"/>
    <s v="Q1-2025"/>
    <s v="Low"/>
    <s v="Africa &gt; Nigeria &gt; Lagos"/>
    <s v="Jan-2023"/>
    <n v="26"/>
    <n v="26"/>
    <n v="1473517.9961600001"/>
    <n v="1407628.7166499998"/>
    <n v="0.9552843740750312"/>
    <s v="C"/>
    <n v="1"/>
    <n v="0"/>
  </r>
  <r>
    <s v="ORD-2023-133848"/>
    <d v="2023-08-15T00:00:00"/>
    <d v="2023-09-07T00:00:00"/>
    <x v="1"/>
    <s v="USA"/>
    <s v="New York"/>
    <s v="Enterprise"/>
    <x v="2"/>
    <x v="10"/>
    <x v="5"/>
    <s v="PHN-2013"/>
    <n v="590.33000000000004"/>
    <n v="973.04"/>
    <n v="0"/>
    <n v="6"/>
    <n v="23"/>
    <n v="5838.24"/>
    <n v="3541.9800000000005"/>
    <n v="2296.2599999999993"/>
    <n v="0.39331373838691103"/>
    <s v="Aug-2023"/>
    <s v="Q3-2023"/>
    <s v="Medium"/>
    <s v="Americas &gt; USA &gt; New York"/>
    <s v="Jan-2023"/>
    <n v="7"/>
    <n v="7"/>
    <n v="1473517.9961600001"/>
    <n v="1413466.9566499998"/>
    <n v="0.95924648381187483"/>
    <s v="C"/>
    <n v="0"/>
    <n v="0"/>
  </r>
  <r>
    <s v="ORD-2025-515515"/>
    <d v="2025-01-03T00:00:00"/>
    <d v="2025-01-23T00:00:00"/>
    <x v="2"/>
    <s v="Japan"/>
    <s v="Osaka"/>
    <s v="Corporate"/>
    <x v="5"/>
    <x v="6"/>
    <x v="5"/>
    <s v="PHN-7019"/>
    <n v="908.6"/>
    <n v="691.37"/>
    <n v="0.25"/>
    <n v="11"/>
    <n v="20"/>
    <n v="5703.8024999999998"/>
    <n v="9994.6"/>
    <n v="-4290.7975000000006"/>
    <n v="-0.75226964818645115"/>
    <s v="Jan-2025"/>
    <s v="Q1-2025"/>
    <s v="Low"/>
    <s v="Asia &gt; Japan &gt; Osaka"/>
    <s v="Mar-2023"/>
    <n v="22"/>
    <n v="22"/>
    <n v="1473517.9961600001"/>
    <n v="1419170.7591499998"/>
    <n v="0.9631173578119645"/>
    <s v="C"/>
    <n v="0"/>
    <n v="1"/>
  </r>
  <r>
    <s v="ORD-2023-597666"/>
    <d v="2023-10-25T00:00:00"/>
    <d v="2023-11-24T00:00:00"/>
    <x v="0"/>
    <s v="France"/>
    <s v="Paris"/>
    <s v="Enterprise"/>
    <x v="5"/>
    <x v="1"/>
    <x v="5"/>
    <s v="PHN-5938"/>
    <n v="287.85000000000002"/>
    <n v="602.91999999999996"/>
    <n v="0.222"/>
    <n v="12"/>
    <n v="30"/>
    <n v="5628.8611199999996"/>
    <n v="3454.2000000000003"/>
    <n v="2174.6611199999993"/>
    <n v="0.38634122847216373"/>
    <s v="Oct-2023"/>
    <s v="Q4-2023"/>
    <s v="Low"/>
    <s v="Europe &gt; France &gt; Paris"/>
    <s v="Jan-2023"/>
    <n v="9"/>
    <n v="9"/>
    <n v="1473517.9961600001"/>
    <n v="1424799.6202699998"/>
    <n v="0.96693737299648819"/>
    <s v="C"/>
    <n v="0"/>
    <n v="1"/>
  </r>
  <r>
    <s v="ORD-2025-683043"/>
    <d v="2025-08-13T00:00:00"/>
    <d v="2025-09-03T00:00:00"/>
    <x v="0"/>
    <s v="France"/>
    <s v="Paris"/>
    <s v="Education"/>
    <x v="0"/>
    <x v="14"/>
    <x v="5"/>
    <s v="PHN-9465"/>
    <n v="603.47"/>
    <n v="1344.05"/>
    <n v="0.20499999999999999"/>
    <n v="5"/>
    <n v="21"/>
    <n v="5342.5987500000001"/>
    <n v="3017.3500000000004"/>
    <n v="2325.2487499999997"/>
    <n v="0.43522803392262982"/>
    <s v="Aug-2025"/>
    <s v="Q3-2025"/>
    <s v="Medium"/>
    <s v="Europe &gt; France &gt; Paris"/>
    <s v="Jan-2023"/>
    <n v="31"/>
    <n v="31"/>
    <n v="1473517.9961600001"/>
    <n v="1430142.2190199997"/>
    <n v="0.97056311680411234"/>
    <s v="C"/>
    <n v="0"/>
    <n v="1"/>
  </r>
  <r>
    <s v="ORD-2023-581799"/>
    <d v="2023-12-05T00:00:00"/>
    <d v="2023-12-12T00:00:00"/>
    <x v="1"/>
    <s v="Brazil"/>
    <s v="Brasília"/>
    <s v="Corporate"/>
    <x v="3"/>
    <x v="6"/>
    <x v="5"/>
    <s v="PHN-6506"/>
    <n v="307.43"/>
    <n v="495.19"/>
    <n v="0"/>
    <n v="10"/>
    <n v="7"/>
    <n v="4951.8999999999996"/>
    <n v="3074.3"/>
    <n v="1877.5999999999995"/>
    <n v="0.37916759223732299"/>
    <s v="Dec-2023"/>
    <s v="Q4-2023"/>
    <s v="Low"/>
    <s v="Americas &gt; Brazil &gt; Brasília"/>
    <s v="Jan-2023"/>
    <n v="11"/>
    <n v="11"/>
    <n v="1473517.9961600001"/>
    <n v="1435094.1190199996"/>
    <n v="0.97392371369733288"/>
    <s v="C"/>
    <n v="1"/>
    <n v="0"/>
  </r>
  <r>
    <s v="ORD-2025-653781"/>
    <d v="2025-01-11T00:00:00"/>
    <d v="2025-01-23T00:00:00"/>
    <x v="1"/>
    <s v="USA"/>
    <s v="Austin"/>
    <s v="Consumer"/>
    <x v="5"/>
    <x v="11"/>
    <x v="5"/>
    <s v="PHN-6307"/>
    <n v="100.69"/>
    <n v="226.14"/>
    <n v="6.5000000000000002E-2"/>
    <n v="23"/>
    <n v="12"/>
    <n v="4863.1406999999999"/>
    <n v="2315.87"/>
    <n v="2547.2707"/>
    <n v="0.52379128162999689"/>
    <s v="Jan-2025"/>
    <s v="Q1-2025"/>
    <s v="Low"/>
    <s v="Americas &gt; USA &gt; Austin"/>
    <s v="Jan-2023"/>
    <n v="24"/>
    <n v="24"/>
    <n v="1473517.9961600001"/>
    <n v="1439957.2597199997"/>
    <n v="0.97722407427160041"/>
    <s v="C"/>
    <n v="0"/>
    <n v="0"/>
  </r>
  <r>
    <s v="ORD-2023-747341"/>
    <d v="2023-04-19T00:00:00"/>
    <d v="2023-04-28T00:00:00"/>
    <x v="1"/>
    <s v="Brazil"/>
    <s v="Rio de Janeiro"/>
    <s v="Corporate"/>
    <x v="5"/>
    <x v="9"/>
    <x v="5"/>
    <s v="PHN-7132"/>
    <n v="1013.54"/>
    <n v="927.93"/>
    <n v="0.17499999999999999"/>
    <n v="6"/>
    <n v="9"/>
    <n v="4593.2534999999998"/>
    <n v="6081.24"/>
    <n v="-1487.9865"/>
    <n v="-0.32395044166406234"/>
    <s v="Apr-2023"/>
    <s v="Q2-2023"/>
    <s v="Medium"/>
    <s v="Americas &gt; Brazil &gt; Rio de Janeiro"/>
    <s v="Jan-2023"/>
    <n v="3"/>
    <n v="3"/>
    <n v="1473517.9961600001"/>
    <n v="1444550.5132199998"/>
    <n v="0.98034127644488245"/>
    <s v="C"/>
    <n v="0"/>
    <n v="0"/>
  </r>
  <r>
    <s v="ORD-2025-417942"/>
    <d v="2025-06-09T00:00:00"/>
    <d v="2025-06-24T00:00:00"/>
    <x v="2"/>
    <s v="Japan"/>
    <s v="Nagoya"/>
    <s v="Corporate"/>
    <x v="3"/>
    <x v="7"/>
    <x v="5"/>
    <s v="PHN-5675"/>
    <n v="400.39"/>
    <n v="712.75"/>
    <n v="0.115"/>
    <n v="6"/>
    <n v="15"/>
    <n v="3784.7024999999999"/>
    <n v="2402.34"/>
    <n v="1382.3624999999997"/>
    <n v="0.36524997671547493"/>
    <s v="Jun-2025"/>
    <s v="Q2-2025"/>
    <s v="Low"/>
    <s v="Asia &gt; Japan &gt; Nagoya"/>
    <s v="Mar-2023"/>
    <n v="27"/>
    <n v="27"/>
    <n v="1473517.9961600001"/>
    <n v="1448335.2157199997"/>
    <n v="0.98290975712164574"/>
    <s v="C"/>
    <n v="0"/>
    <n v="0"/>
  </r>
  <r>
    <s v="ORD-2023-613287"/>
    <d v="2023-03-31T00:00:00"/>
    <d v="2023-04-12T00:00:00"/>
    <x v="3"/>
    <s v="Kenya"/>
    <s v="Mombasa"/>
    <s v="Small Business"/>
    <x v="2"/>
    <x v="1"/>
    <x v="5"/>
    <s v="PHN-8014"/>
    <n v="304.22000000000003"/>
    <n v="393.31"/>
    <n v="0.26500000000000001"/>
    <n v="12"/>
    <n v="12"/>
    <n v="3468.9942000000001"/>
    <n v="3650.6400000000003"/>
    <n v="-181.64580000000024"/>
    <n v="-5.2362670424758923E-2"/>
    <s v="Mar-2023"/>
    <s v="Q1-2023"/>
    <s v="Low"/>
    <s v="Africa &gt; Kenya &gt; Mombasa"/>
    <s v="Jan-2023"/>
    <n v="2"/>
    <n v="2"/>
    <n v="1473517.9961600001"/>
    <n v="1451804.2099199998"/>
    <n v="0.98526398300082751"/>
    <s v="C"/>
    <n v="0"/>
    <n v="1"/>
  </r>
  <r>
    <s v="ORD-2024-968374"/>
    <d v="2024-02-11T00:00:00"/>
    <d v="2024-03-03T00:00:00"/>
    <x v="3"/>
    <s v="Kenya"/>
    <s v="Kisumu"/>
    <s v="Enterprise"/>
    <x v="2"/>
    <x v="7"/>
    <x v="5"/>
    <s v="PHN-5082"/>
    <n v="516.86"/>
    <n v="852.54"/>
    <n v="5.0999999999999997E-2"/>
    <n v="4"/>
    <n v="21"/>
    <n v="3236.2418399999997"/>
    <n v="2067.44"/>
    <n v="1168.8018399999996"/>
    <n v="0.36116022775355988"/>
    <s v="Feb-2024"/>
    <s v="Q1-2024"/>
    <s v="Medium"/>
    <s v="Africa &gt; Kenya &gt; Kisumu"/>
    <s v="Jan-2023"/>
    <n v="13"/>
    <n v="13"/>
    <n v="1473517.9961600001"/>
    <n v="1455040.4517599999"/>
    <n v="0.98746025196288545"/>
    <s v="C"/>
    <n v="0"/>
    <n v="0"/>
  </r>
  <r>
    <s v="ORD-2023-967239"/>
    <d v="2023-12-24T00:00:00"/>
    <d v="2024-01-01T00:00:00"/>
    <x v="1"/>
    <s v="Brazil"/>
    <s v="São Paulo"/>
    <s v="Education"/>
    <x v="3"/>
    <x v="1"/>
    <x v="5"/>
    <s v="PHN-3014"/>
    <n v="526.49"/>
    <n v="496.2"/>
    <n v="0"/>
    <n v="5"/>
    <n v="8"/>
    <n v="2481"/>
    <n v="2632.45"/>
    <n v="-151.44999999999982"/>
    <n v="-6.1043933897621853E-2"/>
    <s v="Dec-2023"/>
    <s v="Q4-2023"/>
    <s v="Low"/>
    <s v="Americas &gt; Brazil &gt; São Paulo"/>
    <s v="Jan-2023"/>
    <n v="11"/>
    <n v="11"/>
    <n v="1473517.9961600001"/>
    <n v="1457521.4517599999"/>
    <n v="0.9891439775817551"/>
    <s v="C"/>
    <n v="0"/>
    <n v="0"/>
  </r>
  <r>
    <s v="ORD-2024-605518"/>
    <d v="2024-05-30T00:00:00"/>
    <d v="2024-06-13T00:00:00"/>
    <x v="1"/>
    <s v="USA"/>
    <s v="San Francisco"/>
    <s v="Small Business"/>
    <x v="0"/>
    <x v="6"/>
    <x v="5"/>
    <s v="PHN-4356"/>
    <n v="157.78"/>
    <n v="361.1"/>
    <n v="0.187"/>
    <n v="8"/>
    <n v="14"/>
    <n v="2348.5944"/>
    <n v="1262.24"/>
    <n v="1086.3543999999999"/>
    <n v="0.46255513510549118"/>
    <s v="May-2024"/>
    <s v="Q2-2024"/>
    <s v="Low"/>
    <s v="Americas &gt; USA &gt; San Francisco"/>
    <s v="Jan-2023"/>
    <n v="16"/>
    <n v="16"/>
    <n v="1473517.9961600001"/>
    <n v="1459870.0461599999"/>
    <n v="0.99073784640868534"/>
    <s v="C"/>
    <n v="0"/>
    <n v="0"/>
  </r>
  <r>
    <s v="ORD-2023-274037"/>
    <d v="2023-08-15T00:00:00"/>
    <d v="2023-08-25T00:00:00"/>
    <x v="3"/>
    <s v="Kenya"/>
    <s v="Nairobi"/>
    <s v="Small Business"/>
    <x v="0"/>
    <x v="15"/>
    <x v="5"/>
    <s v="PHN-1234"/>
    <n v="91.85"/>
    <n v="111.29"/>
    <n v="0"/>
    <n v="21"/>
    <n v="10"/>
    <n v="2337.09"/>
    <n v="1928.85"/>
    <n v="408.24000000000024"/>
    <n v="0.17467876718483252"/>
    <s v="Aug-2023"/>
    <s v="Q3-2023"/>
    <s v="Low"/>
    <s v="Africa &gt; Kenya &gt; Nairobi"/>
    <s v="Jan-2023"/>
    <n v="7"/>
    <n v="7"/>
    <n v="1473517.9961600001"/>
    <n v="1462207.13616"/>
    <n v="0.99232390779788482"/>
    <s v="C"/>
    <n v="0"/>
    <n v="0"/>
  </r>
  <r>
    <s v="ORD-2024-853298"/>
    <d v="2024-03-06T00:00:00"/>
    <d v="2024-03-26T00:00:00"/>
    <x v="3"/>
    <s v="Nigeria"/>
    <s v="Port Harcourt"/>
    <s v="Consumer"/>
    <x v="1"/>
    <x v="14"/>
    <x v="5"/>
    <s v="PHN-4741"/>
    <n v="65.64"/>
    <n v="151.88"/>
    <n v="0.16700000000000001"/>
    <n v="18"/>
    <n v="20"/>
    <n v="2277.28872"/>
    <n v="1181.52"/>
    <n v="1095.76872"/>
    <n v="0.48117250587356353"/>
    <s v="Mar-2024"/>
    <s v="Q1-2024"/>
    <s v="Low"/>
    <s v="Africa &gt; Nigeria &gt; Port Harcourt"/>
    <s v="Jan-2023"/>
    <n v="14"/>
    <n v="14"/>
    <n v="1473517.9961600001"/>
    <n v="1464484.4248800001"/>
    <n v="0.99386938516968126"/>
    <s v="C"/>
    <n v="0"/>
    <n v="0"/>
  </r>
  <r>
    <s v="ORD-2025-908258"/>
    <d v="2025-06-21T00:00:00"/>
    <d v="2025-06-27T00:00:00"/>
    <x v="3"/>
    <s v="South Africa"/>
    <s v="Durban"/>
    <s v="Enterprise"/>
    <x v="5"/>
    <x v="15"/>
    <x v="5"/>
    <s v="PHN-3819"/>
    <n v="93.91"/>
    <n v="99.04"/>
    <n v="5.7000000000000002E-2"/>
    <n v="22"/>
    <n v="6"/>
    <n v="2054.6838400000001"/>
    <n v="2066.02"/>
    <n v="-11.336159999999836"/>
    <n v="-5.5172283829320601E-3"/>
    <s v="Jun-2025"/>
    <s v="Q2-2025"/>
    <s v="Low"/>
    <s v="Africa &gt; South Africa &gt; Durban"/>
    <s v="Jan-2023"/>
    <n v="29"/>
    <n v="29"/>
    <n v="1473517.9961600001"/>
    <n v="1466539.1087200001"/>
    <n v="0.99526379219107808"/>
    <s v="C"/>
    <n v="1"/>
    <n v="0"/>
  </r>
  <r>
    <s v="ORD-2025-591006"/>
    <d v="2025-06-25T00:00:00"/>
    <d v="2025-07-10T00:00:00"/>
    <x v="0"/>
    <s v="United Kingdom"/>
    <s v="Birmingham"/>
    <s v="Non-Profit"/>
    <x v="1"/>
    <x v="4"/>
    <x v="5"/>
    <s v="PHN-5383"/>
    <n v="546.83000000000004"/>
    <n v="400.84"/>
    <n v="7.8E-2"/>
    <n v="5"/>
    <n v="15"/>
    <n v="1847.8724"/>
    <n v="2734.15"/>
    <n v="-886.27760000000012"/>
    <n v="-0.47962056254533597"/>
    <s v="Jun-2025"/>
    <s v="Q2-2025"/>
    <s v="Low"/>
    <s v="Europe &gt; United Kingdom &gt; Birmingham"/>
    <s v="Jan-2023"/>
    <n v="29"/>
    <n v="29"/>
    <n v="1473517.9961600001"/>
    <n v="1468386.9811200001"/>
    <n v="0.99651784704810431"/>
    <s v="C"/>
    <n v="0"/>
    <n v="0"/>
  </r>
  <r>
    <s v="ORD-2023-897079"/>
    <d v="2023-04-14T00:00:00"/>
    <d v="2023-05-14T00:00:00"/>
    <x v="3"/>
    <s v="Kenya"/>
    <s v="Nakuru"/>
    <s v="Consumer"/>
    <x v="1"/>
    <x v="9"/>
    <x v="5"/>
    <s v="PHN-1784"/>
    <n v="209.25"/>
    <n v="434.8"/>
    <n v="0"/>
    <n v="4"/>
    <n v="30"/>
    <n v="1739.2"/>
    <n v="837"/>
    <n v="902.2"/>
    <n v="0.51874425022999082"/>
    <s v="Apr-2023"/>
    <s v="Q2-2023"/>
    <s v="Low"/>
    <s v="Africa &gt; Kenya &gt; Nakuru"/>
    <s v="Jan-2023"/>
    <n v="3"/>
    <n v="3"/>
    <n v="1473517.9961600001"/>
    <n v="1470126.1811200001"/>
    <n v="0.99769815160124331"/>
    <s v="C"/>
    <n v="0"/>
    <n v="0"/>
  </r>
  <r>
    <s v="ORD-2025-177994"/>
    <d v="2025-03-24T00:00:00"/>
    <d v="2025-04-04T00:00:00"/>
    <x v="2"/>
    <s v="India"/>
    <s v="Mumbai"/>
    <s v="Education"/>
    <x v="1"/>
    <x v="8"/>
    <x v="5"/>
    <s v="PHN-4395"/>
    <n v="23.83"/>
    <n v="47.29"/>
    <n v="6.4000000000000001E-2"/>
    <n v="23"/>
    <n v="11"/>
    <n v="1018.05912"/>
    <n v="548.08999999999992"/>
    <n v="469.96912000000009"/>
    <n v="0.46163244429262623"/>
    <s v="Mar-2025"/>
    <s v="Q1-2025"/>
    <s v="Low"/>
    <s v="Asia &gt; India &gt; Mumbai"/>
    <s v="Jan-2023"/>
    <n v="26"/>
    <n v="26"/>
    <n v="1473517.9961600001"/>
    <n v="1471144.2402400002"/>
    <n v="0.99838905535854605"/>
    <s v="C"/>
    <n v="0"/>
    <n v="0"/>
  </r>
  <r>
    <s v="ORD-2025-926547"/>
    <d v="2025-03-11T00:00:00"/>
    <d v="2025-03-26T00:00:00"/>
    <x v="0"/>
    <s v="Germany"/>
    <s v="Berlin"/>
    <s v="Small Business"/>
    <x v="2"/>
    <x v="14"/>
    <x v="5"/>
    <s v="PHN-3007"/>
    <n v="116.97"/>
    <n v="140.82"/>
    <n v="0.122"/>
    <n v="8"/>
    <n v="15"/>
    <n v="989.1196799999999"/>
    <n v="935.76"/>
    <n v="53.359679999999912"/>
    <n v="5.3946636669892079E-2"/>
    <s v="Mar-2025"/>
    <s v="Q1-2025"/>
    <s v="Low"/>
    <s v="Europe &gt; Germany &gt; Berlin"/>
    <s v="Jan-2023"/>
    <n v="26"/>
    <n v="26"/>
    <n v="1473517.9961600001"/>
    <n v="1472133.3599200002"/>
    <n v="0.99906031942357798"/>
    <s v="C"/>
    <n v="0"/>
    <n v="0"/>
  </r>
  <r>
    <s v="ORD-2023-898009"/>
    <d v="2023-05-04T00:00:00"/>
    <d v="2023-05-16T00:00:00"/>
    <x v="3"/>
    <s v="Nigeria"/>
    <s v="Abuja"/>
    <s v="Small Business"/>
    <x v="1"/>
    <x v="8"/>
    <x v="5"/>
    <s v="PHN-1670"/>
    <n v="77.739999999999995"/>
    <n v="147.12"/>
    <n v="0"/>
    <n v="4"/>
    <n v="12"/>
    <n v="588.48"/>
    <n v="310.95999999999998"/>
    <n v="277.52000000000004"/>
    <n v="0.47158781946710171"/>
    <s v="May-2023"/>
    <s v="Q2-2023"/>
    <s v="Low"/>
    <s v="Africa &gt; Nigeria &gt; Abuja"/>
    <s v="Jan-2023"/>
    <n v="4"/>
    <n v="4"/>
    <n v="1473517.9961600001"/>
    <n v="1472721.8399200002"/>
    <n v="0.99945969018222058"/>
    <s v="C"/>
    <n v="0"/>
    <n v="0"/>
  </r>
  <r>
    <s v="ORD-2023-378676"/>
    <d v="2023-05-03T00:00:00"/>
    <d v="2023-05-16T00:00:00"/>
    <x v="1"/>
    <s v="USA"/>
    <s v="New York"/>
    <s v="Corporate"/>
    <x v="1"/>
    <x v="2"/>
    <x v="5"/>
    <s v="PHN-5366"/>
    <n v="64.5"/>
    <n v="123.62"/>
    <n v="0"/>
    <n v="4"/>
    <n v="13"/>
    <n v="494.48"/>
    <n v="258"/>
    <n v="236.48000000000002"/>
    <n v="0.47823976702798904"/>
    <s v="May-2023"/>
    <s v="Q2-2023"/>
    <s v="Low"/>
    <s v="Americas &gt; USA &gt; New York"/>
    <s v="Jan-2023"/>
    <n v="4"/>
    <n v="4"/>
    <n v="1473517.9961600001"/>
    <n v="1473216.3199200002"/>
    <n v="0.99979526803148244"/>
    <s v="C"/>
    <n v="0"/>
    <n v="0"/>
  </r>
  <r>
    <s v="ORD-2023-251563"/>
    <d v="2023-05-11T00:00:00"/>
    <d v="2023-06-07T00:00:00"/>
    <x v="3"/>
    <s v="Kenya"/>
    <s v="Mombasa"/>
    <s v="Corporate"/>
    <x v="2"/>
    <x v="8"/>
    <x v="5"/>
    <s v="PHN-8970"/>
    <n v="12.85"/>
    <n v="15.41"/>
    <n v="0.13700000000000001"/>
    <n v="12"/>
    <n v="27"/>
    <n v="159.58596"/>
    <n v="154.19999999999999"/>
    <n v="5.3859600000000114"/>
    <n v="3.3749585489851436E-2"/>
    <s v="May-2023"/>
    <s v="Q2-2023"/>
    <s v="Low"/>
    <s v="Africa &gt; Kenya &gt; Mombasa"/>
    <s v="Jan-2023"/>
    <n v="4"/>
    <n v="4"/>
    <n v="1473517.9961600001"/>
    <n v="1473375.9058800002"/>
    <n v="0.99990357071961777"/>
    <s v="C"/>
    <n v="0"/>
    <n v="0"/>
  </r>
  <r>
    <s v="ORD-2025-541048"/>
    <d v="2025-04-04T00:00:00"/>
    <d v="2025-04-13T00:00:00"/>
    <x v="0"/>
    <s v="Germany"/>
    <s v="Munich"/>
    <s v="Consumer"/>
    <x v="1"/>
    <x v="6"/>
    <x v="5"/>
    <s v="PHN-3803"/>
    <n v="7.02"/>
    <n v="6.28"/>
    <n v="0.13400000000000001"/>
    <n v="16"/>
    <n v="9"/>
    <n v="87.015680000000003"/>
    <n v="112.32"/>
    <n v="-25.30431999999999"/>
    <n v="-0.2908018416910606"/>
    <s v="Apr-2025"/>
    <s v="Q2-2025"/>
    <s v="Low"/>
    <s v="Europe &gt; Germany &gt; Munich"/>
    <s v="Jan-2023"/>
    <n v="27"/>
    <n v="27"/>
    <n v="1473517.9961600001"/>
    <n v="1473462.9215600002"/>
    <n v="0.99996262373439382"/>
    <s v="C"/>
    <n v="0"/>
    <n v="0"/>
  </r>
  <r>
    <s v="ORD-2024-516704"/>
    <d v="2024-03-01T00:00:00"/>
    <d v="2024-03-08T00:00:00"/>
    <x v="1"/>
    <s v="Brazil"/>
    <s v="São Paulo"/>
    <s v="Non-Profit"/>
    <x v="3"/>
    <x v="14"/>
    <x v="5"/>
    <s v="PHN-7852"/>
    <n v="5.34"/>
    <n v="12.69"/>
    <n v="0.13200000000000001"/>
    <n v="5"/>
    <n v="7"/>
    <n v="55.074599999999997"/>
    <n v="26.7"/>
    <n v="28.374599999999997"/>
    <n v="0.51520301554618642"/>
    <s v="Mar-2024"/>
    <s v="Q1-2024"/>
    <s v="Low"/>
    <s v="Americas &gt; Brazil &gt; São Paulo"/>
    <s v="Jan-2023"/>
    <n v="14"/>
    <n v="14"/>
    <n v="1473517.9961600001"/>
    <n v="1473517.9961600001"/>
    <n v="1"/>
    <s v="C"/>
    <n v="1"/>
    <n v="0"/>
  </r>
  <r>
    <s v="ORD-2023-640022"/>
    <d v="2023-08-24T00:00:00"/>
    <d v="2023-09-20T00:00:00"/>
    <x v="3"/>
    <s v="South Africa"/>
    <s v="Durban"/>
    <s v="Small Business"/>
    <x v="1"/>
    <x v="9"/>
    <x v="6"/>
    <s v="PRN-4732"/>
    <n v="1399.64"/>
    <n v="3342.11"/>
    <n v="0"/>
    <n v="28"/>
    <n v="27"/>
    <n v="93579.08"/>
    <n v="39189.920000000006"/>
    <n v="54389.159999999996"/>
    <n v="0.58121067229983447"/>
    <s v="Aug-2023"/>
    <s v="Q3-2023"/>
    <s v="High"/>
    <s v="Africa &gt; South Africa &gt; Durban"/>
    <s v="Jan-2023"/>
    <n v="7"/>
    <n v="7"/>
    <n v="1460546.9416299989"/>
    <n v="93579.08"/>
    <n v="6.4071258055947128E-2"/>
    <s v="A"/>
    <n v="0"/>
    <n v="0"/>
  </r>
  <r>
    <s v="ORD-2023-974506"/>
    <d v="2023-12-28T00:00:00"/>
    <d v="2024-01-01T00:00:00"/>
    <x v="3"/>
    <s v="South Africa"/>
    <s v="Cape Town"/>
    <s v="Education"/>
    <x v="5"/>
    <x v="5"/>
    <x v="6"/>
    <s v="PRN-1654"/>
    <n v="1141.8"/>
    <n v="2318.7399999999998"/>
    <n v="0.107"/>
    <n v="26"/>
    <n v="4"/>
    <n v="53836.505319999989"/>
    <n v="29686.799999999999"/>
    <n v="24149.70531999999"/>
    <n v="0.44857490612468298"/>
    <s v="Dec-2023"/>
    <s v="Q4-2023"/>
    <s v="High"/>
    <s v="Africa &gt; South Africa &gt; Cape Town"/>
    <s v="Jan-2023"/>
    <n v="11"/>
    <n v="11"/>
    <n v="1460546.9416299989"/>
    <n v="147415.58531999998"/>
    <n v="0.10093176817410697"/>
    <s v="A"/>
    <n v="1"/>
    <n v="0"/>
  </r>
  <r>
    <s v="ORD-2023-472078"/>
    <d v="2023-02-28T00:00:00"/>
    <d v="2023-03-06T00:00:00"/>
    <x v="0"/>
    <s v="Germany"/>
    <s v="Frankfurt"/>
    <s v="Small Business"/>
    <x v="1"/>
    <x v="4"/>
    <x v="6"/>
    <s v="PRN-9624"/>
    <n v="880.02"/>
    <n v="1251.21"/>
    <n v="0.123"/>
    <n v="43"/>
    <n v="6"/>
    <n v="47184.38031"/>
    <n v="37840.86"/>
    <n v="9343.5203099999999"/>
    <n v="0.19802146915172658"/>
    <s v="Feb-2023"/>
    <s v="Q1-2023"/>
    <s v="Medium"/>
    <s v="Europe &gt; Germany &gt; Frankfurt"/>
    <s v="Jan-2023"/>
    <n v="1"/>
    <n v="1"/>
    <n v="1460546.9416299989"/>
    <n v="194599.96562999999"/>
    <n v="0.13323773449747711"/>
    <s v="A"/>
    <n v="1"/>
    <n v="0"/>
  </r>
  <r>
    <s v="ORD-2023-184577"/>
    <d v="2023-05-17T00:00:00"/>
    <d v="2023-06-03T00:00:00"/>
    <x v="2"/>
    <s v="China"/>
    <s v="Beijing"/>
    <s v="Non-Profit"/>
    <x v="5"/>
    <x v="9"/>
    <x v="6"/>
    <s v="PRN-1923"/>
    <n v="979.59"/>
    <n v="2210.94"/>
    <n v="0.15"/>
    <n v="25"/>
    <n v="17"/>
    <n v="46982.474999999999"/>
    <n v="24489.75"/>
    <n v="22492.724999999999"/>
    <n v="0.47874712858358354"/>
    <s v="May-2023"/>
    <s v="Q2-2023"/>
    <s v="High"/>
    <s v="Asia &gt; China &gt; Beijing"/>
    <s v="Jan-2023"/>
    <n v="4"/>
    <n v="4"/>
    <n v="1460546.9416299989"/>
    <n v="241582.44063"/>
    <n v="0.1654054612995795"/>
    <s v="A"/>
    <n v="0"/>
    <n v="0"/>
  </r>
  <r>
    <s v="ORD-2024-687100"/>
    <d v="2024-09-10T00:00:00"/>
    <d v="2024-10-07T00:00:00"/>
    <x v="3"/>
    <s v="Kenya"/>
    <s v="Kisumu"/>
    <s v="Consumer"/>
    <x v="0"/>
    <x v="2"/>
    <x v="6"/>
    <s v="PRN-6068"/>
    <n v="1248.3900000000001"/>
    <n v="1805.11"/>
    <n v="0.20300000000000001"/>
    <n v="25"/>
    <n v="27"/>
    <n v="35966.816749999998"/>
    <n v="31209.750000000004"/>
    <n v="4757.0667499999945"/>
    <n v="0.13226265707820792"/>
    <s v="Sep-2024"/>
    <s v="Q3-2024"/>
    <s v="High"/>
    <s v="Africa &gt; Kenya &gt; Kisumu"/>
    <s v="Jan-2023"/>
    <n v="20"/>
    <n v="20"/>
    <n v="1460546.9416299989"/>
    <n v="277549.25737999997"/>
    <n v="0.19003104211785865"/>
    <s v="A"/>
    <n v="0"/>
    <n v="1"/>
  </r>
  <r>
    <s v="ORD-2024-998320"/>
    <d v="2024-10-25T00:00:00"/>
    <d v="2024-11-14T00:00:00"/>
    <x v="3"/>
    <s v="Kenya"/>
    <s v="Mombasa"/>
    <s v="Corporate"/>
    <x v="3"/>
    <x v="11"/>
    <x v="6"/>
    <s v="PRN-3143"/>
    <n v="1396.48"/>
    <n v="3204.5"/>
    <n v="0.3"/>
    <n v="15"/>
    <n v="20"/>
    <n v="33647.25"/>
    <n v="20947.2"/>
    <n v="12700.05"/>
    <n v="0.37744689387691416"/>
    <s v="Oct-2024"/>
    <s v="Q4-2024"/>
    <s v="High"/>
    <s v="Africa &gt; Kenya &gt; Mombasa"/>
    <s v="Jan-2023"/>
    <n v="21"/>
    <n v="21"/>
    <n v="1460546.9416299989"/>
    <n v="311196.50737999997"/>
    <n v="0.21306847353546787"/>
    <s v="A"/>
    <n v="0"/>
    <n v="1"/>
  </r>
  <r>
    <s v="ORD-2023-868734"/>
    <d v="2023-04-06T00:00:00"/>
    <d v="2023-04-27T00:00:00"/>
    <x v="0"/>
    <s v="United Kingdom"/>
    <s v="Manchester"/>
    <s v="Enterprise"/>
    <x v="5"/>
    <x v="14"/>
    <x v="6"/>
    <s v="PRN-8970"/>
    <n v="1084.79"/>
    <n v="2484.9899999999998"/>
    <n v="3.4000000000000002E-2"/>
    <n v="14"/>
    <n v="21"/>
    <n v="33607.004759999996"/>
    <n v="15187.06"/>
    <n v="18419.944759999998"/>
    <n v="0.54809837685755136"/>
    <s v="Apr-2023"/>
    <s v="Q2-2023"/>
    <s v="High"/>
    <s v="Europe &gt; United Kingdom &gt; Manchester"/>
    <s v="Jan-2023"/>
    <n v="3"/>
    <n v="3"/>
    <n v="1460546.9416299989"/>
    <n v="344803.51213999995"/>
    <n v="0.23607835004275352"/>
    <s v="A"/>
    <n v="0"/>
    <n v="0"/>
  </r>
  <r>
    <s v="ORD-2025-752192"/>
    <d v="2025-05-16T00:00:00"/>
    <d v="2025-05-18T00:00:00"/>
    <x v="2"/>
    <s v="Japan"/>
    <s v="Tokyo"/>
    <s v="Enterprise"/>
    <x v="0"/>
    <x v="8"/>
    <x v="6"/>
    <s v="PRN-6131"/>
    <n v="1144.3800000000001"/>
    <n v="2755.04"/>
    <n v="0.15"/>
    <n v="14"/>
    <n v="2"/>
    <n v="32784.975999999995"/>
    <n v="16021.320000000002"/>
    <n v="16763.655999999995"/>
    <n v="0.51132128326096682"/>
    <s v="May-2025"/>
    <s v="Q2-2025"/>
    <s v="High"/>
    <s v="Asia &gt; Japan &gt; Tokyo"/>
    <s v="Mar-2023"/>
    <n v="26"/>
    <n v="26"/>
    <n v="1460546.9416299989"/>
    <n v="377588.48813999991"/>
    <n v="0.25852540399598783"/>
    <s v="A"/>
    <n v="1"/>
    <n v="0"/>
  </r>
  <r>
    <s v="ORD-2024-134084"/>
    <d v="2024-06-04T00:00:00"/>
    <d v="2024-06-16T00:00:00"/>
    <x v="2"/>
    <s v="China"/>
    <s v="Shanghai"/>
    <s v="Corporate"/>
    <x v="0"/>
    <x v="8"/>
    <x v="6"/>
    <s v="PRN-4097"/>
    <n v="918.42"/>
    <n v="1511.71"/>
    <n v="0.02"/>
    <n v="22"/>
    <n v="12"/>
    <n v="32592.467600000004"/>
    <n v="20205.239999999998"/>
    <n v="12387.227600000006"/>
    <n v="0.3800641225459101"/>
    <s v="Jun-2024"/>
    <s v="Q2-2024"/>
    <s v="Medium"/>
    <s v="Asia &gt; China &gt; Shanghai"/>
    <s v="Jan-2023"/>
    <n v="17"/>
    <n v="17"/>
    <n v="1460546.9416299989"/>
    <n v="410180.95573999989"/>
    <n v="0.28084065225745497"/>
    <s v="A"/>
    <n v="0"/>
    <n v="0"/>
  </r>
  <r>
    <s v="ORD-2024-332076"/>
    <d v="2024-04-09T00:00:00"/>
    <d v="2024-04-18T00:00:00"/>
    <x v="0"/>
    <s v="France"/>
    <s v="Lyon"/>
    <s v="Consumer"/>
    <x v="2"/>
    <x v="13"/>
    <x v="6"/>
    <s v="PRN-1086"/>
    <n v="1288.8499999999999"/>
    <n v="2751.84"/>
    <n v="0.158"/>
    <n v="14"/>
    <n v="9"/>
    <n v="32438.689920000001"/>
    <n v="18043.899999999998"/>
    <n v="14394.789920000003"/>
    <n v="0.44375373837538756"/>
    <s v="Apr-2024"/>
    <s v="Q2-2024"/>
    <s v="High"/>
    <s v="Europe &gt; France &gt; Lyon"/>
    <s v="Jan-2023"/>
    <n v="15"/>
    <n v="15"/>
    <n v="1460546.9416299989"/>
    <n v="442619.64565999986"/>
    <n v="0.30305061278347389"/>
    <s v="A"/>
    <n v="0"/>
    <n v="0"/>
  </r>
  <r>
    <s v="ORD-2024-389102"/>
    <d v="2024-06-15T00:00:00"/>
    <d v="2024-07-06T00:00:00"/>
    <x v="1"/>
    <s v="Canada"/>
    <s v="Toronto"/>
    <s v="Enterprise"/>
    <x v="5"/>
    <x v="2"/>
    <x v="6"/>
    <s v="PRN-4453"/>
    <n v="817.23"/>
    <n v="1467.17"/>
    <n v="0.245"/>
    <n v="29"/>
    <n v="21"/>
    <n v="32123.687150000002"/>
    <n v="23699.670000000002"/>
    <n v="8424.0171499999997"/>
    <n v="0.26223693160328887"/>
    <s v="Jun-2024"/>
    <s v="Q2-2024"/>
    <s v="Medium"/>
    <s v="Americas &gt; Canada &gt; Toronto"/>
    <s v="Jan-2023"/>
    <n v="17"/>
    <n v="17"/>
    <n v="1460546.9416299989"/>
    <n v="474743.33280999988"/>
    <n v="0.32504489878303883"/>
    <s v="A"/>
    <n v="0"/>
    <n v="1"/>
  </r>
  <r>
    <s v="ORD-2025-820255"/>
    <d v="2025-05-29T00:00:00"/>
    <d v="2025-06-20T00:00:00"/>
    <x v="0"/>
    <s v="Germany"/>
    <s v="Berlin"/>
    <s v="Corporate"/>
    <x v="3"/>
    <x v="5"/>
    <x v="6"/>
    <s v="PRN-9787"/>
    <n v="483.47"/>
    <n v="1135.43"/>
    <n v="0.14599999999999999"/>
    <n v="32"/>
    <n v="22"/>
    <n v="31029.031040000002"/>
    <n v="15471.04"/>
    <n v="15557.991040000001"/>
    <n v="0.50140112399719972"/>
    <s v="May-2025"/>
    <s v="Q2-2025"/>
    <s v="Medium"/>
    <s v="Europe &gt; Germany &gt; Berlin"/>
    <s v="Jan-2023"/>
    <n v="28"/>
    <n v="28"/>
    <n v="1460546.9416299989"/>
    <n v="505772.36384999985"/>
    <n v="0.34628970109344659"/>
    <s v="A"/>
    <n v="0"/>
    <n v="0"/>
  </r>
  <r>
    <s v="ORD-2024-281211"/>
    <d v="2024-01-11T00:00:00"/>
    <d v="2024-02-02T00:00:00"/>
    <x v="2"/>
    <s v="Japan"/>
    <s v="Nagoya"/>
    <s v="Small Business"/>
    <x v="2"/>
    <x v="3"/>
    <x v="6"/>
    <s v="PRN-7816"/>
    <n v="1237.68"/>
    <n v="1432.8"/>
    <n v="6.8000000000000005E-2"/>
    <n v="23"/>
    <n v="22"/>
    <n v="30713.500799999998"/>
    <n v="28466.640000000003"/>
    <n v="2246.8607999999949"/>
    <n v="7.3155476955593254E-2"/>
    <s v="Jan-2024"/>
    <s v="Q1-2024"/>
    <s v="Medium"/>
    <s v="Asia &gt; Japan &gt; Nagoya"/>
    <s v="Mar-2023"/>
    <n v="10"/>
    <n v="10"/>
    <n v="1460546.9416299989"/>
    <n v="536485.86464999989"/>
    <n v="0.36731846773186982"/>
    <s v="A"/>
    <n v="0"/>
    <n v="0"/>
  </r>
  <r>
    <s v="ORD-2023-109927"/>
    <d v="2023-07-22T00:00:00"/>
    <d v="2023-07-29T00:00:00"/>
    <x v="2"/>
    <s v="India"/>
    <s v="Delhi"/>
    <s v="Small Business"/>
    <x v="5"/>
    <x v="13"/>
    <x v="6"/>
    <s v="PRN-2301"/>
    <n v="946.99"/>
    <n v="2132.19"/>
    <n v="0.16500000000000001"/>
    <n v="17"/>
    <n v="7"/>
    <n v="30266.43705"/>
    <n v="16098.83"/>
    <n v="14167.607050000001"/>
    <n v="0.46809629513362228"/>
    <s v="Jul-2023"/>
    <s v="Q3-2023"/>
    <s v="High"/>
    <s v="Asia &gt; India &gt; Delhi"/>
    <s v="Jan-2023"/>
    <n v="6"/>
    <n v="6"/>
    <n v="1460546.9416299989"/>
    <n v="566752.30169999984"/>
    <n v="0.38804114099030135"/>
    <s v="A"/>
    <n v="1"/>
    <n v="0"/>
  </r>
  <r>
    <s v="ORD-2023-664790"/>
    <d v="2023-04-16T00:00:00"/>
    <d v="2023-04-23T00:00:00"/>
    <x v="1"/>
    <s v="USA"/>
    <s v="Austin"/>
    <s v="Corporate"/>
    <x v="5"/>
    <x v="0"/>
    <x v="6"/>
    <s v="PRN-9249"/>
    <n v="1099.1500000000001"/>
    <n v="1431.37"/>
    <n v="0.104"/>
    <n v="23"/>
    <n v="7"/>
    <n v="29497.672959999996"/>
    <n v="25280.45"/>
    <n v="4217.2229599999955"/>
    <n v="0.14296798821109433"/>
    <s v="Apr-2023"/>
    <s v="Q2-2023"/>
    <s v="Medium"/>
    <s v="Americas &gt; USA &gt; Austin"/>
    <s v="Jan-2023"/>
    <n v="3"/>
    <n v="3"/>
    <n v="1460546.9416299989"/>
    <n v="596249.97465999983"/>
    <n v="0.40823746068344319"/>
    <s v="A"/>
    <n v="1"/>
    <n v="0"/>
  </r>
  <r>
    <s v="ORD-2024-550400"/>
    <d v="2024-08-19T00:00:00"/>
    <d v="2024-09-02T00:00:00"/>
    <x v="1"/>
    <s v="Canada"/>
    <s v="Toronto"/>
    <s v="Consumer"/>
    <x v="5"/>
    <x v="1"/>
    <x v="6"/>
    <s v="PRN-9793"/>
    <n v="1337.01"/>
    <n v="1269.78"/>
    <n v="0.16"/>
    <n v="26"/>
    <n v="14"/>
    <n v="27731.995199999998"/>
    <n v="34762.26"/>
    <n v="-7030.2648000000045"/>
    <n v="-0.25350735672996239"/>
    <s v="Aug-2024"/>
    <s v="Q3-2024"/>
    <s v="Medium"/>
    <s v="Americas &gt; Canada &gt; Toronto"/>
    <s v="Jan-2023"/>
    <n v="19"/>
    <n v="19"/>
    <n v="1460546.9416299989"/>
    <n v="623981.96985999984"/>
    <n v="0.42722486492876688"/>
    <s v="A"/>
    <n v="0"/>
    <n v="0"/>
  </r>
  <r>
    <s v="ORD-2024-892173"/>
    <d v="2024-01-18T00:00:00"/>
    <d v="2024-02-03T00:00:00"/>
    <x v="3"/>
    <s v="South Africa"/>
    <s v="Cape Town"/>
    <s v="Non-Profit"/>
    <x v="5"/>
    <x v="2"/>
    <x v="6"/>
    <s v="PRN-6660"/>
    <n v="666.23"/>
    <n v="1382.91"/>
    <n v="0.17599999999999999"/>
    <n v="21"/>
    <n v="16"/>
    <n v="23929.874640000002"/>
    <n v="13990.83"/>
    <n v="9939.0446400000019"/>
    <n v="0.41534043907553048"/>
    <s v="Jan-2024"/>
    <s v="Q1-2024"/>
    <s v="Medium"/>
    <s v="Africa &gt; South Africa &gt; Cape Town"/>
    <s v="Jan-2023"/>
    <n v="12"/>
    <n v="12"/>
    <n v="1460546.9416299989"/>
    <n v="647911.84449999989"/>
    <n v="0.44360905222047681"/>
    <s v="A"/>
    <n v="0"/>
    <n v="0"/>
  </r>
  <r>
    <s v="ORD-2024-626750"/>
    <d v="2024-08-12T00:00:00"/>
    <d v="2024-08-15T00:00:00"/>
    <x v="1"/>
    <s v="USA"/>
    <s v="Chicago"/>
    <s v="Corporate"/>
    <x v="1"/>
    <x v="4"/>
    <x v="6"/>
    <s v="PRN-5591"/>
    <n v="850.7"/>
    <n v="1118.56"/>
    <n v="0.18"/>
    <n v="26"/>
    <n v="3"/>
    <n v="23847.699199999999"/>
    <n v="22118.2"/>
    <n v="1729.4991999999984"/>
    <n v="7.2522685962090563E-2"/>
    <s v="Aug-2024"/>
    <s v="Q3-2024"/>
    <s v="Medium"/>
    <s v="Americas &gt; USA &gt; Chicago"/>
    <s v="Jan-2023"/>
    <n v="19"/>
    <n v="19"/>
    <n v="1460546.9416299989"/>
    <n v="671759.54369999992"/>
    <n v="0.45993697604152534"/>
    <s v="A"/>
    <n v="1"/>
    <n v="0"/>
  </r>
  <r>
    <s v="ORD-2023-987081"/>
    <d v="2023-08-29T00:00:00"/>
    <d v="2023-09-13T00:00:00"/>
    <x v="1"/>
    <s v="Canada"/>
    <s v="Vancouver"/>
    <s v="Small Business"/>
    <x v="1"/>
    <x v="0"/>
    <x v="6"/>
    <s v="PRN-9975"/>
    <n v="1287.6400000000001"/>
    <n v="2717.15"/>
    <n v="3.2000000000000001E-2"/>
    <n v="9"/>
    <n v="15"/>
    <n v="23671.810800000003"/>
    <n v="11588.76"/>
    <n v="12083.050800000003"/>
    <n v="0.51044049405802117"/>
    <s v="Aug-2023"/>
    <s v="Q3-2023"/>
    <s v="High"/>
    <s v="Americas &gt; Canada &gt; Vancouver"/>
    <s v="Jan-2023"/>
    <n v="7"/>
    <n v="7"/>
    <n v="1460546.9416299989"/>
    <n v="695431.3544999999"/>
    <n v="0.4761444734695654"/>
    <s v="A"/>
    <n v="0"/>
    <n v="0"/>
  </r>
  <r>
    <s v="ORD-2024-331408"/>
    <d v="2024-02-01T00:00:00"/>
    <d v="2024-02-01T00:00:00"/>
    <x v="1"/>
    <s v="USA"/>
    <s v="Austin"/>
    <s v="Consumer"/>
    <x v="5"/>
    <x v="11"/>
    <x v="6"/>
    <s v="PRN-4906"/>
    <n v="714.43"/>
    <n v="1595.52"/>
    <n v="0.19400000000000001"/>
    <n v="18"/>
    <n v="0"/>
    <n v="23147.804160000003"/>
    <n v="12859.74"/>
    <n v="10288.064160000004"/>
    <n v="0.44445097638151099"/>
    <s v="Feb-2024"/>
    <s v="Q1-2024"/>
    <s v="Medium"/>
    <s v="Americas &gt; USA &gt; Austin"/>
    <s v="Jan-2023"/>
    <n v="13"/>
    <n v="13"/>
    <n v="1460546.9416299989"/>
    <n v="718579.15865999996"/>
    <n v="0.49199319664320518"/>
    <s v="A"/>
    <n v="1"/>
    <n v="0"/>
  </r>
  <r>
    <s v="ORD-2023-664749"/>
    <d v="2023-08-27T00:00:00"/>
    <d v="2023-09-11T00:00:00"/>
    <x v="0"/>
    <s v="United Kingdom"/>
    <s v="London"/>
    <s v="Consumer"/>
    <x v="1"/>
    <x v="15"/>
    <x v="6"/>
    <s v="PRN-5107"/>
    <n v="943.79"/>
    <n v="1913.76"/>
    <n v="9.0999999999999998E-2"/>
    <n v="13"/>
    <n v="15"/>
    <n v="22614.90192"/>
    <n v="12269.27"/>
    <n v="10345.63192"/>
    <n v="0.45746967891338081"/>
    <s v="Aug-2023"/>
    <s v="Q3-2023"/>
    <s v="High"/>
    <s v="Europe &gt; United Kingdom &gt; London"/>
    <s v="Jan-2023"/>
    <n v="7"/>
    <n v="7"/>
    <n v="1460546.9416299989"/>
    <n v="741194.06057999993"/>
    <n v="0.50747705496737605"/>
    <s v="A"/>
    <n v="0"/>
    <n v="0"/>
  </r>
  <r>
    <s v="ORD-2023-568013"/>
    <d v="2023-09-30T00:00:00"/>
    <d v="2023-10-30T00:00:00"/>
    <x v="2"/>
    <s v="Japan"/>
    <s v="Tokyo"/>
    <s v="Enterprise"/>
    <x v="2"/>
    <x v="4"/>
    <x v="6"/>
    <s v="PRN-1786"/>
    <n v="649.13"/>
    <n v="975.43"/>
    <n v="0.157"/>
    <n v="26"/>
    <n v="30"/>
    <n v="21379.474739999998"/>
    <n v="16877.38"/>
    <n v="4502.0947399999968"/>
    <n v="0.21058023149543464"/>
    <s v="Sep-2023"/>
    <s v="Q3-2023"/>
    <s v="Medium"/>
    <s v="Asia &gt; Japan &gt; Tokyo"/>
    <s v="Mar-2023"/>
    <n v="6"/>
    <n v="6"/>
    <n v="1460546.9416299989"/>
    <n v="762573.53531999991"/>
    <n v="0.52211504716784585"/>
    <s v="A"/>
    <n v="0"/>
    <n v="0"/>
  </r>
  <r>
    <s v="ORD-2024-201376"/>
    <d v="2024-02-18T00:00:00"/>
    <d v="2024-03-04T00:00:00"/>
    <x v="3"/>
    <s v="Kenya"/>
    <s v="Kisumu"/>
    <s v="Education"/>
    <x v="3"/>
    <x v="10"/>
    <x v="6"/>
    <s v="PRN-7089"/>
    <n v="928.68"/>
    <n v="2145.17"/>
    <n v="0.13600000000000001"/>
    <n v="11"/>
    <n v="15"/>
    <n v="20387.695680000001"/>
    <n v="10215.48"/>
    <n v="10172.215680000001"/>
    <n v="0.49893896003062183"/>
    <s v="Feb-2024"/>
    <s v="Q1-2024"/>
    <s v="High"/>
    <s v="Africa &gt; Kenya &gt; Kisumu"/>
    <s v="Jan-2023"/>
    <n v="13"/>
    <n v="13"/>
    <n v="1460546.9416299989"/>
    <n v="782961.23099999991"/>
    <n v="0.53607399302496905"/>
    <s v="A"/>
    <n v="0"/>
    <n v="0"/>
  </r>
  <r>
    <s v="ORD-2023-701153"/>
    <d v="2023-04-14T00:00:00"/>
    <d v="2023-05-13T00:00:00"/>
    <x v="0"/>
    <s v="Germany"/>
    <s v="Frankfurt"/>
    <s v="Consumer"/>
    <x v="3"/>
    <x v="8"/>
    <x v="6"/>
    <s v="PRN-7019"/>
    <n v="1320.33"/>
    <n v="2645.23"/>
    <n v="0.155"/>
    <n v="9"/>
    <n v="29"/>
    <n v="20116.974149999998"/>
    <n v="11882.97"/>
    <n v="8234.0041499999988"/>
    <n v="0.40930629470436536"/>
    <s v="Apr-2023"/>
    <s v="Q2-2023"/>
    <s v="High"/>
    <s v="Europe &gt; Germany &gt; Frankfurt"/>
    <s v="Jan-2023"/>
    <n v="3"/>
    <n v="3"/>
    <n v="1460546.9416299989"/>
    <n v="803078.20514999994"/>
    <n v="0.54984758261432465"/>
    <s v="A"/>
    <n v="0"/>
    <n v="0"/>
  </r>
  <r>
    <s v="ORD-2023-925146"/>
    <d v="2023-10-15T00:00:00"/>
    <d v="2023-11-13T00:00:00"/>
    <x v="2"/>
    <s v="China"/>
    <s v="Shenzhen"/>
    <s v="Non-Profit"/>
    <x v="5"/>
    <x v="8"/>
    <x v="6"/>
    <s v="PRN-4983"/>
    <n v="986.44"/>
    <n v="790.61"/>
    <n v="7.1999999999999995E-2"/>
    <n v="27"/>
    <n v="29"/>
    <n v="19809.524160000001"/>
    <n v="26633.88"/>
    <n v="-6824.3558400000002"/>
    <n v="-0.34449872621271482"/>
    <s v="Oct-2023"/>
    <s v="Q4-2023"/>
    <s v="Low"/>
    <s v="Asia &gt; China &gt; Shenzhen"/>
    <s v="Jan-2023"/>
    <n v="9"/>
    <n v="9"/>
    <n v="1460546.9416299989"/>
    <n v="822887.72930999997"/>
    <n v="0.56341066887699021"/>
    <s v="A"/>
    <n v="0"/>
    <n v="0"/>
  </r>
  <r>
    <s v="ORD-2025-289139"/>
    <d v="2025-08-10T00:00:00"/>
    <d v="2025-08-30T00:00:00"/>
    <x v="1"/>
    <s v="USA"/>
    <s v="San Francisco"/>
    <s v="Corporate"/>
    <x v="1"/>
    <x v="10"/>
    <x v="6"/>
    <s v="PRN-2098"/>
    <n v="933.29"/>
    <n v="1456.81"/>
    <n v="0.123"/>
    <n v="15"/>
    <n v="20"/>
    <n v="19164.33555"/>
    <n v="13999.349999999999"/>
    <n v="5164.9855500000012"/>
    <n v="0.26951028573489999"/>
    <s v="Aug-2025"/>
    <s v="Q3-2025"/>
    <s v="Medium"/>
    <s v="Americas &gt; USA &gt; San Francisco"/>
    <s v="Jan-2023"/>
    <n v="31"/>
    <n v="31"/>
    <n v="1460546.9416299989"/>
    <n v="842052.06485999993"/>
    <n v="0.57653201061805892"/>
    <s v="A"/>
    <n v="0"/>
    <n v="0"/>
  </r>
  <r>
    <s v="ORD-2024-301260"/>
    <d v="2024-07-29T00:00:00"/>
    <d v="2024-07-31T00:00:00"/>
    <x v="1"/>
    <s v="USA"/>
    <s v="New York"/>
    <s v="Education"/>
    <x v="1"/>
    <x v="14"/>
    <x v="6"/>
    <s v="PRN-2829"/>
    <n v="798.97"/>
    <n v="1814.06"/>
    <n v="0.122"/>
    <n v="12"/>
    <n v="2"/>
    <n v="19112.936160000001"/>
    <n v="9587.64"/>
    <n v="9525.2961600000017"/>
    <n v="0.49836906691159066"/>
    <s v="Jul-2024"/>
    <s v="Q3-2024"/>
    <s v="High"/>
    <s v="Americas &gt; USA &gt; New York"/>
    <s v="Jan-2023"/>
    <n v="18"/>
    <n v="18"/>
    <n v="1460546.9416299989"/>
    <n v="861165.00101999997"/>
    <n v="0.58961816048097915"/>
    <s v="A"/>
    <n v="1"/>
    <n v="0"/>
  </r>
  <r>
    <s v="ORD-2023-343322"/>
    <d v="2023-08-19T00:00:00"/>
    <d v="2023-09-12T00:00:00"/>
    <x v="1"/>
    <s v="Canada"/>
    <s v="Vancouver"/>
    <s v="Enterprise"/>
    <x v="0"/>
    <x v="14"/>
    <x v="6"/>
    <s v="PRN-9669"/>
    <n v="1183.95"/>
    <n v="1503.53"/>
    <n v="0.24099999999999999"/>
    <n v="16"/>
    <n v="24"/>
    <n v="18258.868320000001"/>
    <n v="18943.2"/>
    <n v="-684.33167999999932"/>
    <n v="-3.7479413729623705E-2"/>
    <s v="Aug-2023"/>
    <s v="Q3-2023"/>
    <s v="Medium"/>
    <s v="Americas &gt; Canada &gt; Vancouver"/>
    <s v="Jan-2023"/>
    <n v="7"/>
    <n v="7"/>
    <n v="1460546.9416299989"/>
    <n v="879423.86933999998"/>
    <n v="0.60211955143225027"/>
    <s v="A"/>
    <n v="0"/>
    <n v="1"/>
  </r>
  <r>
    <s v="ORD-2024-129345"/>
    <d v="2024-02-18T00:00:00"/>
    <d v="2024-03-03T00:00:00"/>
    <x v="1"/>
    <s v="Brazil"/>
    <s v="Unknown - Brazil"/>
    <s v="Enterprise"/>
    <x v="5"/>
    <x v="5"/>
    <x v="6"/>
    <s v="PRN-5384"/>
    <n v="624.23"/>
    <n v="1318.37"/>
    <n v="0.21"/>
    <n v="17"/>
    <n v="14"/>
    <n v="17705.7091"/>
    <n v="10611.91"/>
    <n v="7093.7991000000002"/>
    <n v="0.40065038118128804"/>
    <s v="Feb-2024"/>
    <s v="Q1-2024"/>
    <s v="Medium"/>
    <s v="Americas &gt; Brazil &gt; Unknown - Brazil"/>
    <s v="Jan-2023"/>
    <n v="13"/>
    <n v="13"/>
    <n v="1460546.9416299989"/>
    <n v="897129.57843999995"/>
    <n v="0.61424220808595575"/>
    <s v="A"/>
    <n v="0"/>
    <n v="1"/>
  </r>
  <r>
    <s v="ORD-2024-988736"/>
    <d v="2024-09-09T00:00:00"/>
    <d v="2024-10-01T00:00:00"/>
    <x v="2"/>
    <s v="China"/>
    <s v="Shenzhen"/>
    <s v="Consumer"/>
    <x v="3"/>
    <x v="2"/>
    <x v="6"/>
    <s v="PRN-3014"/>
    <n v="1166.18"/>
    <n v="1335.02"/>
    <n v="0.128"/>
    <n v="15"/>
    <n v="22"/>
    <n v="17462.061600000001"/>
    <n v="17492.7"/>
    <n v="-30.63839999999982"/>
    <n v="-1.7545694604581979E-3"/>
    <s v="Sep-2024"/>
    <s v="Q3-2024"/>
    <s v="Medium"/>
    <s v="Asia &gt; China &gt; Shenzhen"/>
    <s v="Jan-2023"/>
    <n v="20"/>
    <n v="20"/>
    <n v="1460546.9416299989"/>
    <n v="914591.64003999997"/>
    <n v="0.62619804538380519"/>
    <s v="A"/>
    <n v="0"/>
    <n v="0"/>
  </r>
  <r>
    <s v="ORD-2024-834983"/>
    <d v="2024-03-16T00:00:00"/>
    <d v="2024-04-13T00:00:00"/>
    <x v="0"/>
    <s v="France"/>
    <s v="Paris"/>
    <s v="Small Business"/>
    <x v="2"/>
    <x v="10"/>
    <x v="6"/>
    <s v="PRN-8758"/>
    <n v="287.61"/>
    <n v="628.54"/>
    <n v="0.13500000000000001"/>
    <n v="32"/>
    <n v="28"/>
    <n v="17397.9872"/>
    <n v="9203.52"/>
    <n v="8194.4671999999991"/>
    <n v="0.47100087531964613"/>
    <s v="Mar-2024"/>
    <s v="Q1-2024"/>
    <s v="Low"/>
    <s v="Europe &gt; France &gt; Paris"/>
    <s v="Jan-2023"/>
    <n v="14"/>
    <n v="14"/>
    <n v="1460546.9416299989"/>
    <n v="931989.62723999994"/>
    <n v="0.63811001254083721"/>
    <s v="A"/>
    <n v="0"/>
    <n v="0"/>
  </r>
  <r>
    <s v="ORD-2023-588455"/>
    <d v="2023-05-23T00:00:00"/>
    <d v="2023-05-25T00:00:00"/>
    <x v="1"/>
    <s v="Brazil"/>
    <s v="Rio de Janeiro"/>
    <s v="Enterprise"/>
    <x v="0"/>
    <x v="9"/>
    <x v="6"/>
    <s v="PRN-1271"/>
    <n v="690.49"/>
    <n v="1290.29"/>
    <n v="4.2000000000000003E-2"/>
    <n v="14"/>
    <n v="2"/>
    <n v="17305.369479999998"/>
    <n v="9666.86"/>
    <n v="7638.509479999997"/>
    <n v="0.44139534199647718"/>
    <s v="May-2023"/>
    <s v="Q2-2023"/>
    <s v="Medium"/>
    <s v="Americas &gt; Brazil &gt; Rio de Janeiro"/>
    <s v="Jan-2023"/>
    <n v="4"/>
    <n v="4"/>
    <n v="1460546.9416299989"/>
    <n v="949294.99671999994"/>
    <n v="0.6499585666589861"/>
    <s v="A"/>
    <n v="1"/>
    <n v="0"/>
  </r>
  <r>
    <s v="ORD-2023-700699"/>
    <d v="2023-01-12T00:00:00"/>
    <d v="2023-01-26T00:00:00"/>
    <x v="2"/>
    <s v="China"/>
    <s v="Shenzhen"/>
    <s v="Non-Profit"/>
    <x v="0"/>
    <x v="9"/>
    <x v="6"/>
    <s v="PRN-1641"/>
    <n v="1083.0899999999999"/>
    <n v="1425.87"/>
    <n v="0"/>
    <n v="12"/>
    <n v="14"/>
    <n v="17110.439999999999"/>
    <n v="12997.079999999998"/>
    <n v="4113.3600000000006"/>
    <n v="0.24040059752992915"/>
    <s v="Jan-2023"/>
    <s v="Q1-2023"/>
    <s v="Medium"/>
    <s v="Asia &gt; China &gt; Shenzhen"/>
    <s v="Jan-2023"/>
    <n v="0"/>
    <n v="0"/>
    <n v="1460546.9416299989"/>
    <n v="966405.43671999988"/>
    <n v="0.66167365743238116"/>
    <s v="A"/>
    <n v="0"/>
    <n v="0"/>
  </r>
  <r>
    <s v="ORD-2023-166668"/>
    <d v="2023-10-05T00:00:00"/>
    <d v="2023-10-31T00:00:00"/>
    <x v="2"/>
    <s v="China"/>
    <s v="Shanghai"/>
    <s v="Consumer"/>
    <x v="4"/>
    <x v="8"/>
    <x v="6"/>
    <s v="PRN-6520"/>
    <n v="649.91"/>
    <n v="1360.12"/>
    <n v="0.19400000000000001"/>
    <n v="15"/>
    <n v="26"/>
    <n v="16443.8508"/>
    <n v="9748.65"/>
    <n v="6695.2008000000005"/>
    <n v="0.4071552874950678"/>
    <s v="Oct-2023"/>
    <s v="Q4-2023"/>
    <s v="Medium"/>
    <s v="Asia &gt; China &gt; Shanghai"/>
    <s v="Jan-2023"/>
    <n v="9"/>
    <n v="9"/>
    <n v="1460546.9416299989"/>
    <n v="982849.2875199999"/>
    <n v="0.67293235123488804"/>
    <s v="A"/>
    <n v="0"/>
    <n v="0"/>
  </r>
  <r>
    <s v="ORD-2024-599522"/>
    <d v="2024-04-19T00:00:00"/>
    <d v="2024-05-06T00:00:00"/>
    <x v="3"/>
    <s v="Nigeria"/>
    <s v="Port Harcourt"/>
    <s v="Non-Profit"/>
    <x v="2"/>
    <x v="5"/>
    <x v="6"/>
    <s v="PRN-7303"/>
    <n v="865.33"/>
    <n v="1395.64"/>
    <n v="0.17499999999999999"/>
    <n v="14"/>
    <n v="17"/>
    <n v="16119.642000000002"/>
    <n v="12114.62"/>
    <n v="4005.0220000000008"/>
    <n v="0.24845601409758358"/>
    <s v="Apr-2024"/>
    <s v="Q2-2024"/>
    <s v="Medium"/>
    <s v="Africa &gt; Nigeria &gt; Port Harcourt"/>
    <s v="Jan-2023"/>
    <n v="15"/>
    <n v="15"/>
    <n v="1460546.9416299989"/>
    <n v="998968.92951999989"/>
    <n v="0.6839690673722072"/>
    <s v="A"/>
    <n v="0"/>
    <n v="0"/>
  </r>
  <r>
    <s v="ORD-2025-683247"/>
    <d v="2025-03-10T00:00:00"/>
    <d v="2025-04-04T00:00:00"/>
    <x v="2"/>
    <s v="Japan"/>
    <s v="Osaka"/>
    <s v="Corporate"/>
    <x v="3"/>
    <x v="11"/>
    <x v="6"/>
    <s v="PRN-9867"/>
    <n v="783.72"/>
    <n v="1355.94"/>
    <n v="0.187"/>
    <n v="14"/>
    <n v="25"/>
    <n v="15433.309079999999"/>
    <n v="10972.08"/>
    <n v="4461.2290799999992"/>
    <n v="0.2890649734852585"/>
    <s v="Mar-2025"/>
    <s v="Q1-2025"/>
    <s v="Medium"/>
    <s v="Asia &gt; Japan &gt; Osaka"/>
    <s v="Mar-2023"/>
    <n v="24"/>
    <n v="24"/>
    <n v="1460546.9416299989"/>
    <n v="1014402.2385999999"/>
    <n v="0.69453586850683979"/>
    <s v="A"/>
    <n v="0"/>
    <n v="0"/>
  </r>
  <r>
    <s v="ORD-2024-371409"/>
    <d v="2024-11-17T00:00:00"/>
    <d v="2024-11-28T00:00:00"/>
    <x v="1"/>
    <s v="Canada"/>
    <s v="Unknown - Canada"/>
    <s v="Consumer"/>
    <x v="5"/>
    <x v="5"/>
    <x v="6"/>
    <s v="PRN-1371"/>
    <n v="1008.16"/>
    <n v="2077.5"/>
    <n v="7.3999999999999996E-2"/>
    <n v="8"/>
    <n v="11"/>
    <n v="15390.12"/>
    <n v="8065.28"/>
    <n v="7324.8400000000011"/>
    <n v="0.47594430712691005"/>
    <s v="Nov-2024"/>
    <s v="Q4-2024"/>
    <s v="High"/>
    <s v="Americas &gt; Canada &gt; Unknown - Canada"/>
    <s v="Jan-2023"/>
    <n v="22"/>
    <n v="22"/>
    <n v="1460546.9416299989"/>
    <n v="1029792.3585999999"/>
    <n v="0.70507309915745098"/>
    <s v="A"/>
    <n v="0"/>
    <n v="0"/>
  </r>
  <r>
    <s v="ORD-2023-689428"/>
    <d v="2023-01-07T00:00:00"/>
    <d v="2023-01-30T00:00:00"/>
    <x v="3"/>
    <s v="South Africa"/>
    <s v="Cape Town"/>
    <s v="Consumer"/>
    <x v="2"/>
    <x v="5"/>
    <x v="6"/>
    <s v="PRN-4787"/>
    <n v="299.02"/>
    <n v="724.7"/>
    <n v="0.14000000000000001"/>
    <n v="24"/>
    <n v="23"/>
    <n v="14957.808000000003"/>
    <n v="7176.48"/>
    <n v="7781.3280000000032"/>
    <n v="0.5202184705138615"/>
    <s v="Jan-2023"/>
    <s v="Q1-2023"/>
    <s v="Low"/>
    <s v="Africa &gt; South Africa &gt; Cape Town"/>
    <s v="Jan-2023"/>
    <n v="0"/>
    <n v="0"/>
    <n v="1460546.9416299989"/>
    <n v="1044750.1665999999"/>
    <n v="0.71531433658273136"/>
    <s v="A"/>
    <n v="0"/>
    <n v="0"/>
  </r>
  <r>
    <s v="ORD-2024-885858"/>
    <d v="2024-01-10T00:00:00"/>
    <d v="2024-01-23T00:00:00"/>
    <x v="0"/>
    <s v="France"/>
    <s v="Marseille"/>
    <s v="Corporate"/>
    <x v="3"/>
    <x v="5"/>
    <x v="6"/>
    <s v="PRN-6776"/>
    <n v="720"/>
    <n v="907.59"/>
    <n v="0.154"/>
    <n v="19"/>
    <n v="13"/>
    <n v="14588.601659999998"/>
    <n v="13680"/>
    <n v="908.60165999999845"/>
    <n v="6.2281614179052071E-2"/>
    <s v="Jan-2024"/>
    <s v="Q1-2024"/>
    <s v="Medium"/>
    <s v="Europe &gt; France &gt; Marseille"/>
    <s v="Jan-2023"/>
    <n v="12"/>
    <n v="12"/>
    <n v="1460546.9416299989"/>
    <n v="1059338.7682599998"/>
    <n v="0.72530278765142397"/>
    <s v="A"/>
    <n v="0"/>
    <n v="0"/>
  </r>
  <r>
    <s v="ORD-2023-243704"/>
    <d v="2023-08-29T00:00:00"/>
    <d v="2023-09-19T00:00:00"/>
    <x v="0"/>
    <s v="France"/>
    <s v="Lyon"/>
    <s v="Small Business"/>
    <x v="3"/>
    <x v="7"/>
    <x v="6"/>
    <s v="PRN-7079"/>
    <n v="784.46"/>
    <n v="1843.51"/>
    <n v="0.13800000000000001"/>
    <n v="9"/>
    <n v="21"/>
    <n v="14301.950580000001"/>
    <n v="7060.14"/>
    <n v="7241.8105800000003"/>
    <n v="0.50635125184441798"/>
    <s v="Aug-2023"/>
    <s v="Q3-2023"/>
    <s v="High"/>
    <s v="Europe &gt; France &gt; Lyon"/>
    <s v="Jan-2023"/>
    <n v="7"/>
    <n v="7"/>
    <n v="1460546.9416299989"/>
    <n v="1073640.7188399998"/>
    <n v="0.73509497588745476"/>
    <s v="A"/>
    <n v="0"/>
    <n v="0"/>
  </r>
  <r>
    <s v="ORD-2023-744942"/>
    <d v="2023-02-23T00:00:00"/>
    <d v="2023-03-18T00:00:00"/>
    <x v="2"/>
    <s v="China"/>
    <s v="Beijing"/>
    <s v="Education"/>
    <x v="5"/>
    <x v="10"/>
    <x v="6"/>
    <s v="PRN-1060"/>
    <n v="770.11"/>
    <n v="1667.82"/>
    <n v="6.9000000000000006E-2"/>
    <n v="9"/>
    <n v="23"/>
    <n v="13974.663780000001"/>
    <n v="6930.99"/>
    <n v="7043.673780000001"/>
    <n v="0.50403171703355287"/>
    <s v="Feb-2023"/>
    <s v="Q1-2023"/>
    <s v="High"/>
    <s v="Asia &gt; China &gt; Beijing"/>
    <s v="Jan-2023"/>
    <n v="1"/>
    <n v="1"/>
    <n v="1460546.9416299989"/>
    <n v="1087615.3826199998"/>
    <n v="0.74466307902859996"/>
    <s v="A"/>
    <n v="0"/>
    <n v="0"/>
  </r>
  <r>
    <s v="ORD-2025-532859"/>
    <d v="2025-03-11T00:00:00"/>
    <d v="2025-03-27T00:00:00"/>
    <x v="2"/>
    <s v="Japan"/>
    <s v="Tokyo"/>
    <s v="Enterprise"/>
    <x v="5"/>
    <x v="7"/>
    <x v="6"/>
    <s v="PRN-5264"/>
    <n v="1317.58"/>
    <n v="1897.74"/>
    <n v="8.1000000000000003E-2"/>
    <n v="8"/>
    <n v="16"/>
    <n v="13952.18448"/>
    <n v="10540.64"/>
    <n v="3411.5444800000005"/>
    <n v="0.24451687009230261"/>
    <s v="Mar-2025"/>
    <s v="Q1-2025"/>
    <s v="High"/>
    <s v="Asia &gt; Japan &gt; Tokyo"/>
    <s v="Mar-2023"/>
    <n v="24"/>
    <n v="24"/>
    <n v="1460546.9416299989"/>
    <n v="1101567.5670999999"/>
    <n v="0.75421579115466775"/>
    <s v="A"/>
    <n v="0"/>
    <n v="0"/>
  </r>
  <r>
    <s v="ORD-2023-294716"/>
    <d v="2023-04-10T00:00:00"/>
    <d v="2023-04-25T00:00:00"/>
    <x v="0"/>
    <s v="United Kingdom"/>
    <s v="London"/>
    <s v="Small Business"/>
    <x v="0"/>
    <x v="4"/>
    <x v="6"/>
    <s v="PRN-5067"/>
    <n v="405.66"/>
    <n v="962.51"/>
    <n v="0.19"/>
    <n v="17"/>
    <n v="15"/>
    <n v="13253.762700000001"/>
    <n v="6896.22"/>
    <n v="6357.5427000000009"/>
    <n v="0.47967832561239387"/>
    <s v="Apr-2023"/>
    <s v="Q2-2023"/>
    <s v="Medium"/>
    <s v="Europe &gt; United Kingdom &gt; London"/>
    <s v="Jan-2023"/>
    <n v="3"/>
    <n v="3"/>
    <n v="1460546.9416299989"/>
    <n v="1114821.3297999999"/>
    <n v="0.76329031133764014"/>
    <s v="A"/>
    <n v="0"/>
    <n v="0"/>
  </r>
  <r>
    <s v="ORD-2024-890180"/>
    <d v="2024-01-20T00:00:00"/>
    <d v="2024-02-13T00:00:00"/>
    <x v="0"/>
    <s v="France"/>
    <s v="Marseille"/>
    <s v="Corporate"/>
    <x v="0"/>
    <x v="11"/>
    <x v="6"/>
    <s v="PRN-8392"/>
    <n v="643.53"/>
    <n v="1439.01"/>
    <n v="0"/>
    <n v="9"/>
    <n v="24"/>
    <n v="12951.09"/>
    <n v="5791.7699999999995"/>
    <n v="7159.3200000000006"/>
    <n v="0.55279671440782208"/>
    <s v="Jan-2024"/>
    <s v="Q1-2024"/>
    <s v="Medium"/>
    <s v="Europe &gt; France &gt; Marseille"/>
    <s v="Jan-2023"/>
    <n v="12"/>
    <n v="12"/>
    <n v="1460546.9416299989"/>
    <n v="1127772.4198"/>
    <n v="0.77215759908502768"/>
    <s v="A"/>
    <n v="0"/>
    <n v="0"/>
  </r>
  <r>
    <s v="ORD-2024-783321"/>
    <d v="2024-11-20T00:00:00"/>
    <d v="2024-12-15T00:00:00"/>
    <x v="0"/>
    <s v="France"/>
    <s v="Paris"/>
    <s v="Corporate"/>
    <x v="2"/>
    <x v="12"/>
    <x v="6"/>
    <s v="PRN-4911"/>
    <n v="1203.58"/>
    <n v="1856.16"/>
    <n v="0.129"/>
    <n v="8"/>
    <n v="25"/>
    <n v="12933.722880000001"/>
    <n v="9628.64"/>
    <n v="3305.0828800000018"/>
    <n v="0.25553994860295021"/>
    <s v="Nov-2024"/>
    <s v="Q4-2024"/>
    <s v="High"/>
    <s v="Europe &gt; France &gt; Paris"/>
    <s v="Jan-2023"/>
    <n v="22"/>
    <n v="22"/>
    <n v="1460546.9416299989"/>
    <n v="1140706.14268"/>
    <n v="0.78101299599925889"/>
    <s v="A"/>
    <n v="0"/>
    <n v="0"/>
  </r>
  <r>
    <s v="ORD-2025-947929"/>
    <d v="2025-03-23T00:00:00"/>
    <d v="2025-04-02T00:00:00"/>
    <x v="0"/>
    <s v="Germany"/>
    <s v="Berlin"/>
    <s v="Enterprise"/>
    <x v="2"/>
    <x v="13"/>
    <x v="6"/>
    <s v="PRN-3159"/>
    <n v="663.61"/>
    <n v="1002.11"/>
    <n v="4.5999999999999999E-2"/>
    <n v="13"/>
    <n v="10"/>
    <n v="12428.16822"/>
    <n v="8626.93"/>
    <n v="3801.2382199999993"/>
    <n v="0.30585667595670823"/>
    <s v="Mar-2025"/>
    <s v="Q1-2025"/>
    <s v="Medium"/>
    <s v="Europe &gt; Germany &gt; Berlin"/>
    <s v="Jan-2023"/>
    <n v="26"/>
    <n v="26"/>
    <n v="1460546.9416299989"/>
    <n v="1153134.3109000002"/>
    <n v="0.78952225226878348"/>
    <s v="A"/>
    <n v="0"/>
    <n v="0"/>
  </r>
  <r>
    <s v="ORD-2024-468655"/>
    <d v="2024-02-19T00:00:00"/>
    <d v="2024-03-06T00:00:00"/>
    <x v="2"/>
    <s v="China"/>
    <s v="Beijing"/>
    <s v="Education"/>
    <x v="1"/>
    <x v="0"/>
    <x v="6"/>
    <s v="PRN-6308"/>
    <n v="1477.84"/>
    <n v="3197.47"/>
    <n v="0.24299999999999999"/>
    <n v="5"/>
    <n v="16"/>
    <n v="12102.423949999999"/>
    <n v="7389.2"/>
    <n v="4713.2239499999987"/>
    <n v="0.38944462443823075"/>
    <s v="Feb-2024"/>
    <s v="Q1-2024"/>
    <s v="High"/>
    <s v="Asia &gt; China &gt; Beijing"/>
    <s v="Jan-2023"/>
    <n v="13"/>
    <n v="13"/>
    <n v="1460546.9416299989"/>
    <n v="1165236.7348500001"/>
    <n v="0.7978084795751742"/>
    <s v="A"/>
    <n v="0"/>
    <n v="1"/>
  </r>
  <r>
    <s v="ORD-2023-292714"/>
    <d v="2023-07-10T00:00:00"/>
    <d v="2023-08-01T00:00:00"/>
    <x v="0"/>
    <s v="France"/>
    <s v="Marseille"/>
    <s v="Consumer"/>
    <x v="1"/>
    <x v="7"/>
    <x v="6"/>
    <s v="PRN-1504"/>
    <n v="1303.56"/>
    <n v="1791.37"/>
    <n v="0.126"/>
    <n v="7"/>
    <n v="22"/>
    <n v="10959.60166"/>
    <n v="9124.92"/>
    <n v="1834.6816600000002"/>
    <n v="0.16740404596055367"/>
    <s v="Jul-2023"/>
    <s v="Q3-2023"/>
    <s v="High"/>
    <s v="Europe &gt; France &gt; Marseille"/>
    <s v="Jan-2023"/>
    <n v="6"/>
    <n v="6"/>
    <n v="1460546.9416299989"/>
    <n v="1176196.3365100001"/>
    <n v="0.80531224501236642"/>
    <s v="B"/>
    <n v="0"/>
    <n v="0"/>
  </r>
  <r>
    <s v="ORD-2024-925626"/>
    <d v="2024-11-04T00:00:00"/>
    <d v="2024-11-05T00:00:00"/>
    <x v="0"/>
    <s v="United Kingdom"/>
    <s v="London"/>
    <s v="Corporate"/>
    <x v="0"/>
    <x v="9"/>
    <x v="6"/>
    <s v="PRN-2293"/>
    <n v="840.68"/>
    <n v="1493.53"/>
    <n v="0"/>
    <n v="7"/>
    <n v="1"/>
    <n v="10454.709999999999"/>
    <n v="5884.7599999999993"/>
    <n v="4569.95"/>
    <n v="0.43711877230454027"/>
    <s v="Nov-2024"/>
    <s v="Q4-2024"/>
    <s v="Medium"/>
    <s v="Europe &gt; United Kingdom &gt; London"/>
    <s v="Jan-2023"/>
    <n v="22"/>
    <n v="22"/>
    <n v="1460546.9416299989"/>
    <n v="1186651.04651"/>
    <n v="0.81247032374438732"/>
    <s v="B"/>
    <n v="1"/>
    <n v="0"/>
  </r>
  <r>
    <s v="ORD-2023-735274"/>
    <d v="2023-02-23T00:00:00"/>
    <d v="2023-03-08T00:00:00"/>
    <x v="0"/>
    <s v="United Kingdom"/>
    <s v="Manchester"/>
    <s v="Small Business"/>
    <x v="3"/>
    <x v="1"/>
    <x v="6"/>
    <s v="PRN-7410"/>
    <n v="307.37"/>
    <n v="462.61"/>
    <n v="0.188"/>
    <n v="27"/>
    <n v="13"/>
    <n v="10142.261640000002"/>
    <n v="8298.99"/>
    <n v="1843.2716400000027"/>
    <n v="0.18174167709599751"/>
    <s v="Feb-2023"/>
    <s v="Q1-2023"/>
    <s v="Low"/>
    <s v="Europe &gt; United Kingdom &gt; Manchester"/>
    <s v="Jan-2023"/>
    <n v="1"/>
    <n v="1"/>
    <n v="1460546.9416299989"/>
    <n v="1196793.3081499999"/>
    <n v="0.81941447689066071"/>
    <s v="B"/>
    <n v="0"/>
    <n v="0"/>
  </r>
  <r>
    <s v="ORD-2025-949776"/>
    <d v="2025-08-14T00:00:00"/>
    <d v="2025-09-11T00:00:00"/>
    <x v="1"/>
    <s v="Brazil"/>
    <s v="São Paulo"/>
    <s v="Non-Profit"/>
    <x v="3"/>
    <x v="6"/>
    <x v="6"/>
    <s v="PRN-9490"/>
    <n v="1203.02"/>
    <n v="2439.33"/>
    <n v="0"/>
    <n v="4"/>
    <n v="28"/>
    <n v="9757.32"/>
    <n v="4812.08"/>
    <n v="4945.24"/>
    <n v="0.50682359500354601"/>
    <s v="Aug-2025"/>
    <s v="Q3-2025"/>
    <s v="High"/>
    <s v="Americas &gt; Brazil &gt; São Paulo"/>
    <s v="Jan-2023"/>
    <n v="31"/>
    <n v="31"/>
    <n v="1460546.9416299989"/>
    <n v="1206550.62815"/>
    <n v="0.82609507011357397"/>
    <s v="B"/>
    <n v="0"/>
    <n v="0"/>
  </r>
  <r>
    <s v="ORD-2023-931633"/>
    <d v="2023-05-14T00:00:00"/>
    <d v="2023-05-22T00:00:00"/>
    <x v="3"/>
    <s v="Kenya"/>
    <s v="Mombasa"/>
    <s v="Small Business"/>
    <x v="5"/>
    <x v="6"/>
    <x v="6"/>
    <s v="PRN-9488"/>
    <n v="432.01"/>
    <n v="913.78"/>
    <n v="4.9000000000000002E-2"/>
    <n v="11"/>
    <n v="8"/>
    <n v="9559.0525799999996"/>
    <n v="4752.1099999999997"/>
    <n v="4806.9425799999999"/>
    <n v="0.50286809699711899"/>
    <s v="May-2023"/>
    <s v="Q2-2023"/>
    <s v="Medium"/>
    <s v="Africa &gt; Kenya &gt; Mombasa"/>
    <s v="Jan-2023"/>
    <n v="4"/>
    <n v="4"/>
    <n v="1460546.9416299989"/>
    <n v="1216109.6807299999"/>
    <n v="0.83263991458761177"/>
    <s v="B"/>
    <n v="0"/>
    <n v="0"/>
  </r>
  <r>
    <s v="ORD-2024-720756"/>
    <d v="2024-10-11T00:00:00"/>
    <d v="2024-11-09T00:00:00"/>
    <x v="2"/>
    <s v="China"/>
    <s v="Shanghai"/>
    <s v="Non-Profit"/>
    <x v="2"/>
    <x v="6"/>
    <x v="6"/>
    <s v="PRN-5666"/>
    <n v="391.64"/>
    <n v="504.76"/>
    <n v="4.0000000000000001E-3"/>
    <n v="19"/>
    <n v="29"/>
    <n v="9552.0782400000007"/>
    <n v="7441.16"/>
    <n v="2110.9182400000009"/>
    <n v="0.22099046793402319"/>
    <s v="Oct-2024"/>
    <s v="Q4-2024"/>
    <s v="Low"/>
    <s v="Asia &gt; China &gt; Shanghai"/>
    <s v="Jan-2023"/>
    <n v="21"/>
    <n v="21"/>
    <n v="1460546.9416299989"/>
    <n v="1225661.7589699998"/>
    <n v="0.83917998390530157"/>
    <s v="B"/>
    <n v="0"/>
    <n v="0"/>
  </r>
  <r>
    <s v="ORD-2023-517216"/>
    <d v="2023-09-19T00:00:00"/>
    <d v="2023-10-08T00:00:00"/>
    <x v="2"/>
    <s v="India"/>
    <s v="Bengaluru"/>
    <s v="Education"/>
    <x v="3"/>
    <x v="8"/>
    <x v="6"/>
    <s v="PRN-5005"/>
    <n v="385.32"/>
    <n v="606.76"/>
    <n v="8.5999999999999993E-2"/>
    <n v="17"/>
    <n v="19"/>
    <n v="9427.8368800000007"/>
    <n v="6550.44"/>
    <n v="2877.3968800000011"/>
    <n v="0.30520223425842735"/>
    <s v="Sep-2023"/>
    <s v="Q3-2023"/>
    <s v="Low"/>
    <s v="Asia &gt; India &gt; Bengaluru"/>
    <s v="Jan-2023"/>
    <n v="8"/>
    <n v="8"/>
    <n v="1460546.9416299989"/>
    <n v="1235089.5958499999"/>
    <n v="0.84563498826789907"/>
    <s v="B"/>
    <n v="0"/>
    <n v="0"/>
  </r>
  <r>
    <s v="ORD-2024-206081"/>
    <d v="2024-12-10T00:00:00"/>
    <d v="2025-01-08T00:00:00"/>
    <x v="0"/>
    <s v="France"/>
    <s v="Marseille"/>
    <s v="Small Business"/>
    <x v="0"/>
    <x v="10"/>
    <x v="6"/>
    <s v="PRN-6791"/>
    <n v="891.08"/>
    <n v="1040.0999999999999"/>
    <n v="0.109"/>
    <n v="10"/>
    <n v="29"/>
    <n v="9267.2909999999993"/>
    <n v="8910.8000000000011"/>
    <n v="356.49099999999817"/>
    <n v="3.8467660074556653E-2"/>
    <s v="Dec-2024"/>
    <s v="Q4-2024"/>
    <s v="Medium"/>
    <s v="Europe &gt; France &gt; Marseille"/>
    <s v="Jan-2023"/>
    <n v="23"/>
    <n v="23"/>
    <n v="1460546.9416299989"/>
    <n v="1244356.8868499999"/>
    <n v="0.85198007087760796"/>
    <s v="B"/>
    <n v="0"/>
    <n v="0"/>
  </r>
  <r>
    <s v="ORD-2023-651638"/>
    <d v="2023-06-17T00:00:00"/>
    <d v="2023-06-24T00:00:00"/>
    <x v="1"/>
    <s v="USA"/>
    <s v="San Francisco"/>
    <s v="Corporate"/>
    <x v="0"/>
    <x v="14"/>
    <x v="6"/>
    <s v="PRN-6536"/>
    <n v="313.99"/>
    <n v="454.42"/>
    <n v="0.129"/>
    <n v="21"/>
    <n v="7"/>
    <n v="8311.7962200000002"/>
    <n v="6593.79"/>
    <n v="1718.0062200000002"/>
    <n v="0.2066949398814785"/>
    <s v="Jun-2023"/>
    <s v="Q2-2023"/>
    <s v="Low"/>
    <s v="Americas &gt; USA &gt; San Francisco"/>
    <s v="Jan-2023"/>
    <n v="5"/>
    <n v="5"/>
    <n v="1460546.9416299989"/>
    <n v="1252668.6830699998"/>
    <n v="0.85767095008394401"/>
    <s v="B"/>
    <n v="1"/>
    <n v="0"/>
  </r>
  <r>
    <s v="ORD-2025-415018"/>
    <d v="2025-01-22T00:00:00"/>
    <d v="2025-02-04T00:00:00"/>
    <x v="2"/>
    <s v="Japan"/>
    <s v="Tokyo"/>
    <s v="Small Business"/>
    <x v="5"/>
    <x v="2"/>
    <x v="6"/>
    <s v="PRN-2991"/>
    <n v="122.29"/>
    <n v="224.95"/>
    <n v="0.153"/>
    <n v="43"/>
    <n v="13"/>
    <n v="8192.9039499999999"/>
    <n v="5258.47"/>
    <n v="2934.4339499999996"/>
    <n v="0.35816774710266192"/>
    <s v="Jan-2025"/>
    <s v="Q1-2025"/>
    <s v="Low"/>
    <s v="Asia &gt; Japan &gt; Tokyo"/>
    <s v="Mar-2023"/>
    <n v="22"/>
    <n v="22"/>
    <n v="1460546.9416299989"/>
    <n v="1260861.5870199997"/>
    <n v="0.86328042672346683"/>
    <s v="B"/>
    <n v="0"/>
    <n v="0"/>
  </r>
  <r>
    <s v="ORD-2024-375848"/>
    <d v="2024-05-18T00:00:00"/>
    <d v="2024-05-21T00:00:00"/>
    <x v="0"/>
    <s v="France"/>
    <s v="Marseille"/>
    <s v="Non-Profit"/>
    <x v="1"/>
    <x v="4"/>
    <x v="6"/>
    <s v="PRN-1725"/>
    <n v="663.66"/>
    <n v="824.26"/>
    <n v="0.23899999999999999"/>
    <n v="13"/>
    <n v="3"/>
    <n v="8154.4041799999995"/>
    <n v="8627.58"/>
    <n v="-473.17582000000039"/>
    <n v="-5.8027025587049134E-2"/>
    <s v="May-2024"/>
    <s v="Q2-2024"/>
    <s v="Medium"/>
    <s v="Europe &gt; France &gt; Marseille"/>
    <s v="Jan-2023"/>
    <n v="16"/>
    <n v="16"/>
    <n v="1460546.9416299989"/>
    <n v="1269015.9911999998"/>
    <n v="0.8688635435323655"/>
    <s v="B"/>
    <n v="1"/>
    <n v="1"/>
  </r>
  <r>
    <s v="ORD-2025-789245"/>
    <d v="2025-07-23T00:00:00"/>
    <d v="2025-08-17T00:00:00"/>
    <x v="0"/>
    <s v="United Kingdom"/>
    <s v="Birmingham"/>
    <s v="Education"/>
    <x v="2"/>
    <x v="14"/>
    <x v="6"/>
    <s v="PRN-5876"/>
    <n v="1142.06"/>
    <n v="1455"/>
    <n v="7.8E-2"/>
    <n v="6"/>
    <n v="25"/>
    <n v="8049.06"/>
    <n v="6852.36"/>
    <n v="1196.7000000000007"/>
    <n v="0.14867574598773034"/>
    <s v="Jul-2025"/>
    <s v="Q3-2025"/>
    <s v="Medium"/>
    <s v="Europe &gt; United Kingdom &gt; Birmingham"/>
    <s v="Jan-2023"/>
    <n v="30"/>
    <n v="30"/>
    <n v="1460546.9416299989"/>
    <n v="1277065.0511999999"/>
    <n v="0.87437453381318264"/>
    <s v="B"/>
    <n v="0"/>
    <n v="0"/>
  </r>
  <r>
    <s v="ORD-2024-390951"/>
    <d v="2024-12-20T00:00:00"/>
    <d v="2025-01-14T00:00:00"/>
    <x v="2"/>
    <s v="India"/>
    <s v="Delhi"/>
    <s v="Small Business"/>
    <x v="0"/>
    <x v="9"/>
    <x v="6"/>
    <s v="PRN-9378"/>
    <n v="1361.34"/>
    <n v="1737.9"/>
    <n v="7.6999999999999999E-2"/>
    <n v="5"/>
    <n v="25"/>
    <n v="8020.4085000000005"/>
    <n v="6806.7"/>
    <n v="1213.7085000000006"/>
    <n v="0.15132751654731808"/>
    <s v="Dec-2024"/>
    <s v="Q4-2024"/>
    <s v="High"/>
    <s v="Asia &gt; India &gt; Delhi"/>
    <s v="Jan-2023"/>
    <n v="23"/>
    <n v="23"/>
    <n v="1460546.9416299989"/>
    <n v="1285085.4596999998"/>
    <n v="0.879865907127791"/>
    <s v="B"/>
    <n v="0"/>
    <n v="0"/>
  </r>
  <r>
    <s v="ORD-2025-866565"/>
    <d v="2025-05-12T00:00:00"/>
    <d v="2025-05-26T00:00:00"/>
    <x v="2"/>
    <s v="India"/>
    <s v="Hyderabad"/>
    <s v="Corporate"/>
    <x v="1"/>
    <x v="12"/>
    <x v="6"/>
    <s v="PRN-8850"/>
    <n v="320.12"/>
    <n v="594.41999999999996"/>
    <n v="0.104"/>
    <n v="15"/>
    <n v="14"/>
    <n v="7989.0047999999997"/>
    <n v="4801.8"/>
    <n v="3187.2047999999995"/>
    <n v="0.39894891538931104"/>
    <s v="May-2025"/>
    <s v="Q2-2025"/>
    <s v="Low"/>
    <s v="Asia &gt; India &gt; Hyderabad"/>
    <s v="Jan-2023"/>
    <n v="28"/>
    <n v="28"/>
    <n v="1460546.9416299989"/>
    <n v="1293074.4644999998"/>
    <n v="0.88533577911361305"/>
    <s v="B"/>
    <n v="0"/>
    <n v="0"/>
  </r>
  <r>
    <s v="ORD-2023-374486"/>
    <d v="2023-06-24T00:00:00"/>
    <d v="2023-07-01T00:00:00"/>
    <x v="1"/>
    <s v="Brazil"/>
    <s v="Rio de Janeiro"/>
    <s v="Non-Profit"/>
    <x v="0"/>
    <x v="13"/>
    <x v="6"/>
    <s v="PRN-6490"/>
    <n v="804.01"/>
    <n v="1405.07"/>
    <n v="9.6000000000000002E-2"/>
    <n v="6"/>
    <n v="7"/>
    <n v="7621.0996800000003"/>
    <n v="4824.0599999999995"/>
    <n v="2797.0396800000008"/>
    <n v="0.3670126093928745"/>
    <s v="Jun-2023"/>
    <s v="Q2-2023"/>
    <s v="Medium"/>
    <s v="Americas &gt; Brazil &gt; Rio de Janeiro"/>
    <s v="Jan-2023"/>
    <n v="5"/>
    <n v="5"/>
    <n v="1460546.9416299989"/>
    <n v="1300695.5641799998"/>
    <n v="0.89055375565567108"/>
    <s v="B"/>
    <n v="1"/>
    <n v="0"/>
  </r>
  <r>
    <s v="ORD-2023-596758"/>
    <d v="2023-12-07T00:00:00"/>
    <d v="2023-12-14T00:00:00"/>
    <x v="2"/>
    <s v="Japan"/>
    <s v="Tokyo"/>
    <s v="Non-Profit"/>
    <x v="1"/>
    <x v="11"/>
    <x v="6"/>
    <s v="PRN-8175"/>
    <n v="1097.5899999999999"/>
    <n v="845.55"/>
    <n v="0.184"/>
    <n v="11"/>
    <n v="7"/>
    <n v="7589.6567999999997"/>
    <n v="12073.49"/>
    <n v="-4483.8332"/>
    <n v="-0.59078207594314414"/>
    <s v="Dec-2023"/>
    <s v="Q4-2023"/>
    <s v="Medium"/>
    <s v="Asia &gt; Japan &gt; Tokyo"/>
    <s v="Mar-2023"/>
    <n v="9"/>
    <n v="9"/>
    <n v="1460546.9416299989"/>
    <n v="1308285.2209799998"/>
    <n v="0.89575020404337569"/>
    <s v="B"/>
    <n v="1"/>
    <n v="0"/>
  </r>
  <r>
    <s v="ORD-2024-307849"/>
    <d v="2024-08-10T00:00:00"/>
    <d v="2024-09-07T00:00:00"/>
    <x v="0"/>
    <s v="France"/>
    <s v="Marseille"/>
    <s v="Non-Profit"/>
    <x v="3"/>
    <x v="6"/>
    <x v="6"/>
    <s v="PRN-1183"/>
    <n v="229.96"/>
    <n v="564.26"/>
    <n v="0.105"/>
    <n v="15"/>
    <n v="28"/>
    <n v="7575.1904999999997"/>
    <n v="3449.4"/>
    <n v="4125.7904999999992"/>
    <n v="0.54464511486542799"/>
    <s v="Aug-2024"/>
    <s v="Q3-2024"/>
    <s v="Low"/>
    <s v="Europe &gt; France &gt; Marseille"/>
    <s v="Jan-2023"/>
    <n v="19"/>
    <n v="19"/>
    <n v="1460546.9416299989"/>
    <n v="1315860.4114799998"/>
    <n v="0.90093674771690246"/>
    <s v="B"/>
    <n v="0"/>
    <n v="0"/>
  </r>
  <r>
    <s v="ORD-2025-246470"/>
    <d v="2025-04-16T00:00:00"/>
    <d v="2025-05-16T00:00:00"/>
    <x v="1"/>
    <s v="Canada"/>
    <s v="Montreal"/>
    <s v="Enterprise"/>
    <x v="5"/>
    <x v="10"/>
    <x v="6"/>
    <s v="PRN-6178"/>
    <n v="763.32"/>
    <n v="568.29"/>
    <n v="0.13100000000000001"/>
    <n v="15"/>
    <n v="30"/>
    <n v="7407.6601499999988"/>
    <n v="11449.800000000001"/>
    <n v="-4042.1398500000023"/>
    <n v="-0.54567026134426577"/>
    <s v="Apr-2025"/>
    <s v="Q2-2025"/>
    <s v="Low"/>
    <s v="Americas &gt; Canada &gt; Montreal"/>
    <s v="Jan-2023"/>
    <n v="27"/>
    <n v="27"/>
    <n v="1460546.9416299989"/>
    <n v="1323268.0716299997"/>
    <n v="0.90600858754543467"/>
    <s v="B"/>
    <n v="0"/>
    <n v="0"/>
  </r>
  <r>
    <s v="ORD-2024-510520"/>
    <d v="2024-09-25T00:00:00"/>
    <d v="2024-10-03T00:00:00"/>
    <x v="1"/>
    <s v="Canada"/>
    <s v="Toronto"/>
    <s v="Consumer"/>
    <x v="2"/>
    <x v="13"/>
    <x v="6"/>
    <s v="PRN-9557"/>
    <n v="558.19000000000005"/>
    <n v="1031.6400000000001"/>
    <n v="0"/>
    <n v="7"/>
    <n v="8"/>
    <n v="7221.4800000000005"/>
    <n v="3907.3300000000004"/>
    <n v="3314.15"/>
    <n v="0.45892947152107322"/>
    <s v="Sep-2024"/>
    <s v="Q3-2024"/>
    <s v="Medium"/>
    <s v="Americas &gt; Canada &gt; Toronto"/>
    <s v="Jan-2023"/>
    <n v="20"/>
    <n v="20"/>
    <n v="1460546.9416299989"/>
    <n v="1330489.5516299997"/>
    <n v="0.91095295447686697"/>
    <s v="B"/>
    <n v="0"/>
    <n v="0"/>
  </r>
  <r>
    <s v="ORD-2023-192324"/>
    <d v="2023-09-14T00:00:00"/>
    <d v="2023-09-16T00:00:00"/>
    <x v="0"/>
    <s v="France"/>
    <s v="Lyon"/>
    <s v="Non-Profit"/>
    <x v="3"/>
    <x v="7"/>
    <x v="6"/>
    <s v="PRN-4432"/>
    <n v="376.83"/>
    <n v="732.88"/>
    <n v="0.188"/>
    <n v="12"/>
    <n v="2"/>
    <n v="7141.1827199999998"/>
    <n v="4521.96"/>
    <n v="2619.2227199999998"/>
    <n v="0.36677716040852121"/>
    <s v="Sep-2023"/>
    <s v="Q3-2023"/>
    <s v="Low"/>
    <s v="Europe &gt; France &gt; Lyon"/>
    <s v="Jan-2023"/>
    <n v="8"/>
    <n v="8"/>
    <n v="1460546.9416299989"/>
    <n v="1337630.7343499996"/>
    <n v="0.91584234386686514"/>
    <s v="B"/>
    <n v="1"/>
    <n v="0"/>
  </r>
  <r>
    <s v="ORD-2025-150713"/>
    <d v="2025-07-11T00:00:00"/>
    <d v="2025-07-16T00:00:00"/>
    <x v="0"/>
    <s v="United Kingdom"/>
    <s v="London"/>
    <s v="Enterprise"/>
    <x v="2"/>
    <x v="10"/>
    <x v="6"/>
    <s v="PRN-5753"/>
    <n v="930.03"/>
    <n v="1086.68"/>
    <n v="0.109"/>
    <n v="7"/>
    <n v="5"/>
    <n v="6777.6231600000001"/>
    <n v="6510.21"/>
    <n v="267.41316000000006"/>
    <n v="3.9455300728168552E-2"/>
    <s v="Jul-2025"/>
    <s v="Q3-2025"/>
    <s v="Medium"/>
    <s v="Europe &gt; United Kingdom &gt; London"/>
    <s v="Jan-2023"/>
    <n v="30"/>
    <n v="30"/>
    <n v="1460546.9416299989"/>
    <n v="1344408.3575099995"/>
    <n v="0.9204828131094599"/>
    <s v="B"/>
    <n v="1"/>
    <n v="0"/>
  </r>
  <r>
    <s v="ORD-2023-824839"/>
    <d v="2023-12-06T00:00:00"/>
    <d v="2023-12-31T00:00:00"/>
    <x v="2"/>
    <s v="Japan"/>
    <s v="Osaka"/>
    <s v="Consumer"/>
    <x v="0"/>
    <x v="2"/>
    <x v="6"/>
    <s v="PRN-8041"/>
    <n v="663.03"/>
    <n v="813.51"/>
    <n v="0.10199999999999999"/>
    <n v="9"/>
    <n v="25"/>
    <n v="6574.7878200000005"/>
    <n v="5967.2699999999995"/>
    <n v="607.51782000000094"/>
    <n v="9.2401129379715993E-2"/>
    <s v="Dec-2023"/>
    <s v="Q4-2023"/>
    <s v="Low"/>
    <s v="Asia &gt; Japan &gt; Osaka"/>
    <s v="Mar-2023"/>
    <n v="9"/>
    <n v="9"/>
    <n v="1460546.9416299989"/>
    <n v="1350983.1453299995"/>
    <n v="0.92498440606248233"/>
    <s v="B"/>
    <n v="0"/>
    <n v="0"/>
  </r>
  <r>
    <s v="ORD-2025-652467"/>
    <d v="2025-08-21T00:00:00"/>
    <d v="2025-09-12T00:00:00"/>
    <x v="2"/>
    <s v="China"/>
    <s v="Shenzhen"/>
    <s v="Education"/>
    <x v="0"/>
    <x v="7"/>
    <x v="6"/>
    <s v="PRN-8137"/>
    <n v="352.66"/>
    <n v="411.18"/>
    <n v="0.17299999999999999"/>
    <n v="18"/>
    <n v="22"/>
    <n v="6120.8254799999995"/>
    <n v="6347.88"/>
    <n v="-227.05452000000059"/>
    <n v="-3.7095408248758073E-2"/>
    <s v="Aug-2025"/>
    <s v="Q3-2025"/>
    <s v="Low"/>
    <s v="Asia &gt; China &gt; Shenzhen"/>
    <s v="Jan-2023"/>
    <n v="31"/>
    <n v="31"/>
    <n v="1460546.9416299989"/>
    <n v="1357103.9708099994"/>
    <n v="0.92917518234329732"/>
    <s v="B"/>
    <n v="0"/>
    <n v="0"/>
  </r>
  <r>
    <s v="ORD-2025-269934"/>
    <d v="2025-04-04T00:00:00"/>
    <d v="2025-04-10T00:00:00"/>
    <x v="0"/>
    <s v="United Kingdom"/>
    <s v="Birmingham"/>
    <s v="Non-Profit"/>
    <x v="3"/>
    <x v="15"/>
    <x v="6"/>
    <s v="PRN-8657"/>
    <n v="290.14"/>
    <n v="250.73"/>
    <n v="3.4000000000000002E-2"/>
    <n v="25"/>
    <n v="6"/>
    <n v="6055.1295"/>
    <n v="7253.5"/>
    <n v="-1198.3705"/>
    <n v="-0.19790997038131058"/>
    <s v="Apr-2025"/>
    <s v="Q2-2025"/>
    <s v="Low"/>
    <s v="Europe &gt; United Kingdom &gt; Birmingham"/>
    <s v="Jan-2023"/>
    <n v="27"/>
    <n v="27"/>
    <n v="1460546.9416299989"/>
    <n v="1363159.1003099994"/>
    <n v="0.9333209782279831"/>
    <s v="B"/>
    <n v="1"/>
    <n v="0"/>
  </r>
  <r>
    <s v="ORD-2024-358795"/>
    <d v="2024-10-23T00:00:00"/>
    <d v="2024-10-30T00:00:00"/>
    <x v="3"/>
    <s v="Nigeria"/>
    <s v="Port Harcourt"/>
    <s v="Education"/>
    <x v="2"/>
    <x v="8"/>
    <x v="6"/>
    <s v="PRN-9322"/>
    <n v="1084.3900000000001"/>
    <n v="759.33"/>
    <n v="0.23699999999999999"/>
    <n v="10"/>
    <n v="7"/>
    <n v="5793.6878999999999"/>
    <n v="10843.900000000001"/>
    <n v="-5050.2121000000016"/>
    <n v="-0.87167486187856302"/>
    <s v="Oct-2024"/>
    <s v="Q4-2024"/>
    <s v="Low"/>
    <s v="Africa &gt; Nigeria &gt; Port Harcourt"/>
    <s v="Jan-2023"/>
    <n v="21"/>
    <n v="21"/>
    <n v="1460546.9416299989"/>
    <n v="1368952.7882099994"/>
    <n v="0.93728777158111842"/>
    <s v="B"/>
    <n v="1"/>
    <n v="1"/>
  </r>
  <r>
    <s v="ORD-2024-356812"/>
    <d v="2024-03-07T00:00:00"/>
    <d v="2024-04-03T00:00:00"/>
    <x v="0"/>
    <s v="Germany"/>
    <s v="Frankfurt"/>
    <s v="Corporate"/>
    <x v="3"/>
    <x v="9"/>
    <x v="6"/>
    <s v="PRN-6911"/>
    <n v="738.16"/>
    <n v="956.49"/>
    <n v="0.152"/>
    <n v="7"/>
    <n v="27"/>
    <n v="5677.7246400000004"/>
    <n v="5167.12"/>
    <n v="510.60464000000047"/>
    <n v="8.9931208780847191E-2"/>
    <s v="Mar-2024"/>
    <s v="Q1-2024"/>
    <s v="Medium"/>
    <s v="Europe &gt; Germany &gt; Frankfurt"/>
    <s v="Jan-2023"/>
    <n v="14"/>
    <n v="14"/>
    <n v="1460546.9416299989"/>
    <n v="1374630.5128499994"/>
    <n v="0.94117516778740773"/>
    <s v="B"/>
    <n v="0"/>
    <n v="0"/>
  </r>
  <r>
    <s v="ORD-2025-874124"/>
    <d v="2025-05-14T00:00:00"/>
    <d v="2025-05-21T00:00:00"/>
    <x v="1"/>
    <s v="Canada"/>
    <s v="Vancouver"/>
    <s v="Non-Profit"/>
    <x v="5"/>
    <x v="6"/>
    <x v="6"/>
    <s v="PRN-2407"/>
    <n v="883.5"/>
    <n v="1978.91"/>
    <n v="5.3999999999999999E-2"/>
    <n v="3"/>
    <n v="7"/>
    <n v="5616.1465800000005"/>
    <n v="2650.5"/>
    <n v="2965.6465800000005"/>
    <n v="0.52805718970390558"/>
    <s v="May-2025"/>
    <s v="Q2-2025"/>
    <s v="High"/>
    <s v="Americas &gt; Canada &gt; Vancouver"/>
    <s v="Jan-2023"/>
    <n v="28"/>
    <n v="28"/>
    <n v="1460546.9416299989"/>
    <n v="1380246.6594299993"/>
    <n v="0.94502040303450785"/>
    <s v="B"/>
    <n v="1"/>
    <n v="0"/>
  </r>
  <r>
    <s v="ORD-2023-128295"/>
    <d v="2023-06-23T00:00:00"/>
    <d v="2023-07-03T00:00:00"/>
    <x v="3"/>
    <s v="Nigeria"/>
    <s v="Abuja"/>
    <s v="Consumer"/>
    <x v="2"/>
    <x v="8"/>
    <x v="6"/>
    <s v="PRN-2542"/>
    <n v="337.75"/>
    <n v="548.89"/>
    <n v="0"/>
    <n v="10"/>
    <n v="10"/>
    <n v="5488.9"/>
    <n v="3377.5"/>
    <n v="2111.3999999999996"/>
    <n v="0.38466723751571347"/>
    <s v="Jun-2023"/>
    <s v="Q2-2023"/>
    <s v="Low"/>
    <s v="Africa &gt; Nigeria &gt; Abuja"/>
    <s v="Jan-2023"/>
    <n v="5"/>
    <n v="5"/>
    <n v="1460546.9416299989"/>
    <n v="1385735.5594299992"/>
    <n v="0.9487785157274653"/>
    <s v="B"/>
    <n v="0"/>
    <n v="0"/>
  </r>
  <r>
    <s v="ORD-2024-333192"/>
    <d v="2024-10-29T00:00:00"/>
    <d v="2024-11-04T00:00:00"/>
    <x v="3"/>
    <s v="Kenya"/>
    <s v="Nairobi"/>
    <s v="Corporate"/>
    <x v="5"/>
    <x v="9"/>
    <x v="6"/>
    <s v="PRN-4893"/>
    <n v="805.81"/>
    <n v="1823.04"/>
    <n v="0"/>
    <n v="3"/>
    <n v="6"/>
    <n v="5469.12"/>
    <n v="2417.4299999999998"/>
    <n v="3051.69"/>
    <n v="0.55798556257679488"/>
    <s v="Oct-2024"/>
    <s v="Q4-2024"/>
    <s v="High"/>
    <s v="Africa &gt; Kenya &gt; Nairobi"/>
    <s v="Jan-2023"/>
    <n v="21"/>
    <n v="21"/>
    <n v="1460546.9416299989"/>
    <n v="1391204.6794299993"/>
    <n v="0.95252308554861498"/>
    <s v="C"/>
    <n v="1"/>
    <n v="0"/>
  </r>
  <r>
    <s v="ORD-2024-364080"/>
    <d v="2024-04-16T00:00:00"/>
    <d v="2024-04-27T00:00:00"/>
    <x v="3"/>
    <s v="Kenya"/>
    <s v="Nakuru"/>
    <s v="Enterprise"/>
    <x v="2"/>
    <x v="4"/>
    <x v="6"/>
    <s v="PRN-2641"/>
    <n v="401.3"/>
    <n v="826.47"/>
    <n v="0.22500000000000001"/>
    <n v="8"/>
    <n v="11"/>
    <n v="5124.1140000000005"/>
    <n v="3210.4"/>
    <n v="1913.7140000000004"/>
    <n v="0.3734721748969676"/>
    <s v="Apr-2024"/>
    <s v="Q2-2024"/>
    <s v="Medium"/>
    <s v="Africa &gt; Kenya &gt; Nakuru"/>
    <s v="Jan-2023"/>
    <n v="15"/>
    <n v="15"/>
    <n v="1460546.9416299989"/>
    <n v="1396328.7934299994"/>
    <n v="0.95603143838134308"/>
    <s v="C"/>
    <n v="0"/>
    <n v="1"/>
  </r>
  <r>
    <s v="ORD-2024-381197"/>
    <d v="2024-11-01T00:00:00"/>
    <d v="2024-11-12T00:00:00"/>
    <x v="0"/>
    <s v="Germany"/>
    <s v="Frankfurt"/>
    <s v="Consumer"/>
    <x v="2"/>
    <x v="7"/>
    <x v="6"/>
    <s v="PRN-2409"/>
    <n v="599.84"/>
    <n v="1330.85"/>
    <n v="0.115"/>
    <n v="4"/>
    <n v="11"/>
    <n v="4711.2089999999998"/>
    <n v="2399.36"/>
    <n v="2311.8489999999997"/>
    <n v="0.49071246892252068"/>
    <s v="Nov-2024"/>
    <s v="Q4-2024"/>
    <s v="Medium"/>
    <s v="Europe &gt; Germany &gt; Frankfurt"/>
    <s v="Jan-2023"/>
    <n v="22"/>
    <n v="22"/>
    <n v="1460546.9416299989"/>
    <n v="1401040.0024299994"/>
    <n v="0.95925708547676769"/>
    <s v="C"/>
    <n v="0"/>
    <n v="0"/>
  </r>
  <r>
    <s v="ORD-2025-306903"/>
    <d v="2025-06-24T00:00:00"/>
    <d v="2025-07-23T00:00:00"/>
    <x v="1"/>
    <s v="Canada"/>
    <s v="Vancouver"/>
    <s v="Non-Profit"/>
    <x v="1"/>
    <x v="14"/>
    <x v="6"/>
    <s v="PRN-3775"/>
    <n v="255.4"/>
    <n v="322.70999999999998"/>
    <n v="0.115"/>
    <n v="16"/>
    <n v="29"/>
    <n v="4569.5735999999997"/>
    <n v="4086.4"/>
    <n v="483.17359999999962"/>
    <n v="0.10573713048412212"/>
    <s v="Jun-2025"/>
    <s v="Q2-2025"/>
    <s v="Low"/>
    <s v="Americas &gt; Canada &gt; Vancouver"/>
    <s v="Jan-2023"/>
    <n v="29"/>
    <n v="29"/>
    <n v="1460546.9416299989"/>
    <n v="1405609.5760299994"/>
    <n v="0.96238575835249207"/>
    <s v="C"/>
    <n v="0"/>
    <n v="0"/>
  </r>
  <r>
    <s v="ORD-2024-999607"/>
    <d v="2024-01-12T00:00:00"/>
    <d v="2024-01-29T00:00:00"/>
    <x v="1"/>
    <s v="USA"/>
    <s v="Chicago"/>
    <s v="Education"/>
    <x v="5"/>
    <x v="5"/>
    <x v="6"/>
    <s v="PRN-8604"/>
    <n v="493.76"/>
    <n v="625.04"/>
    <n v="0.25800000000000001"/>
    <n v="9"/>
    <n v="17"/>
    <n v="4174.0171199999995"/>
    <n v="4443.84"/>
    <n v="-269.82288000000062"/>
    <n v="-6.4643453115496727E-2"/>
    <s v="Jan-2024"/>
    <s v="Q1-2024"/>
    <s v="Low"/>
    <s v="Americas &gt; USA &gt; Chicago"/>
    <s v="Jan-2023"/>
    <n v="12"/>
    <n v="12"/>
    <n v="1460546.9416299989"/>
    <n v="1409783.5931499994"/>
    <n v="0.96524360358911399"/>
    <s v="C"/>
    <n v="0"/>
    <n v="1"/>
  </r>
  <r>
    <s v="ORD-2024-777623"/>
    <d v="2024-09-19T00:00:00"/>
    <d v="2024-10-14T00:00:00"/>
    <x v="1"/>
    <s v="Brazil"/>
    <s v="Rio de Janeiro"/>
    <s v="Small Business"/>
    <x v="0"/>
    <x v="10"/>
    <x v="6"/>
    <s v="PRN-2749"/>
    <n v="386.96"/>
    <n v="937.46"/>
    <n v="0.26600000000000001"/>
    <n v="6"/>
    <n v="25"/>
    <n v="4128.57384"/>
    <n v="2321.7599999999998"/>
    <n v="1806.8138400000003"/>
    <n v="0.43763631462626335"/>
    <s v="Sep-2024"/>
    <s v="Q3-2024"/>
    <s v="Medium"/>
    <s v="Americas &gt; Brazil &gt; Rio de Janeiro"/>
    <s v="Jan-2023"/>
    <n v="20"/>
    <n v="20"/>
    <n v="1460546.9416299989"/>
    <n v="1413912.1669899994"/>
    <n v="0.96807033494729433"/>
    <s v="C"/>
    <n v="0"/>
    <n v="1"/>
  </r>
  <r>
    <s v="ORD-2024-423853"/>
    <d v="2024-09-03T00:00:00"/>
    <d v="2024-09-08T00:00:00"/>
    <x v="3"/>
    <s v="Nigeria"/>
    <s v="Lagos"/>
    <s v="Small Business"/>
    <x v="3"/>
    <x v="10"/>
    <x v="6"/>
    <s v="PRN-1141"/>
    <n v="197.63"/>
    <n v="325.79000000000002"/>
    <n v="0.11600000000000001"/>
    <n v="13"/>
    <n v="5"/>
    <n v="3743.9786800000006"/>
    <n v="2569.19"/>
    <n v="1174.7886800000006"/>
    <n v="0.31378081458519425"/>
    <s v="Sep-2024"/>
    <s v="Q3-2024"/>
    <s v="Low"/>
    <s v="Africa &gt; Nigeria &gt; Lagos"/>
    <s v="Jan-2023"/>
    <n v="20"/>
    <n v="20"/>
    <n v="1460546.9416299989"/>
    <n v="1417656.1456699993"/>
    <n v="0.97063374360831389"/>
    <s v="C"/>
    <n v="1"/>
    <n v="0"/>
  </r>
  <r>
    <s v="ORD-2024-872291"/>
    <d v="2024-01-08T00:00:00"/>
    <d v="2024-01-12T00:00:00"/>
    <x v="2"/>
    <s v="India"/>
    <s v="Bengaluru"/>
    <s v="Corporate"/>
    <x v="3"/>
    <x v="13"/>
    <x v="6"/>
    <s v="PRN-6585"/>
    <n v="802.32"/>
    <n v="602.34"/>
    <n v="0.12"/>
    <n v="7"/>
    <n v="4"/>
    <n v="3710.4144000000001"/>
    <n v="5616.2400000000007"/>
    <n v="-1905.8256000000006"/>
    <n v="-0.51364224977134643"/>
    <s v="Jan-2024"/>
    <s v="Q1-2024"/>
    <s v="Low"/>
    <s v="Asia &gt; India &gt; Bengaluru"/>
    <s v="Jan-2023"/>
    <n v="12"/>
    <n v="12"/>
    <n v="1460546.9416299989"/>
    <n v="1421366.5600699992"/>
    <n v="0.97317417164540188"/>
    <s v="C"/>
    <n v="1"/>
    <n v="0"/>
  </r>
  <r>
    <s v="ORD-2025-898022"/>
    <d v="2025-09-02T00:00:00"/>
    <d v="2025-09-11T00:00:00"/>
    <x v="1"/>
    <s v="Canada"/>
    <s v="Toronto"/>
    <s v="Corporate"/>
    <x v="5"/>
    <x v="9"/>
    <x v="6"/>
    <s v="PRN-1276"/>
    <n v="1207.6300000000001"/>
    <n v="921.68"/>
    <n v="0.19600000000000001"/>
    <n v="5"/>
    <n v="9"/>
    <n v="3705.1536000000001"/>
    <n v="6038.1500000000005"/>
    <n v="-2332.9964000000004"/>
    <n v="-0.62966253274897976"/>
    <s v="Sep-2025"/>
    <s v="Q3-2025"/>
    <s v="Medium"/>
    <s v="Americas &gt; Canada &gt; Toronto"/>
    <s v="Jan-2023"/>
    <n v="32"/>
    <n v="32"/>
    <n v="1460546.9416299989"/>
    <n v="1425071.7136699993"/>
    <n v="0.97571099774416803"/>
    <s v="C"/>
    <n v="0"/>
    <n v="0"/>
  </r>
  <r>
    <s v="ORD-2024-745424"/>
    <d v="2024-08-22T00:00:00"/>
    <d v="2024-09-04T00:00:00"/>
    <x v="0"/>
    <s v="Germany"/>
    <s v="Frankfurt"/>
    <s v="Non-Profit"/>
    <x v="0"/>
    <x v="2"/>
    <x v="6"/>
    <s v="PRN-4892"/>
    <n v="90.04"/>
    <n v="194.62"/>
    <n v="4.2999999999999997E-2"/>
    <n v="19"/>
    <n v="13"/>
    <n v="3538.7754599999998"/>
    <n v="1710.7600000000002"/>
    <n v="1828.0154599999996"/>
    <n v="0.51656723650954661"/>
    <s v="Aug-2024"/>
    <s v="Q3-2024"/>
    <s v="Low"/>
    <s v="Europe &gt; Germany &gt; Frankfurt"/>
    <s v="Jan-2023"/>
    <n v="19"/>
    <n v="19"/>
    <n v="1460546.9416299989"/>
    <n v="1428610.4891299992"/>
    <n v="0.9781339088873392"/>
    <s v="C"/>
    <n v="0"/>
    <n v="0"/>
  </r>
  <r>
    <s v="ORD-2024-788105"/>
    <d v="2024-11-30T00:00:00"/>
    <d v="2024-12-30T00:00:00"/>
    <x v="0"/>
    <s v="France"/>
    <s v="Marseille"/>
    <s v="Consumer"/>
    <x v="1"/>
    <x v="6"/>
    <x v="6"/>
    <s v="PRN-4170"/>
    <n v="117.64"/>
    <n v="175.67"/>
    <n v="0"/>
    <n v="20"/>
    <n v="30"/>
    <n v="3513.3999999999996"/>
    <n v="2352.8000000000002"/>
    <n v="1160.5999999999995"/>
    <n v="0.33033528775545046"/>
    <s v="Nov-2024"/>
    <s v="Q4-2024"/>
    <s v="Low"/>
    <s v="Europe &gt; France &gt; Marseille"/>
    <s v="Jan-2023"/>
    <n v="22"/>
    <n v="22"/>
    <n v="1460546.9416299989"/>
    <n v="1432123.8891299991"/>
    <n v="0.9805394460870398"/>
    <s v="C"/>
    <n v="0"/>
    <n v="0"/>
  </r>
  <r>
    <s v="ORD-2023-949710"/>
    <d v="2023-03-07T00:00:00"/>
    <d v="2023-04-01T00:00:00"/>
    <x v="3"/>
    <s v="Kenya"/>
    <s v="Nairobi"/>
    <s v="Consumer"/>
    <x v="1"/>
    <x v="4"/>
    <x v="6"/>
    <s v="PRN-7049"/>
    <n v="1024.0999999999999"/>
    <n v="918.19"/>
    <n v="0.189"/>
    <n v="4"/>
    <n v="25"/>
    <n v="2978.6083600000002"/>
    <n v="4096.3999999999996"/>
    <n v="-1117.7916399999995"/>
    <n v="-0.37527311579827816"/>
    <s v="Mar-2023"/>
    <s v="Q1-2023"/>
    <s v="Medium"/>
    <s v="Africa &gt; Kenya &gt; Nairobi"/>
    <s v="Jan-2023"/>
    <n v="2"/>
    <n v="2"/>
    <n v="1460546.9416299989"/>
    <n v="1435102.497489999"/>
    <n v="0.98257882481229719"/>
    <s v="C"/>
    <n v="0"/>
    <n v="0"/>
  </r>
  <r>
    <s v="ORD-2024-970848"/>
    <d v="2024-05-23T00:00:00"/>
    <d v="2024-06-03T00:00:00"/>
    <x v="3"/>
    <s v="South Africa"/>
    <s v="Johannesburg"/>
    <s v="Small Business"/>
    <x v="5"/>
    <x v="6"/>
    <x v="6"/>
    <s v="PRN-3785"/>
    <n v="180.89"/>
    <n v="249.57"/>
    <n v="2.1999999999999999E-2"/>
    <n v="12"/>
    <n v="11"/>
    <n v="2928.95352"/>
    <n v="2170.6799999999998"/>
    <n v="758.27352000000019"/>
    <n v="0.25888888806948368"/>
    <s v="May-2024"/>
    <s v="Q2-2024"/>
    <s v="Low"/>
    <s v="Africa &gt; South Africa &gt; Johannesburg"/>
    <s v="Jan-2023"/>
    <n v="16"/>
    <n v="16"/>
    <n v="1460546.9416299989"/>
    <n v="1438031.451009999"/>
    <n v="0.9845842061092045"/>
    <s v="C"/>
    <n v="0"/>
    <n v="0"/>
  </r>
  <r>
    <s v="ORD-2024-164288"/>
    <d v="2024-12-21T00:00:00"/>
    <d v="2024-12-26T00:00:00"/>
    <x v="1"/>
    <s v="USA"/>
    <s v="San Francisco"/>
    <s v="Consumer"/>
    <x v="1"/>
    <x v="9"/>
    <x v="6"/>
    <s v="PRN-4788"/>
    <n v="699.57"/>
    <n v="572.71"/>
    <n v="0.192"/>
    <n v="6"/>
    <n v="5"/>
    <n v="2776.4980800000003"/>
    <n v="4197.42"/>
    <n v="-1420.9219199999998"/>
    <n v="-0.51176765805651114"/>
    <s v="Dec-2024"/>
    <s v="Q4-2024"/>
    <s v="Low"/>
    <s v="Americas &gt; USA &gt; San Francisco"/>
    <s v="Jan-2023"/>
    <n v="23"/>
    <n v="23"/>
    <n v="1460546.9416299989"/>
    <n v="1440807.9490899991"/>
    <n v="0.98648520497535619"/>
    <s v="C"/>
    <n v="1"/>
    <n v="0"/>
  </r>
  <r>
    <s v="ORD-2024-225829"/>
    <d v="2024-11-07T00:00:00"/>
    <d v="2024-11-26T00:00:00"/>
    <x v="1"/>
    <s v="Brazil"/>
    <s v="Rio de Janeiro"/>
    <s v="Non-Profit"/>
    <x v="5"/>
    <x v="8"/>
    <x v="6"/>
    <s v="PRN-9960"/>
    <n v="55.35"/>
    <n v="128.68"/>
    <n v="0.128"/>
    <n v="21"/>
    <n v="19"/>
    <n v="2356.38816"/>
    <n v="1162.3500000000001"/>
    <n v="1194.0381599999998"/>
    <n v="0.50672388372550636"/>
    <s v="Nov-2024"/>
    <s v="Q4-2024"/>
    <s v="Low"/>
    <s v="Americas &gt; Brazil &gt; Rio de Janeiro"/>
    <s v="Jan-2023"/>
    <n v="22"/>
    <n v="22"/>
    <n v="1460546.9416299989"/>
    <n v="1443164.3372499992"/>
    <n v="0.98809856507549132"/>
    <s v="C"/>
    <n v="0"/>
    <n v="0"/>
  </r>
  <r>
    <s v="ORD-2023-864121"/>
    <d v="2023-03-27T00:00:00"/>
    <d v="2023-04-22T00:00:00"/>
    <x v="2"/>
    <s v="India"/>
    <s v="Delhi"/>
    <s v="Non-Profit"/>
    <x v="1"/>
    <x v="8"/>
    <x v="6"/>
    <s v="PRN-4506"/>
    <n v="178.53"/>
    <n v="199.37"/>
    <n v="0.10100000000000001"/>
    <n v="12"/>
    <n v="26"/>
    <n v="2150.8035600000003"/>
    <n v="2142.36"/>
    <n v="8.4435600000001614"/>
    <n v="3.9257699573456905E-3"/>
    <s v="Mar-2023"/>
    <s v="Q1-2023"/>
    <s v="Low"/>
    <s v="Asia &gt; India &gt; Delhi"/>
    <s v="Jan-2023"/>
    <n v="2"/>
    <n v="2"/>
    <n v="1460546.9416299989"/>
    <n v="1445315.1408099991"/>
    <n v="0.98957116653642041"/>
    <s v="C"/>
    <n v="0"/>
    <n v="0"/>
  </r>
  <r>
    <s v="ORD-2024-266562"/>
    <d v="2024-11-27T00:00:00"/>
    <d v="2024-12-24T00:00:00"/>
    <x v="3"/>
    <s v="Kenya"/>
    <s v="Mombasa"/>
    <s v="Corporate"/>
    <x v="5"/>
    <x v="7"/>
    <x v="6"/>
    <s v="PRN-5569"/>
    <n v="143.33000000000001"/>
    <n v="233.51"/>
    <n v="0.16300000000000001"/>
    <n v="11"/>
    <n v="27"/>
    <n v="2149.9265699999996"/>
    <n v="1576.63"/>
    <n v="573.29656999999952"/>
    <n v="0.26665867476580823"/>
    <s v="Nov-2024"/>
    <s v="Q4-2024"/>
    <s v="Low"/>
    <s v="Africa &gt; Kenya &gt; Mombasa"/>
    <s v="Jan-2023"/>
    <n v="22"/>
    <n v="22"/>
    <n v="1460546.9416299989"/>
    <n v="1447465.067379999"/>
    <n v="0.99104316754420763"/>
    <s v="C"/>
    <n v="0"/>
    <n v="0"/>
  </r>
  <r>
    <s v="ORD-2023-386663"/>
    <d v="2023-06-05T00:00:00"/>
    <d v="2023-06-28T00:00:00"/>
    <x v="0"/>
    <s v="United Kingdom"/>
    <s v="Birmingham"/>
    <s v="Corporate"/>
    <x v="3"/>
    <x v="10"/>
    <x v="6"/>
    <s v="PRN-3690"/>
    <n v="605.82000000000005"/>
    <n v="771.12"/>
    <n v="0.13200000000000001"/>
    <n v="3"/>
    <n v="23"/>
    <n v="2007.99648"/>
    <n v="1817.46"/>
    <n v="190.53647999999998"/>
    <n v="9.4888851597986851E-2"/>
    <s v="Jun-2023"/>
    <s v="Q2-2023"/>
    <s v="Low"/>
    <s v="Europe &gt; United Kingdom &gt; Birmingham"/>
    <s v="Jan-2023"/>
    <n v="5"/>
    <n v="5"/>
    <n v="1460546.9416299989"/>
    <n v="1449473.0638599989"/>
    <n v="0.99241799256541441"/>
    <s v="C"/>
    <n v="0"/>
    <n v="0"/>
  </r>
  <r>
    <s v="ORD-2024-973420"/>
    <d v="2024-05-12T00:00:00"/>
    <d v="2024-05-24T00:00:00"/>
    <x v="0"/>
    <s v="United Kingdom"/>
    <s v="Manchester"/>
    <s v="Education"/>
    <x v="1"/>
    <x v="10"/>
    <x v="6"/>
    <s v="PRN-5813"/>
    <n v="111.02"/>
    <n v="172.88"/>
    <n v="0.19700000000000001"/>
    <n v="14"/>
    <n v="12"/>
    <n v="1943.5169599999997"/>
    <n v="1554.28"/>
    <n v="389.23695999999973"/>
    <n v="0.20027453735212056"/>
    <s v="May-2024"/>
    <s v="Q2-2024"/>
    <s v="Low"/>
    <s v="Europe &gt; United Kingdom &gt; Manchester"/>
    <s v="Jan-2023"/>
    <n v="16"/>
    <n v="16"/>
    <n v="1460546.9416299989"/>
    <n v="1451416.5808199989"/>
    <n v="0.99374867007026124"/>
    <s v="C"/>
    <n v="0"/>
    <n v="0"/>
  </r>
  <r>
    <s v="ORD-2024-792137"/>
    <d v="2024-03-02T00:00:00"/>
    <d v="2024-03-16T00:00:00"/>
    <x v="1"/>
    <s v="Canada"/>
    <s v="Vancouver"/>
    <s v="Non-Profit"/>
    <x v="3"/>
    <x v="0"/>
    <x v="6"/>
    <s v="PRN-7976"/>
    <n v="248.24"/>
    <n v="464.05"/>
    <n v="0.16900000000000001"/>
    <n v="5"/>
    <n v="14"/>
    <n v="1928.1277499999999"/>
    <n v="1241.2"/>
    <n v="686.92774999999983"/>
    <n v="0.3562667203975462"/>
    <s v="Mar-2024"/>
    <s v="Q1-2024"/>
    <s v="Low"/>
    <s v="Americas &gt; Canada &gt; Vancouver"/>
    <s v="Jan-2023"/>
    <n v="14"/>
    <n v="14"/>
    <n v="1460546.9416299989"/>
    <n v="1453344.7085699989"/>
    <n v="0.99506881096751187"/>
    <s v="C"/>
    <n v="0"/>
    <n v="0"/>
  </r>
  <r>
    <s v="ORD-2025-752845"/>
    <d v="2025-03-30T00:00:00"/>
    <d v="2025-04-07T00:00:00"/>
    <x v="1"/>
    <s v="Brazil"/>
    <s v="São Paulo"/>
    <s v="Non-Profit"/>
    <x v="3"/>
    <x v="2"/>
    <x v="6"/>
    <s v="PRN-8763"/>
    <n v="71.62"/>
    <n v="118.37"/>
    <n v="0.156"/>
    <n v="17"/>
    <n v="8"/>
    <n v="1698.37276"/>
    <n v="1217.54"/>
    <n v="480.83276000000001"/>
    <n v="0.28311379652603474"/>
    <s v="Mar-2025"/>
    <s v="Q1-2025"/>
    <s v="Low"/>
    <s v="Americas &gt; Brazil &gt; São Paulo"/>
    <s v="Jan-2023"/>
    <n v="26"/>
    <n v="26"/>
    <n v="1460546.9416299989"/>
    <n v="1455043.0813299988"/>
    <n v="0.99623164436340705"/>
    <s v="C"/>
    <n v="0"/>
    <n v="0"/>
  </r>
  <r>
    <s v="ORD-2024-207792"/>
    <d v="2024-09-03T00:00:00"/>
    <d v="2024-09-07T00:00:00"/>
    <x v="2"/>
    <s v="Japan"/>
    <s v="Tokyo"/>
    <s v="Small Business"/>
    <x v="5"/>
    <x v="15"/>
    <x v="6"/>
    <s v="PRN-3917"/>
    <n v="43.23"/>
    <n v="94.78"/>
    <n v="9.0999999999999998E-2"/>
    <n v="19"/>
    <n v="4"/>
    <n v="1636.9453799999999"/>
    <n v="821.36999999999989"/>
    <n v="815.57538"/>
    <n v="0.49823005090127076"/>
    <s v="Sep-2024"/>
    <s v="Q3-2024"/>
    <s v="Low"/>
    <s v="Asia &gt; Japan &gt; Tokyo"/>
    <s v="Mar-2023"/>
    <n v="18"/>
    <n v="18"/>
    <n v="1460546.9416299989"/>
    <n v="1456680.0267099987"/>
    <n v="0.99735241996694435"/>
    <s v="C"/>
    <n v="1"/>
    <n v="0"/>
  </r>
  <r>
    <s v="ORD-2024-866535"/>
    <d v="2024-12-04T00:00:00"/>
    <d v="2024-12-12T00:00:00"/>
    <x v="0"/>
    <s v="Germany"/>
    <s v="Frankfurt"/>
    <s v="Enterprise"/>
    <x v="1"/>
    <x v="7"/>
    <x v="6"/>
    <s v="PRN-5492"/>
    <n v="72.06"/>
    <n v="122.74"/>
    <n v="0.23799999999999999"/>
    <n v="12"/>
    <n v="8"/>
    <n v="1122.33456"/>
    <n v="864.72"/>
    <n v="257.61455999999998"/>
    <n v="0.22953455162246805"/>
    <s v="Dec-2024"/>
    <s v="Q4-2024"/>
    <s v="Low"/>
    <s v="Europe &gt; Germany &gt; Frankfurt"/>
    <s v="Jan-2023"/>
    <n v="23"/>
    <n v="23"/>
    <n v="1460546.9416299989"/>
    <n v="1457802.3612699988"/>
    <n v="0.99812085439928622"/>
    <s v="C"/>
    <n v="0"/>
    <n v="1"/>
  </r>
  <r>
    <s v="ORD-2023-769774"/>
    <d v="2023-06-13T00:00:00"/>
    <d v="2023-06-24T00:00:00"/>
    <x v="1"/>
    <s v="Canada"/>
    <s v="Toronto"/>
    <s v="Corporate"/>
    <x v="2"/>
    <x v="1"/>
    <x v="6"/>
    <s v="PRN-8008"/>
    <n v="247.07"/>
    <n v="495.19"/>
    <n v="2.8000000000000001E-2"/>
    <n v="2"/>
    <n v="11"/>
    <n v="962.64936"/>
    <n v="494.14"/>
    <n v="468.50936000000002"/>
    <n v="0.48668744764968214"/>
    <s v="Jun-2023"/>
    <s v="Q2-2023"/>
    <s v="Low"/>
    <s v="Americas &gt; Canada &gt; Toronto"/>
    <s v="Jan-2023"/>
    <n v="5"/>
    <n v="5"/>
    <n v="1460546.9416299989"/>
    <n v="1458765.0106299988"/>
    <n v="0.99877995636483174"/>
    <s v="C"/>
    <n v="0"/>
    <n v="0"/>
  </r>
  <r>
    <s v="ORD-2025-222035"/>
    <d v="2025-03-14T00:00:00"/>
    <d v="2025-04-08T00:00:00"/>
    <x v="2"/>
    <s v="China"/>
    <s v="Unknown - China"/>
    <s v="Corporate"/>
    <x v="5"/>
    <x v="4"/>
    <x v="6"/>
    <s v="PRN-5815"/>
    <n v="80.59"/>
    <n v="157.82"/>
    <n v="0.217"/>
    <n v="5"/>
    <n v="25"/>
    <n v="617.86529999999993"/>
    <n v="402.95000000000005"/>
    <n v="214.91529999999989"/>
    <n v="0.3478351996786353"/>
    <s v="Mar-2025"/>
    <s v="Q1-2025"/>
    <s v="Low"/>
    <s v="Asia &gt; China &gt; Unknown - China"/>
    <s v="Jan-2023"/>
    <n v="26"/>
    <n v="26"/>
    <n v="1460546.9416299989"/>
    <n v="1459382.8759299987"/>
    <n v="0.99920299329872886"/>
    <s v="C"/>
    <n v="0"/>
    <n v="1"/>
  </r>
  <r>
    <s v="ORD-2025-460466"/>
    <d v="2025-02-07T00:00:00"/>
    <d v="2025-02-16T00:00:00"/>
    <x v="3"/>
    <s v="Nigeria"/>
    <s v="Lagos"/>
    <s v="Small Business"/>
    <x v="5"/>
    <x v="1"/>
    <x v="6"/>
    <s v="PRN-1882"/>
    <n v="90.68"/>
    <n v="118.17"/>
    <n v="0.13500000000000001"/>
    <n v="6"/>
    <n v="9"/>
    <n v="613.30229999999995"/>
    <n v="544.08000000000004"/>
    <n v="69.222299999999905"/>
    <n v="0.11286815653552891"/>
    <s v="Feb-2025"/>
    <s v="Q1-2025"/>
    <s v="Low"/>
    <s v="Africa &gt; Nigeria &gt; Lagos"/>
    <s v="Jan-2023"/>
    <n v="25"/>
    <n v="25"/>
    <n v="1460546.9416299989"/>
    <n v="1459996.1782299988"/>
    <n v="0.99962290606053006"/>
    <s v="C"/>
    <n v="0"/>
    <n v="0"/>
  </r>
  <r>
    <s v="ORD-2025-698069"/>
    <d v="2025-06-03T00:00:00"/>
    <d v="2025-06-10T00:00:00"/>
    <x v="1"/>
    <s v="Canada"/>
    <s v="Toronto"/>
    <s v="Consumer"/>
    <x v="5"/>
    <x v="0"/>
    <x v="6"/>
    <s v="PRN-6429"/>
    <n v="75.180000000000007"/>
    <n v="53.45"/>
    <n v="0.157"/>
    <n v="8"/>
    <n v="7"/>
    <n v="360.46680000000003"/>
    <n v="601.44000000000005"/>
    <n v="-240.97320000000002"/>
    <n v="-0.66850317421743144"/>
    <s v="Jun-2025"/>
    <s v="Q2-2025"/>
    <s v="Low"/>
    <s v="Americas &gt; Canada &gt; Toronto"/>
    <s v="Jan-2023"/>
    <n v="29"/>
    <n v="29"/>
    <n v="1460546.9416299989"/>
    <n v="1460356.6450299989"/>
    <n v="0.99986970867243219"/>
    <s v="C"/>
    <n v="1"/>
    <n v="0"/>
  </r>
  <r>
    <s v="ORD-2023-112666"/>
    <d v="2023-01-15T00:00:00"/>
    <d v="2023-01-22T00:00:00"/>
    <x v="3"/>
    <s v="Nigeria"/>
    <s v="Abuja"/>
    <s v="Education"/>
    <x v="2"/>
    <x v="0"/>
    <x v="6"/>
    <s v="PRN-6276"/>
    <n v="28.38"/>
    <n v="47.22"/>
    <n v="0.19400000000000001"/>
    <n v="5"/>
    <n v="7"/>
    <n v="190.29660000000001"/>
    <n v="141.9"/>
    <n v="48.396600000000007"/>
    <n v="0.25432193743871412"/>
    <s v="Jan-2023"/>
    <s v="Q1-2023"/>
    <s v="Low"/>
    <s v="Africa &gt; Nigeria &gt; Abuja"/>
    <s v="Jan-2023"/>
    <n v="0"/>
    <n v="0"/>
    <n v="1460546.9416299989"/>
    <n v="1460546.9416299989"/>
    <n v="1"/>
    <s v="C"/>
    <n v="1"/>
    <n v="0"/>
  </r>
  <r>
    <m/>
    <m/>
    <m/>
    <x v="4"/>
    <m/>
    <m/>
    <m/>
    <x v="6"/>
    <x v="16"/>
    <x v="7"/>
    <m/>
    <m/>
    <m/>
    <m/>
    <m/>
    <m/>
    <m/>
    <m/>
    <m/>
    <m/>
    <m/>
    <m/>
    <m/>
    <m/>
    <m/>
    <m/>
    <m/>
    <n v="0"/>
    <n v="0"/>
    <n v="0"/>
    <s v="A"/>
    <n v="1"/>
    <n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3">
  <r>
    <s v="ORD-2023-521280"/>
    <d v="2023-05-27T00:00:00"/>
    <d v="2023-06-19T00:00:00"/>
    <x v="0"/>
    <s v="Germany"/>
    <s v="Berlin"/>
    <s v="Education"/>
    <x v="0"/>
    <x v="0"/>
    <x v="0"/>
    <x v="0"/>
    <n v="1471.58"/>
    <n v="2576.65"/>
    <n v="4.0000000000000001E-3"/>
    <n v="37"/>
    <n v="23"/>
    <n v="94954.705799999996"/>
    <n v="54448.46"/>
    <n v="40506.245799999997"/>
    <n v="0.42658492234515455"/>
    <x v="0"/>
    <s v="Q2-2023"/>
    <s v="High"/>
    <s v="Europe &gt; Germany &gt; Berlin"/>
    <s v="Jan-2023"/>
    <n v="4"/>
    <n v="4"/>
    <n v="1510846.7817000009"/>
    <n v="94954.705799999996"/>
    <n v="6.2848666688197996E-2"/>
    <s v="A"/>
    <n v="0"/>
    <n v="0"/>
    <n v="4.0000000000000001E-3"/>
    <n v="1692.3169999999998"/>
    <n v="44.4"/>
    <n v="113945.64696"/>
    <n v="75138.874799999991"/>
    <n v="38806.772160000008"/>
  </r>
  <r>
    <s v="ORD-2024-257550"/>
    <d v="2024-12-27T00:00:00"/>
    <d v="2024-12-29T00:00:00"/>
    <x v="1"/>
    <s v="Canada"/>
    <s v="Vancouver"/>
    <s v="Enterprise"/>
    <x v="1"/>
    <x v="1"/>
    <x v="0"/>
    <x v="1"/>
    <n v="1146.72"/>
    <n v="2074.34"/>
    <n v="0.111"/>
    <n v="51"/>
    <n v="2"/>
    <n v="94048.501260000005"/>
    <n v="58482.720000000001"/>
    <n v="35565.781260000003"/>
    <n v="0.37816425337472731"/>
    <x v="1"/>
    <s v="Q4-2024"/>
    <s v="High"/>
    <s v="Americas &gt; Canada &gt; Vancouver"/>
    <s v="Jan-2023"/>
    <n v="23"/>
    <n v="23"/>
    <n v="1510846.7817000009"/>
    <n v="189003.20705999999"/>
    <n v="0.12509753427633083"/>
    <s v="A"/>
    <n v="1"/>
    <n v="0"/>
    <n v="0.111"/>
    <n v="1318.7279999999998"/>
    <n v="61.199999999999996"/>
    <n v="112858.201512"/>
    <n v="80706.153599999991"/>
    <n v="32152.047912000009"/>
  </r>
  <r>
    <s v="ORD-2024-704056"/>
    <d v="2024-06-23T00:00:00"/>
    <d v="2024-06-25T00:00:00"/>
    <x v="0"/>
    <s v="United Kingdom"/>
    <s v="Birmingham"/>
    <s v="Small Business"/>
    <x v="1"/>
    <x v="2"/>
    <x v="0"/>
    <x v="2"/>
    <n v="951.44"/>
    <n v="1646.43"/>
    <n v="0.11"/>
    <n v="38"/>
    <n v="2"/>
    <n v="55682.262600000002"/>
    <n v="36154.720000000001"/>
    <n v="19527.542600000001"/>
    <n v="0.35069592520473475"/>
    <x v="2"/>
    <s v="Q2-2024"/>
    <s v="High"/>
    <s v="Europe &gt; United Kingdom &gt; Birmingham"/>
    <s v="Jan-2023"/>
    <n v="17"/>
    <n v="17"/>
    <n v="1510846.7817000009"/>
    <n v="244685.46966"/>
    <n v="0.1619525372286133"/>
    <s v="A"/>
    <n v="1"/>
    <n v="0"/>
    <n v="0.11"/>
    <n v="1094.1559999999999"/>
    <n v="45.6"/>
    <n v="66818.715119999993"/>
    <n v="49893.513599999998"/>
    <n v="16925.201519999995"/>
  </r>
  <r>
    <s v="ORD-2023-944052"/>
    <d v="2023-08-30T00:00:00"/>
    <d v="2023-09-03T00:00:00"/>
    <x v="2"/>
    <s v="India"/>
    <s v="Delhi"/>
    <s v="Small Business"/>
    <x v="1"/>
    <x v="2"/>
    <x v="0"/>
    <x v="3"/>
    <n v="1082.25"/>
    <n v="2433.34"/>
    <n v="0.27"/>
    <n v="31"/>
    <n v="4"/>
    <n v="55066.484200000006"/>
    <n v="33549.75"/>
    <n v="21516.734200000006"/>
    <n v="0.3907410199251472"/>
    <x v="3"/>
    <s v="Q3-2023"/>
    <s v="High"/>
    <s v="Asia &gt; India &gt; Delhi"/>
    <s v="Jan-2023"/>
    <n v="7"/>
    <n v="7"/>
    <n v="1510846.7817000009"/>
    <n v="299751.95386000001"/>
    <n v="0.19839996847510896"/>
    <s v="A"/>
    <n v="1"/>
    <n v="1"/>
    <n v="0.25"/>
    <n v="1244.5874999999999"/>
    <n v="37.199999999999996"/>
    <n v="67890.185999999987"/>
    <n v="46298.654999999992"/>
    <n v="21591.530999999995"/>
  </r>
  <r>
    <s v="ORD-2024-446699"/>
    <d v="2024-08-28T00:00:00"/>
    <d v="2024-09-25T00:00:00"/>
    <x v="1"/>
    <s v="Brazil"/>
    <s v="Rio de Janeiro"/>
    <s v="Non-Profit"/>
    <x v="2"/>
    <x v="3"/>
    <x v="0"/>
    <x v="4"/>
    <n v="1394.65"/>
    <n v="3144.1"/>
    <n v="0.13400000000000001"/>
    <n v="20"/>
    <n v="28"/>
    <n v="54455.811999999998"/>
    <n v="27893"/>
    <n v="26562.811999999998"/>
    <n v="0.48778653782630216"/>
    <x v="4"/>
    <s v="Q3-2024"/>
    <s v="High"/>
    <s v="Americas &gt; Brazil &gt; Rio de Janeiro"/>
    <s v="Jan-2023"/>
    <n v="19"/>
    <n v="19"/>
    <n v="1510846.7817000009"/>
    <n v="354207.76585999998"/>
    <n v="0.23444320770994814"/>
    <s v="A"/>
    <n v="0"/>
    <n v="0"/>
    <n v="0.13400000000000001"/>
    <n v="1603.8475000000001"/>
    <n v="24"/>
    <n v="65346.974399999992"/>
    <n v="38492.340000000004"/>
    <n v="26854.634399999988"/>
  </r>
  <r>
    <s v="ORD-2023-957692"/>
    <d v="2023-05-07T00:00:00"/>
    <d v="2023-05-20T00:00:00"/>
    <x v="2"/>
    <s v="India"/>
    <s v="Mumbai"/>
    <s v="Enterprise"/>
    <x v="0"/>
    <x v="4"/>
    <x v="0"/>
    <x v="5"/>
    <n v="1443.28"/>
    <n v="2580.5700000000002"/>
    <n v="0"/>
    <n v="20"/>
    <n v="13"/>
    <n v="51611.4"/>
    <n v="28865.599999999999"/>
    <n v="22745.800000000003"/>
    <n v="0.44071271075770085"/>
    <x v="0"/>
    <s v="Q2-2023"/>
    <s v="High"/>
    <s v="Asia &gt; India &gt; Mumbai"/>
    <s v="Jan-2023"/>
    <n v="4"/>
    <n v="4"/>
    <n v="1510846.7817000009"/>
    <n v="405819.16586000001"/>
    <n v="0.26860378615187791"/>
    <s v="A"/>
    <n v="0"/>
    <n v="0"/>
    <n v="0"/>
    <n v="1659.7719999999999"/>
    <n v="24"/>
    <n v="61933.680000000008"/>
    <n v="39834.527999999998"/>
    <n v="22099.152000000009"/>
  </r>
  <r>
    <s v="ORD-2023-667815"/>
    <d v="2023-10-21T00:00:00"/>
    <d v="2023-11-09T00:00:00"/>
    <x v="0"/>
    <s v="United Kingdom"/>
    <s v="London"/>
    <s v="Non-Profit"/>
    <x v="3"/>
    <x v="5"/>
    <x v="0"/>
    <x v="6"/>
    <n v="1142.48"/>
    <n v="2105.5300000000002"/>
    <n v="0.20699999999999999"/>
    <n v="27"/>
    <n v="19"/>
    <n v="45081.502830000005"/>
    <n v="30846.959999999999"/>
    <n v="14234.542830000006"/>
    <n v="0.31575129346680664"/>
    <x v="5"/>
    <s v="Q4-2023"/>
    <s v="High"/>
    <s v="Europe &gt; United Kingdom &gt; London"/>
    <s v="Jan-2023"/>
    <n v="9"/>
    <n v="9"/>
    <n v="1510846.7817000009"/>
    <n v="450900.66869000002"/>
    <n v="0.29844235309066069"/>
    <s v="A"/>
    <n v="0"/>
    <n v="1"/>
    <n v="0.20699999999999999"/>
    <n v="1313.8519999999999"/>
    <n v="32.4"/>
    <n v="54097.80339600001"/>
    <n v="42568.804799999991"/>
    <n v="11528.998596000019"/>
  </r>
  <r>
    <s v="ORD-2024-655710"/>
    <d v="2024-11-30T00:00:00"/>
    <d v="2024-12-10T00:00:00"/>
    <x v="2"/>
    <s v="India"/>
    <s v="Hyderabad"/>
    <s v="Small Business"/>
    <x v="0"/>
    <x v="6"/>
    <x v="0"/>
    <x v="7"/>
    <n v="851.49"/>
    <n v="901.79"/>
    <n v="0.245"/>
    <n v="56"/>
    <n v="10"/>
    <n v="38127.681199999999"/>
    <n v="47683.44"/>
    <n v="-9555.7588000000032"/>
    <n v="-0.25062522816100347"/>
    <x v="6"/>
    <s v="Q4-2024"/>
    <s v="Medium"/>
    <s v="Asia &gt; India &gt; Hyderabad"/>
    <s v="Jan-2023"/>
    <n v="22"/>
    <n v="22"/>
    <n v="1510846.7817000009"/>
    <n v="489028.34989000001"/>
    <n v="0.32367832119928575"/>
    <s v="A"/>
    <n v="0"/>
    <n v="1"/>
    <n v="0.245"/>
    <n v="979.21349999999995"/>
    <n v="67.2"/>
    <n v="45753.21744"/>
    <n v="65803.147200000007"/>
    <n v="-20049.929760000006"/>
  </r>
  <r>
    <s v="ORD-2023-842820"/>
    <d v="2023-09-20T00:00:00"/>
    <d v="2023-09-28T00:00:00"/>
    <x v="2"/>
    <s v="India"/>
    <s v="Unknown - India"/>
    <s v="Corporate"/>
    <x v="4"/>
    <x v="7"/>
    <x v="0"/>
    <x v="8"/>
    <n v="1362.06"/>
    <n v="3398.37"/>
    <n v="0.157"/>
    <n v="12"/>
    <n v="8"/>
    <n v="34377.910920000002"/>
    <n v="16344.72"/>
    <n v="18033.190920000001"/>
    <n v="0.52455749745714919"/>
    <x v="7"/>
    <s v="Q3-2023"/>
    <s v="High"/>
    <s v="Asia &gt; India &gt; Unknown - India"/>
    <s v="Jan-2023"/>
    <n v="8"/>
    <n v="8"/>
    <n v="1510846.7817000009"/>
    <n v="523406.26081000001"/>
    <n v="0.34643238953791505"/>
    <s v="A"/>
    <n v="0"/>
    <n v="0"/>
    <n v="0.157"/>
    <n v="1566.3689999999999"/>
    <n v="14.399999999999999"/>
    <n v="41253.493103999994"/>
    <n v="22555.713599999995"/>
    <n v="18697.779503999998"/>
  </r>
  <r>
    <s v="ORD-2024-215294"/>
    <d v="2024-06-30T00:00:00"/>
    <d v="2024-07-14T00:00:00"/>
    <x v="1"/>
    <s v="Brazil"/>
    <s v="Brasília"/>
    <s v="Education"/>
    <x v="0"/>
    <x v="1"/>
    <x v="0"/>
    <x v="9"/>
    <n v="1491.85"/>
    <n v="2583.02"/>
    <n v="0.16800000000000001"/>
    <n v="15"/>
    <n v="14"/>
    <n v="32236.089599999999"/>
    <n v="22377.75"/>
    <n v="9858.3395999999993"/>
    <n v="0.30581685689321325"/>
    <x v="2"/>
    <s v="Q2-2024"/>
    <s v="High"/>
    <s v="Americas &gt; Brazil &gt; Brasília"/>
    <s v="Jan-2023"/>
    <n v="17"/>
    <n v="17"/>
    <n v="1510846.7817000009"/>
    <n v="555642.35040999996"/>
    <n v="0.36776882814337575"/>
    <s v="A"/>
    <n v="0"/>
    <n v="0"/>
    <n v="0.16800000000000001"/>
    <n v="1715.6274999999998"/>
    <n v="18"/>
    <n v="38683.307520000002"/>
    <n v="30881.294999999998"/>
    <n v="7802.0125200000039"/>
  </r>
  <r>
    <s v="ORD-2023-548874"/>
    <d v="2023-03-19T00:00:00"/>
    <d v="2023-04-09T00:00:00"/>
    <x v="0"/>
    <s v="United Kingdom"/>
    <s v="Manchester"/>
    <s v="Consumer"/>
    <x v="0"/>
    <x v="2"/>
    <x v="0"/>
    <x v="10"/>
    <n v="1082.17"/>
    <n v="1234.0999999999999"/>
    <n v="0.189"/>
    <n v="31"/>
    <n v="21"/>
    <n v="31026.508099999995"/>
    <n v="33547.270000000004"/>
    <n v="-2520.7619000000086"/>
    <n v="-8.1245427035342363E-2"/>
    <x v="8"/>
    <s v="Q1-2023"/>
    <s v="Medium"/>
    <s v="Europe &gt; United Kingdom &gt; Manchester"/>
    <s v="Jan-2023"/>
    <n v="2"/>
    <n v="2"/>
    <n v="1510846.7817000009"/>
    <n v="586668.85850999993"/>
    <n v="0.38830466835947564"/>
    <s v="A"/>
    <n v="0"/>
    <n v="0"/>
    <n v="0.189"/>
    <n v="1244.4955"/>
    <n v="37.199999999999996"/>
    <n v="37231.80971999999"/>
    <n v="46295.232599999996"/>
    <n v="-9063.4228800000055"/>
  </r>
  <r>
    <s v="ORD-2025-146850"/>
    <d v="2025-01-21T00:00:00"/>
    <d v="2025-02-14T00:00:00"/>
    <x v="3"/>
    <s v="Kenya"/>
    <s v="Nairobi"/>
    <s v="Small Business"/>
    <x v="0"/>
    <x v="8"/>
    <x v="0"/>
    <x v="11"/>
    <n v="1030.44"/>
    <n v="2562.84"/>
    <n v="0.14799999999999999"/>
    <n v="14"/>
    <n v="24"/>
    <n v="30569.555520000002"/>
    <n v="14426.16"/>
    <n v="16143.395520000002"/>
    <n v="0.52808734852027062"/>
    <x v="9"/>
    <s v="Q1-2025"/>
    <s v="High"/>
    <s v="Africa &gt; Kenya &gt; Nairobi"/>
    <s v="Jan-2023"/>
    <n v="24"/>
    <n v="24"/>
    <n v="1510846.7817000009"/>
    <n v="617238.41402999999"/>
    <n v="0.40853806058049441"/>
    <s v="A"/>
    <n v="0"/>
    <n v="0"/>
    <n v="0.14799999999999999"/>
    <n v="1185.0059999999999"/>
    <n v="16.8"/>
    <n v="36683.466624000008"/>
    <n v="19908.1008"/>
    <n v="16775.365824000008"/>
  </r>
  <r>
    <s v="ORD-2025-629393"/>
    <d v="2025-07-21T00:00:00"/>
    <d v="2025-08-07T00:00:00"/>
    <x v="3"/>
    <s v="Nigeria"/>
    <s v="Lagos"/>
    <s v="Enterprise"/>
    <x v="3"/>
    <x v="9"/>
    <x v="0"/>
    <x v="12"/>
    <n v="1204.95"/>
    <n v="2065.73"/>
    <n v="0.13600000000000001"/>
    <n v="17"/>
    <n v="17"/>
    <n v="30341.442240000004"/>
    <n v="20484.150000000001"/>
    <n v="9857.2922400000025"/>
    <n v="0.32487882949100055"/>
    <x v="10"/>
    <s v="Q3-2025"/>
    <s v="High"/>
    <s v="Africa &gt; Nigeria &gt; Lagos"/>
    <s v="Jan-2023"/>
    <n v="30"/>
    <n v="30"/>
    <n v="1510846.7817000009"/>
    <n v="647579.85626999999"/>
    <n v="0.42862046907320728"/>
    <s v="A"/>
    <n v="0"/>
    <n v="0"/>
    <n v="0.13600000000000001"/>
    <n v="1385.6924999999999"/>
    <n v="20.399999999999999"/>
    <n v="36409.730687999996"/>
    <n v="28268.126999999997"/>
    <n v="8141.6036879999992"/>
  </r>
  <r>
    <s v="ORD-2025-281062"/>
    <d v="2025-02-15T00:00:00"/>
    <d v="2025-02-27T00:00:00"/>
    <x v="0"/>
    <s v="France"/>
    <s v="Lyon"/>
    <s v="Non-Profit"/>
    <x v="3"/>
    <x v="10"/>
    <x v="0"/>
    <x v="13"/>
    <n v="1027.26"/>
    <n v="2200.41"/>
    <n v="8.7999999999999995E-2"/>
    <n v="15"/>
    <n v="12"/>
    <n v="30101.608799999995"/>
    <n v="15408.9"/>
    <n v="14692.708799999995"/>
    <n v="0.48810377204822347"/>
    <x v="11"/>
    <s v="Q1-2025"/>
    <s v="High"/>
    <s v="Europe &gt; France &gt; Lyon"/>
    <s v="Jan-2023"/>
    <n v="25"/>
    <n v="25"/>
    <n v="1510846.7817000009"/>
    <n v="677681.46507000003"/>
    <n v="0.44854413649243413"/>
    <s v="A"/>
    <n v="0"/>
    <n v="0"/>
    <n v="8.7999999999999995E-2"/>
    <n v="1181.3489999999999"/>
    <n v="18"/>
    <n v="36121.930560000001"/>
    <n v="21264.281999999999"/>
    <n v="14857.648560000001"/>
  </r>
  <r>
    <s v="ORD-2023-835010"/>
    <d v="2023-03-23T00:00:00"/>
    <d v="2023-04-15T00:00:00"/>
    <x v="3"/>
    <s v="Kenya"/>
    <s v="Mombasa"/>
    <s v="Small Business"/>
    <x v="0"/>
    <x v="1"/>
    <x v="0"/>
    <x v="14"/>
    <n v="875.36"/>
    <n v="1178.6199999999999"/>
    <n v="0.151"/>
    <n v="28"/>
    <n v="23"/>
    <n v="28018.154640000001"/>
    <n v="24510.080000000002"/>
    <n v="3508.0746399999989"/>
    <n v="0.12520719815685902"/>
    <x v="8"/>
    <s v="Q1-2023"/>
    <s v="Medium"/>
    <s v="Africa &gt; Kenya &gt; Mombasa"/>
    <s v="Jan-2023"/>
    <n v="2"/>
    <n v="2"/>
    <n v="1510846.7817000009"/>
    <n v="705699.61971"/>
    <n v="0.46708880626263677"/>
    <s v="A"/>
    <n v="0"/>
    <n v="0"/>
    <n v="0.151"/>
    <n v="1006.664"/>
    <n v="33.6"/>
    <n v="33621.785567999999"/>
    <n v="33823.910400000001"/>
    <n v="-202.12483200000133"/>
  </r>
  <r>
    <s v="ORD-2024-287210"/>
    <d v="2024-03-18T00:00:00"/>
    <d v="2024-03-21T00:00:00"/>
    <x v="0"/>
    <s v="Germany"/>
    <s v="Munich"/>
    <s v="Small Business"/>
    <x v="2"/>
    <x v="9"/>
    <x v="0"/>
    <x v="15"/>
    <n v="910.63"/>
    <n v="1269.4000000000001"/>
    <n v="6.8000000000000005E-2"/>
    <n v="23"/>
    <n v="3"/>
    <n v="27210.858399999997"/>
    <n v="20944.490000000002"/>
    <n v="6266.3683999999957"/>
    <n v="0.23028925834989447"/>
    <x v="12"/>
    <s v="Q1-2024"/>
    <s v="Medium"/>
    <s v="Europe &gt; Germany &gt; Munich"/>
    <s v="Jan-2023"/>
    <n v="14"/>
    <n v="14"/>
    <n v="1510846.7817000009"/>
    <n v="732910.47811000003"/>
    <n v="0.48509914240630747"/>
    <s v="A"/>
    <n v="1"/>
    <n v="0"/>
    <n v="6.8000000000000005E-2"/>
    <n v="1047.2244999999998"/>
    <n v="27.599999999999998"/>
    <n v="32653.03008"/>
    <n v="28903.396199999992"/>
    <n v="3749.6338800000085"/>
  </r>
  <r>
    <s v="ORD-2023-181257"/>
    <d v="2023-11-15T00:00:00"/>
    <d v="2023-12-06T00:00:00"/>
    <x v="0"/>
    <s v="United Kingdom"/>
    <s v="Manchester"/>
    <s v="Education"/>
    <x v="3"/>
    <x v="11"/>
    <x v="0"/>
    <x v="16"/>
    <n v="1184.99"/>
    <n v="1154.3399999999999"/>
    <n v="2.8000000000000001E-2"/>
    <n v="24"/>
    <n v="21"/>
    <n v="26928.443519999997"/>
    <n v="28439.760000000002"/>
    <n v="-1511.316480000005"/>
    <n v="-5.6123424990290903E-2"/>
    <x v="13"/>
    <s v="Q4-2023"/>
    <s v="Medium"/>
    <s v="Europe &gt; United Kingdom &gt; Manchester"/>
    <s v="Jan-2023"/>
    <n v="10"/>
    <n v="10"/>
    <n v="1510846.7817000009"/>
    <n v="759838.92163"/>
    <n v="0.50292255365235061"/>
    <s v="A"/>
    <n v="0"/>
    <n v="0"/>
    <n v="2.8000000000000001E-2"/>
    <n v="1362.7384999999999"/>
    <n v="28.799999999999997"/>
    <n v="32314.13222399999"/>
    <n v="39246.868799999997"/>
    <n v="-6932.7365760000066"/>
  </r>
  <r>
    <s v="ORD-2025-843974"/>
    <d v="2025-07-20T00:00:00"/>
    <d v="2025-08-05T00:00:00"/>
    <x v="1"/>
    <s v="Brazil"/>
    <s v="Brasília"/>
    <s v="Enterprise"/>
    <x v="1"/>
    <x v="12"/>
    <x v="0"/>
    <x v="17"/>
    <n v="1068.17"/>
    <n v="2375.37"/>
    <n v="0.109"/>
    <n v="12"/>
    <n v="16"/>
    <n v="25397.456040000001"/>
    <n v="12818.04"/>
    <n v="12579.41604"/>
    <n v="0.49530220744108827"/>
    <x v="10"/>
    <s v="Q3-2025"/>
    <s v="High"/>
    <s v="Americas &gt; Brazil &gt; Brasília"/>
    <s v="Jan-2023"/>
    <n v="30"/>
    <n v="30"/>
    <n v="1510846.7817000009"/>
    <n v="785236.37766999996"/>
    <n v="0.51973263416324322"/>
    <s v="A"/>
    <n v="0"/>
    <n v="0"/>
    <n v="0.109"/>
    <n v="1228.3955000000001"/>
    <n v="14.399999999999999"/>
    <n v="30476.947247999997"/>
    <n v="17688.895199999999"/>
    <n v="12788.052047999998"/>
  </r>
  <r>
    <s v="ORD-2023-621393"/>
    <d v="2023-07-07T00:00:00"/>
    <d v="2023-07-13T00:00:00"/>
    <x v="3"/>
    <s v="South Africa"/>
    <s v="Cape Town"/>
    <s v="Small Business"/>
    <x v="1"/>
    <x v="7"/>
    <x v="0"/>
    <x v="18"/>
    <n v="612.59"/>
    <n v="1424.74"/>
    <n v="4.3999999999999997E-2"/>
    <n v="18"/>
    <n v="6"/>
    <n v="24516.925919999998"/>
    <n v="11026.62"/>
    <n v="13490.305919999997"/>
    <n v="0.55024459281802152"/>
    <x v="14"/>
    <s v="Q3-2023"/>
    <s v="Medium"/>
    <s v="Africa &gt; South Africa &gt; Cape Town"/>
    <s v="Jan-2023"/>
    <n v="6"/>
    <n v="6"/>
    <n v="1510846.7817000009"/>
    <n v="809753.30358999991"/>
    <n v="0.5359599089716216"/>
    <s v="A"/>
    <n v="1"/>
    <n v="0"/>
    <n v="4.3999999999999997E-2"/>
    <n v="704.47849999999994"/>
    <n v="21.599999999999998"/>
    <n v="29420.311103999997"/>
    <n v="15216.735599999996"/>
    <n v="14203.575504"/>
  </r>
  <r>
    <s v="ORD-2025-580047"/>
    <d v="2025-06-14T00:00:00"/>
    <d v="2025-06-29T00:00:00"/>
    <x v="3"/>
    <s v="Nigeria"/>
    <s v="Port Harcourt"/>
    <s v="Consumer"/>
    <x v="1"/>
    <x v="9"/>
    <x v="0"/>
    <x v="19"/>
    <n v="730.99"/>
    <n v="1242.8399999999999"/>
    <n v="0.12"/>
    <n v="22"/>
    <n v="15"/>
    <n v="24061.382399999999"/>
    <n v="16081.78"/>
    <n v="7979.6023999999979"/>
    <n v="0.33163524303574504"/>
    <x v="15"/>
    <s v="Q2-2025"/>
    <s v="Medium"/>
    <s v="Africa &gt; Nigeria &gt; Port Harcourt"/>
    <s v="Jan-2023"/>
    <n v="29"/>
    <n v="29"/>
    <n v="1510846.7817000009"/>
    <n v="833814.68598999991"/>
    <n v="0.55188566841423448"/>
    <s v="A"/>
    <n v="0"/>
    <n v="0"/>
    <n v="0.12"/>
    <n v="840.63849999999991"/>
    <n v="26.4"/>
    <n v="28873.658879999995"/>
    <n v="22192.856399999997"/>
    <n v="6680.8024799999985"/>
  </r>
  <r>
    <s v="ORD-2023-868460"/>
    <d v="2023-06-01T00:00:00"/>
    <d v="2023-06-01T00:00:00"/>
    <x v="2"/>
    <s v="India"/>
    <s v="Bengaluru"/>
    <s v="Corporate"/>
    <x v="0"/>
    <x v="13"/>
    <x v="0"/>
    <x v="20"/>
    <n v="669.37"/>
    <n v="997.2"/>
    <n v="8.2000000000000003E-2"/>
    <n v="26"/>
    <n v="0"/>
    <n v="23801.169600000001"/>
    <n v="17403.62"/>
    <n v="6397.5496000000021"/>
    <n v="0.26879139586484868"/>
    <x v="16"/>
    <s v="Q2-2023"/>
    <s v="Medium"/>
    <s v="Asia &gt; India &gt; Bengaluru"/>
    <s v="Jan-2023"/>
    <n v="5"/>
    <n v="5"/>
    <n v="1510846.7817000009"/>
    <n v="857615.85558999993"/>
    <n v="0.56763919808268892"/>
    <s v="A"/>
    <n v="1"/>
    <n v="0"/>
    <n v="8.2000000000000003E-2"/>
    <n v="769.77549999999997"/>
    <n v="31.2"/>
    <n v="28561.40352"/>
    <n v="24016.995599999998"/>
    <n v="4544.4079200000015"/>
  </r>
  <r>
    <s v="ORD-2024-638884"/>
    <d v="2024-05-28T00:00:00"/>
    <d v="2024-06-04T00:00:00"/>
    <x v="3"/>
    <s v="Nigeria"/>
    <s v="Abuja"/>
    <s v="Enterprise"/>
    <x v="2"/>
    <x v="6"/>
    <x v="0"/>
    <x v="21"/>
    <n v="1227.08"/>
    <n v="1896.62"/>
    <n v="0"/>
    <n v="12"/>
    <n v="7"/>
    <n v="22759.439999999999"/>
    <n v="14724.96"/>
    <n v="8034.48"/>
    <n v="0.353017473189147"/>
    <x v="17"/>
    <s v="Q2-2024"/>
    <s v="High"/>
    <s v="Africa &gt; Nigeria &gt; Abuja"/>
    <s v="Jan-2023"/>
    <n v="16"/>
    <n v="16"/>
    <n v="1510846.7817000009"/>
    <n v="880375.29558999988"/>
    <n v="0.58270322725869261"/>
    <s v="A"/>
    <n v="1"/>
    <n v="0"/>
    <n v="0"/>
    <n v="1411.1419999999998"/>
    <n v="14.399999999999999"/>
    <n v="27311.327999999994"/>
    <n v="20320.444799999994"/>
    <n v="6990.8832000000002"/>
  </r>
  <r>
    <s v="ORD-2025-332931"/>
    <d v="2025-02-15T00:00:00"/>
    <d v="2025-03-01T00:00:00"/>
    <x v="3"/>
    <s v="Kenya"/>
    <s v="Mombasa"/>
    <s v="Education"/>
    <x v="3"/>
    <x v="2"/>
    <x v="0"/>
    <x v="22"/>
    <n v="1162.8599999999999"/>
    <n v="1447.68"/>
    <n v="8.6999999999999994E-2"/>
    <n v="17"/>
    <n v="14"/>
    <n v="22469.441280000003"/>
    <n v="19768.62"/>
    <n v="2700.8212800000038"/>
    <n v="0.12019975247021378"/>
    <x v="11"/>
    <s v="Q1-2025"/>
    <s v="Medium"/>
    <s v="Africa &gt; Kenya &gt; Mombasa"/>
    <s v="Jan-2023"/>
    <n v="25"/>
    <n v="25"/>
    <n v="1510846.7817000009"/>
    <n v="902844.73686999991"/>
    <n v="0.59757531194137459"/>
    <s v="A"/>
    <n v="0"/>
    <n v="0"/>
    <n v="8.6999999999999994E-2"/>
    <n v="1337.2889999999998"/>
    <n v="20.399999999999999"/>
    <n v="26963.329536000001"/>
    <n v="27280.695599999992"/>
    <n v="-317.36606399999073"/>
  </r>
  <r>
    <s v="ORD-2023-780206"/>
    <d v="2023-01-19T00:00:00"/>
    <d v="2023-02-03T00:00:00"/>
    <x v="0"/>
    <s v="United Kingdom"/>
    <s v="London"/>
    <s v="Enterprise"/>
    <x v="5"/>
    <x v="12"/>
    <x v="0"/>
    <x v="23"/>
    <n v="873.06"/>
    <n v="2101.5500000000002"/>
    <n v="6.6000000000000003E-2"/>
    <n v="11"/>
    <n v="15"/>
    <n v="21591.324700000001"/>
    <n v="9603.66"/>
    <n v="11987.664700000001"/>
    <n v="0.55520746719167258"/>
    <x v="18"/>
    <s v="Q1-2023"/>
    <s v="High"/>
    <s v="Europe &gt; United Kingdom &gt; London"/>
    <s v="Jan-2023"/>
    <n v="0"/>
    <n v="0"/>
    <n v="1510846.7817000009"/>
    <n v="924436.0615699999"/>
    <n v="0.61186618839656715"/>
    <s v="A"/>
    <n v="0"/>
    <n v="0"/>
    <n v="6.6000000000000003E-2"/>
    <n v="1004.0189999999999"/>
    <n v="13.2"/>
    <n v="25909.589639999998"/>
    <n v="13253.050799999997"/>
    <n v="12656.538840000001"/>
  </r>
  <r>
    <s v="ORD-2023-479747"/>
    <d v="2023-07-14T00:00:00"/>
    <d v="2023-07-14T00:00:00"/>
    <x v="3"/>
    <s v="Nigeria"/>
    <s v="Lagos"/>
    <s v="Education"/>
    <x v="0"/>
    <x v="14"/>
    <x v="0"/>
    <x v="24"/>
    <n v="956.38"/>
    <n v="1454.22"/>
    <n v="3.9E-2"/>
    <n v="15"/>
    <n v="0"/>
    <n v="20962.581299999998"/>
    <n v="14345.7"/>
    <n v="6616.8812999999973"/>
    <n v="0.31565202802576597"/>
    <x v="14"/>
    <s v="Q3-2023"/>
    <s v="Medium"/>
    <s v="Africa &gt; Nigeria &gt; Lagos"/>
    <s v="Jan-2023"/>
    <n v="6"/>
    <n v="6"/>
    <n v="1510846.7817000009"/>
    <n v="945398.64286999987"/>
    <n v="0.6257409118654903"/>
    <s v="A"/>
    <n v="1"/>
    <n v="0"/>
    <n v="3.9E-2"/>
    <n v="1099.837"/>
    <n v="18"/>
    <n v="25155.097559999998"/>
    <n v="19797.065999999999"/>
    <n v="5358.0315599999994"/>
  </r>
  <r>
    <s v="ORD-2023-808024"/>
    <d v="2023-12-30T00:00:00"/>
    <d v="2024-01-08T00:00:00"/>
    <x v="0"/>
    <s v="France"/>
    <s v="Marseille"/>
    <s v="Consumer"/>
    <x v="1"/>
    <x v="2"/>
    <x v="0"/>
    <x v="25"/>
    <n v="861.1"/>
    <n v="1224.72"/>
    <n v="0.17399999999999999"/>
    <n v="20"/>
    <n v="9"/>
    <n v="20232.374400000004"/>
    <n v="17222"/>
    <n v="3010.3744000000042"/>
    <n v="0.14878997098827923"/>
    <x v="19"/>
    <s v="Q4-2023"/>
    <s v="Medium"/>
    <s v="Europe &gt; France &gt; Marseille"/>
    <s v="Jan-2023"/>
    <n v="11"/>
    <n v="11"/>
    <n v="1510846.7817000009"/>
    <n v="965631.01726999984"/>
    <n v="0.63913232563759659"/>
    <s v="A"/>
    <n v="0"/>
    <n v="0"/>
    <n v="0.17399999999999999"/>
    <n v="990.26499999999999"/>
    <n v="24"/>
    <n v="24278.849280000002"/>
    <n v="23766.36"/>
    <n v="512.4892800000016"/>
  </r>
  <r>
    <s v="ORD-2025-944081"/>
    <d v="2025-03-25T00:00:00"/>
    <d v="2025-03-26T00:00:00"/>
    <x v="3"/>
    <s v="Nigeria"/>
    <s v="Lagos"/>
    <s v="Education"/>
    <x v="5"/>
    <x v="12"/>
    <x v="0"/>
    <x v="26"/>
    <n v="1450.43"/>
    <n v="1994.67"/>
    <n v="0.1"/>
    <n v="11"/>
    <n v="1"/>
    <n v="19747.233000000004"/>
    <n v="15954.730000000001"/>
    <n v="3792.5030000000024"/>
    <n v="0.19205237513529119"/>
    <x v="20"/>
    <s v="Q1-2025"/>
    <s v="High"/>
    <s v="Africa &gt; Nigeria &gt; Lagos"/>
    <s v="Jan-2023"/>
    <n v="26"/>
    <n v="26"/>
    <n v="1510846.7817000009"/>
    <n v="985378.25026999984"/>
    <n v="0.65220263378478049"/>
    <s v="A"/>
    <n v="1"/>
    <n v="0"/>
    <n v="0.1"/>
    <n v="1667.9945"/>
    <n v="13.2"/>
    <n v="23696.679599999999"/>
    <n v="22017.527399999999"/>
    <n v="1679.1522000000004"/>
  </r>
  <r>
    <s v="ORD-2025-840976"/>
    <d v="2025-09-01T00:00:00"/>
    <d v="2025-09-30T00:00:00"/>
    <x v="1"/>
    <s v="Brazil"/>
    <s v="Brasília"/>
    <s v="Education"/>
    <x v="0"/>
    <x v="10"/>
    <x v="0"/>
    <x v="27"/>
    <n v="780.59"/>
    <n v="631.57000000000005"/>
    <n v="0"/>
    <n v="31"/>
    <n v="29"/>
    <n v="19578.670000000002"/>
    <n v="24198.29"/>
    <n v="-4619.619999999999"/>
    <n v="-0.23595167598207634"/>
    <x v="21"/>
    <s v="Q3-2025"/>
    <s v="Low"/>
    <s v="Americas &gt; Brazil &gt; Brasília"/>
    <s v="Jan-2023"/>
    <n v="32"/>
    <n v="32"/>
    <n v="1510846.7817000009"/>
    <n v="1004956.9202699999"/>
    <n v="0.66516137337184178"/>
    <s v="A"/>
    <n v="0"/>
    <n v="0"/>
    <n v="0"/>
    <n v="897.67849999999999"/>
    <n v="37.199999999999996"/>
    <n v="23494.403999999999"/>
    <n v="33393.640199999994"/>
    <n v="-9899.2361999999957"/>
  </r>
  <r>
    <s v="ORD-2024-451005"/>
    <d v="2024-06-30T00:00:00"/>
    <d v="2024-07-07T00:00:00"/>
    <x v="1"/>
    <s v="Brazil"/>
    <s v="Rio de Janeiro"/>
    <s v="Small Business"/>
    <x v="3"/>
    <x v="2"/>
    <x v="0"/>
    <x v="28"/>
    <n v="1112.98"/>
    <n v="2095.73"/>
    <n v="7.1999999999999995E-2"/>
    <n v="10"/>
    <n v="7"/>
    <n v="19448.374400000001"/>
    <n v="11129.8"/>
    <n v="8318.5744000000013"/>
    <n v="0.42772594916724765"/>
    <x v="2"/>
    <s v="Q2-2024"/>
    <s v="High"/>
    <s v="Americas &gt; Brazil &gt; Rio de Janeiro"/>
    <s v="Jan-2023"/>
    <n v="17"/>
    <n v="17"/>
    <n v="1510846.7817000009"/>
    <n v="1024405.2946699999"/>
    <n v="0.67803387284403627"/>
    <s v="A"/>
    <n v="1"/>
    <n v="0"/>
    <n v="7.1999999999999995E-2"/>
    <n v="1279.9269999999999"/>
    <n v="12"/>
    <n v="23338.049280000003"/>
    <n v="15359.124"/>
    <n v="7978.9252800000031"/>
  </r>
  <r>
    <s v="ORD-2024-277241"/>
    <d v="2024-01-28T00:00:00"/>
    <d v="2024-01-30T00:00:00"/>
    <x v="3"/>
    <s v="South Africa"/>
    <s v="Cape Town"/>
    <s v="Consumer"/>
    <x v="3"/>
    <x v="6"/>
    <x v="0"/>
    <x v="29"/>
    <n v="798.45"/>
    <n v="1592.02"/>
    <n v="6.6000000000000003E-2"/>
    <n v="13"/>
    <n v="2"/>
    <n v="19330.306839999997"/>
    <n v="10379.85"/>
    <n v="8950.4568399999971"/>
    <n v="0.46302714768494579"/>
    <x v="22"/>
    <s v="Q1-2024"/>
    <s v="Medium"/>
    <s v="Africa &gt; South Africa &gt; Cape Town"/>
    <s v="Jan-2023"/>
    <n v="12"/>
    <n v="12"/>
    <n v="1510846.7817000009"/>
    <n v="1043735.6015099998"/>
    <n v="0.69082822570240465"/>
    <s v="A"/>
    <n v="1"/>
    <n v="0"/>
    <n v="6.6000000000000003E-2"/>
    <n v="918.21749999999997"/>
    <n v="15.6"/>
    <n v="23196.368207999996"/>
    <n v="14324.192999999999"/>
    <n v="8872.1752079999969"/>
  </r>
  <r>
    <s v="ORD-2024-468615"/>
    <d v="2024-07-09T00:00:00"/>
    <d v="2024-07-12T00:00:00"/>
    <x v="2"/>
    <s v="China"/>
    <s v="Shanghai"/>
    <s v="Small Business"/>
    <x v="0"/>
    <x v="4"/>
    <x v="0"/>
    <x v="30"/>
    <n v="748.39"/>
    <n v="979.42"/>
    <n v="0"/>
    <n v="17"/>
    <n v="3"/>
    <n v="16650.14"/>
    <n v="12722.63"/>
    <n v="3927.51"/>
    <n v="0.23588450307324746"/>
    <x v="23"/>
    <s v="Q3-2024"/>
    <s v="Medium"/>
    <s v="Asia &gt; China &gt; Shanghai"/>
    <s v="Jan-2023"/>
    <n v="18"/>
    <n v="18"/>
    <n v="1510846.7817000009"/>
    <n v="1060385.7415099998"/>
    <n v="0.70184862843395446"/>
    <s v="A"/>
    <n v="1"/>
    <n v="0"/>
    <n v="0"/>
    <n v="860.6484999999999"/>
    <n v="20.399999999999999"/>
    <n v="19980.167999999998"/>
    <n v="17557.229399999997"/>
    <n v="2422.9386000000013"/>
  </r>
  <r>
    <s v="ORD-2023-890605"/>
    <d v="2023-06-24T00:00:00"/>
    <d v="2023-07-01T00:00:00"/>
    <x v="1"/>
    <s v="Canada"/>
    <s v="Toronto"/>
    <s v="Non-Profit"/>
    <x v="0"/>
    <x v="9"/>
    <x v="0"/>
    <x v="31"/>
    <n v="471.42"/>
    <n v="824.81"/>
    <n v="8.7999999999999995E-2"/>
    <n v="22"/>
    <n v="7"/>
    <n v="16548.987840000002"/>
    <n v="10371.24"/>
    <n v="6177.7478400000018"/>
    <n v="0.37330064531608242"/>
    <x v="16"/>
    <s v="Q2-2023"/>
    <s v="Medium"/>
    <s v="Americas &gt; Canada &gt; Toronto"/>
    <s v="Jan-2023"/>
    <n v="5"/>
    <n v="5"/>
    <n v="1510846.7817000009"/>
    <n v="1076934.7293499999"/>
    <n v="0.71280208052482708"/>
    <s v="A"/>
    <n v="1"/>
    <n v="0"/>
    <n v="8.7999999999999995E-2"/>
    <n v="542.13299999999992"/>
    <n v="26.4"/>
    <n v="19858.785407999996"/>
    <n v="14312.311199999996"/>
    <n v="5546.4742079999996"/>
  </r>
  <r>
    <s v="ORD-2023-674887"/>
    <d v="2023-12-16T00:00:00"/>
    <d v="2023-12-19T00:00:00"/>
    <x v="2"/>
    <s v="China"/>
    <s v="Beijing"/>
    <s v="Education"/>
    <x v="0"/>
    <x v="5"/>
    <x v="0"/>
    <x v="32"/>
    <n v="1415.05"/>
    <n v="1972.38"/>
    <n v="0"/>
    <n v="8"/>
    <n v="3"/>
    <n v="15779.04"/>
    <n v="11320.4"/>
    <n v="4458.6400000000012"/>
    <n v="0.28256725377462766"/>
    <x v="19"/>
    <s v="Q4-2023"/>
    <s v="High"/>
    <s v="Asia &gt; China &gt; Beijing"/>
    <s v="Jan-2023"/>
    <n v="11"/>
    <n v="11"/>
    <n v="1510846.7817000009"/>
    <n v="1092713.76935"/>
    <n v="0.72324591916625802"/>
    <s v="A"/>
    <n v="1"/>
    <n v="0"/>
    <n v="0"/>
    <n v="1627.3074999999999"/>
    <n v="9.6"/>
    <n v="18934.848000000002"/>
    <n v="15622.151999999998"/>
    <n v="3312.6960000000036"/>
  </r>
  <r>
    <s v="ORD-2023-173313"/>
    <d v="2023-06-15T00:00:00"/>
    <d v="2023-07-12T00:00:00"/>
    <x v="0"/>
    <s v="United Kingdom"/>
    <s v="Manchester"/>
    <s v="Consumer"/>
    <x v="3"/>
    <x v="14"/>
    <x v="0"/>
    <x v="33"/>
    <n v="751.28"/>
    <n v="1111.8800000000001"/>
    <n v="0.13500000000000001"/>
    <n v="16"/>
    <n v="27"/>
    <n v="15388.419200000002"/>
    <n v="12020.48"/>
    <n v="3367.9392000000025"/>
    <n v="0.21886193482433869"/>
    <x v="16"/>
    <s v="Q2-2023"/>
    <s v="Medium"/>
    <s v="Europe &gt; United Kingdom &gt; Manchester"/>
    <s v="Jan-2023"/>
    <n v="5"/>
    <n v="5"/>
    <n v="1510846.7817000009"/>
    <n v="1108102.1885499998"/>
    <n v="0.73343121352329732"/>
    <s v="A"/>
    <n v="0"/>
    <n v="0"/>
    <n v="0.13500000000000001"/>
    <n v="863.97199999999987"/>
    <n v="19.2"/>
    <n v="18466.103040000002"/>
    <n v="16588.262399999996"/>
    <n v="1877.8406400000058"/>
  </r>
  <r>
    <s v="ORD-2025-898843"/>
    <d v="2025-02-02T00:00:00"/>
    <d v="2025-03-04T00:00:00"/>
    <x v="2"/>
    <s v="Japan"/>
    <s v="Osaka"/>
    <s v="Education"/>
    <x v="5"/>
    <x v="2"/>
    <x v="0"/>
    <x v="34"/>
    <n v="766.59"/>
    <n v="1912.8"/>
    <n v="0.19600000000000001"/>
    <n v="10"/>
    <n v="30"/>
    <n v="15378.912"/>
    <n v="7665.9000000000005"/>
    <n v="7713.0119999999997"/>
    <n v="0.50153170783472845"/>
    <x v="11"/>
    <s v="Q1-2025"/>
    <s v="High"/>
    <s v="Asia &gt; Japan &gt; Osaka"/>
    <s v="Mar-2023"/>
    <n v="23"/>
    <n v="23"/>
    <n v="1510846.7817000009"/>
    <n v="1123481.1005499999"/>
    <n v="0.74361021525019355"/>
    <s v="A"/>
    <n v="0"/>
    <n v="0"/>
    <n v="0.19600000000000001"/>
    <n v="881.57849999999996"/>
    <n v="12"/>
    <n v="18454.6944"/>
    <n v="10578.941999999999"/>
    <n v="7875.7524000000012"/>
  </r>
  <r>
    <s v="ORD-2024-901115"/>
    <d v="2024-07-25T00:00:00"/>
    <d v="2024-08-02T00:00:00"/>
    <x v="1"/>
    <s v="Canada"/>
    <s v="Montreal"/>
    <s v="Consumer"/>
    <x v="3"/>
    <x v="8"/>
    <x v="0"/>
    <x v="35"/>
    <n v="986.81"/>
    <n v="2050.31"/>
    <n v="0.10299999999999999"/>
    <n v="8"/>
    <n v="8"/>
    <n v="14713.02456"/>
    <n v="7894.48"/>
    <n v="6818.5445600000003"/>
    <n v="0.46343595310358132"/>
    <x v="23"/>
    <s v="Q3-2024"/>
    <s v="High"/>
    <s v="Americas &gt; Canada &gt; Montreal"/>
    <s v="Jan-2023"/>
    <n v="18"/>
    <n v="18"/>
    <n v="1510846.7817000009"/>
    <n v="1138194.1251099999"/>
    <n v="0.75334847907562597"/>
    <s v="A"/>
    <n v="0"/>
    <n v="0"/>
    <n v="0.10299999999999999"/>
    <n v="1134.8314999999998"/>
    <n v="9.6"/>
    <n v="17655.629472000001"/>
    <n v="10894.382399999997"/>
    <n v="6761.2470720000038"/>
  </r>
  <r>
    <s v="ORD-2024-921935"/>
    <d v="2024-01-01T00:00:00"/>
    <d v="2024-01-27T00:00:00"/>
    <x v="0"/>
    <s v="United Kingdom"/>
    <s v="Manchester"/>
    <s v="Education"/>
    <x v="5"/>
    <x v="4"/>
    <x v="0"/>
    <x v="36"/>
    <n v="657.45"/>
    <n v="1325.96"/>
    <n v="0.16700000000000001"/>
    <n v="13"/>
    <n v="26"/>
    <n v="14358.820839999998"/>
    <n v="8546.85"/>
    <n v="5811.9708399999981"/>
    <n v="0.40476658249048802"/>
    <x v="22"/>
    <s v="Q1-2024"/>
    <s v="Medium"/>
    <s v="Europe &gt; United Kingdom &gt; Manchester"/>
    <s v="Jan-2023"/>
    <n v="12"/>
    <n v="12"/>
    <n v="1510846.7817000009"/>
    <n v="1152552.9459499998"/>
    <n v="0.76285230237122403"/>
    <s v="A"/>
    <n v="0"/>
    <n v="0"/>
    <n v="0.16700000000000001"/>
    <n v="756.0675"/>
    <n v="15.6"/>
    <n v="17230.585007999998"/>
    <n v="11794.653"/>
    <n v="5435.9320079999979"/>
  </r>
  <r>
    <s v="ORD-2023-107265"/>
    <d v="2023-04-22T00:00:00"/>
    <d v="2023-05-14T00:00:00"/>
    <x v="2"/>
    <s v="Japan"/>
    <s v="Nagoya"/>
    <s v="Enterprise"/>
    <x v="0"/>
    <x v="5"/>
    <x v="0"/>
    <x v="37"/>
    <n v="1209.22"/>
    <n v="1404.33"/>
    <n v="0.10299999999999999"/>
    <n v="11"/>
    <n v="22"/>
    <n v="13856.52411"/>
    <n v="13301.42"/>
    <n v="555.10411000000022"/>
    <n v="4.0060848275751328E-2"/>
    <x v="24"/>
    <s v="Q2-2023"/>
    <s v="Medium"/>
    <s v="Asia &gt; Japan &gt; Nagoya"/>
    <s v="Mar-2023"/>
    <n v="1"/>
    <n v="1"/>
    <n v="1510846.7817000009"/>
    <n v="1166409.47006"/>
    <n v="0.7720236652637662"/>
    <s v="A"/>
    <n v="0"/>
    <n v="0"/>
    <n v="0.10299999999999999"/>
    <n v="1390.6029999999998"/>
    <n v="13.2"/>
    <n v="16627.828932"/>
    <n v="18355.959599999998"/>
    <n v="-1728.130667999998"/>
  </r>
  <r>
    <s v="ORD-2025-766923"/>
    <d v="2025-02-15T00:00:00"/>
    <d v="2025-02-15T00:00:00"/>
    <x v="0"/>
    <s v="Germany"/>
    <s v="Frankfurt"/>
    <s v="Small Business"/>
    <x v="1"/>
    <x v="2"/>
    <x v="0"/>
    <x v="38"/>
    <n v="815.83"/>
    <n v="1982.18"/>
    <n v="0.127"/>
    <n v="8"/>
    <n v="0"/>
    <n v="13843.545120000001"/>
    <n v="6526.64"/>
    <n v="7316.9051200000004"/>
    <n v="0.52854272923408507"/>
    <x v="11"/>
    <s v="Q1-2025"/>
    <s v="High"/>
    <s v="Europe &gt; Germany &gt; Frankfurt"/>
    <s v="Jan-2023"/>
    <n v="25"/>
    <n v="25"/>
    <n v="1510846.7817000009"/>
    <n v="1180253.0151799999"/>
    <n v="0.78118643761611761"/>
    <s v="A"/>
    <n v="1"/>
    <n v="0"/>
    <n v="0.127"/>
    <n v="938.20449999999994"/>
    <n v="9.6"/>
    <n v="16612.254143999999"/>
    <n v="9006.7631999999994"/>
    <n v="7605.4909439999992"/>
  </r>
  <r>
    <s v="ORD-2023-302041"/>
    <d v="2023-10-04T00:00:00"/>
    <d v="2023-10-29T00:00:00"/>
    <x v="1"/>
    <s v="USA"/>
    <s v="San Francisco"/>
    <s v="Small Business"/>
    <x v="5"/>
    <x v="0"/>
    <x v="0"/>
    <x v="39"/>
    <n v="1239.8399999999999"/>
    <n v="1482.75"/>
    <n v="6.7000000000000004E-2"/>
    <n v="10"/>
    <n v="25"/>
    <n v="13834.057500000001"/>
    <n v="12398.4"/>
    <n v="1435.6575000000012"/>
    <n v="0.10377703721413628"/>
    <x v="5"/>
    <s v="Q4-2023"/>
    <s v="Medium"/>
    <s v="Americas &gt; USA &gt; San Francisco"/>
    <s v="Jan-2023"/>
    <n v="9"/>
    <n v="9"/>
    <n v="1510846.7817000009"/>
    <n v="1194087.07268"/>
    <n v="0.79034293029794611"/>
    <s v="A"/>
    <n v="0"/>
    <n v="0"/>
    <n v="6.7000000000000004E-2"/>
    <n v="1425.8159999999998"/>
    <n v="12"/>
    <n v="16600.869000000002"/>
    <n v="17109.791999999998"/>
    <n v="-508.92299999999523"/>
  </r>
  <r>
    <s v="ORD-2023-488227"/>
    <d v="2023-09-08T00:00:00"/>
    <d v="2023-10-02T00:00:00"/>
    <x v="1"/>
    <s v="Canada"/>
    <s v="Toronto"/>
    <s v="Education"/>
    <x v="3"/>
    <x v="5"/>
    <x v="0"/>
    <x v="40"/>
    <n v="1299.03"/>
    <n v="2451.2199999999998"/>
    <n v="0.20799999999999999"/>
    <n v="7"/>
    <n v="24"/>
    <n v="13589.563679999999"/>
    <n v="9093.2099999999991"/>
    <n v="4496.3536800000002"/>
    <n v="0.33086814160320416"/>
    <x v="7"/>
    <s v="Q3-2023"/>
    <s v="High"/>
    <s v="Americas &gt; Canada &gt; Toronto"/>
    <s v="Jan-2023"/>
    <n v="8"/>
    <n v="8"/>
    <n v="1510846.7817000009"/>
    <n v="1207676.6363599999"/>
    <n v="0.79933759729171561"/>
    <s v="A"/>
    <n v="0"/>
    <n v="1"/>
    <n v="0.20799999999999999"/>
    <n v="1493.8844999999999"/>
    <n v="8.4"/>
    <n v="16307.476416000001"/>
    <n v="12548.629799999999"/>
    <n v="3758.8466160000025"/>
  </r>
  <r>
    <s v="ORD-2024-997336"/>
    <d v="2024-10-04T00:00:00"/>
    <d v="2024-11-02T00:00:00"/>
    <x v="3"/>
    <s v="Nigeria"/>
    <s v="Abuja"/>
    <s v="Corporate"/>
    <x v="5"/>
    <x v="6"/>
    <x v="0"/>
    <x v="41"/>
    <n v="412.09"/>
    <n v="968.94"/>
    <n v="9.9000000000000005E-2"/>
    <n v="15"/>
    <n v="29"/>
    <n v="13095.224100000001"/>
    <n v="6181.3499999999995"/>
    <n v="6913.8741000000018"/>
    <n v="0.52796913189137418"/>
    <x v="25"/>
    <s v="Q4-2024"/>
    <s v="Medium"/>
    <s v="Africa &gt; Nigeria &gt; Abuja"/>
    <s v="Jan-2023"/>
    <n v="21"/>
    <n v="21"/>
    <n v="1510846.7817000009"/>
    <n v="1220771.8604599999"/>
    <n v="0.80800507056472703"/>
    <s v="B"/>
    <n v="0"/>
    <n v="0"/>
    <n v="9.9000000000000005E-2"/>
    <n v="473.90349999999995"/>
    <n v="18"/>
    <n v="15714.268920000002"/>
    <n v="8530.262999999999"/>
    <n v="7184.0059200000032"/>
  </r>
  <r>
    <s v="ORD-2024-468501"/>
    <d v="2024-11-06T00:00:00"/>
    <d v="2024-11-22T00:00:00"/>
    <x v="1"/>
    <s v="Canada"/>
    <s v="Toronto"/>
    <s v="Non-Profit"/>
    <x v="5"/>
    <x v="4"/>
    <x v="0"/>
    <x v="42"/>
    <n v="1454.11"/>
    <n v="2629.75"/>
    <n v="0.29199999999999998"/>
    <n v="7"/>
    <n v="16"/>
    <n v="13033.040999999999"/>
    <n v="10178.769999999999"/>
    <n v="2854.2710000000006"/>
    <n v="0.21900268709351875"/>
    <x v="6"/>
    <s v="Q4-2024"/>
    <s v="High"/>
    <s v="Americas &gt; Canada &gt; Toronto"/>
    <s v="Jan-2023"/>
    <n v="22"/>
    <n v="22"/>
    <n v="1510846.7817000009"/>
    <n v="1233804.9014599998"/>
    <n v="0.81663138605737762"/>
    <s v="B"/>
    <n v="0"/>
    <n v="1"/>
    <n v="0.25"/>
    <n v="1672.2264999999998"/>
    <n v="8.4"/>
    <n v="16567.425000000003"/>
    <n v="14046.702599999999"/>
    <n v="2520.7224000000042"/>
  </r>
  <r>
    <s v="ORD-2025-703623"/>
    <d v="2025-07-23T00:00:00"/>
    <d v="2025-08-19T00:00:00"/>
    <x v="2"/>
    <s v="Japan"/>
    <s v="Nagoya"/>
    <s v="Consumer"/>
    <x v="1"/>
    <x v="7"/>
    <x v="0"/>
    <x v="43"/>
    <n v="896.09"/>
    <n v="744.27"/>
    <n v="8.3000000000000004E-2"/>
    <n v="18"/>
    <n v="27"/>
    <n v="12284.920620000001"/>
    <n v="16129.62"/>
    <n v="-3844.69938"/>
    <n v="-0.31296086469950668"/>
    <x v="10"/>
    <s v="Q3-2025"/>
    <s v="Low"/>
    <s v="Asia &gt; Japan &gt; Nagoya"/>
    <s v="Mar-2023"/>
    <n v="28"/>
    <n v="28"/>
    <n v="1510846.7817000009"/>
    <n v="1246089.8220799998"/>
    <n v="0.82476253527038845"/>
    <s v="B"/>
    <n v="0"/>
    <n v="0"/>
    <n v="8.3000000000000004E-2"/>
    <n v="1030.5035"/>
    <n v="21.599999999999998"/>
    <n v="14741.904743999999"/>
    <n v="22258.875599999999"/>
    <n v="-7516.9708559999999"/>
  </r>
  <r>
    <s v="ORD-2025-337268"/>
    <d v="2025-02-16T00:00:00"/>
    <d v="2025-03-17T00:00:00"/>
    <x v="0"/>
    <s v="Germany"/>
    <s v="Munich"/>
    <s v="Consumer"/>
    <x v="0"/>
    <x v="2"/>
    <x v="0"/>
    <x v="44"/>
    <n v="730.42"/>
    <n v="956.7"/>
    <n v="4.2000000000000003E-2"/>
    <n v="13"/>
    <n v="29"/>
    <n v="11914.7418"/>
    <n v="9495.4599999999991"/>
    <n v="2419.2818000000007"/>
    <n v="0.20304945256975696"/>
    <x v="11"/>
    <s v="Q1-2025"/>
    <s v="Medium"/>
    <s v="Europe &gt; Germany &gt; Munich"/>
    <s v="Jan-2023"/>
    <n v="25"/>
    <n v="25"/>
    <n v="1510846.7817000009"/>
    <n v="1258004.5638799998"/>
    <n v="0.83264867034663592"/>
    <s v="B"/>
    <n v="0"/>
    <n v="0"/>
    <n v="4.2000000000000003E-2"/>
    <n v="839.98299999999983"/>
    <n v="15.6"/>
    <n v="14297.69016"/>
    <n v="13103.734799999997"/>
    <n v="1193.9553600000036"/>
  </r>
  <r>
    <s v="ORD-2023-842488"/>
    <d v="2023-10-31T00:00:00"/>
    <d v="2023-11-02T00:00:00"/>
    <x v="3"/>
    <s v="Kenya"/>
    <s v="Kisumu"/>
    <s v="Education"/>
    <x v="0"/>
    <x v="0"/>
    <x v="0"/>
    <x v="45"/>
    <n v="867.89"/>
    <n v="1349.94"/>
    <n v="0.184"/>
    <n v="10"/>
    <n v="2"/>
    <n v="11015.510400000003"/>
    <n v="8678.9"/>
    <n v="2336.6104000000032"/>
    <n v="0.21212003031652557"/>
    <x v="5"/>
    <s v="Q4-2023"/>
    <s v="Medium"/>
    <s v="Africa &gt; Kenya &gt; Kisumu"/>
    <s v="Jan-2023"/>
    <n v="9"/>
    <n v="9"/>
    <n v="1510846.7817000009"/>
    <n v="1269020.0742799998"/>
    <n v="0.83993962170810055"/>
    <s v="B"/>
    <n v="1"/>
    <n v="0"/>
    <n v="0.184"/>
    <n v="998.07349999999985"/>
    <n v="12"/>
    <n v="13218.612480000002"/>
    <n v="11976.881999999998"/>
    <n v="1241.7304800000038"/>
  </r>
  <r>
    <s v="ORD-2023-609394"/>
    <d v="2023-04-16T00:00:00"/>
    <d v="2023-04-19T00:00:00"/>
    <x v="0"/>
    <s v="Germany"/>
    <s v="Munich"/>
    <s v="Corporate"/>
    <x v="3"/>
    <x v="7"/>
    <x v="0"/>
    <x v="46"/>
    <n v="553.61"/>
    <n v="699.47"/>
    <n v="0.02"/>
    <n v="16"/>
    <n v="3"/>
    <n v="10967.6896"/>
    <n v="8857.76"/>
    <n v="2109.9295999999995"/>
    <n v="0.19237685209472008"/>
    <x v="24"/>
    <s v="Q2-2023"/>
    <s v="Low"/>
    <s v="Europe &gt; Germany &gt; Munich"/>
    <s v="Jan-2023"/>
    <n v="3"/>
    <n v="3"/>
    <n v="1510846.7817000009"/>
    <n v="1279987.7638799998"/>
    <n v="0.84719892141528796"/>
    <s v="B"/>
    <n v="1"/>
    <n v="0"/>
    <n v="0.02"/>
    <n v="636.65149999999994"/>
    <n v="19.2"/>
    <n v="13161.22752"/>
    <n v="12223.708799999999"/>
    <n v="937.51872000000185"/>
  </r>
  <r>
    <s v="ORD-2024-605629"/>
    <d v="2024-07-15T00:00:00"/>
    <d v="2024-07-15T00:00:00"/>
    <x v="2"/>
    <s v="Japan"/>
    <s v="Tokyo"/>
    <s v="Small Business"/>
    <x v="1"/>
    <x v="12"/>
    <x v="0"/>
    <x v="47"/>
    <n v="801.77"/>
    <n v="1218.92"/>
    <n v="0.254"/>
    <n v="12"/>
    <n v="0"/>
    <n v="10911.771840000001"/>
    <n v="9621.24"/>
    <n v="1290.5318400000015"/>
    <n v="0.11826968698788347"/>
    <x v="23"/>
    <s v="Q3-2024"/>
    <s v="Medium"/>
    <s v="Asia &gt; Japan &gt; Tokyo"/>
    <s v="Mar-2023"/>
    <n v="16"/>
    <n v="16"/>
    <n v="1510846.7817000009"/>
    <n v="1290899.5357199998"/>
    <n v="0.85442121024839002"/>
    <s v="B"/>
    <n v="1"/>
    <n v="1"/>
    <n v="0.25"/>
    <n v="922.03549999999996"/>
    <n v="14.399999999999999"/>
    <n v="13164.335999999999"/>
    <n v="13277.311199999998"/>
    <n v="-112.97519999999895"/>
  </r>
  <r>
    <s v="ORD-2023-144816"/>
    <d v="2023-05-07T00:00:00"/>
    <d v="2023-05-29T00:00:00"/>
    <x v="3"/>
    <s v="South Africa"/>
    <s v="Durban"/>
    <s v="Education"/>
    <x v="5"/>
    <x v="10"/>
    <x v="0"/>
    <x v="48"/>
    <n v="653.86"/>
    <n v="931.84"/>
    <n v="0.121"/>
    <n v="13"/>
    <n v="22"/>
    <n v="10648.135679999999"/>
    <n v="8500.18"/>
    <n v="2147.9556799999991"/>
    <n v="0.20172129136506262"/>
    <x v="0"/>
    <s v="Q2-2023"/>
    <s v="Medium"/>
    <s v="Africa &gt; South Africa &gt; Durban"/>
    <s v="Jan-2023"/>
    <n v="4"/>
    <n v="4"/>
    <n v="1510846.7817000009"/>
    <n v="1301547.6713999999"/>
    <n v="0.86146900345215804"/>
    <s v="B"/>
    <n v="0"/>
    <n v="0"/>
    <n v="0.121"/>
    <n v="751.93899999999996"/>
    <n v="15.6"/>
    <n v="12777.762816"/>
    <n v="11730.248399999999"/>
    <n v="1047.5144160000018"/>
  </r>
  <r>
    <s v="ORD-2023-653343"/>
    <d v="2023-11-10T00:00:00"/>
    <d v="2023-11-28T00:00:00"/>
    <x v="1"/>
    <s v="Brazil"/>
    <s v="Brasília"/>
    <s v="Education"/>
    <x v="1"/>
    <x v="2"/>
    <x v="0"/>
    <x v="49"/>
    <n v="388.51"/>
    <n v="776.46"/>
    <n v="0.157"/>
    <n v="16"/>
    <n v="18"/>
    <n v="10472.89248"/>
    <n v="6216.16"/>
    <n v="4256.7324800000006"/>
    <n v="0.40645241876864951"/>
    <x v="13"/>
    <s v="Q4-2023"/>
    <s v="Low"/>
    <s v="Americas &gt; Brazil &gt; Brasília"/>
    <s v="Jan-2023"/>
    <n v="10"/>
    <n v="10"/>
    <n v="1510846.7817000009"/>
    <n v="1312020.5638799998"/>
    <n v="0.86840080660179031"/>
    <s v="B"/>
    <n v="0"/>
    <n v="0"/>
    <n v="0.157"/>
    <n v="446.78649999999993"/>
    <n v="19.2"/>
    <n v="12567.470975999999"/>
    <n v="8578.3007999999991"/>
    <n v="3989.1701759999996"/>
  </r>
  <r>
    <s v="ORD-2023-912395"/>
    <d v="2023-07-26T00:00:00"/>
    <d v="2023-08-25T00:00:00"/>
    <x v="1"/>
    <s v="USA"/>
    <s v="New York"/>
    <s v="Consumer"/>
    <x v="0"/>
    <x v="9"/>
    <x v="0"/>
    <x v="50"/>
    <n v="1261.48"/>
    <n v="1643.18"/>
    <n v="0.151"/>
    <n v="7"/>
    <n v="30"/>
    <n v="9765.4187399999992"/>
    <n v="8830.36"/>
    <n v="935.05873999999858"/>
    <n v="9.5752037357078934E-2"/>
    <x v="14"/>
    <s v="Q3-2023"/>
    <s v="High"/>
    <s v="Americas &gt; USA &gt; New York"/>
    <s v="Jan-2023"/>
    <n v="6"/>
    <n v="6"/>
    <n v="1510846.7817000009"/>
    <n v="1321785.9826199999"/>
    <n v="0.87486434668956292"/>
    <s v="B"/>
    <n v="0"/>
    <n v="0"/>
    <n v="0.151"/>
    <n v="1450.702"/>
    <n v="8.4"/>
    <n v="11718.502488"/>
    <n v="12185.8968"/>
    <n v="-467.39431200000035"/>
  </r>
  <r>
    <s v="ORD-2023-406606"/>
    <d v="2023-10-25T00:00:00"/>
    <d v="2023-10-28T00:00:00"/>
    <x v="1"/>
    <s v="Brazil"/>
    <s v="Brasília"/>
    <s v="Corporate"/>
    <x v="5"/>
    <x v="2"/>
    <x v="0"/>
    <x v="51"/>
    <n v="509.31"/>
    <n v="1145.9000000000001"/>
    <n v="5.7000000000000002E-2"/>
    <n v="9"/>
    <n v="3"/>
    <n v="9725.2533000000003"/>
    <n v="4583.79"/>
    <n v="5141.4633000000003"/>
    <n v="0.52867140231709953"/>
    <x v="5"/>
    <s v="Q4-2023"/>
    <s v="Medium"/>
    <s v="Americas &gt; Brazil &gt; Brasília"/>
    <s v="Jan-2023"/>
    <n v="9"/>
    <n v="9"/>
    <n v="1510846.7817000009"/>
    <n v="1331511.2359199999"/>
    <n v="0.88130130205644475"/>
    <s v="B"/>
    <n v="1"/>
    <n v="0"/>
    <n v="5.7000000000000002E-2"/>
    <n v="585.70650000000001"/>
    <n v="10.799999999999999"/>
    <n v="11670.303959999999"/>
    <n v="6325.6301999999996"/>
    <n v="5344.6737599999997"/>
  </r>
  <r>
    <s v="ORD-2023-521818"/>
    <d v="2023-01-29T00:00:00"/>
    <d v="2023-02-28T00:00:00"/>
    <x v="2"/>
    <s v="India"/>
    <s v="Bengaluru"/>
    <s v="Non-Profit"/>
    <x v="0"/>
    <x v="7"/>
    <x v="0"/>
    <x v="52"/>
    <n v="1262.0999999999999"/>
    <n v="1395.53"/>
    <n v="0.23300000000000001"/>
    <n v="9"/>
    <n v="30"/>
    <n v="9633.3435900000004"/>
    <n v="11358.9"/>
    <n v="-1725.5564099999992"/>
    <n v="-0.179123312054522"/>
    <x v="18"/>
    <s v="Q1-2023"/>
    <s v="Medium"/>
    <s v="Asia &gt; India &gt; Bengaluru"/>
    <s v="Jan-2023"/>
    <n v="0"/>
    <n v="0"/>
    <n v="1510846.7817000009"/>
    <n v="1341144.5795099998"/>
    <n v="0.887677424179934"/>
    <s v="B"/>
    <n v="0"/>
    <n v="1"/>
    <n v="0.23300000000000001"/>
    <n v="1451.4149999999997"/>
    <n v="10.799999999999999"/>
    <n v="11560.012307999999"/>
    <n v="15675.281999999996"/>
    <n v="-4115.2696919999962"/>
  </r>
  <r>
    <s v="ORD-2025-922513"/>
    <d v="2025-08-28T00:00:00"/>
    <d v="2025-09-04T00:00:00"/>
    <x v="3"/>
    <s v="Nigeria"/>
    <s v="Port Harcourt"/>
    <s v="Small Business"/>
    <x v="0"/>
    <x v="5"/>
    <x v="0"/>
    <x v="53"/>
    <n v="521.05999999999995"/>
    <n v="1240.31"/>
    <n v="0.14599999999999999"/>
    <n v="9"/>
    <n v="7"/>
    <n v="9533.0226599999987"/>
    <n v="4689.5399999999991"/>
    <n v="4843.4826599999997"/>
    <n v="0.50807417885650974"/>
    <x v="26"/>
    <s v="Q3-2025"/>
    <s v="Medium"/>
    <s v="Africa &gt; Nigeria &gt; Port Harcourt"/>
    <s v="Jan-2023"/>
    <n v="31"/>
    <n v="31"/>
    <n v="1510846.7817000009"/>
    <n v="1350677.6021699999"/>
    <n v="0.89398714583766126"/>
    <s v="B"/>
    <n v="1"/>
    <n v="0"/>
    <n v="0.14599999999999999"/>
    <n v="599.21899999999994"/>
    <n v="10.799999999999999"/>
    <n v="11439.627191999998"/>
    <n v="6471.5651999999991"/>
    <n v="4968.061991999999"/>
  </r>
  <r>
    <s v="ORD-2023-261081"/>
    <d v="2023-07-24T00:00:00"/>
    <d v="2023-08-19T00:00:00"/>
    <x v="3"/>
    <s v="Kenya"/>
    <s v="Nairobi"/>
    <s v="Enterprise"/>
    <x v="5"/>
    <x v="9"/>
    <x v="0"/>
    <x v="54"/>
    <n v="661.45"/>
    <n v="1634.86"/>
    <n v="0.3"/>
    <n v="8"/>
    <n v="26"/>
    <n v="9155.2159999999985"/>
    <n v="5291.6"/>
    <n v="3863.6159999999982"/>
    <n v="0.42201254454291398"/>
    <x v="14"/>
    <s v="Q3-2023"/>
    <s v="High"/>
    <s v="Africa &gt; Kenya &gt; Nairobi"/>
    <s v="Jan-2023"/>
    <n v="6"/>
    <n v="6"/>
    <n v="1510846.7817000009"/>
    <n v="1359832.8181699999"/>
    <n v="0.9000468046401896"/>
    <s v="B"/>
    <n v="0"/>
    <n v="1"/>
    <n v="0.25"/>
    <n v="760.66750000000002"/>
    <n v="9.6"/>
    <n v="11770.991999999998"/>
    <n v="7302.4080000000004"/>
    <n v="4468.583999999998"/>
  </r>
  <r>
    <s v="ORD-2023-727290"/>
    <d v="2023-04-03T00:00:00"/>
    <d v="2023-04-16T00:00:00"/>
    <x v="0"/>
    <s v="France"/>
    <s v="Marseille"/>
    <s v="Non-Profit"/>
    <x v="1"/>
    <x v="9"/>
    <x v="0"/>
    <x v="55"/>
    <n v="790.54"/>
    <n v="601.49"/>
    <n v="0"/>
    <n v="15"/>
    <n v="13"/>
    <n v="9022.35"/>
    <n v="11858.099999999999"/>
    <n v="-2835.7499999999982"/>
    <n v="-0.31430281467688553"/>
    <x v="24"/>
    <s v="Q2-2023"/>
    <s v="Low"/>
    <s v="Europe &gt; France &gt; Marseille"/>
    <s v="Jan-2023"/>
    <n v="3"/>
    <n v="3"/>
    <n v="1510846.7817000009"/>
    <n v="1368855.16817"/>
    <n v="0.90601852203025357"/>
    <s v="B"/>
    <n v="0"/>
    <n v="0"/>
    <n v="0"/>
    <n v="909.12099999999987"/>
    <n v="18"/>
    <n v="10826.82"/>
    <n v="16364.177999999998"/>
    <n v="-5537.3579999999984"/>
  </r>
  <r>
    <s v="ORD-2025-856556"/>
    <d v="2025-06-15T00:00:00"/>
    <d v="2025-07-12T00:00:00"/>
    <x v="0"/>
    <s v="France"/>
    <s v="Marseille"/>
    <s v="Consumer"/>
    <x v="3"/>
    <x v="1"/>
    <x v="0"/>
    <x v="56"/>
    <n v="318.83"/>
    <n v="699.5"/>
    <n v="0.08"/>
    <n v="13"/>
    <n v="27"/>
    <n v="8366.02"/>
    <n v="4144.79"/>
    <n v="4221.2300000000005"/>
    <n v="0.50456848059172699"/>
    <x v="15"/>
    <s v="Q2-2025"/>
    <s v="Low"/>
    <s v="Europe &gt; France &gt; Marseille"/>
    <s v="Jan-2023"/>
    <n v="29"/>
    <n v="29"/>
    <n v="1510846.7817000009"/>
    <n v="1377221.18817"/>
    <n v="0.91155582740187213"/>
    <s v="B"/>
    <n v="0"/>
    <n v="0"/>
    <n v="0.08"/>
    <n v="366.65449999999993"/>
    <n v="15.6"/>
    <n v="10039.224"/>
    <n v="5719.810199999999"/>
    <n v="4319.4138000000012"/>
  </r>
  <r>
    <s v="ORD-2025-486350"/>
    <d v="2025-05-27T00:00:00"/>
    <d v="2025-06-08T00:00:00"/>
    <x v="2"/>
    <s v="Japan"/>
    <s v="Osaka"/>
    <s v="Corporate"/>
    <x v="0"/>
    <x v="11"/>
    <x v="0"/>
    <x v="57"/>
    <n v="653.6"/>
    <n v="842.09"/>
    <n v="9.8000000000000004E-2"/>
    <n v="11"/>
    <n v="12"/>
    <n v="8355.2169799999992"/>
    <n v="7189.6"/>
    <n v="1165.6169799999989"/>
    <n v="0.13950768517324597"/>
    <x v="27"/>
    <s v="Q2-2025"/>
    <s v="Medium"/>
    <s v="Asia &gt; Japan &gt; Osaka"/>
    <s v="Mar-2023"/>
    <n v="26"/>
    <n v="26"/>
    <n v="1510846.7817000009"/>
    <n v="1385576.40515"/>
    <n v="0.9170859824653782"/>
    <s v="B"/>
    <n v="0"/>
    <n v="0"/>
    <n v="9.8000000000000004E-2"/>
    <n v="751.64"/>
    <n v="13.2"/>
    <n v="10026.260376"/>
    <n v="9921.6479999999992"/>
    <n v="104.61237600000095"/>
  </r>
  <r>
    <s v="ORD-2025-939953"/>
    <d v="2025-01-22T00:00:00"/>
    <d v="2025-01-22T00:00:00"/>
    <x v="0"/>
    <s v="France"/>
    <s v="Lyon"/>
    <s v="Small Business"/>
    <x v="2"/>
    <x v="7"/>
    <x v="0"/>
    <x v="58"/>
    <n v="591.72"/>
    <n v="577.24"/>
    <n v="0"/>
    <n v="14"/>
    <n v="0"/>
    <n v="8081.3600000000006"/>
    <n v="8284.08"/>
    <n v="-202.71999999999935"/>
    <n v="-2.5084886702238154E-2"/>
    <x v="9"/>
    <s v="Q1-2025"/>
    <s v="Low"/>
    <s v="Europe &gt; France &gt; Lyon"/>
    <s v="Jan-2023"/>
    <n v="24"/>
    <n v="24"/>
    <n v="1510846.7817000009"/>
    <n v="1393657.7651500001"/>
    <n v="0.92243487693825577"/>
    <s v="B"/>
    <n v="1"/>
    <n v="0"/>
    <n v="0"/>
    <n v="680.47799999999995"/>
    <n v="16.8"/>
    <n v="9697.6320000000014"/>
    <n v="11432.0304"/>
    <n v="-1734.3983999999982"/>
  </r>
  <r>
    <s v="ORD-2023-253245"/>
    <d v="2023-08-03T00:00:00"/>
    <d v="2023-08-14T00:00:00"/>
    <x v="1"/>
    <s v="Brazil"/>
    <s v="Brasília"/>
    <s v="Corporate"/>
    <x v="3"/>
    <x v="8"/>
    <x v="0"/>
    <x v="59"/>
    <n v="232.73"/>
    <n v="334.19"/>
    <n v="0.13400000000000001"/>
    <n v="27"/>
    <n v="11"/>
    <n v="7814.0305799999996"/>
    <n v="6283.71"/>
    <n v="1530.3205799999996"/>
    <n v="0.19584266587295587"/>
    <x v="3"/>
    <s v="Q3-2023"/>
    <s v="Low"/>
    <s v="Americas &gt; Brazil &gt; Brasília"/>
    <s v="Jan-2023"/>
    <n v="7"/>
    <n v="7"/>
    <n v="1510846.7817000009"/>
    <n v="1401471.7957300001"/>
    <n v="0.92760683128508092"/>
    <s v="B"/>
    <n v="0"/>
    <n v="0"/>
    <n v="0.13400000000000001"/>
    <n v="267.63949999999994"/>
    <n v="32.4"/>
    <n v="9376.8366960000003"/>
    <n v="8671.5197999999982"/>
    <n v="705.31689600000209"/>
  </r>
  <r>
    <s v="ORD-2024-166150"/>
    <d v="2024-06-02T00:00:00"/>
    <d v="2024-06-08T00:00:00"/>
    <x v="3"/>
    <s v="Kenya"/>
    <s v="Kisumu"/>
    <s v="Consumer"/>
    <x v="1"/>
    <x v="5"/>
    <x v="0"/>
    <x v="60"/>
    <n v="292.94"/>
    <n v="356.55"/>
    <n v="0.22900000000000001"/>
    <n v="28"/>
    <n v="6"/>
    <n v="7697.2013999999999"/>
    <n v="8202.32"/>
    <n v="-505.11859999999979"/>
    <n v="-6.5623669402751994E-2"/>
    <x v="2"/>
    <s v="Q2-2024"/>
    <s v="Low"/>
    <s v="Africa &gt; Kenya &gt; Kisumu"/>
    <s v="Jan-2023"/>
    <n v="17"/>
    <n v="17"/>
    <n v="1510846.7817000009"/>
    <n v="1409168.99713"/>
    <n v="0.93270145867763421"/>
    <s v="B"/>
    <n v="1"/>
    <n v="1"/>
    <n v="0.22900000000000001"/>
    <n v="336.88099999999997"/>
    <n v="33.6"/>
    <n v="9236.6416800000025"/>
    <n v="11319.2016"/>
    <n v="-2082.5599199999979"/>
  </r>
  <r>
    <s v="ORD-2024-211453"/>
    <d v="2024-04-04T00:00:00"/>
    <d v="2024-04-24T00:00:00"/>
    <x v="0"/>
    <s v="Germany"/>
    <s v="Frankfurt"/>
    <s v="Non-Profit"/>
    <x v="3"/>
    <x v="0"/>
    <x v="0"/>
    <x v="61"/>
    <n v="683.42"/>
    <n v="951.51"/>
    <n v="0"/>
    <n v="8"/>
    <n v="20"/>
    <n v="7612.08"/>
    <n v="5467.36"/>
    <n v="2144.7200000000003"/>
    <n v="0.28175216235247136"/>
    <x v="28"/>
    <s v="Q2-2024"/>
    <s v="Medium"/>
    <s v="Europe &gt; Germany &gt; Frankfurt"/>
    <s v="Jan-2023"/>
    <n v="15"/>
    <n v="15"/>
    <n v="1510846.7817000009"/>
    <n v="1416781.0771300001"/>
    <n v="0.9377397458767075"/>
    <s v="B"/>
    <n v="0"/>
    <n v="0"/>
    <n v="0"/>
    <n v="785.93299999999988"/>
    <n v="9.6"/>
    <n v="9134.4959999999992"/>
    <n v="7544.9567999999981"/>
    <n v="1589.5392000000011"/>
  </r>
  <r>
    <s v="ORD-2023-660608"/>
    <d v="2023-07-25T00:00:00"/>
    <d v="2023-08-10T00:00:00"/>
    <x v="3"/>
    <s v="Nigeria"/>
    <s v="Port Harcourt"/>
    <s v="Corporate"/>
    <x v="5"/>
    <x v="14"/>
    <x v="0"/>
    <x v="62"/>
    <n v="506.83"/>
    <n v="441.74"/>
    <n v="0.24"/>
    <n v="22"/>
    <n v="16"/>
    <n v="7385.8928000000005"/>
    <n v="11150.26"/>
    <n v="-3764.3671999999997"/>
    <n v="-0.50966989393618056"/>
    <x v="14"/>
    <s v="Q3-2023"/>
    <s v="Low"/>
    <s v="Africa &gt; Nigeria &gt; Port Harcourt"/>
    <s v="Jan-2023"/>
    <n v="6"/>
    <n v="6"/>
    <n v="1510846.7817000009"/>
    <n v="1424166.9699300001"/>
    <n v="0.94262832418223852"/>
    <s v="B"/>
    <n v="0"/>
    <n v="1"/>
    <n v="0.24"/>
    <n v="582.85449999999992"/>
    <n v="26.4"/>
    <n v="8863.0713599999999"/>
    <n v="15387.358799999996"/>
    <n v="-6524.2874399999964"/>
  </r>
  <r>
    <s v="ORD-2025-501927"/>
    <d v="2025-03-03T00:00:00"/>
    <d v="2025-03-24T00:00:00"/>
    <x v="3"/>
    <s v="Nigeria"/>
    <s v="Abuja"/>
    <s v="Enterprise"/>
    <x v="3"/>
    <x v="11"/>
    <x v="0"/>
    <x v="63"/>
    <n v="555.95000000000005"/>
    <n v="468.09"/>
    <n v="0.14199999999999999"/>
    <n v="18"/>
    <n v="21"/>
    <n v="7229.181959999999"/>
    <n v="10007.1"/>
    <n v="-2777.9180400000014"/>
    <n v="-0.3842645067409538"/>
    <x v="20"/>
    <s v="Q1-2025"/>
    <s v="Low"/>
    <s v="Africa &gt; Nigeria &gt; Abuja"/>
    <s v="Jan-2023"/>
    <n v="26"/>
    <n v="26"/>
    <n v="1510846.7817000009"/>
    <n v="1431396.1518900001"/>
    <n v="0.94741317864105112"/>
    <s v="B"/>
    <n v="0"/>
    <n v="0"/>
    <n v="0.14199999999999999"/>
    <n v="639.34249999999997"/>
    <n v="21.599999999999998"/>
    <n v="8675.0183519999991"/>
    <n v="13809.797999999999"/>
    <n v="-5134.7796479999997"/>
  </r>
  <r>
    <s v="ORD-2025-762301"/>
    <d v="2025-05-02T00:00:00"/>
    <d v="2025-05-13T00:00:00"/>
    <x v="3"/>
    <s v="Kenya"/>
    <s v="Nakuru"/>
    <s v="Small Business"/>
    <x v="2"/>
    <x v="5"/>
    <x v="0"/>
    <x v="64"/>
    <n v="1057.5999999999999"/>
    <n v="1437.06"/>
    <n v="0.20499999999999999"/>
    <n v="6"/>
    <n v="11"/>
    <n v="6854.7762000000012"/>
    <n v="6345.5999999999995"/>
    <n v="509.1762000000017"/>
    <n v="7.4280499485891549E-2"/>
    <x v="27"/>
    <s v="Q2-2025"/>
    <s v="Medium"/>
    <s v="Africa &gt; Kenya &gt; Nakuru"/>
    <s v="Jan-2023"/>
    <n v="28"/>
    <n v="28"/>
    <n v="1510846.7817000009"/>
    <n v="1438250.9280900001"/>
    <n v="0.95195022123400486"/>
    <s v="C"/>
    <n v="0"/>
    <n v="1"/>
    <n v="0.20499999999999999"/>
    <n v="1216.2399999999998"/>
    <n v="7.1999999999999993"/>
    <n v="8225.7314399999996"/>
    <n v="8756.9279999999981"/>
    <n v="-531.1965599999985"/>
  </r>
  <r>
    <s v="ORD-2024-210687"/>
    <d v="2024-01-28T00:00:00"/>
    <d v="2024-02-09T00:00:00"/>
    <x v="0"/>
    <s v="Germany"/>
    <s v="Berlin"/>
    <s v="Corporate"/>
    <x v="2"/>
    <x v="12"/>
    <x v="0"/>
    <x v="65"/>
    <n v="644.16999999999996"/>
    <n v="700.12"/>
    <n v="6.0000000000000001E-3"/>
    <n v="9"/>
    <n v="12"/>
    <n v="6263.2735199999997"/>
    <n v="5797.53"/>
    <n v="465.74351999999999"/>
    <n v="7.436103796405813E-2"/>
    <x v="22"/>
    <s v="Q1-2024"/>
    <s v="Low"/>
    <s v="Europe &gt; Germany &gt; Berlin"/>
    <s v="Jan-2023"/>
    <n v="12"/>
    <n v="12"/>
    <n v="1510846.7817000009"/>
    <n v="1444514.2016100001"/>
    <n v="0.95609575974648897"/>
    <s v="C"/>
    <n v="0"/>
    <n v="0"/>
    <n v="6.0000000000000001E-3"/>
    <n v="740.79549999999995"/>
    <n v="10.799999999999999"/>
    <n v="7515.9282239999993"/>
    <n v="8000.5913999999984"/>
    <n v="-484.66317599999911"/>
  </r>
  <r>
    <s v="ORD-2025-678328"/>
    <d v="2025-06-24T00:00:00"/>
    <d v="2025-07-14T00:00:00"/>
    <x v="0"/>
    <s v="Germany"/>
    <s v="Berlin"/>
    <s v="Corporate"/>
    <x v="3"/>
    <x v="0"/>
    <x v="0"/>
    <x v="66"/>
    <n v="385.08"/>
    <n v="893.19"/>
    <n v="0.151"/>
    <n v="8"/>
    <n v="20"/>
    <n v="6066.54648"/>
    <n v="3080.64"/>
    <n v="2985.9064800000001"/>
    <n v="0.49219213762621666"/>
    <x v="15"/>
    <s v="Q2-2025"/>
    <s v="Medium"/>
    <s v="Europe &gt; Germany &gt; Berlin"/>
    <s v="Jan-2023"/>
    <n v="29"/>
    <n v="29"/>
    <n v="1510846.7817000009"/>
    <n v="1450580.7480900001"/>
    <n v="0.9601110884704076"/>
    <s v="C"/>
    <n v="0"/>
    <n v="0"/>
    <n v="0.151"/>
    <n v="442.84199999999993"/>
    <n v="9.6"/>
    <n v="7279.8557759999994"/>
    <n v="4251.2831999999989"/>
    <n v="3028.5725760000005"/>
  </r>
  <r>
    <s v="ORD-2024-787018"/>
    <d v="2024-06-23T00:00:00"/>
    <d v="2024-06-28T00:00:00"/>
    <x v="3"/>
    <s v="Nigeria"/>
    <s v="Port Harcourt"/>
    <s v="Non-Profit"/>
    <x v="3"/>
    <x v="9"/>
    <x v="0"/>
    <x v="67"/>
    <n v="242.31"/>
    <n v="587.95000000000005"/>
    <n v="0.22900000000000001"/>
    <n v="13"/>
    <n v="5"/>
    <n v="5893.0228500000003"/>
    <n v="3150.03"/>
    <n v="2742.9928500000001"/>
    <n v="0.46546448568411708"/>
    <x v="2"/>
    <s v="Q2-2024"/>
    <s v="Low"/>
    <s v="Africa &gt; Nigeria &gt; Port Harcourt"/>
    <s v="Jan-2023"/>
    <n v="17"/>
    <n v="17"/>
    <n v="1510846.7817000009"/>
    <n v="1456473.7709400002"/>
    <n v="0.96401156529001553"/>
    <s v="C"/>
    <n v="1"/>
    <n v="1"/>
    <n v="0.22900000000000001"/>
    <n v="278.65649999999999"/>
    <n v="15.6"/>
    <n v="7071.6274200000007"/>
    <n v="4347.0414000000001"/>
    <n v="2724.5860200000006"/>
  </r>
  <r>
    <s v="ORD-2023-399631"/>
    <d v="2023-06-22T00:00:00"/>
    <d v="2023-07-21T00:00:00"/>
    <x v="0"/>
    <s v="France"/>
    <s v="Lyon"/>
    <s v="Corporate"/>
    <x v="0"/>
    <x v="8"/>
    <x v="0"/>
    <x v="68"/>
    <n v="734.34"/>
    <n v="887.9"/>
    <n v="2.5000000000000001E-2"/>
    <n v="6"/>
    <n v="29"/>
    <n v="5194.2149999999992"/>
    <n v="4406.04"/>
    <n v="788.17499999999927"/>
    <n v="0.15174092716608753"/>
    <x v="16"/>
    <s v="Q2-2023"/>
    <s v="Medium"/>
    <s v="Europe &gt; France &gt; Lyon"/>
    <s v="Jan-2023"/>
    <n v="5"/>
    <n v="5"/>
    <n v="1510846.7817000009"/>
    <n v="1461667.9859400003"/>
    <n v="0.96744951483123609"/>
    <s v="C"/>
    <n v="0"/>
    <n v="0"/>
    <n v="2.5000000000000001E-2"/>
    <n v="844.49099999999999"/>
    <n v="7.1999999999999993"/>
    <n v="6233.0579999999991"/>
    <n v="6080.3351999999995"/>
    <n v="152.72279999999955"/>
  </r>
  <r>
    <s v="ORD-2024-961756"/>
    <d v="2024-11-25T00:00:00"/>
    <d v="2024-12-07T00:00:00"/>
    <x v="2"/>
    <s v="China"/>
    <s v="Shanghai"/>
    <s v="Corporate"/>
    <x v="5"/>
    <x v="5"/>
    <x v="0"/>
    <x v="69"/>
    <n v="769.9"/>
    <n v="814.36"/>
    <n v="0"/>
    <n v="6"/>
    <n v="12"/>
    <n v="4886.16"/>
    <n v="4619.3999999999996"/>
    <n v="266.76000000000022"/>
    <n v="5.4595019401738838E-2"/>
    <x v="6"/>
    <s v="Q4-2024"/>
    <s v="Low"/>
    <s v="Asia &gt; China &gt; Shanghai"/>
    <s v="Jan-2023"/>
    <n v="22"/>
    <n v="22"/>
    <n v="1510846.7817000009"/>
    <n v="1466554.1459400002"/>
    <n v="0.97068356877977879"/>
    <s v="C"/>
    <n v="0"/>
    <n v="0"/>
    <n v="0"/>
    <n v="885.38499999999988"/>
    <n v="7.1999999999999993"/>
    <n v="5863.3919999999998"/>
    <n v="6374.7719999999981"/>
    <n v="-511.37999999999829"/>
  </r>
  <r>
    <s v="ORD-2024-555229"/>
    <d v="2024-05-18T00:00:00"/>
    <d v="2024-05-22T00:00:00"/>
    <x v="3"/>
    <s v="Kenya"/>
    <s v="Nairobi"/>
    <s v="Corporate"/>
    <x v="3"/>
    <x v="11"/>
    <x v="0"/>
    <x v="70"/>
    <n v="857.42"/>
    <n v="1658.92"/>
    <n v="0.122"/>
    <n v="3"/>
    <n v="4"/>
    <n v="4369.5952800000005"/>
    <n v="2572.2599999999998"/>
    <n v="1797.3352800000007"/>
    <n v="0.4113276321554431"/>
    <x v="17"/>
    <s v="Q2-2024"/>
    <s v="High"/>
    <s v="Africa &gt; Kenya &gt; Nairobi"/>
    <s v="Jan-2023"/>
    <n v="16"/>
    <n v="16"/>
    <n v="1510846.7817000009"/>
    <n v="1470923.7412200002"/>
    <n v="0.97357571862113024"/>
    <s v="C"/>
    <n v="1"/>
    <n v="0"/>
    <n v="0.122"/>
    <n v="986.0329999999999"/>
    <n v="3.5999999999999996"/>
    <n v="5243.5143360000002"/>
    <n v="3549.7187999999992"/>
    <n v="1693.795536000001"/>
  </r>
  <r>
    <s v="ORD-2023-888140"/>
    <d v="2023-10-11T00:00:00"/>
    <d v="2023-10-13T00:00:00"/>
    <x v="1"/>
    <s v="Brazil"/>
    <s v="Brasília"/>
    <s v="Consumer"/>
    <x v="5"/>
    <x v="3"/>
    <x v="0"/>
    <x v="71"/>
    <n v="715.94"/>
    <n v="550.07000000000005"/>
    <n v="0.14000000000000001"/>
    <n v="9"/>
    <n v="2"/>
    <n v="4257.5418"/>
    <n v="6443.4600000000009"/>
    <n v="-2185.918200000001"/>
    <n v="-0.51342260456491606"/>
    <x v="5"/>
    <s v="Q4-2023"/>
    <s v="Low"/>
    <s v="Americas &gt; Brazil &gt; Brasília"/>
    <s v="Jan-2023"/>
    <n v="9"/>
    <n v="9"/>
    <n v="1510846.7817000009"/>
    <n v="1475181.2830200002"/>
    <n v="0.97639370245084023"/>
    <s v="C"/>
    <n v="1"/>
    <n v="0"/>
    <n v="0.14000000000000001"/>
    <n v="823.33100000000002"/>
    <n v="10.799999999999999"/>
    <n v="5109.0501599999998"/>
    <n v="8891.9748"/>
    <n v="-3782.9246400000002"/>
  </r>
  <r>
    <s v="ORD-2024-247032"/>
    <d v="2024-04-21T00:00:00"/>
    <d v="2024-05-19T00:00:00"/>
    <x v="3"/>
    <s v="Nigeria"/>
    <s v="Lagos"/>
    <s v="Corporate"/>
    <x v="5"/>
    <x v="5"/>
    <x v="0"/>
    <x v="72"/>
    <n v="187.22"/>
    <n v="309.47000000000003"/>
    <n v="0"/>
    <n v="13"/>
    <n v="28"/>
    <n v="4023.1100000000006"/>
    <n v="2433.86"/>
    <n v="1589.2500000000005"/>
    <n v="0.39503021294471197"/>
    <x v="28"/>
    <s v="Q2-2024"/>
    <s v="Low"/>
    <s v="Africa &gt; Nigeria &gt; Lagos"/>
    <s v="Jan-2023"/>
    <n v="15"/>
    <n v="15"/>
    <n v="1510846.7817000009"/>
    <n v="1479204.3930200003"/>
    <n v="0.97905652044716496"/>
    <s v="C"/>
    <n v="0"/>
    <n v="0"/>
    <n v="0"/>
    <n v="215.30299999999997"/>
    <n v="15.6"/>
    <n v="4827.732"/>
    <n v="3358.7267999999995"/>
    <n v="1469.0052000000005"/>
  </r>
  <r>
    <s v="ORD-2023-960380"/>
    <d v="2023-02-11T00:00:00"/>
    <d v="2023-02-12T00:00:00"/>
    <x v="3"/>
    <s v="Nigeria"/>
    <s v="Port Harcourt"/>
    <s v="Non-Profit"/>
    <x v="3"/>
    <x v="4"/>
    <x v="0"/>
    <x v="73"/>
    <n v="944.61"/>
    <n v="839.04"/>
    <n v="5.8999999999999997E-2"/>
    <n v="5"/>
    <n v="1"/>
    <n v="3947.6831999999999"/>
    <n v="4723.05"/>
    <n v="-775.36680000000024"/>
    <n v="-0.19641059343363729"/>
    <x v="29"/>
    <s v="Q1-2023"/>
    <s v="Medium"/>
    <s v="Africa &gt; Nigeria &gt; Port Harcourt"/>
    <s v="Jan-2023"/>
    <n v="1"/>
    <n v="1"/>
    <n v="1510846.7817000009"/>
    <n v="1483152.0762200004"/>
    <n v="0.98166941491655535"/>
    <s v="C"/>
    <n v="1"/>
    <n v="0"/>
    <n v="5.8999999999999997E-2"/>
    <n v="1086.3015"/>
    <n v="6"/>
    <n v="4737.2198399999997"/>
    <n v="6517.8090000000002"/>
    <n v="-1780.5891600000004"/>
  </r>
  <r>
    <s v="ORD-2023-755337"/>
    <d v="2023-09-08T00:00:00"/>
    <d v="2023-09-14T00:00:00"/>
    <x v="3"/>
    <s v="Kenya"/>
    <s v="Nakuru"/>
    <s v="Education"/>
    <x v="3"/>
    <x v="14"/>
    <x v="0"/>
    <x v="74"/>
    <n v="251.03"/>
    <n v="411.48"/>
    <n v="0.16500000000000001"/>
    <n v="10"/>
    <n v="6"/>
    <n v="3435.8580000000002"/>
    <n v="2510.3000000000002"/>
    <n v="925.55799999999999"/>
    <n v="0.26938191275658074"/>
    <x v="7"/>
    <s v="Q3-2023"/>
    <s v="Low"/>
    <s v="Africa &gt; Kenya &gt; Nakuru"/>
    <s v="Jan-2023"/>
    <n v="8"/>
    <n v="8"/>
    <n v="1510846.7817000009"/>
    <n v="1486587.9342200004"/>
    <n v="0.9839435422745485"/>
    <s v="C"/>
    <n v="1"/>
    <n v="0"/>
    <n v="0.16500000000000001"/>
    <n v="288.68449999999996"/>
    <n v="12"/>
    <n v="4123.0295999999998"/>
    <n v="3464.2139999999995"/>
    <n v="658.81560000000036"/>
  </r>
  <r>
    <s v="ORD-2024-578646"/>
    <d v="2024-05-27T00:00:00"/>
    <d v="2024-06-17T00:00:00"/>
    <x v="2"/>
    <s v="India"/>
    <s v="Delhi"/>
    <s v="Small Business"/>
    <x v="2"/>
    <x v="11"/>
    <x v="0"/>
    <x v="75"/>
    <n v="465.02"/>
    <n v="651.55999999999995"/>
    <n v="4.2000000000000003E-2"/>
    <n v="5"/>
    <n v="21"/>
    <n v="3120.9723999999997"/>
    <n v="2325.1"/>
    <n v="795.87239999999974"/>
    <n v="0.25500783025187912"/>
    <x v="17"/>
    <s v="Q2-2024"/>
    <s v="Low"/>
    <s v="Asia &gt; India &gt; Delhi"/>
    <s v="Jan-2023"/>
    <n v="16"/>
    <n v="16"/>
    <n v="1510846.7817000009"/>
    <n v="1489708.9066200005"/>
    <n v="0.98600925299902609"/>
    <s v="C"/>
    <n v="0"/>
    <n v="0"/>
    <n v="4.2000000000000003E-2"/>
    <n v="534.77299999999991"/>
    <n v="6"/>
    <n v="3745.1668799999998"/>
    <n v="3208.6379999999995"/>
    <n v="536.5288800000003"/>
  </r>
  <r>
    <s v="ORD-2025-649239"/>
    <d v="2025-01-17T00:00:00"/>
    <d v="2025-01-24T00:00:00"/>
    <x v="1"/>
    <s v="USA"/>
    <s v="Austin"/>
    <s v="Enterprise"/>
    <x v="2"/>
    <x v="12"/>
    <x v="0"/>
    <x v="76"/>
    <n v="142.09"/>
    <n v="218.5"/>
    <n v="0.11899999999999999"/>
    <n v="16"/>
    <n v="7"/>
    <n v="3079.9760000000001"/>
    <n v="2273.44"/>
    <n v="806.53600000000006"/>
    <n v="0.26186437816398572"/>
    <x v="9"/>
    <s v="Q1-2025"/>
    <s v="Low"/>
    <s v="Americas &gt; USA &gt; Austin"/>
    <s v="Jan-2023"/>
    <n v="24"/>
    <n v="24"/>
    <n v="1510846.7817000009"/>
    <n v="1492788.8826200005"/>
    <n v="0.98804782900640553"/>
    <s v="C"/>
    <n v="1"/>
    <n v="0"/>
    <n v="0.11899999999999999"/>
    <n v="163.40349999999998"/>
    <n v="19.2"/>
    <n v="3695.9712"/>
    <n v="3137.3471999999997"/>
    <n v="558.62400000000025"/>
  </r>
  <r>
    <s v="ORD-2023-375011"/>
    <d v="2023-08-23T00:00:00"/>
    <d v="2023-09-22T00:00:00"/>
    <x v="0"/>
    <s v="United Kingdom"/>
    <s v="London"/>
    <s v="Consumer"/>
    <x v="5"/>
    <x v="0"/>
    <x v="0"/>
    <x v="77"/>
    <n v="209.81"/>
    <n v="523"/>
    <n v="5.8999999999999997E-2"/>
    <n v="6"/>
    <n v="30"/>
    <n v="2952.8580000000002"/>
    <n v="1258.8600000000001"/>
    <n v="1693.998"/>
    <n v="0.57368082041195345"/>
    <x v="3"/>
    <s v="Q3-2023"/>
    <s v="Low"/>
    <s v="Europe &gt; United Kingdom &gt; London"/>
    <s v="Jan-2023"/>
    <n v="7"/>
    <n v="7"/>
    <n v="1510846.7817000009"/>
    <n v="1495741.7406200005"/>
    <n v="0.99000226809034586"/>
    <s v="C"/>
    <n v="0"/>
    <n v="0"/>
    <n v="5.8999999999999997E-2"/>
    <n v="241.28149999999999"/>
    <n v="7.1999999999999993"/>
    <n v="3543.4295999999995"/>
    <n v="1737.2267999999997"/>
    <n v="1806.2027999999998"/>
  </r>
  <r>
    <s v="ORD-2025-411385"/>
    <d v="2025-06-05T00:00:00"/>
    <d v="2025-06-14T00:00:00"/>
    <x v="2"/>
    <s v="India"/>
    <s v="Delhi"/>
    <s v="Non-Profit"/>
    <x v="0"/>
    <x v="5"/>
    <x v="0"/>
    <x v="78"/>
    <n v="618.69000000000005"/>
    <n v="796.15"/>
    <n v="0.09"/>
    <n v="4"/>
    <n v="9"/>
    <n v="2897.9859999999999"/>
    <n v="2474.7600000000002"/>
    <n v="423.22599999999966"/>
    <n v="0.14604142325049177"/>
    <x v="15"/>
    <s v="Q2-2025"/>
    <s v="Low"/>
    <s v="Asia &gt; India &gt; Delhi"/>
    <s v="Jan-2023"/>
    <n v="29"/>
    <n v="29"/>
    <n v="1510846.7817000009"/>
    <n v="1498639.7266200006"/>
    <n v="0.9919203884683363"/>
    <s v="C"/>
    <n v="0"/>
    <n v="0"/>
    <n v="0.09"/>
    <n v="711.49350000000004"/>
    <n v="4.8"/>
    <n v="3477.5831999999996"/>
    <n v="3415.1687999999999"/>
    <n v="62.414399999999659"/>
  </r>
  <r>
    <s v="ORD-2024-289089"/>
    <d v="2024-12-17T00:00:00"/>
    <d v="2024-12-18T00:00:00"/>
    <x v="0"/>
    <s v="Germany"/>
    <s v="Munich"/>
    <s v="Education"/>
    <x v="0"/>
    <x v="2"/>
    <x v="0"/>
    <x v="79"/>
    <n v="346.82"/>
    <n v="701.95"/>
    <n v="0.14699999999999999"/>
    <n v="4"/>
    <n v="1"/>
    <n v="2395.0534000000002"/>
    <n v="1387.28"/>
    <n v="1007.7734000000003"/>
    <n v="0.42077283120284509"/>
    <x v="1"/>
    <s v="Q4-2024"/>
    <s v="Low"/>
    <s v="Europe &gt; Germany &gt; Munich"/>
    <s v="Jan-2023"/>
    <n v="23"/>
    <n v="23"/>
    <n v="1510846.7817000009"/>
    <n v="1501034.7800200006"/>
    <n v="0.99350562757332694"/>
    <s v="C"/>
    <n v="1"/>
    <n v="0"/>
    <n v="0.14699999999999999"/>
    <n v="398.84299999999996"/>
    <n v="4.8"/>
    <n v="2874.0640800000001"/>
    <n v="1914.4463999999998"/>
    <n v="959.61768000000029"/>
  </r>
  <r>
    <s v="ORD-2025-649633"/>
    <d v="2025-07-19T00:00:00"/>
    <d v="2025-07-31T00:00:00"/>
    <x v="3"/>
    <s v="Kenya"/>
    <s v="Nairobi"/>
    <s v="Small Business"/>
    <x v="1"/>
    <x v="0"/>
    <x v="0"/>
    <x v="80"/>
    <n v="619.64"/>
    <n v="861.16"/>
    <n v="0.113"/>
    <n v="3"/>
    <n v="12"/>
    <n v="2291.5467600000002"/>
    <n v="1858.92"/>
    <n v="432.6267600000001"/>
    <n v="0.18879246435276759"/>
    <x v="10"/>
    <s v="Q3-2025"/>
    <s v="Medium"/>
    <s v="Africa &gt; Kenya &gt; Nairobi"/>
    <s v="Jan-2023"/>
    <n v="30"/>
    <n v="30"/>
    <n v="1510846.7817000009"/>
    <n v="1503326.3267800007"/>
    <n v="0.99502235765327696"/>
    <s v="C"/>
    <n v="0"/>
    <n v="0"/>
    <n v="0.113"/>
    <n v="712.5859999999999"/>
    <n v="3.5999999999999996"/>
    <n v="2749.8561119999995"/>
    <n v="2565.3095999999996"/>
    <n v="184.54651199999989"/>
  </r>
  <r>
    <s v="ORD-2023-704111"/>
    <d v="2023-05-17T00:00:00"/>
    <d v="2023-06-15T00:00:00"/>
    <x v="3"/>
    <s v="South Africa"/>
    <s v="Durban"/>
    <s v="Enterprise"/>
    <x v="0"/>
    <x v="10"/>
    <x v="0"/>
    <x v="81"/>
    <n v="40.89"/>
    <n v="62.82"/>
    <n v="0.129"/>
    <n v="40"/>
    <n v="29"/>
    <n v="2188.6487999999999"/>
    <n v="1635.6"/>
    <n v="553.04880000000003"/>
    <n v="0.25268960465470752"/>
    <x v="0"/>
    <s v="Q2-2023"/>
    <s v="Low"/>
    <s v="Africa &gt; South Africa &gt; Durban"/>
    <s v="Jan-2023"/>
    <n v="4"/>
    <n v="4"/>
    <n v="1510846.7817000009"/>
    <n v="1505514.9755800008"/>
    <n v="0.99647098158159975"/>
    <s v="C"/>
    <n v="0"/>
    <n v="0"/>
    <n v="0.129"/>
    <n v="47.023499999999999"/>
    <n v="48"/>
    <n v="2626.3785600000001"/>
    <n v="2257.1279999999997"/>
    <n v="369.25056000000041"/>
  </r>
  <r>
    <s v="ORD-2024-478165"/>
    <d v="2024-12-05T00:00:00"/>
    <d v="2024-12-28T00:00:00"/>
    <x v="1"/>
    <s v="Canada"/>
    <s v="Vancouver"/>
    <s v="Corporate"/>
    <x v="3"/>
    <x v="6"/>
    <x v="0"/>
    <x v="82"/>
    <n v="107.03"/>
    <n v="242.29"/>
    <n v="0.18"/>
    <n v="9"/>
    <n v="23"/>
    <n v="1788.1002000000003"/>
    <n v="963.27"/>
    <n v="824.83020000000033"/>
    <n v="0.46128857879440993"/>
    <x v="1"/>
    <s v="Q4-2024"/>
    <s v="Low"/>
    <s v="Americas &gt; Canada &gt; Vancouver"/>
    <s v="Jan-2023"/>
    <n v="23"/>
    <n v="23"/>
    <n v="1510846.7817000009"/>
    <n v="1507303.0757800008"/>
    <n v="0.99765449020845598"/>
    <s v="C"/>
    <n v="0"/>
    <n v="0"/>
    <n v="0.18"/>
    <n v="123.08449999999999"/>
    <n v="10.799999999999999"/>
    <n v="2145.7202399999996"/>
    <n v="1329.3125999999997"/>
    <n v="816.4076399999999"/>
  </r>
  <r>
    <s v="ORD-2025-828263"/>
    <d v="2025-05-17T00:00:00"/>
    <d v="2025-05-30T00:00:00"/>
    <x v="3"/>
    <s v="Nigeria"/>
    <s v="Lagos"/>
    <s v="Consumer"/>
    <x v="5"/>
    <x v="6"/>
    <x v="0"/>
    <x v="83"/>
    <n v="66.400000000000006"/>
    <n v="141.43"/>
    <n v="0.107"/>
    <n v="12"/>
    <n v="13"/>
    <n v="1515.5638800000002"/>
    <n v="796.80000000000007"/>
    <n v="718.76388000000009"/>
    <n v="0.47425508715607556"/>
    <x v="27"/>
    <s v="Q2-2025"/>
    <s v="Low"/>
    <s v="Africa &gt; Nigeria &gt; Lagos"/>
    <s v="Jan-2023"/>
    <n v="28"/>
    <n v="28"/>
    <n v="1510846.7817000009"/>
    <n v="1508818.6396600008"/>
    <n v="0.9986576123637646"/>
    <s v="C"/>
    <n v="0"/>
    <n v="0"/>
    <n v="0.107"/>
    <n v="76.36"/>
    <n v="14.399999999999999"/>
    <n v="1818.6766559999999"/>
    <n v="1099.5839999999998"/>
    <n v="719.09265600000003"/>
  </r>
  <r>
    <s v="ORD-2024-232632"/>
    <d v="2024-02-14T00:00:00"/>
    <d v="2024-02-14T00:00:00"/>
    <x v="2"/>
    <s v="China"/>
    <s v="Beijing"/>
    <s v="Corporate"/>
    <x v="5"/>
    <x v="2"/>
    <x v="0"/>
    <x v="84"/>
    <n v="65.930000000000007"/>
    <n v="84.9"/>
    <n v="0.25900000000000001"/>
    <n v="19"/>
    <n v="0"/>
    <n v="1195.3071"/>
    <n v="1252.67"/>
    <n v="-57.362900000000081"/>
    <n v="-4.7990093926489757E-2"/>
    <x v="30"/>
    <s v="Q1-2024"/>
    <s v="Low"/>
    <s v="Asia &gt; China &gt; Beijing"/>
    <s v="Jan-2023"/>
    <n v="13"/>
    <n v="13"/>
    <n v="1510846.7817000009"/>
    <n v="1510013.9467600009"/>
    <n v="0.99944876280633643"/>
    <s v="C"/>
    <n v="1"/>
    <n v="1"/>
    <n v="0.25"/>
    <n v="75.819500000000005"/>
    <n v="22.8"/>
    <n v="1451.7900000000002"/>
    <n v="1728.6846000000003"/>
    <n v="-276.89460000000008"/>
  </r>
  <r>
    <s v="ORD-2023-271918"/>
    <d v="2023-09-25T00:00:00"/>
    <d v="2023-10-02T00:00:00"/>
    <x v="1"/>
    <s v="USA"/>
    <s v="New York"/>
    <s v="Education"/>
    <x v="1"/>
    <x v="14"/>
    <x v="0"/>
    <x v="85"/>
    <n v="145.58000000000001"/>
    <n v="228.15"/>
    <n v="0.20399999999999999"/>
    <n v="4"/>
    <n v="7"/>
    <n v="726.42960000000005"/>
    <n v="582.32000000000005"/>
    <n v="144.1096"/>
    <n v="0.19838068272548365"/>
    <x v="7"/>
    <s v="Q3-2023"/>
    <s v="Low"/>
    <s v="Americas &gt; USA &gt; New York"/>
    <s v="Jan-2023"/>
    <n v="8"/>
    <n v="8"/>
    <n v="1510846.7817000009"/>
    <n v="1510740.3763600008"/>
    <n v="0.99992957238199875"/>
    <s v="C"/>
    <n v="1"/>
    <n v="1"/>
    <n v="0.20399999999999999"/>
    <n v="167.417"/>
    <n v="4.8"/>
    <n v="871.71551999999997"/>
    <n v="803.60159999999996"/>
    <n v="68.113920000000007"/>
  </r>
  <r>
    <s v="ORD-2025-639542"/>
    <d v="2025-06-09T00:00:00"/>
    <d v="2025-06-18T00:00:00"/>
    <x v="0"/>
    <s v="France"/>
    <s v="Marseille"/>
    <s v="Small Business"/>
    <x v="1"/>
    <x v="11"/>
    <x v="0"/>
    <x v="86"/>
    <n v="1225.5"/>
    <n v="5.27"/>
    <n v="7.4999999999999997E-2"/>
    <n v="18"/>
    <n v="9"/>
    <n v="87.745499999999993"/>
    <n v="22059"/>
    <n v="-21971.254499999999"/>
    <n v="-250.3975075644905"/>
    <x v="15"/>
    <s v="Q2-2025"/>
    <s v="Low"/>
    <s v="Europe &gt; France &gt; Marseille"/>
    <s v="Jan-2023"/>
    <n v="29"/>
    <n v="29"/>
    <n v="1510846.7817000009"/>
    <n v="1510828.1218600008"/>
    <n v="0.99998764941605855"/>
    <s v="C"/>
    <n v="0"/>
    <n v="0"/>
    <n v="7.4999999999999997E-2"/>
    <n v="1409.3249999999998"/>
    <n v="21.599999999999998"/>
    <n v="105.29459999999999"/>
    <n v="30441.419999999995"/>
    <n v="-30336.125399999994"/>
  </r>
  <r>
    <s v="ORD-2025-667201"/>
    <d v="2025-09-15T00:00:00"/>
    <d v="2025-09-18T00:00:00"/>
    <x v="1"/>
    <s v="Brazil"/>
    <s v="Rio de Janeiro"/>
    <s v="Non-Profit"/>
    <x v="3"/>
    <x v="2"/>
    <x v="0"/>
    <x v="87"/>
    <n v="5.5"/>
    <n v="5.92"/>
    <n v="0.21199999999999999"/>
    <n v="4"/>
    <n v="3"/>
    <n v="18.659839999999999"/>
    <n v="22"/>
    <n v="-3.3401600000000009"/>
    <n v="-0.17900260666758133"/>
    <x v="21"/>
    <s v="Q3-2025"/>
    <s v="Low"/>
    <s v="Americas &gt; Brazil &gt; Rio de Janeiro"/>
    <s v="Jan-2023"/>
    <n v="32"/>
    <n v="32"/>
    <n v="1510846.7817000009"/>
    <n v="1510846.7817000009"/>
    <n v="1"/>
    <s v="C"/>
    <n v="1"/>
    <n v="1"/>
    <n v="0.21199999999999999"/>
    <n v="6.3249999999999993"/>
    <n v="4.8"/>
    <n v="22.391808000000001"/>
    <n v="30.359999999999996"/>
    <n v="-7.9681919999999948"/>
  </r>
  <r>
    <s v="ORD-2025-137394"/>
    <d v="2025-01-04T00:00:00"/>
    <d v="2025-01-05T00:00:00"/>
    <x v="2"/>
    <s v="India"/>
    <s v="Delhi"/>
    <s v="Education"/>
    <x v="0"/>
    <x v="14"/>
    <x v="1"/>
    <x v="88"/>
    <n v="1428.33"/>
    <n v="3028.05"/>
    <n v="0"/>
    <n v="47"/>
    <n v="1"/>
    <n v="142318.35"/>
    <n v="67131.509999999995"/>
    <n v="75186.840000000011"/>
    <n v="0.52830039134096207"/>
    <x v="9"/>
    <s v="Q1-2025"/>
    <s v="High"/>
    <s v="Asia &gt; India &gt; Delhi"/>
    <s v="Jan-2023"/>
    <n v="24"/>
    <n v="24"/>
    <n v="1757891.57342"/>
    <n v="142318.35"/>
    <n v="8.0959686110286019E-2"/>
    <s v="A"/>
    <n v="1"/>
    <n v="0"/>
    <n v="0"/>
    <n v="1642.5794999999998"/>
    <n v="56.4"/>
    <n v="170782.02000000002"/>
    <n v="92641.483799999987"/>
    <n v="78140.536200000031"/>
  </r>
  <r>
    <s v="ORD-2024-206311"/>
    <d v="2024-01-13T00:00:00"/>
    <d v="2024-01-15T00:00:00"/>
    <x v="1"/>
    <s v="USA"/>
    <s v="San Francisco"/>
    <s v="Non-Profit"/>
    <x v="3"/>
    <x v="13"/>
    <x v="1"/>
    <x v="89"/>
    <n v="1061.3699999999999"/>
    <n v="1938.33"/>
    <n v="0.17"/>
    <n v="46"/>
    <n v="2"/>
    <n v="74005.439399999988"/>
    <n v="48823.02"/>
    <n v="25182.419399999992"/>
    <n v="0.34027795259600874"/>
    <x v="22"/>
    <s v="Q1-2024"/>
    <s v="High"/>
    <s v="Americas &gt; USA &gt; San Francisco"/>
    <s v="Jan-2023"/>
    <n v="12"/>
    <n v="12"/>
    <n v="1757891.57342"/>
    <n v="216323.78940000001"/>
    <n v="0.12305866452226025"/>
    <s v="A"/>
    <n v="1"/>
    <n v="0"/>
    <n v="0.17"/>
    <n v="1220.5754999999997"/>
    <n v="55.199999999999996"/>
    <n v="88806.527279999995"/>
    <n v="67375.767599999977"/>
    <n v="21430.759680000017"/>
  </r>
  <r>
    <s v="ORD-2024-167215"/>
    <d v="2024-08-23T00:00:00"/>
    <d v="2024-08-30T00:00:00"/>
    <x v="3"/>
    <s v="South Africa"/>
    <s v="Johannesburg"/>
    <s v="Education"/>
    <x v="0"/>
    <x v="13"/>
    <x v="1"/>
    <x v="90"/>
    <n v="1432.52"/>
    <n v="3036.87"/>
    <n v="0"/>
    <n v="23"/>
    <n v="7"/>
    <n v="69848.009999999995"/>
    <n v="32947.96"/>
    <n v="36900.049999999996"/>
    <n v="0.52829064135112791"/>
    <x v="4"/>
    <s v="Q3-2024"/>
    <s v="High"/>
    <s v="Africa &gt; South Africa &gt; Johannesburg"/>
    <s v="Jan-2023"/>
    <n v="19"/>
    <n v="19"/>
    <n v="1757891.57342"/>
    <n v="286171.79940000002"/>
    <n v="0.162792633929776"/>
    <s v="A"/>
    <n v="1"/>
    <n v="0"/>
    <n v="0"/>
    <n v="1647.3979999999999"/>
    <n v="27.599999999999998"/>
    <n v="83817.611999999994"/>
    <n v="45468.184799999995"/>
    <n v="38349.427199999998"/>
  </r>
  <r>
    <s v="ORD-2023-927385"/>
    <d v="2023-05-29T00:00:00"/>
    <d v="2023-06-20T00:00:00"/>
    <x v="0"/>
    <s v="United Kingdom"/>
    <s v="London"/>
    <s v="Small Business"/>
    <x v="3"/>
    <x v="10"/>
    <x v="1"/>
    <x v="91"/>
    <n v="1295.3900000000001"/>
    <n v="2905.06"/>
    <n v="0.14799999999999999"/>
    <n v="23"/>
    <n v="22"/>
    <n v="56927.555760000003"/>
    <n v="29793.97"/>
    <n v="27133.585760000002"/>
    <n v="0.4766335985755662"/>
    <x v="0"/>
    <s v="Q2-2023"/>
    <s v="High"/>
    <s v="Europe &gt; United Kingdom &gt; London"/>
    <s v="Jan-2023"/>
    <n v="4"/>
    <n v="4"/>
    <n v="1757891.57342"/>
    <n v="343099.35516000004"/>
    <n v="0.19517663111183584"/>
    <s v="A"/>
    <n v="0"/>
    <n v="0"/>
    <n v="0.14799999999999999"/>
    <n v="1489.6985"/>
    <n v="27.599999999999998"/>
    <n v="68313.066911999995"/>
    <n v="41115.678599999999"/>
    <n v="27197.388311999995"/>
  </r>
  <r>
    <s v="ORD-2024-892879"/>
    <d v="2024-07-09T00:00:00"/>
    <d v="2024-08-08T00:00:00"/>
    <x v="0"/>
    <s v="France"/>
    <s v="Marseille"/>
    <s v="Corporate"/>
    <x v="3"/>
    <x v="8"/>
    <x v="1"/>
    <x v="92"/>
    <n v="1062.3800000000001"/>
    <n v="1503.96"/>
    <n v="0.18"/>
    <n v="44"/>
    <n v="30"/>
    <n v="54262.876800000005"/>
    <n v="46744.72"/>
    <n v="7518.1568000000043"/>
    <n v="0.13855064905073378"/>
    <x v="23"/>
    <s v="Q3-2024"/>
    <s v="Medium"/>
    <s v="Europe &gt; France &gt; Marseille"/>
    <s v="Jan-2023"/>
    <n v="18"/>
    <n v="18"/>
    <n v="1757891.57342"/>
    <n v="397362.23196000006"/>
    <n v="0.22604479022954008"/>
    <s v="A"/>
    <n v="0"/>
    <n v="0"/>
    <n v="0.18"/>
    <n v="1221.7370000000001"/>
    <n v="52.8"/>
    <n v="65115.452160000008"/>
    <n v="64507.713600000003"/>
    <n v="607.73856000000524"/>
  </r>
  <r>
    <s v="ORD-2023-946143"/>
    <d v="2023-03-14T00:00:00"/>
    <d v="2023-03-30T00:00:00"/>
    <x v="3"/>
    <s v="South Africa"/>
    <s v="Cape Town"/>
    <s v="Consumer"/>
    <x v="5"/>
    <x v="10"/>
    <x v="1"/>
    <x v="93"/>
    <n v="1309.77"/>
    <n v="1589.07"/>
    <n v="0.10199999999999999"/>
    <n v="38"/>
    <n v="16"/>
    <n v="54225.424679999996"/>
    <n v="49771.26"/>
    <n v="4454.1646799999944"/>
    <n v="8.2141628328137872E-2"/>
    <x v="8"/>
    <s v="Q1-2023"/>
    <s v="Medium"/>
    <s v="Africa &gt; South Africa &gt; Cape Town"/>
    <s v="Jan-2023"/>
    <n v="2"/>
    <n v="2"/>
    <n v="1757891.57342"/>
    <n v="451587.65664000006"/>
    <n v="0.25689164421070104"/>
    <s v="A"/>
    <n v="0"/>
    <n v="0"/>
    <n v="0.10199999999999999"/>
    <n v="1506.2354999999998"/>
    <n v="45.6"/>
    <n v="65070.509616000003"/>
    <n v="68684.338799999998"/>
    <n v="-3613.8291839999947"/>
  </r>
  <r>
    <s v="ORD-2025-125517"/>
    <d v="2025-03-21T00:00:00"/>
    <d v="2025-04-09T00:00:00"/>
    <x v="2"/>
    <s v="Japan"/>
    <s v="Tokyo"/>
    <s v="Small Business"/>
    <x v="5"/>
    <x v="13"/>
    <x v="1"/>
    <x v="94"/>
    <n v="1055.45"/>
    <n v="1210.04"/>
    <n v="8.9999999999999993E-3"/>
    <n v="44"/>
    <n v="19"/>
    <n v="52762.584159999991"/>
    <n v="46439.8"/>
    <n v="6322.7841599999883"/>
    <n v="0.11983461880537258"/>
    <x v="20"/>
    <s v="Q1-2025"/>
    <s v="Medium"/>
    <s v="Asia &gt; Japan &gt; Tokyo"/>
    <s v="Mar-2023"/>
    <n v="24"/>
    <n v="24"/>
    <n v="1757891.57342"/>
    <n v="504350.24080000003"/>
    <n v="0.28690634190752751"/>
    <s v="A"/>
    <n v="0"/>
    <n v="0"/>
    <n v="8.9999999999999993E-3"/>
    <n v="1213.7674999999999"/>
    <n v="52.8"/>
    <n v="63315.100991999992"/>
    <n v="64086.923999999992"/>
    <n v="-771.82300799999939"/>
  </r>
  <r>
    <s v="ORD-2025-132174"/>
    <d v="2025-07-17T00:00:00"/>
    <d v="2025-07-23T00:00:00"/>
    <x v="1"/>
    <s v="Canada"/>
    <s v="Vancouver"/>
    <s v="Consumer"/>
    <x v="2"/>
    <x v="11"/>
    <x v="1"/>
    <x v="95"/>
    <n v="1364.89"/>
    <n v="2757.54"/>
    <n v="0.17199999999999999"/>
    <n v="23"/>
    <n v="6"/>
    <n v="52514.591760000003"/>
    <n v="31392.47"/>
    <n v="21122.121760000002"/>
    <n v="0.4022143379983118"/>
    <x v="10"/>
    <s v="Q3-2025"/>
    <s v="High"/>
    <s v="Americas &gt; Canada &gt; Vancouver"/>
    <s v="Jan-2023"/>
    <n v="30"/>
    <n v="30"/>
    <n v="1757891.57342"/>
    <n v="556864.83256000001"/>
    <n v="0.31677996582952639"/>
    <s v="A"/>
    <n v="1"/>
    <n v="0"/>
    <n v="0.17199999999999999"/>
    <n v="1569.6234999999999"/>
    <n v="27.599999999999998"/>
    <n v="63017.510111999996"/>
    <n v="43321.608599999992"/>
    <n v="19695.901512000004"/>
  </r>
  <r>
    <s v="ORD-2023-271836"/>
    <d v="2023-02-07T00:00:00"/>
    <d v="2023-02-12T00:00:00"/>
    <x v="1"/>
    <s v="Brazil"/>
    <s v="São Paulo"/>
    <s v="Education"/>
    <x v="2"/>
    <x v="15"/>
    <x v="1"/>
    <x v="96"/>
    <n v="948.55"/>
    <n v="2089.16"/>
    <n v="7.0000000000000001E-3"/>
    <n v="25"/>
    <n v="5"/>
    <n v="51863.396999999997"/>
    <n v="23713.75"/>
    <n v="28149.646999999997"/>
    <n v="0.54276519912492427"/>
    <x v="29"/>
    <s v="Q1-2023"/>
    <s v="High"/>
    <s v="Americas &gt; Brazil &gt; São Paulo"/>
    <s v="Jan-2023"/>
    <n v="1"/>
    <n v="1"/>
    <n v="1757891.57342"/>
    <n v="608728.22956000001"/>
    <n v="0.34628314895196388"/>
    <s v="A"/>
    <n v="1"/>
    <n v="0"/>
    <n v="7.0000000000000001E-3"/>
    <n v="1090.8324999999998"/>
    <n v="30"/>
    <n v="62236.076399999998"/>
    <n v="32724.974999999991"/>
    <n v="29511.101400000007"/>
  </r>
  <r>
    <s v="ORD-2024-310809"/>
    <d v="2024-04-05T00:00:00"/>
    <d v="2024-04-09T00:00:00"/>
    <x v="3"/>
    <s v="Nigeria"/>
    <s v="Lagos"/>
    <s v="Non-Profit"/>
    <x v="3"/>
    <x v="10"/>
    <x v="1"/>
    <x v="97"/>
    <n v="395.07"/>
    <n v="970.27"/>
    <n v="0.123"/>
    <n v="50"/>
    <n v="4"/>
    <n v="42546.339500000002"/>
    <n v="19753.5"/>
    <n v="22792.839500000002"/>
    <n v="0.53571799049833657"/>
    <x v="28"/>
    <s v="Q2-2024"/>
    <s v="Medium"/>
    <s v="Africa &gt; Nigeria &gt; Lagos"/>
    <s v="Jan-2023"/>
    <n v="15"/>
    <n v="15"/>
    <n v="1757891.57342"/>
    <n v="651274.56906000001"/>
    <n v="0.37048620000660065"/>
    <s v="A"/>
    <n v="1"/>
    <n v="0"/>
    <n v="0.123"/>
    <n v="454.33049999999997"/>
    <n v="60"/>
    <n v="51055.607400000001"/>
    <n v="27259.829999999998"/>
    <n v="23795.777400000003"/>
  </r>
  <r>
    <s v="ORD-2023-368449"/>
    <d v="2023-10-09T00:00:00"/>
    <d v="2023-10-26T00:00:00"/>
    <x v="2"/>
    <s v="China"/>
    <s v="Shanghai"/>
    <s v="Consumer"/>
    <x v="1"/>
    <x v="1"/>
    <x v="1"/>
    <x v="98"/>
    <n v="1132.03"/>
    <n v="2137.21"/>
    <n v="0.3"/>
    <n v="28"/>
    <n v="17"/>
    <n v="41889.315999999999"/>
    <n v="31696.84"/>
    <n v="10192.475999999999"/>
    <n v="0.24331922727026623"/>
    <x v="5"/>
    <s v="Q4-2023"/>
    <s v="High"/>
    <s v="Asia &gt; China &gt; Shanghai"/>
    <s v="Jan-2023"/>
    <n v="9"/>
    <n v="9"/>
    <n v="1757891.57342"/>
    <n v="693163.88506"/>
    <n v="0.3943154945054097"/>
    <s v="A"/>
    <n v="0"/>
    <n v="1"/>
    <n v="0.25"/>
    <n v="1301.8344999999999"/>
    <n v="33.6"/>
    <n v="53857.69200000001"/>
    <n v="43741.639199999998"/>
    <n v="10116.052800000012"/>
  </r>
  <r>
    <s v="ORD-2023-208944"/>
    <d v="2023-12-21T00:00:00"/>
    <d v="2024-01-06T00:00:00"/>
    <x v="3"/>
    <s v="Nigeria"/>
    <s v="Unknown - Nigeria"/>
    <s v="Corporate"/>
    <x v="1"/>
    <x v="10"/>
    <x v="1"/>
    <x v="99"/>
    <n v="932.61"/>
    <n v="1982.98"/>
    <n v="0.14399999999999999"/>
    <n v="23"/>
    <n v="16"/>
    <n v="39040.910239999997"/>
    <n v="21450.03"/>
    <n v="17590.880239999999"/>
    <n v="0.45057556629345635"/>
    <x v="19"/>
    <s v="Q4-2023"/>
    <s v="High"/>
    <s v="Africa &gt; Nigeria &gt; Unknown - Nigeria"/>
    <s v="Jan-2023"/>
    <n v="11"/>
    <n v="11"/>
    <n v="1757891.57342"/>
    <n v="732204.7953"/>
    <n v="0.41652443550627322"/>
    <s v="A"/>
    <n v="0"/>
    <n v="0"/>
    <n v="0.14399999999999999"/>
    <n v="1072.5014999999999"/>
    <n v="27.599999999999998"/>
    <n v="46849.092288"/>
    <n v="29601.041399999995"/>
    <n v="17248.050888000005"/>
  </r>
  <r>
    <s v="ORD-2023-474313"/>
    <d v="2023-10-05T00:00:00"/>
    <d v="2023-10-06T00:00:00"/>
    <x v="2"/>
    <s v="India"/>
    <s v="Bengaluru"/>
    <s v="Non-Profit"/>
    <x v="2"/>
    <x v="14"/>
    <x v="1"/>
    <x v="100"/>
    <n v="1470.26"/>
    <n v="2562.5500000000002"/>
    <n v="0.17299999999999999"/>
    <n v="18"/>
    <n v="1"/>
    <n v="38146.119299999998"/>
    <n v="26464.68"/>
    <n v="11681.439299999998"/>
    <n v="0.30622877279157462"/>
    <x v="5"/>
    <s v="Q4-2023"/>
    <s v="High"/>
    <s v="Asia &gt; India &gt; Bengaluru"/>
    <s v="Jan-2023"/>
    <n v="9"/>
    <n v="9"/>
    <n v="1757891.57342"/>
    <n v="770350.91460000002"/>
    <n v="0.43822436278096077"/>
    <s v="A"/>
    <n v="1"/>
    <n v="0"/>
    <n v="0.17299999999999999"/>
    <n v="1690.7989999999998"/>
    <n v="21.599999999999998"/>
    <n v="45775.343159999997"/>
    <n v="36521.258399999992"/>
    <n v="9254.0847600000052"/>
  </r>
  <r>
    <s v="ORD-2024-500890"/>
    <d v="2024-09-09T00:00:00"/>
    <d v="2024-10-08T00:00:00"/>
    <x v="1"/>
    <s v="Brazil"/>
    <s v="São Paulo"/>
    <s v="Education"/>
    <x v="3"/>
    <x v="8"/>
    <x v="1"/>
    <x v="101"/>
    <n v="1010.33"/>
    <n v="2492.14"/>
    <n v="5.0999999999999997E-2"/>
    <n v="15"/>
    <n v="29"/>
    <n v="35475.6129"/>
    <n v="15154.95"/>
    <n v="20320.662899999999"/>
    <n v="0.57280653493656764"/>
    <x v="31"/>
    <s v="Q3-2024"/>
    <s v="High"/>
    <s v="Americas &gt; Brazil &gt; São Paulo"/>
    <s v="Jan-2023"/>
    <n v="20"/>
    <n v="20"/>
    <n v="1757891.57342"/>
    <n v="805826.52749999997"/>
    <n v="0.45840513697454865"/>
    <s v="A"/>
    <n v="0"/>
    <n v="0"/>
    <n v="5.0999999999999997E-2"/>
    <n v="1161.8795"/>
    <n v="18"/>
    <n v="42570.735479999996"/>
    <n v="20913.830999999998"/>
    <n v="21656.904479999997"/>
  </r>
  <r>
    <s v="ORD-2025-191328"/>
    <d v="2025-05-10T00:00:00"/>
    <d v="2025-05-27T00:00:00"/>
    <x v="1"/>
    <s v="Canada"/>
    <s v="Vancouver"/>
    <s v="Education"/>
    <x v="3"/>
    <x v="1"/>
    <x v="1"/>
    <x v="102"/>
    <n v="862.89"/>
    <n v="1426.03"/>
    <n v="5.6000000000000001E-2"/>
    <n v="26"/>
    <n v="17"/>
    <n v="35000.480319999995"/>
    <n v="22435.14"/>
    <n v="12565.340319999996"/>
    <n v="0.35900479665188773"/>
    <x v="27"/>
    <s v="Q2-2025"/>
    <s v="Medium"/>
    <s v="Americas &gt; Canada &gt; Vancouver"/>
    <s v="Jan-2023"/>
    <n v="28"/>
    <n v="28"/>
    <n v="1757891.57342"/>
    <n v="840827.00781999994"/>
    <n v="0.47831562568114511"/>
    <s v="A"/>
    <n v="0"/>
    <n v="0"/>
    <n v="5.6000000000000001E-2"/>
    <n v="992.32349999999985"/>
    <n v="31.2"/>
    <n v="42000.576384"/>
    <n v="30960.493199999994"/>
    <n v="11040.083184000006"/>
  </r>
  <r>
    <s v="ORD-2023-961864"/>
    <d v="2023-12-07T00:00:00"/>
    <d v="2024-01-02T00:00:00"/>
    <x v="0"/>
    <s v="Germany"/>
    <s v="Frankfurt"/>
    <s v="Enterprise"/>
    <x v="5"/>
    <x v="13"/>
    <x v="1"/>
    <x v="103"/>
    <n v="1071.99"/>
    <n v="2397.3000000000002"/>
    <n v="6.2E-2"/>
    <n v="15"/>
    <n v="26"/>
    <n v="33730.010999999999"/>
    <n v="16079.85"/>
    <n v="17650.161"/>
    <n v="0.52327765324476183"/>
    <x v="19"/>
    <s v="Q4-2023"/>
    <s v="High"/>
    <s v="Europe &gt; Germany &gt; Frankfurt"/>
    <s v="Jan-2023"/>
    <n v="11"/>
    <n v="11"/>
    <n v="1757891.57342"/>
    <n v="874557.01881999988"/>
    <n v="0.49750339101890012"/>
    <s v="A"/>
    <n v="0"/>
    <n v="0"/>
    <n v="6.2E-2"/>
    <n v="1232.7884999999999"/>
    <n v="18"/>
    <n v="40476.013200000001"/>
    <n v="22190.192999999999"/>
    <n v="18285.820200000002"/>
  </r>
  <r>
    <s v="ORD-2024-202166"/>
    <d v="2024-05-05T00:00:00"/>
    <d v="2024-05-18T00:00:00"/>
    <x v="0"/>
    <s v="France"/>
    <s v="Marseille"/>
    <s v="Corporate"/>
    <x v="1"/>
    <x v="5"/>
    <x v="1"/>
    <x v="104"/>
    <n v="1264.04"/>
    <n v="1870.89"/>
    <n v="0"/>
    <n v="18"/>
    <n v="13"/>
    <n v="33676.020000000004"/>
    <n v="22752.720000000001"/>
    <n v="10923.300000000003"/>
    <n v="0.32436433996654002"/>
    <x v="17"/>
    <s v="Q2-2024"/>
    <s v="High"/>
    <s v="Europe &gt; France &gt; Marseille"/>
    <s v="Jan-2023"/>
    <n v="16"/>
    <n v="16"/>
    <n v="1757891.57342"/>
    <n v="908233.0388199999"/>
    <n v="0.51666044285827095"/>
    <s v="A"/>
    <n v="0"/>
    <n v="0"/>
    <n v="0"/>
    <n v="1453.646"/>
    <n v="21.599999999999998"/>
    <n v="40411.223999999995"/>
    <n v="31398.753599999996"/>
    <n v="9012.4703999999983"/>
  </r>
  <r>
    <s v="ORD-2025-779574"/>
    <d v="2025-09-10T00:00:00"/>
    <d v="2025-09-12T00:00:00"/>
    <x v="2"/>
    <s v="Japan"/>
    <s v="Tokyo"/>
    <s v="Consumer"/>
    <x v="2"/>
    <x v="0"/>
    <x v="1"/>
    <x v="105"/>
    <n v="1470.15"/>
    <n v="2593.7800000000002"/>
    <n v="0.11"/>
    <n v="14"/>
    <n v="2"/>
    <n v="32318.498800000005"/>
    <n v="20582.100000000002"/>
    <n v="11736.398800000003"/>
    <n v="0.36314801849645323"/>
    <x v="21"/>
    <s v="Q3-2025"/>
    <s v="High"/>
    <s v="Asia &gt; Japan &gt; Tokyo"/>
    <s v="Mar-2023"/>
    <n v="30"/>
    <n v="30"/>
    <n v="1757891.57342"/>
    <n v="940551.53761999996"/>
    <n v="0.53504525070914655"/>
    <s v="A"/>
    <n v="1"/>
    <n v="0"/>
    <n v="0.11"/>
    <n v="1690.6724999999999"/>
    <n v="16.8"/>
    <n v="38782.198560000004"/>
    <n v="28403.297999999999"/>
    <n v="10378.900560000005"/>
  </r>
  <r>
    <s v="ORD-2023-809913"/>
    <d v="2023-04-21T00:00:00"/>
    <d v="2023-05-10T00:00:00"/>
    <x v="2"/>
    <s v="China"/>
    <s v="Shanghai"/>
    <s v="Corporate"/>
    <x v="0"/>
    <x v="5"/>
    <x v="1"/>
    <x v="106"/>
    <n v="882.33"/>
    <n v="1880.15"/>
    <n v="0.05"/>
    <n v="18"/>
    <n v="19"/>
    <n v="32150.565000000002"/>
    <n v="15881.94"/>
    <n v="16268.625000000002"/>
    <n v="0.50601365792482966"/>
    <x v="24"/>
    <s v="Q2-2023"/>
    <s v="High"/>
    <s v="Asia &gt; China &gt; Shanghai"/>
    <s v="Jan-2023"/>
    <n v="3"/>
    <n v="3"/>
    <n v="1757891.57342"/>
    <n v="972702.10262000002"/>
    <n v="0.5533345271845157"/>
    <s v="A"/>
    <n v="0"/>
    <n v="0"/>
    <n v="0.05"/>
    <n v="1014.6795"/>
    <n v="21.599999999999998"/>
    <n v="38580.678"/>
    <n v="21917.077199999996"/>
    <n v="16663.600800000004"/>
  </r>
  <r>
    <s v="ORD-2023-281890"/>
    <d v="2023-03-13T00:00:00"/>
    <d v="2023-04-04T00:00:00"/>
    <x v="3"/>
    <s v="South Africa"/>
    <s v="Durban"/>
    <s v="Small Business"/>
    <x v="0"/>
    <x v="5"/>
    <x v="1"/>
    <x v="107"/>
    <n v="1113.7"/>
    <n v="1620.6"/>
    <n v="0.13900000000000001"/>
    <n v="23"/>
    <n v="22"/>
    <n v="32092.741799999996"/>
    <n v="25615.100000000002"/>
    <n v="6477.641799999994"/>
    <n v="0.20184133348182781"/>
    <x v="8"/>
    <s v="Q1-2023"/>
    <s v="High"/>
    <s v="Africa &gt; South Africa &gt; Durban"/>
    <s v="Jan-2023"/>
    <n v="2"/>
    <n v="2"/>
    <n v="1757891.57342"/>
    <n v="1004794.84442"/>
    <n v="0.57159091016356545"/>
    <s v="A"/>
    <n v="0"/>
    <n v="0"/>
    <n v="0.13900000000000001"/>
    <n v="1280.7549999999999"/>
    <n v="27.599999999999998"/>
    <n v="38511.290159999997"/>
    <n v="35348.837999999996"/>
    <n v="3162.4521600000007"/>
  </r>
  <r>
    <s v="ORD-2025-795385"/>
    <d v="2025-06-01T00:00:00"/>
    <d v="2025-06-05T00:00:00"/>
    <x v="0"/>
    <s v="Germany"/>
    <s v="Munich"/>
    <s v="Enterprise"/>
    <x v="3"/>
    <x v="9"/>
    <x v="1"/>
    <x v="108"/>
    <n v="1171.42"/>
    <n v="2187.8000000000002"/>
    <n v="0.23"/>
    <n v="19"/>
    <n v="4"/>
    <n v="32007.514000000003"/>
    <n v="22256.980000000003"/>
    <n v="9750.5339999999997"/>
    <n v="0.30463265594447603"/>
    <x v="15"/>
    <s v="Q2-2025"/>
    <s v="High"/>
    <s v="Europe &gt; Germany &gt; Munich"/>
    <s v="Jan-2023"/>
    <n v="29"/>
    <n v="29"/>
    <n v="1757891.57342"/>
    <n v="1036802.3584199999"/>
    <n v="0.58979881017512814"/>
    <s v="A"/>
    <n v="1"/>
    <n v="1"/>
    <n v="0.23"/>
    <n v="1347.133"/>
    <n v="22.8"/>
    <n v="38409.016800000005"/>
    <n v="30714.632400000002"/>
    <n v="7694.3844000000026"/>
  </r>
  <r>
    <s v="ORD-2024-851993"/>
    <d v="2024-05-01T00:00:00"/>
    <d v="2024-05-16T00:00:00"/>
    <x v="2"/>
    <s v="India"/>
    <s v="Bengaluru"/>
    <s v="Small Business"/>
    <x v="0"/>
    <x v="2"/>
    <x v="1"/>
    <x v="109"/>
    <n v="901.19"/>
    <n v="2125.44"/>
    <n v="7.0999999999999994E-2"/>
    <n v="16"/>
    <n v="15"/>
    <n v="31592.540160000004"/>
    <n v="14419.04"/>
    <n v="17173.500160000003"/>
    <n v="0.54359352154100427"/>
    <x v="17"/>
    <s v="Q2-2024"/>
    <s v="High"/>
    <s v="Asia &gt; India &gt; Bengaluru"/>
    <s v="Jan-2023"/>
    <n v="16"/>
    <n v="16"/>
    <n v="1757891.57342"/>
    <n v="1068394.89858"/>
    <n v="0.60777064679900838"/>
    <s v="A"/>
    <n v="0"/>
    <n v="0"/>
    <n v="7.0999999999999994E-2"/>
    <n v="1036.3685"/>
    <n v="19.2"/>
    <n v="37911.048192000002"/>
    <n v="19898.2752"/>
    <n v="18012.772992000002"/>
  </r>
  <r>
    <s v="ORD-2024-906395"/>
    <d v="2024-03-10T00:00:00"/>
    <d v="2024-04-09T00:00:00"/>
    <x v="0"/>
    <s v="France"/>
    <s v="Lyon"/>
    <s v="Corporate"/>
    <x v="3"/>
    <x v="14"/>
    <x v="1"/>
    <x v="110"/>
    <n v="1176.56"/>
    <n v="1911.89"/>
    <n v="0.11899999999999999"/>
    <n v="18"/>
    <n v="30"/>
    <n v="30318.751620000003"/>
    <n v="21178.079999999998"/>
    <n v="9140.6716200000046"/>
    <n v="0.30148575160892471"/>
    <x v="12"/>
    <s v="Q1-2024"/>
    <s v="High"/>
    <s v="Europe &gt; France &gt; Lyon"/>
    <s v="Jan-2023"/>
    <n v="14"/>
    <n v="14"/>
    <n v="1757891.57342"/>
    <n v="1098713.6502"/>
    <n v="0.62501787187160751"/>
    <s v="A"/>
    <n v="0"/>
    <n v="0"/>
    <n v="0.11899999999999999"/>
    <n v="1353.0439999999999"/>
    <n v="21.599999999999998"/>
    <n v="36382.501944000003"/>
    <n v="29225.750399999994"/>
    <n v="7156.7515440000097"/>
  </r>
  <r>
    <s v="ORD-2025-718992"/>
    <d v="2025-06-24T00:00:00"/>
    <d v="2025-07-10T00:00:00"/>
    <x v="2"/>
    <s v="China"/>
    <s v="Shanghai"/>
    <s v="Enterprise"/>
    <x v="3"/>
    <x v="15"/>
    <x v="1"/>
    <x v="111"/>
    <n v="757.19"/>
    <n v="1735.41"/>
    <n v="0.13600000000000001"/>
    <n v="18"/>
    <n v="16"/>
    <n v="26989.096320000001"/>
    <n v="13629.420000000002"/>
    <n v="13359.676319999999"/>
    <n v="0.49500272856857175"/>
    <x v="15"/>
    <s v="Q2-2025"/>
    <s v="High"/>
    <s v="Asia &gt; China &gt; Shanghai"/>
    <s v="Jan-2023"/>
    <n v="29"/>
    <n v="29"/>
    <n v="1757891.57342"/>
    <n v="1125702.74652"/>
    <n v="0.64037097824522327"/>
    <s v="A"/>
    <n v="0"/>
    <n v="0"/>
    <n v="0.13600000000000001"/>
    <n v="870.76850000000002"/>
    <n v="21.599999999999998"/>
    <n v="32386.915583999998"/>
    <n v="18808.599599999998"/>
    <n v="13578.315984000001"/>
  </r>
  <r>
    <s v="ORD-2023-632893"/>
    <d v="2023-05-07T00:00:00"/>
    <d v="2023-05-14T00:00:00"/>
    <x v="3"/>
    <s v="Nigeria"/>
    <s v="Port Harcourt"/>
    <s v="Non-Profit"/>
    <x v="1"/>
    <x v="5"/>
    <x v="1"/>
    <x v="112"/>
    <n v="1269.6500000000001"/>
    <n v="2462.77"/>
    <n v="0.107"/>
    <n v="11"/>
    <n v="7"/>
    <n v="24191.789710000001"/>
    <n v="13966.150000000001"/>
    <n v="10225.639709999999"/>
    <n v="0.42269050089225496"/>
    <x v="0"/>
    <s v="Q2-2023"/>
    <s v="High"/>
    <s v="Africa &gt; Nigeria &gt; Port Harcourt"/>
    <s v="Jan-2023"/>
    <n v="4"/>
    <n v="4"/>
    <n v="1757891.57342"/>
    <n v="1149894.53623"/>
    <n v="0.65413279955194603"/>
    <s v="A"/>
    <n v="1"/>
    <n v="0"/>
    <n v="0.107"/>
    <n v="1460.0975000000001"/>
    <n v="13.2"/>
    <n v="29030.147652"/>
    <n v="19273.287"/>
    <n v="9756.8606519999994"/>
  </r>
  <r>
    <s v="ORD-2024-686712"/>
    <d v="2024-10-02T00:00:00"/>
    <d v="2024-10-23T00:00:00"/>
    <x v="3"/>
    <s v="South Africa"/>
    <s v="Durban"/>
    <s v="Corporate"/>
    <x v="1"/>
    <x v="5"/>
    <x v="1"/>
    <x v="113"/>
    <n v="1095.6099999999999"/>
    <n v="2366.5100000000002"/>
    <n v="0.152"/>
    <n v="12"/>
    <n v="21"/>
    <n v="24081.605760000002"/>
    <n v="13147.32"/>
    <n v="10934.285760000002"/>
    <n v="0.45405135641586059"/>
    <x v="25"/>
    <s v="Q4-2024"/>
    <s v="High"/>
    <s v="Africa &gt; South Africa &gt; Durban"/>
    <s v="Jan-2023"/>
    <n v="21"/>
    <n v="21"/>
    <n v="1757891.57342"/>
    <n v="1173976.1419899999"/>
    <n v="0.66783194125335876"/>
    <s v="A"/>
    <n v="0"/>
    <n v="0"/>
    <n v="0.152"/>
    <n v="1259.9514999999999"/>
    <n v="14.399999999999999"/>
    <n v="28897.926911999999"/>
    <n v="18143.301599999995"/>
    <n v="10754.625312000004"/>
  </r>
  <r>
    <s v="ORD-2023-722117"/>
    <d v="2023-09-18T00:00:00"/>
    <d v="2023-10-08T00:00:00"/>
    <x v="2"/>
    <s v="India"/>
    <s v="Delhi"/>
    <s v="Small Business"/>
    <x v="3"/>
    <x v="7"/>
    <x v="1"/>
    <x v="114"/>
    <n v="825.64"/>
    <n v="1108.43"/>
    <n v="0.114"/>
    <n v="22"/>
    <n v="20"/>
    <n v="21605.517560000004"/>
    <n v="18164.079999999998"/>
    <n v="3441.4375600000058"/>
    <n v="0.15928512475773365"/>
    <x v="7"/>
    <s v="Q3-2023"/>
    <s v="Medium"/>
    <s v="Asia &gt; India &gt; Delhi"/>
    <s v="Jan-2023"/>
    <n v="8"/>
    <n v="8"/>
    <n v="1757891.57342"/>
    <n v="1195581.65955"/>
    <n v="0.68012252725233835"/>
    <s v="A"/>
    <n v="0"/>
    <n v="0"/>
    <n v="0.114"/>
    <n v="949.48599999999988"/>
    <n v="26.4"/>
    <n v="25926.621072000002"/>
    <n v="25066.430399999994"/>
    <n v="860.19067200000791"/>
  </r>
  <r>
    <s v="ORD-2025-863978"/>
    <d v="2025-08-07T00:00:00"/>
    <d v="2025-08-19T00:00:00"/>
    <x v="3"/>
    <s v="Kenya"/>
    <s v="Nakuru"/>
    <s v="Corporate"/>
    <x v="4"/>
    <x v="9"/>
    <x v="1"/>
    <x v="115"/>
    <n v="601.51"/>
    <n v="679.35"/>
    <n v="0.188"/>
    <n v="39"/>
    <n v="12"/>
    <n v="21513.655800000004"/>
    <n v="23458.89"/>
    <n v="-1945.2341999999953"/>
    <n v="-9.0418579626062201E-2"/>
    <x v="26"/>
    <s v="Q3-2025"/>
    <s v="Low"/>
    <s v="Africa &gt; Kenya &gt; Nakuru"/>
    <s v="Jan-2023"/>
    <n v="31"/>
    <n v="31"/>
    <n v="1757891.57342"/>
    <n v="1217095.31535"/>
    <n v="0.69236085646745882"/>
    <s v="A"/>
    <n v="0"/>
    <n v="0"/>
    <n v="0.188"/>
    <n v="691.73649999999998"/>
    <n v="46.8"/>
    <n v="25816.38696"/>
    <n v="32373.268199999999"/>
    <n v="-6556.8812399999988"/>
  </r>
  <r>
    <s v="ORD-2024-508213"/>
    <d v="2024-11-22T00:00:00"/>
    <d v="2024-12-15T00:00:00"/>
    <x v="3"/>
    <s v="Kenya"/>
    <s v="Mombasa"/>
    <s v="Non-Profit"/>
    <x v="5"/>
    <x v="1"/>
    <x v="1"/>
    <x v="116"/>
    <n v="1335.76"/>
    <n v="2665.91"/>
    <n v="0.21099999999999999"/>
    <n v="10"/>
    <n v="23"/>
    <n v="21034.029900000001"/>
    <n v="13357.6"/>
    <n v="7676.429900000001"/>
    <n v="0.36495288522909253"/>
    <x v="6"/>
    <s v="Q4-2024"/>
    <s v="High"/>
    <s v="Africa &gt; Kenya &gt; Mombasa"/>
    <s v="Jan-2023"/>
    <n v="22"/>
    <n v="22"/>
    <n v="1757891.57342"/>
    <n v="1238129.34525"/>
    <n v="0.70432634411074846"/>
    <s v="A"/>
    <n v="0"/>
    <n v="1"/>
    <n v="0.21099999999999999"/>
    <n v="1536.1239999999998"/>
    <n v="12"/>
    <n v="25240.835879999999"/>
    <n v="18433.487999999998"/>
    <n v="6807.3478800000012"/>
  </r>
  <r>
    <s v="ORD-2025-909340"/>
    <d v="2025-01-20T00:00:00"/>
    <d v="2025-02-03T00:00:00"/>
    <x v="1"/>
    <s v="Brazil"/>
    <s v="Brasília"/>
    <s v="Enterprise"/>
    <x v="1"/>
    <x v="6"/>
    <x v="1"/>
    <x v="117"/>
    <n v="974.11"/>
    <n v="880.99"/>
    <n v="0.111"/>
    <n v="25"/>
    <n v="14"/>
    <n v="19580.00275"/>
    <n v="24352.75"/>
    <n v="-4772.7472500000003"/>
    <n v="-0.24375620938051198"/>
    <x v="9"/>
    <s v="Q1-2025"/>
    <s v="Medium"/>
    <s v="Americas &gt; Brazil &gt; Brasília"/>
    <s v="Jan-2023"/>
    <n v="24"/>
    <n v="24"/>
    <n v="1757891.57342"/>
    <n v="1257709.348"/>
    <n v="0.71546468907243854"/>
    <s v="A"/>
    <n v="0"/>
    <n v="0"/>
    <n v="0.111"/>
    <n v="1120.2265"/>
    <n v="30"/>
    <n v="23496.0033"/>
    <n v="33606.794999999998"/>
    <n v="-10110.791699999998"/>
  </r>
  <r>
    <s v="ORD-2024-357368"/>
    <d v="2024-10-30T00:00:00"/>
    <d v="2024-11-24T00:00:00"/>
    <x v="2"/>
    <s v="China"/>
    <s v="Shenzhen"/>
    <s v="Small Business"/>
    <x v="2"/>
    <x v="13"/>
    <x v="1"/>
    <x v="118"/>
    <n v="811.05"/>
    <n v="1217.71"/>
    <n v="7.1999999999999995E-2"/>
    <n v="17"/>
    <n v="25"/>
    <n v="19210.592960000002"/>
    <n v="13787.849999999999"/>
    <n v="5422.7429600000032"/>
    <n v="0.28227879125288607"/>
    <x v="25"/>
    <s v="Q4-2024"/>
    <s v="Medium"/>
    <s v="Asia &gt; China &gt; Shenzhen"/>
    <s v="Jan-2023"/>
    <n v="21"/>
    <n v="21"/>
    <n v="1757891.57342"/>
    <n v="1276919.94096"/>
    <n v="0.72639289036225163"/>
    <s v="A"/>
    <n v="0"/>
    <n v="0"/>
    <n v="7.1999999999999995E-2"/>
    <n v="932.70749999999987"/>
    <n v="20.399999999999999"/>
    <n v="23052.711552000001"/>
    <n v="19027.232999999997"/>
    <n v="4025.4785520000041"/>
  </r>
  <r>
    <s v="ORD-2023-752962"/>
    <d v="2023-04-21T00:00:00"/>
    <d v="2023-04-28T00:00:00"/>
    <x v="2"/>
    <s v="Japan"/>
    <s v="Nagoya"/>
    <s v="Small Business"/>
    <x v="3"/>
    <x v="9"/>
    <x v="1"/>
    <x v="119"/>
    <n v="607.04"/>
    <n v="1229.3399999999999"/>
    <n v="0.14699999999999999"/>
    <n v="18"/>
    <n v="7"/>
    <n v="18875.286359999998"/>
    <n v="10926.72"/>
    <n v="7948.5663599999989"/>
    <n v="0.42110970972310058"/>
    <x v="24"/>
    <s v="Q2-2023"/>
    <s v="Medium"/>
    <s v="Asia &gt; Japan &gt; Nagoya"/>
    <s v="Mar-2023"/>
    <n v="1"/>
    <n v="1"/>
    <n v="1757891.57342"/>
    <n v="1295795.2273200001"/>
    <n v="0.73713034803336264"/>
    <s v="A"/>
    <n v="1"/>
    <n v="0"/>
    <n v="0.14699999999999999"/>
    <n v="698.09599999999989"/>
    <n v="21.599999999999998"/>
    <n v="22650.343631999996"/>
    <n v="15078.873599999995"/>
    <n v="7571.4700320000011"/>
  </r>
  <r>
    <s v="ORD-2025-624006"/>
    <d v="2025-03-15T00:00:00"/>
    <d v="2025-03-29T00:00:00"/>
    <x v="2"/>
    <s v="India"/>
    <s v="Mumbai"/>
    <s v="Enterprise"/>
    <x v="3"/>
    <x v="1"/>
    <x v="1"/>
    <x v="120"/>
    <n v="935.83"/>
    <n v="2303.46"/>
    <n v="0.105"/>
    <n v="9"/>
    <n v="14"/>
    <n v="18554.370299999999"/>
    <n v="8422.4700000000012"/>
    <n v="10131.900299999998"/>
    <n v="0.54606543559174292"/>
    <x v="20"/>
    <s v="Q1-2025"/>
    <s v="High"/>
    <s v="Asia &gt; India &gt; Mumbai"/>
    <s v="Jan-2023"/>
    <n v="26"/>
    <n v="26"/>
    <n v="1757891.57342"/>
    <n v="1314349.5976200001"/>
    <n v="0.7476852483358325"/>
    <s v="A"/>
    <n v="0"/>
    <n v="0"/>
    <n v="0.105"/>
    <n v="1076.2045000000001"/>
    <n v="10.799999999999999"/>
    <n v="22265.244360000001"/>
    <n v="11623.008599999999"/>
    <n v="10642.235760000001"/>
  </r>
  <r>
    <s v="ORD-2023-450877"/>
    <d v="2023-09-21T00:00:00"/>
    <d v="2023-10-10T00:00:00"/>
    <x v="2"/>
    <s v="Japan"/>
    <s v="Tokyo"/>
    <s v="Education"/>
    <x v="2"/>
    <x v="4"/>
    <x v="1"/>
    <x v="121"/>
    <n v="845.63"/>
    <n v="2062.12"/>
    <n v="0.13400000000000001"/>
    <n v="10"/>
    <n v="19"/>
    <n v="17857.959199999998"/>
    <n v="8456.2999999999993"/>
    <n v="9401.6591999999982"/>
    <n v="0.52646884757133949"/>
    <x v="7"/>
    <s v="Q3-2023"/>
    <s v="High"/>
    <s v="Asia &gt; Japan &gt; Tokyo"/>
    <s v="Mar-2023"/>
    <n v="6"/>
    <n v="6"/>
    <n v="1757891.57342"/>
    <n v="1332207.5568200001"/>
    <n v="0.7578439859223931"/>
    <s v="A"/>
    <n v="0"/>
    <n v="0"/>
    <n v="0.13400000000000001"/>
    <n v="972.47449999999992"/>
    <n v="12"/>
    <n v="21429.551039999998"/>
    <n v="11669.694"/>
    <n v="9759.857039999999"/>
  </r>
  <r>
    <s v="ORD-2024-594592"/>
    <d v="2024-04-06T00:00:00"/>
    <d v="2024-04-25T00:00:00"/>
    <x v="2"/>
    <s v="China"/>
    <s v="Shanghai"/>
    <s v="Corporate"/>
    <x v="0"/>
    <x v="10"/>
    <x v="1"/>
    <x v="122"/>
    <n v="1366.48"/>
    <n v="1678.14"/>
    <n v="0.154"/>
    <n v="12"/>
    <n v="19"/>
    <n v="17036.477279999999"/>
    <n v="16397.760000000002"/>
    <n v="638.71727999999712"/>
    <n v="3.7491159087789841E-2"/>
    <x v="28"/>
    <s v="Q2-2024"/>
    <s v="High"/>
    <s v="Asia &gt; China &gt; Shanghai"/>
    <s v="Jan-2023"/>
    <n v="15"/>
    <n v="15"/>
    <n v="1757891.57342"/>
    <n v="1349244.0341"/>
    <n v="0.76753541259375224"/>
    <s v="A"/>
    <n v="0"/>
    <n v="0"/>
    <n v="0.154"/>
    <n v="1571.452"/>
    <n v="14.399999999999999"/>
    <n v="20443.772735999999"/>
    <n v="22628.908799999997"/>
    <n v="-2185.1360639999984"/>
  </r>
  <r>
    <s v="ORD-2023-382272"/>
    <d v="2023-05-20T00:00:00"/>
    <d v="2023-05-27T00:00:00"/>
    <x v="3"/>
    <s v="South Africa"/>
    <s v="Durban"/>
    <s v="Corporate"/>
    <x v="5"/>
    <x v="5"/>
    <x v="1"/>
    <x v="123"/>
    <n v="917.88"/>
    <n v="1347.92"/>
    <n v="0.3"/>
    <n v="17"/>
    <n v="7"/>
    <n v="16040.247999999998"/>
    <n v="15603.96"/>
    <n v="436.28799999999865"/>
    <n v="2.7199579457873636E-2"/>
    <x v="0"/>
    <s v="Q2-2023"/>
    <s v="Medium"/>
    <s v="Africa &gt; South Africa &gt; Durban"/>
    <s v="Jan-2023"/>
    <n v="4"/>
    <n v="4"/>
    <n v="1757891.57342"/>
    <n v="1365284.2821"/>
    <n v="0.77666012099018278"/>
    <s v="A"/>
    <n v="1"/>
    <n v="1"/>
    <n v="0.25"/>
    <n v="1055.5619999999999"/>
    <n v="20.399999999999999"/>
    <n v="20623.175999999999"/>
    <n v="21533.464799999998"/>
    <n v="-910.28879999999845"/>
  </r>
  <r>
    <s v="ORD-2025-588029"/>
    <d v="2025-09-14T00:00:00"/>
    <d v="2025-09-23T00:00:00"/>
    <x v="3"/>
    <s v="South Africa"/>
    <s v="Durban"/>
    <s v="Non-Profit"/>
    <x v="2"/>
    <x v="4"/>
    <x v="1"/>
    <x v="124"/>
    <n v="1310.3"/>
    <n v="2875.8"/>
    <n v="8.3000000000000004E-2"/>
    <n v="6"/>
    <n v="9"/>
    <n v="15822.651600000003"/>
    <n v="7861.7999999999993"/>
    <n v="7960.8516000000036"/>
    <n v="0.50313005691157364"/>
    <x v="21"/>
    <s v="Q3-2025"/>
    <s v="High"/>
    <s v="Africa &gt; South Africa &gt; Durban"/>
    <s v="Jan-2023"/>
    <n v="32"/>
    <n v="32"/>
    <n v="1757891.57342"/>
    <n v="1381106.9336999999"/>
    <n v="0.78566104678062665"/>
    <s v="A"/>
    <n v="0"/>
    <n v="0"/>
    <n v="8.3000000000000004E-2"/>
    <n v="1506.8449999999998"/>
    <n v="7.1999999999999993"/>
    <n v="18987.181919999999"/>
    <n v="10849.283999999998"/>
    <n v="8137.8979200000012"/>
  </r>
  <r>
    <s v="ORD-2025-997421"/>
    <d v="2025-05-21T00:00:00"/>
    <d v="2025-06-09T00:00:00"/>
    <x v="1"/>
    <s v="Brazil"/>
    <s v="São Paulo"/>
    <s v="Non-Profit"/>
    <x v="2"/>
    <x v="5"/>
    <x v="1"/>
    <x v="125"/>
    <n v="1331.38"/>
    <n v="2309.56"/>
    <n v="0.14899999999999999"/>
    <n v="8"/>
    <n v="19"/>
    <n v="15723.484479999999"/>
    <n v="10651.04"/>
    <n v="5072.4444799999983"/>
    <n v="0.32260307735553528"/>
    <x v="27"/>
    <s v="Q2-2025"/>
    <s v="High"/>
    <s v="Americas &gt; Brazil &gt; São Paulo"/>
    <s v="Jan-2023"/>
    <n v="28"/>
    <n v="28"/>
    <n v="1757891.57342"/>
    <n v="1396830.41818"/>
    <n v="0.79460556003602034"/>
    <s v="A"/>
    <n v="0"/>
    <n v="0"/>
    <n v="0.14899999999999999"/>
    <n v="1531.087"/>
    <n v="9.6"/>
    <n v="18868.181375999997"/>
    <n v="14698.4352"/>
    <n v="4169.7461759999969"/>
  </r>
  <r>
    <s v="ORD-2024-243988"/>
    <d v="2024-03-13T00:00:00"/>
    <d v="2024-04-06T00:00:00"/>
    <x v="3"/>
    <s v="Nigeria"/>
    <s v="Abuja"/>
    <s v="Consumer"/>
    <x v="5"/>
    <x v="2"/>
    <x v="1"/>
    <x v="126"/>
    <n v="1232.78"/>
    <n v="1731.75"/>
    <n v="9.2999999999999999E-2"/>
    <n v="10"/>
    <n v="24"/>
    <n v="15706.9725"/>
    <n v="12327.8"/>
    <n v="3379.1725000000006"/>
    <n v="0.21513837246484011"/>
    <x v="12"/>
    <s v="Q1-2024"/>
    <s v="High"/>
    <s v="Africa &gt; Nigeria &gt; Abuja"/>
    <s v="Jan-2023"/>
    <n v="14"/>
    <n v="14"/>
    <n v="1757891.57342"/>
    <n v="1412537.39068"/>
    <n v="0.80354068023199565"/>
    <s v="B"/>
    <n v="0"/>
    <n v="0"/>
    <n v="9.2999999999999999E-2"/>
    <n v="1417.6969999999999"/>
    <n v="12"/>
    <n v="18848.367000000002"/>
    <n v="17012.363999999998"/>
    <n v="1836.0030000000042"/>
  </r>
  <r>
    <s v="ORD-2024-584090"/>
    <d v="2024-06-07T00:00:00"/>
    <d v="2024-06-26T00:00:00"/>
    <x v="0"/>
    <s v="Germany"/>
    <s v="Berlin"/>
    <s v="Non-Profit"/>
    <x v="1"/>
    <x v="9"/>
    <x v="1"/>
    <x v="127"/>
    <n v="1064.32"/>
    <n v="1848.39"/>
    <n v="7.2999999999999995E-2"/>
    <n v="9"/>
    <n v="19"/>
    <n v="15421.117770000003"/>
    <n v="9578.8799999999992"/>
    <n v="5842.2377700000034"/>
    <n v="0.3788465827921631"/>
    <x v="2"/>
    <s v="Q2-2024"/>
    <s v="High"/>
    <s v="Europe &gt; Germany &gt; Berlin"/>
    <s v="Jan-2023"/>
    <n v="17"/>
    <n v="17"/>
    <n v="1757891.57342"/>
    <n v="1427958.5084499998"/>
    <n v="0.81231318816318621"/>
    <s v="B"/>
    <n v="0"/>
    <n v="0"/>
    <n v="7.2999999999999995E-2"/>
    <n v="1223.9679999999998"/>
    <n v="10.799999999999999"/>
    <n v="18505.341323999997"/>
    <n v="13218.854399999997"/>
    <n v="5286.4869240000007"/>
  </r>
  <r>
    <s v="ORD-2023-638181"/>
    <d v="2023-05-20T00:00:00"/>
    <d v="2023-06-07T00:00:00"/>
    <x v="3"/>
    <s v="Nigeria"/>
    <s v="Port Harcourt"/>
    <s v="Enterprise"/>
    <x v="5"/>
    <x v="13"/>
    <x v="1"/>
    <x v="128"/>
    <n v="1120.06"/>
    <n v="2068.21"/>
    <n v="7.8E-2"/>
    <n v="8"/>
    <n v="18"/>
    <n v="15255.116960000001"/>
    <n v="8960.48"/>
    <n v="6294.6369600000016"/>
    <n v="0.41262462795303284"/>
    <x v="0"/>
    <s v="Q2-2023"/>
    <s v="High"/>
    <s v="Africa &gt; Nigeria &gt; Port Harcourt"/>
    <s v="Jan-2023"/>
    <n v="4"/>
    <n v="4"/>
    <n v="1757891.57342"/>
    <n v="1443213.6254099999"/>
    <n v="0.82099126432593894"/>
    <s v="B"/>
    <n v="0"/>
    <n v="0"/>
    <n v="7.8E-2"/>
    <n v="1288.0689999999997"/>
    <n v="9.6"/>
    <n v="18306.140351999999"/>
    <n v="12365.462399999997"/>
    <n v="5940.6779520000018"/>
  </r>
  <r>
    <s v="ORD-2024-170021"/>
    <d v="2024-11-05T00:00:00"/>
    <d v="2024-11-08T00:00:00"/>
    <x v="1"/>
    <s v="Canada"/>
    <s v="Toronto"/>
    <s v="Education"/>
    <x v="1"/>
    <x v="0"/>
    <x v="1"/>
    <x v="129"/>
    <n v="1020.4"/>
    <n v="1184.71"/>
    <n v="0.106"/>
    <n v="14"/>
    <n v="3"/>
    <n v="14827.830360000002"/>
    <n v="14285.6"/>
    <n v="542.23036000000138"/>
    <n v="3.6568422138328359E-2"/>
    <x v="6"/>
    <s v="Q4-2024"/>
    <s v="Medium"/>
    <s v="Americas &gt; Canada &gt; Toronto"/>
    <s v="Jan-2023"/>
    <n v="22"/>
    <n v="22"/>
    <n v="1757891.57342"/>
    <n v="1458041.4557699999"/>
    <n v="0.82942627282373393"/>
    <s v="B"/>
    <n v="1"/>
    <n v="0"/>
    <n v="0.106"/>
    <n v="1173.4599999999998"/>
    <n v="16.8"/>
    <n v="17793.396432000001"/>
    <n v="19714.127999999997"/>
    <n v="-1920.7315679999956"/>
  </r>
  <r>
    <s v="ORD-2024-153053"/>
    <d v="2024-01-12T00:00:00"/>
    <d v="2024-01-29T00:00:00"/>
    <x v="2"/>
    <s v="India"/>
    <s v="Hyderabad"/>
    <s v="Small Business"/>
    <x v="3"/>
    <x v="7"/>
    <x v="1"/>
    <x v="130"/>
    <n v="310.02"/>
    <n v="619.51"/>
    <n v="4.2000000000000003E-2"/>
    <n v="22"/>
    <n v="17"/>
    <n v="13056.792759999998"/>
    <n v="6820.44"/>
    <n v="6236.3527599999989"/>
    <n v="0.47763282106347837"/>
    <x v="22"/>
    <s v="Q1-2024"/>
    <s v="Low"/>
    <s v="Asia &gt; India &gt; Hyderabad"/>
    <s v="Jan-2023"/>
    <n v="12"/>
    <n v="12"/>
    <n v="1757891.57342"/>
    <n v="1471098.24853"/>
    <n v="0.83685380302947809"/>
    <s v="B"/>
    <n v="0"/>
    <n v="0"/>
    <n v="4.2000000000000003E-2"/>
    <n v="356.52299999999997"/>
    <n v="26.4"/>
    <n v="15668.151311999998"/>
    <n v="9412.2071999999989"/>
    <n v="6255.9441119999992"/>
  </r>
  <r>
    <s v="ORD-2025-705398"/>
    <d v="2025-02-17T00:00:00"/>
    <d v="2025-02-24T00:00:00"/>
    <x v="1"/>
    <s v="Canada"/>
    <s v="Toronto"/>
    <s v="Small Business"/>
    <x v="0"/>
    <x v="4"/>
    <x v="1"/>
    <x v="131"/>
    <n v="1133.47"/>
    <n v="1698.75"/>
    <n v="4.2999999999999997E-2"/>
    <n v="8"/>
    <n v="7"/>
    <n v="13005.63"/>
    <n v="9067.76"/>
    <n v="3937.869999999999"/>
    <n v="0.30278194904821981"/>
    <x v="11"/>
    <s v="Q1-2025"/>
    <s v="High"/>
    <s v="Americas &gt; Canada &gt; Toronto"/>
    <s v="Jan-2023"/>
    <n v="25"/>
    <n v="25"/>
    <n v="1757891.57342"/>
    <n v="1484103.8785299999"/>
    <n v="0.84425222861877491"/>
    <s v="B"/>
    <n v="1"/>
    <n v="0"/>
    <n v="4.2999999999999997E-2"/>
    <n v="1303.4904999999999"/>
    <n v="9.6"/>
    <n v="15606.755999999999"/>
    <n v="12513.508799999998"/>
    <n v="3093.2472000000016"/>
  </r>
  <r>
    <s v="ORD-2024-553449"/>
    <d v="2024-08-27T00:00:00"/>
    <d v="2024-09-18T00:00:00"/>
    <x v="2"/>
    <s v="India"/>
    <s v="Delhi"/>
    <s v="Consumer"/>
    <x v="3"/>
    <x v="7"/>
    <x v="1"/>
    <x v="132"/>
    <n v="896.75"/>
    <n v="1651.14"/>
    <n v="2.5000000000000001E-2"/>
    <n v="8"/>
    <n v="22"/>
    <n v="12878.892"/>
    <n v="7174"/>
    <n v="5704.8919999999998"/>
    <n v="0.44296450346815547"/>
    <x v="4"/>
    <s v="Q3-2024"/>
    <s v="High"/>
    <s v="Asia &gt; India &gt; Delhi"/>
    <s v="Jan-2023"/>
    <n v="19"/>
    <n v="19"/>
    <n v="1757891.57342"/>
    <n v="1496982.7705299999"/>
    <n v="0.85157855761126444"/>
    <s v="B"/>
    <n v="0"/>
    <n v="0"/>
    <n v="2.5000000000000001E-2"/>
    <n v="1031.2624999999998"/>
    <n v="9.6"/>
    <n v="15454.670399999999"/>
    <n v="9900.1199999999972"/>
    <n v="5554.5504000000019"/>
  </r>
  <r>
    <s v="ORD-2023-369150"/>
    <d v="2023-07-18T00:00:00"/>
    <d v="2023-08-10T00:00:00"/>
    <x v="3"/>
    <s v="South Africa"/>
    <s v="Johannesburg"/>
    <s v="Small Business"/>
    <x v="0"/>
    <x v="2"/>
    <x v="1"/>
    <x v="133"/>
    <n v="1271.56"/>
    <n v="995.47"/>
    <n v="0.192"/>
    <n v="16"/>
    <n v="23"/>
    <n v="12869.436160000001"/>
    <n v="20344.96"/>
    <n v="-7475.523839999998"/>
    <n v="-0.58087423155607754"/>
    <x v="14"/>
    <s v="Q3-2023"/>
    <s v="Medium"/>
    <s v="Africa &gt; South Africa &gt; Johannesburg"/>
    <s v="Jan-2023"/>
    <n v="6"/>
    <n v="6"/>
    <n v="1757891.57342"/>
    <n v="1509852.2066899999"/>
    <n v="0.85889950752341548"/>
    <s v="B"/>
    <n v="0"/>
    <n v="0"/>
    <n v="0.192"/>
    <n v="1462.2939999999999"/>
    <n v="19.2"/>
    <n v="15443.323392000002"/>
    <n v="28076.044799999996"/>
    <n v="-12632.721407999994"/>
  </r>
  <r>
    <s v="ORD-2025-993993"/>
    <d v="2025-08-30T00:00:00"/>
    <d v="2025-09-22T00:00:00"/>
    <x v="0"/>
    <s v="France"/>
    <s v="Marseille"/>
    <s v="Corporate"/>
    <x v="3"/>
    <x v="13"/>
    <x v="1"/>
    <x v="134"/>
    <n v="663.9"/>
    <n v="947.77"/>
    <n v="0.17399999999999999"/>
    <n v="15"/>
    <n v="23"/>
    <n v="11742.8703"/>
    <n v="9958.5"/>
    <n v="1784.3703000000005"/>
    <n v="0.1519535049280073"/>
    <x v="26"/>
    <s v="Q3-2025"/>
    <s v="Medium"/>
    <s v="Europe &gt; France &gt; Marseille"/>
    <s v="Jan-2023"/>
    <n v="31"/>
    <n v="31"/>
    <n v="1757891.57342"/>
    <n v="1521595.07699"/>
    <n v="0.86557959546373942"/>
    <s v="B"/>
    <n v="0"/>
    <n v="0"/>
    <n v="0.17399999999999999"/>
    <n v="763.4849999999999"/>
    <n v="18"/>
    <n v="14091.444360000001"/>
    <n v="13742.729999999998"/>
    <n v="348.71436000000358"/>
  </r>
  <r>
    <s v="ORD-2023-883066"/>
    <d v="2023-08-12T00:00:00"/>
    <d v="2023-09-06T00:00:00"/>
    <x v="2"/>
    <s v="China"/>
    <s v="Shanghai"/>
    <s v="Small Business"/>
    <x v="0"/>
    <x v="7"/>
    <x v="1"/>
    <x v="135"/>
    <n v="950.77"/>
    <n v="694.78"/>
    <n v="8.4000000000000005E-2"/>
    <n v="17"/>
    <n v="25"/>
    <n v="10819.114160000001"/>
    <n v="16163.09"/>
    <n v="-5343.9758399999992"/>
    <n v="-0.49393839097821285"/>
    <x v="3"/>
    <s v="Q3-2023"/>
    <s v="Low"/>
    <s v="Asia &gt; China &gt; Shanghai"/>
    <s v="Jan-2023"/>
    <n v="7"/>
    <n v="7"/>
    <n v="1757891.57342"/>
    <n v="1532414.1911500001"/>
    <n v="0.87173419243865491"/>
    <s v="B"/>
    <n v="0"/>
    <n v="0"/>
    <n v="8.4000000000000005E-2"/>
    <n v="1093.3854999999999"/>
    <n v="20.399999999999999"/>
    <n v="12982.936991999999"/>
    <n v="22305.064199999997"/>
    <n v="-9322.1272079999981"/>
  </r>
  <r>
    <s v="ORD-2023-249805"/>
    <d v="2023-12-22T00:00:00"/>
    <d v="2024-01-16T00:00:00"/>
    <x v="2"/>
    <s v="India"/>
    <s v="Hyderabad"/>
    <s v="Small Business"/>
    <x v="0"/>
    <x v="5"/>
    <x v="1"/>
    <x v="136"/>
    <n v="1346.81"/>
    <n v="978.09"/>
    <n v="0.159"/>
    <n v="13"/>
    <n v="25"/>
    <n v="10693.457969999999"/>
    <n v="17508.53"/>
    <n v="-6815.0720299999994"/>
    <n v="-0.63731227532939938"/>
    <x v="19"/>
    <s v="Q4-2023"/>
    <s v="Medium"/>
    <s v="Asia &gt; India &gt; Hyderabad"/>
    <s v="Jan-2023"/>
    <n v="11"/>
    <n v="11"/>
    <n v="1757891.57342"/>
    <n v="1543107.6491200002"/>
    <n v="0.87781730821876858"/>
    <s v="B"/>
    <n v="0"/>
    <n v="0"/>
    <n v="0.159"/>
    <n v="1548.8314999999998"/>
    <n v="15.6"/>
    <n v="12832.149563999999"/>
    <n v="24161.771399999994"/>
    <n v="-11329.621835999995"/>
  </r>
  <r>
    <s v="ORD-2024-964950"/>
    <d v="2024-10-10T00:00:00"/>
    <d v="2024-10-11T00:00:00"/>
    <x v="0"/>
    <s v="United Kingdom"/>
    <s v="Manchester"/>
    <s v="Non-Profit"/>
    <x v="5"/>
    <x v="2"/>
    <x v="1"/>
    <x v="137"/>
    <n v="1389.46"/>
    <n v="1784.7"/>
    <n v="0.14599999999999999"/>
    <n v="7"/>
    <n v="1"/>
    <n v="10668.936599999999"/>
    <n v="9726.2200000000012"/>
    <n v="942.71659999999792"/>
    <n v="8.8360877503011692E-2"/>
    <x v="25"/>
    <s v="Q4-2024"/>
    <s v="High"/>
    <s v="Europe &gt; United Kingdom &gt; Manchester"/>
    <s v="Jan-2023"/>
    <n v="21"/>
    <n v="21"/>
    <n v="1757891.57342"/>
    <n v="1553776.5857200001"/>
    <n v="0.88388647469144432"/>
    <s v="B"/>
    <n v="1"/>
    <n v="0"/>
    <n v="0.14599999999999999"/>
    <n v="1597.8789999999999"/>
    <n v="8.4"/>
    <n v="12802.72392"/>
    <n v="13422.1836"/>
    <n v="-619.45967999999993"/>
  </r>
  <r>
    <s v="ORD-2025-114382"/>
    <d v="2025-05-14T00:00:00"/>
    <d v="2025-05-24T00:00:00"/>
    <x v="0"/>
    <s v="France"/>
    <s v="Paris"/>
    <s v="Small Business"/>
    <x v="1"/>
    <x v="10"/>
    <x v="1"/>
    <x v="138"/>
    <n v="170.39"/>
    <n v="388.04"/>
    <n v="8.4000000000000005E-2"/>
    <n v="30"/>
    <n v="10"/>
    <n v="10663.3392"/>
    <n v="5111.7"/>
    <n v="5551.6392000000005"/>
    <n v="0.52062858508711796"/>
    <x v="27"/>
    <s v="Q2-2025"/>
    <s v="Low"/>
    <s v="Europe &gt; France &gt; Paris"/>
    <s v="Jan-2023"/>
    <n v="28"/>
    <n v="28"/>
    <n v="1757891.57342"/>
    <n v="1564439.9249200001"/>
    <n v="0.88995245700868952"/>
    <s v="B"/>
    <n v="0"/>
    <n v="0"/>
    <n v="8.4000000000000005E-2"/>
    <n v="195.94849999999997"/>
    <n v="36"/>
    <n v="12796.00704"/>
    <n v="7054.1459999999988"/>
    <n v="5741.8610400000016"/>
  </r>
  <r>
    <s v="ORD-2024-942981"/>
    <d v="2024-10-09T00:00:00"/>
    <d v="2024-11-08T00:00:00"/>
    <x v="0"/>
    <s v="United Kingdom"/>
    <s v="Manchester"/>
    <s v="Small Business"/>
    <x v="5"/>
    <x v="8"/>
    <x v="1"/>
    <x v="139"/>
    <n v="343.85"/>
    <n v="538.04"/>
    <n v="0.13900000000000001"/>
    <n v="23"/>
    <n v="30"/>
    <n v="10654.806119999997"/>
    <n v="7908.55"/>
    <n v="2746.2561199999973"/>
    <n v="0.25774810813732552"/>
    <x v="25"/>
    <s v="Q4-2024"/>
    <s v="Low"/>
    <s v="Europe &gt; United Kingdom &gt; Manchester"/>
    <s v="Jan-2023"/>
    <n v="21"/>
    <n v="21"/>
    <n v="1757891.57342"/>
    <n v="1575094.7310400002"/>
    <n v="0.89601358516989404"/>
    <s v="B"/>
    <n v="0"/>
    <n v="0"/>
    <n v="0.13900000000000001"/>
    <n v="395.42750000000001"/>
    <n v="27.599999999999998"/>
    <n v="12785.767343999998"/>
    <n v="10913.798999999999"/>
    <n v="1871.968343999999"/>
  </r>
  <r>
    <s v="ORD-2023-244375"/>
    <d v="2023-06-03T00:00:00"/>
    <d v="2023-07-01T00:00:00"/>
    <x v="1"/>
    <s v="Brazil"/>
    <s v="Brasília"/>
    <s v="Small Business"/>
    <x v="1"/>
    <x v="5"/>
    <x v="1"/>
    <x v="140"/>
    <n v="860.4"/>
    <n v="2066.6"/>
    <n v="0.01"/>
    <n v="5"/>
    <n v="28"/>
    <n v="10229.67"/>
    <n v="4302"/>
    <n v="5927.67"/>
    <n v="0.57945857491004105"/>
    <x v="16"/>
    <s v="Q2-2023"/>
    <s v="High"/>
    <s v="Americas &gt; Brazil &gt; Brasília"/>
    <s v="Jan-2023"/>
    <n v="5"/>
    <n v="5"/>
    <n v="1757891.57342"/>
    <n v="1585324.4010400001"/>
    <n v="0.90183286899528836"/>
    <s v="B"/>
    <n v="0"/>
    <n v="0"/>
    <n v="0.01"/>
    <n v="989.45999999999992"/>
    <n v="6"/>
    <n v="12275.603999999998"/>
    <n v="5936.7599999999993"/>
    <n v="6338.8439999999982"/>
  </r>
  <r>
    <s v="ORD-2024-155337"/>
    <d v="2024-05-21T00:00:00"/>
    <d v="2024-05-27T00:00:00"/>
    <x v="3"/>
    <s v="South Africa"/>
    <s v="Johannesburg"/>
    <s v="Non-Profit"/>
    <x v="2"/>
    <x v="9"/>
    <x v="1"/>
    <x v="141"/>
    <n v="1157.51"/>
    <n v="1394.3"/>
    <n v="0.27800000000000002"/>
    <n v="10"/>
    <n v="6"/>
    <n v="10066.846"/>
    <n v="11575.1"/>
    <n v="-1508.2540000000008"/>
    <n v="-0.14982388724333331"/>
    <x v="17"/>
    <s v="Q2-2024"/>
    <s v="Medium"/>
    <s v="Africa &gt; South Africa &gt; Johannesburg"/>
    <s v="Jan-2023"/>
    <n v="16"/>
    <n v="16"/>
    <n v="1757891.57342"/>
    <n v="1595391.24704"/>
    <n v="0.90755952822286212"/>
    <s v="B"/>
    <n v="1"/>
    <n v="1"/>
    <n v="0.25"/>
    <n v="1331.1364999999998"/>
    <n v="12"/>
    <n v="12548.699999999999"/>
    <n v="15973.637999999999"/>
    <n v="-3424.9380000000001"/>
  </r>
  <r>
    <s v="ORD-2025-762212"/>
    <d v="2025-08-25T00:00:00"/>
    <d v="2025-09-24T00:00:00"/>
    <x v="3"/>
    <s v="Kenya"/>
    <s v="Nairobi"/>
    <s v="Consumer"/>
    <x v="3"/>
    <x v="7"/>
    <x v="1"/>
    <x v="142"/>
    <n v="589.14"/>
    <n v="1300.58"/>
    <n v="5.5E-2"/>
    <n v="8"/>
    <n v="30"/>
    <n v="9832.3847999999998"/>
    <n v="4713.12"/>
    <n v="5119.2647999999999"/>
    <n v="0.52065342275863735"/>
    <x v="26"/>
    <s v="Q3-2025"/>
    <s v="Medium"/>
    <s v="Africa &gt; Kenya &gt; Nairobi"/>
    <s v="Jan-2023"/>
    <n v="31"/>
    <n v="31"/>
    <n v="1757891.57342"/>
    <n v="1605223.6318399999"/>
    <n v="0.91315281107868174"/>
    <s v="B"/>
    <n v="0"/>
    <n v="0"/>
    <n v="5.5E-2"/>
    <n v="677.51099999999997"/>
    <n v="9.6"/>
    <n v="11798.861759999998"/>
    <n v="6504.1055999999999"/>
    <n v="5294.7561599999981"/>
  </r>
  <r>
    <s v="ORD-2024-836421"/>
    <d v="2024-12-14T00:00:00"/>
    <d v="2025-01-12T00:00:00"/>
    <x v="2"/>
    <s v="China"/>
    <s v="Shenzhen"/>
    <s v="Education"/>
    <x v="2"/>
    <x v="8"/>
    <x v="1"/>
    <x v="143"/>
    <n v="1412.15"/>
    <n v="1631.04"/>
    <n v="8.9999999999999993E-3"/>
    <n v="6"/>
    <n v="29"/>
    <n v="9698.1638399999993"/>
    <n v="8472.9000000000015"/>
    <n v="1225.2638399999978"/>
    <n v="0.12633977526203535"/>
    <x v="1"/>
    <s v="Q4-2024"/>
    <s v="High"/>
    <s v="Asia &gt; China &gt; Shenzhen"/>
    <s v="Jan-2023"/>
    <n v="23"/>
    <n v="23"/>
    <n v="1757891.57342"/>
    <n v="1614921.79568"/>
    <n v="0.91866974055638106"/>
    <s v="B"/>
    <n v="0"/>
    <n v="0"/>
    <n v="8.9999999999999993E-3"/>
    <n v="1623.9725000000001"/>
    <n v="7.1999999999999993"/>
    <n v="11637.796607999999"/>
    <n v="11692.601999999999"/>
    <n v="-54.805392000000211"/>
  </r>
  <r>
    <s v="ORD-2024-792353"/>
    <d v="2024-08-19T00:00:00"/>
    <d v="2024-09-07T00:00:00"/>
    <x v="0"/>
    <s v="France"/>
    <s v="Lyon"/>
    <s v="Corporate"/>
    <x v="3"/>
    <x v="8"/>
    <x v="1"/>
    <x v="144"/>
    <n v="297.58999999999997"/>
    <n v="666.41"/>
    <n v="0"/>
    <n v="14"/>
    <n v="19"/>
    <n v="9329.74"/>
    <n v="4166.2599999999993"/>
    <n v="5163.4800000000005"/>
    <n v="0.5534430755841"/>
    <x v="4"/>
    <s v="Q3-2024"/>
    <s v="Low"/>
    <s v="Europe &gt; France &gt; Lyon"/>
    <s v="Jan-2023"/>
    <n v="19"/>
    <n v="19"/>
    <n v="1757891.57342"/>
    <n v="1624251.53568"/>
    <n v="0.92397708723297323"/>
    <s v="B"/>
    <n v="0"/>
    <n v="0"/>
    <n v="0"/>
    <n v="342.22849999999994"/>
    <n v="16.8"/>
    <n v="11195.688"/>
    <n v="5749.438799999999"/>
    <n v="5446.2492000000011"/>
  </r>
  <r>
    <s v="ORD-2025-231184"/>
    <d v="2025-06-01T00:00:00"/>
    <d v="2025-06-06T00:00:00"/>
    <x v="0"/>
    <s v="France"/>
    <s v="Paris"/>
    <s v="Consumer"/>
    <x v="5"/>
    <x v="12"/>
    <x v="1"/>
    <x v="145"/>
    <n v="379.45"/>
    <n v="742.23"/>
    <n v="0.09"/>
    <n v="13"/>
    <n v="5"/>
    <n v="8780.5809000000008"/>
    <n v="4932.8499999999995"/>
    <n v="3847.7309000000014"/>
    <n v="0.43820915083192286"/>
    <x v="15"/>
    <s v="Q2-2025"/>
    <s v="Low"/>
    <s v="Europe &gt; France &gt; Paris"/>
    <s v="Jan-2023"/>
    <n v="29"/>
    <n v="29"/>
    <n v="1757891.57342"/>
    <n v="1633032.1165799999"/>
    <n v="0.92897203745218226"/>
    <s v="B"/>
    <n v="1"/>
    <n v="0"/>
    <n v="0.09"/>
    <n v="436.36749999999995"/>
    <n v="15.6"/>
    <n v="10536.69708"/>
    <n v="6807.3329999999987"/>
    <n v="3729.3640800000012"/>
  </r>
  <r>
    <s v="ORD-2024-756884"/>
    <d v="2024-10-13T00:00:00"/>
    <d v="2024-10-24T00:00:00"/>
    <x v="0"/>
    <s v="France"/>
    <s v="Paris"/>
    <s v="Education"/>
    <x v="5"/>
    <x v="6"/>
    <x v="1"/>
    <x v="146"/>
    <n v="816.7"/>
    <n v="1010.75"/>
    <n v="4.7E-2"/>
    <n v="9"/>
    <n v="11"/>
    <n v="8669.2027500000004"/>
    <n v="7350.3"/>
    <n v="1318.9027500000002"/>
    <n v="0.1521365675753748"/>
    <x v="25"/>
    <s v="Q4-2024"/>
    <s v="Medium"/>
    <s v="Europe &gt; France &gt; Paris"/>
    <s v="Jan-2023"/>
    <n v="21"/>
    <n v="21"/>
    <n v="1757891.57342"/>
    <n v="1641701.3193299999"/>
    <n v="0.93390362872952937"/>
    <s v="B"/>
    <n v="0"/>
    <n v="0"/>
    <n v="4.7E-2"/>
    <n v="939.20499999999993"/>
    <n v="10.799999999999999"/>
    <n v="10403.043299999998"/>
    <n v="10143.413999999999"/>
    <n v="259.62929999999869"/>
  </r>
  <r>
    <s v="ORD-2024-979401"/>
    <d v="2024-02-08T00:00:00"/>
    <d v="2024-02-09T00:00:00"/>
    <x v="3"/>
    <s v="Kenya"/>
    <s v="Mombasa"/>
    <s v="Corporate"/>
    <x v="3"/>
    <x v="6"/>
    <x v="1"/>
    <x v="147"/>
    <n v="1233.52"/>
    <n v="1543.76"/>
    <n v="0.126"/>
    <n v="6"/>
    <n v="1"/>
    <n v="8095.4774399999997"/>
    <n v="7401.12"/>
    <n v="694.35743999999977"/>
    <n v="8.5771030201277396E-2"/>
    <x v="30"/>
    <s v="Q1-2024"/>
    <s v="Medium"/>
    <s v="Africa &gt; Kenya &gt; Mombasa"/>
    <s v="Jan-2023"/>
    <n v="13"/>
    <n v="13"/>
    <n v="1757891.57342"/>
    <n v="1649796.7967699999"/>
    <n v="0.93850884873422513"/>
    <s v="B"/>
    <n v="1"/>
    <n v="0"/>
    <n v="0.126"/>
    <n v="1418.5479999999998"/>
    <n v="7.1999999999999993"/>
    <n v="9714.5729279999978"/>
    <n v="10213.545599999998"/>
    <n v="-498.97267199999987"/>
  </r>
  <r>
    <s v="ORD-2025-487025"/>
    <d v="2025-04-11T00:00:00"/>
    <d v="2025-05-04T00:00:00"/>
    <x v="2"/>
    <s v="Japan"/>
    <s v="Osaka"/>
    <s v="Small Business"/>
    <x v="2"/>
    <x v="9"/>
    <x v="1"/>
    <x v="148"/>
    <n v="786.2"/>
    <n v="1075.3"/>
    <n v="0.08"/>
    <n v="8"/>
    <n v="23"/>
    <n v="7914.2079999999996"/>
    <n v="6289.6"/>
    <n v="1624.6079999999993"/>
    <n v="0.2052773947816382"/>
    <x v="32"/>
    <s v="Q2-2025"/>
    <s v="Medium"/>
    <s v="Asia &gt; Japan &gt; Osaka"/>
    <s v="Mar-2023"/>
    <n v="25"/>
    <n v="25"/>
    <n v="1757891.57342"/>
    <n v="1657711.00477"/>
    <n v="0.94301095120724798"/>
    <s v="B"/>
    <n v="0"/>
    <n v="0"/>
    <n v="0.08"/>
    <n v="904.13"/>
    <n v="9.6"/>
    <n v="9497.0496000000003"/>
    <n v="8679.6479999999992"/>
    <n v="817.40160000000105"/>
  </r>
  <r>
    <s v="ORD-2024-664046"/>
    <d v="2024-09-02T00:00:00"/>
    <d v="2024-09-08T00:00:00"/>
    <x v="1"/>
    <s v="USA"/>
    <s v="Austin"/>
    <s v="Consumer"/>
    <x v="3"/>
    <x v="11"/>
    <x v="1"/>
    <x v="149"/>
    <n v="462.94"/>
    <n v="1015.7"/>
    <n v="0.14299999999999999"/>
    <n v="9"/>
    <n v="6"/>
    <n v="7834.0941000000012"/>
    <n v="4166.46"/>
    <n v="3667.6341000000011"/>
    <n v="0.46816314090483041"/>
    <x v="31"/>
    <s v="Q3-2024"/>
    <s v="Medium"/>
    <s v="Americas &gt; USA &gt; Austin"/>
    <s v="Jan-2023"/>
    <n v="20"/>
    <n v="20"/>
    <n v="1757891.57342"/>
    <n v="1665545.0988700001"/>
    <n v="0.9474674798228091"/>
    <s v="B"/>
    <n v="1"/>
    <n v="0"/>
    <n v="0.14299999999999999"/>
    <n v="532.38099999999997"/>
    <n v="10.799999999999999"/>
    <n v="9400.9129199999988"/>
    <n v="5749.7147999999988"/>
    <n v="3651.19812"/>
  </r>
  <r>
    <s v="ORD-2025-496178"/>
    <d v="2025-07-27T00:00:00"/>
    <d v="2025-08-15T00:00:00"/>
    <x v="2"/>
    <s v="Japan"/>
    <s v="Tokyo"/>
    <s v="Small Business"/>
    <x v="1"/>
    <x v="8"/>
    <x v="1"/>
    <x v="150"/>
    <n v="275.43"/>
    <n v="608.36"/>
    <n v="0.25700000000000001"/>
    <n v="16"/>
    <n v="19"/>
    <n v="7232.1836800000001"/>
    <n v="4406.88"/>
    <n v="2825.30368"/>
    <n v="0.39065706915231446"/>
    <x v="10"/>
    <s v="Q3-2025"/>
    <s v="Low"/>
    <s v="Asia &gt; Japan &gt; Tokyo"/>
    <s v="Mar-2023"/>
    <n v="28"/>
    <n v="28"/>
    <n v="1757891.57342"/>
    <n v="1672777.2825500001"/>
    <n v="0.9515816036910576"/>
    <s v="C"/>
    <n v="0"/>
    <n v="1"/>
    <n v="0.25"/>
    <n v="316.74449999999996"/>
    <n v="19.2"/>
    <n v="8760.384"/>
    <n v="6081.4943999999987"/>
    <n v="2678.8896000000013"/>
  </r>
  <r>
    <s v="ORD-2023-603238"/>
    <d v="2023-08-21T00:00:00"/>
    <d v="2023-09-04T00:00:00"/>
    <x v="1"/>
    <s v="Canada"/>
    <s v="Montreal"/>
    <s v="Education"/>
    <x v="5"/>
    <x v="6"/>
    <x v="1"/>
    <x v="151"/>
    <n v="178.19"/>
    <n v="284.43"/>
    <n v="8.8999999999999996E-2"/>
    <n v="27"/>
    <n v="14"/>
    <n v="6996.124710000001"/>
    <n v="4811.13"/>
    <n v="2184.9947100000009"/>
    <n v="0.31231500302972737"/>
    <x v="3"/>
    <s v="Q3-2023"/>
    <s v="Low"/>
    <s v="Americas &gt; Canada &gt; Montreal"/>
    <s v="Jan-2023"/>
    <n v="7"/>
    <n v="7"/>
    <n v="1757891.57342"/>
    <n v="1679773.40726"/>
    <n v="0.9555614422748383"/>
    <s v="C"/>
    <n v="0"/>
    <n v="0"/>
    <n v="8.8999999999999996E-2"/>
    <n v="204.91849999999999"/>
    <n v="32.4"/>
    <n v="8395.349651999999"/>
    <n v="6639.3593999999994"/>
    <n v="1755.9902519999996"/>
  </r>
  <r>
    <s v="ORD-2025-779659"/>
    <d v="2025-07-03T00:00:00"/>
    <d v="2025-07-23T00:00:00"/>
    <x v="2"/>
    <s v="China"/>
    <s v="Beijing"/>
    <s v="Small Business"/>
    <x v="2"/>
    <x v="9"/>
    <x v="1"/>
    <x v="152"/>
    <n v="647.36"/>
    <n v="1383.6"/>
    <n v="7.3999999999999996E-2"/>
    <n v="5"/>
    <n v="20"/>
    <n v="6406.0680000000002"/>
    <n v="3236.8"/>
    <n v="3169.268"/>
    <n v="0.49472906000997802"/>
    <x v="10"/>
    <s v="Q3-2025"/>
    <s v="Medium"/>
    <s v="Asia &gt; China &gt; Beijing"/>
    <s v="Jan-2023"/>
    <n v="30"/>
    <n v="30"/>
    <n v="1757891.57342"/>
    <n v="1686179.47526"/>
    <n v="0.95920561925188408"/>
    <s v="C"/>
    <n v="0"/>
    <n v="0"/>
    <n v="7.3999999999999996E-2"/>
    <n v="744.46399999999994"/>
    <n v="6"/>
    <n v="7687.2815999999993"/>
    <n v="4466.7839999999997"/>
    <n v="3220.4975999999997"/>
  </r>
  <r>
    <s v="ORD-2023-841426"/>
    <d v="2023-12-22T00:00:00"/>
    <d v="2023-12-23T00:00:00"/>
    <x v="3"/>
    <s v="South Africa"/>
    <s v="Cape Town"/>
    <s v="Non-Profit"/>
    <x v="1"/>
    <x v="4"/>
    <x v="1"/>
    <x v="153"/>
    <n v="1186.18"/>
    <n v="1285.0899999999999"/>
    <n v="7.0000000000000007E-2"/>
    <n v="5"/>
    <n v="1"/>
    <n v="5975.6684999999998"/>
    <n v="5930.9000000000005"/>
    <n v="44.768499999999221"/>
    <n v="7.4917977796123102E-3"/>
    <x v="19"/>
    <s v="Q4-2023"/>
    <s v="Medium"/>
    <s v="Africa &gt; South Africa &gt; Cape Town"/>
    <s v="Jan-2023"/>
    <n v="11"/>
    <n v="11"/>
    <n v="1757891.57342"/>
    <n v="1692155.1437599999"/>
    <n v="0.96260495774940824"/>
    <s v="C"/>
    <n v="1"/>
    <n v="0"/>
    <n v="7.0000000000000007E-2"/>
    <n v="1364.107"/>
    <n v="6"/>
    <n v="7170.8021999999983"/>
    <n v="8184.6419999999998"/>
    <n v="-1013.8398000000016"/>
  </r>
  <r>
    <s v="ORD-2024-275203"/>
    <d v="2024-03-11T00:00:00"/>
    <d v="2024-04-06T00:00:00"/>
    <x v="3"/>
    <s v="Kenya"/>
    <s v="Kisumu"/>
    <s v="Corporate"/>
    <x v="0"/>
    <x v="1"/>
    <x v="1"/>
    <x v="154"/>
    <n v="279.24"/>
    <n v="608.9"/>
    <n v="0.112"/>
    <n v="11"/>
    <n v="26"/>
    <n v="5947.7352000000001"/>
    <n v="3071.6400000000003"/>
    <n v="2876.0951999999997"/>
    <n v="0.48356140670149533"/>
    <x v="12"/>
    <s v="Q1-2024"/>
    <s v="Low"/>
    <s v="Africa &gt; Kenya &gt; Kisumu"/>
    <s v="Jan-2023"/>
    <n v="14"/>
    <n v="14"/>
    <n v="1757891.57342"/>
    <n v="1698102.8789599999"/>
    <n v="0.96598840601773839"/>
    <s v="C"/>
    <n v="0"/>
    <n v="0"/>
    <n v="0.112"/>
    <n v="321.12599999999998"/>
    <n v="13.2"/>
    <n v="7137.2822399999995"/>
    <n v="4238.8631999999998"/>
    <n v="2898.4190399999998"/>
  </r>
  <r>
    <s v="ORD-2024-389336"/>
    <d v="2024-05-20T00:00:00"/>
    <d v="2024-06-02T00:00:00"/>
    <x v="1"/>
    <s v="Canada"/>
    <s v="Vancouver"/>
    <s v="Enterprise"/>
    <x v="1"/>
    <x v="10"/>
    <x v="1"/>
    <x v="155"/>
    <n v="675.43"/>
    <n v="996.36"/>
    <n v="0.182"/>
    <n v="6"/>
    <n v="13"/>
    <n v="4890.1348800000005"/>
    <n v="4052.58"/>
    <n v="837.55488000000059"/>
    <n v="0.17127439233332567"/>
    <x v="17"/>
    <s v="Q2-2024"/>
    <s v="Medium"/>
    <s v="Americas &gt; Canada &gt; Vancouver"/>
    <s v="Jan-2023"/>
    <n v="16"/>
    <n v="16"/>
    <n v="1757891.57342"/>
    <n v="1702993.0138399999"/>
    <n v="0.9687702242788534"/>
    <s v="C"/>
    <n v="0"/>
    <n v="0"/>
    <n v="0.182"/>
    <n v="776.7444999999999"/>
    <n v="7.1999999999999993"/>
    <n v="5868.1618559999997"/>
    <n v="5592.5603999999985"/>
    <n v="275.60145600000124"/>
  </r>
  <r>
    <s v="ORD-2024-170313"/>
    <d v="2024-12-27T00:00:00"/>
    <d v="2025-01-15T00:00:00"/>
    <x v="2"/>
    <s v="India"/>
    <s v="Delhi"/>
    <s v="Non-Profit"/>
    <x v="5"/>
    <x v="12"/>
    <x v="1"/>
    <x v="156"/>
    <n v="495.59"/>
    <n v="631.78"/>
    <n v="8.6999999999999994E-2"/>
    <n v="8"/>
    <n v="19"/>
    <n v="4614.5211200000003"/>
    <n v="3964.72"/>
    <n v="649.80112000000054"/>
    <n v="0.14081658813601886"/>
    <x v="1"/>
    <s v="Q4-2024"/>
    <s v="Low"/>
    <s v="Asia &gt; India &gt; Delhi"/>
    <s v="Jan-2023"/>
    <n v="23"/>
    <n v="23"/>
    <n v="1757891.57342"/>
    <n v="1707607.5349599998"/>
    <n v="0.97139525598716425"/>
    <s v="C"/>
    <n v="0"/>
    <n v="0"/>
    <n v="8.6999999999999994E-2"/>
    <n v="569.92849999999987"/>
    <n v="9.6"/>
    <n v="5537.4253440000002"/>
    <n v="5471.3135999999986"/>
    <n v="66.111744000001636"/>
  </r>
  <r>
    <s v="ORD-2023-799597"/>
    <d v="2023-03-14T00:00:00"/>
    <d v="2023-03-18T00:00:00"/>
    <x v="0"/>
    <s v="Germany"/>
    <s v="Frankfurt"/>
    <s v="Enterprise"/>
    <x v="3"/>
    <x v="5"/>
    <x v="1"/>
    <x v="157"/>
    <n v="472.33"/>
    <n v="360.34"/>
    <n v="0.16500000000000001"/>
    <n v="15"/>
    <n v="4"/>
    <n v="4513.258499999999"/>
    <n v="7084.95"/>
    <n v="-2571.6915000000008"/>
    <n v="-0.56980815523861561"/>
    <x v="8"/>
    <s v="Q1-2023"/>
    <s v="Low"/>
    <s v="Europe &gt; Germany &gt; Frankfurt"/>
    <s v="Jan-2023"/>
    <n v="2"/>
    <n v="2"/>
    <n v="1757891.57342"/>
    <n v="1712120.7934599998"/>
    <n v="0.97396268310738154"/>
    <s v="C"/>
    <n v="1"/>
    <n v="0"/>
    <n v="0.16500000000000001"/>
    <n v="543.17949999999996"/>
    <n v="18"/>
    <n v="5415.9101999999993"/>
    <n v="9777.2309999999998"/>
    <n v="-4361.3208000000004"/>
  </r>
  <r>
    <s v="ORD-2024-692673"/>
    <d v="2024-03-07T00:00:00"/>
    <d v="2024-03-25T00:00:00"/>
    <x v="0"/>
    <s v="Germany"/>
    <s v="Munich"/>
    <s v="Corporate"/>
    <x v="2"/>
    <x v="7"/>
    <x v="1"/>
    <x v="158"/>
    <n v="712.84"/>
    <n v="927.51"/>
    <n v="0.24299999999999999"/>
    <n v="6"/>
    <n v="18"/>
    <n v="4212.7504199999994"/>
    <n v="4277.04"/>
    <n v="-64.289580000000569"/>
    <n v="-1.5260714163076524E-2"/>
    <x v="12"/>
    <s v="Q1-2024"/>
    <s v="Medium"/>
    <s v="Europe &gt; Germany &gt; Munich"/>
    <s v="Jan-2023"/>
    <n v="14"/>
    <n v="14"/>
    <n v="1757891.57342"/>
    <n v="1716333.5438799998"/>
    <n v="0.97635916220978947"/>
    <s v="C"/>
    <n v="0"/>
    <n v="1"/>
    <n v="0.24299999999999999"/>
    <n v="819.76599999999996"/>
    <n v="7.1999999999999993"/>
    <n v="5055.3005039999998"/>
    <n v="5902.3151999999991"/>
    <n v="-847.01469599999928"/>
  </r>
  <r>
    <s v="ORD-2024-838925"/>
    <d v="2024-01-28T00:00:00"/>
    <d v="2024-02-04T00:00:00"/>
    <x v="3"/>
    <s v="South Africa"/>
    <s v="Cape Town"/>
    <s v="Enterprise"/>
    <x v="3"/>
    <x v="0"/>
    <x v="1"/>
    <x v="159"/>
    <n v="109.75"/>
    <n v="124.25"/>
    <n v="0.12"/>
    <n v="38"/>
    <n v="7"/>
    <n v="4154.92"/>
    <n v="4170.5"/>
    <n v="-15.579999999999927"/>
    <n v="-3.7497713554051405E-3"/>
    <x v="22"/>
    <s v="Q1-2024"/>
    <s v="Low"/>
    <s v="Africa &gt; South Africa &gt; Cape Town"/>
    <s v="Jan-2023"/>
    <n v="12"/>
    <n v="12"/>
    <n v="1757891.57342"/>
    <n v="1720488.4638799997"/>
    <n v="0.97872274370868495"/>
    <s v="C"/>
    <n v="1"/>
    <n v="0"/>
    <n v="0.12"/>
    <n v="126.21249999999999"/>
    <n v="45.6"/>
    <n v="4985.9040000000005"/>
    <n v="5755.29"/>
    <n v="-769.38599999999951"/>
  </r>
  <r>
    <s v="ORD-2025-192876"/>
    <d v="2025-01-31T00:00:00"/>
    <d v="2025-02-17T00:00:00"/>
    <x v="0"/>
    <s v="United Kingdom"/>
    <s v="London"/>
    <s v="Enterprise"/>
    <x v="0"/>
    <x v="11"/>
    <x v="1"/>
    <x v="160"/>
    <n v="378.26"/>
    <n v="541.55999999999995"/>
    <n v="0.16300000000000001"/>
    <n v="9"/>
    <n v="17"/>
    <n v="4079.5714799999992"/>
    <n v="3404.34"/>
    <n v="675.23147999999901"/>
    <n v="0.16551529573885518"/>
    <x v="9"/>
    <s v="Q1-2025"/>
    <s v="Low"/>
    <s v="Europe &gt; United Kingdom &gt; London"/>
    <s v="Jan-2023"/>
    <n v="24"/>
    <n v="24"/>
    <n v="1757891.57342"/>
    <n v="1724568.0353599996"/>
    <n v="0.98104346219990746"/>
    <s v="C"/>
    <n v="0"/>
    <n v="0"/>
    <n v="0.16300000000000001"/>
    <n v="434.99899999999997"/>
    <n v="10.799999999999999"/>
    <n v="4895.4857759999986"/>
    <n v="4697.9891999999991"/>
    <n v="197.49657599999955"/>
  </r>
  <r>
    <s v="ORD-2024-250862"/>
    <d v="2024-10-25T00:00:00"/>
    <d v="2024-11-05T00:00:00"/>
    <x v="1"/>
    <s v="USA"/>
    <s v="New York"/>
    <s v="Corporate"/>
    <x v="5"/>
    <x v="15"/>
    <x v="1"/>
    <x v="161"/>
    <n v="446.66"/>
    <n v="527.64"/>
    <n v="0.14499999999999999"/>
    <n v="9"/>
    <n v="11"/>
    <n v="4060.1898000000001"/>
    <n v="4019.94"/>
    <n v="40.24980000000005"/>
    <n v="9.9132804087139099E-3"/>
    <x v="25"/>
    <s v="Q4-2024"/>
    <s v="Low"/>
    <s v="Americas &gt; USA &gt; New York"/>
    <s v="Jan-2023"/>
    <n v="21"/>
    <n v="21"/>
    <n v="1757891.57342"/>
    <n v="1728628.2251599997"/>
    <n v="0.98335315516470212"/>
    <s v="C"/>
    <n v="0"/>
    <n v="0"/>
    <n v="0.14499999999999999"/>
    <n v="513.65899999999999"/>
    <n v="10.799999999999999"/>
    <n v="4872.2277599999998"/>
    <n v="5547.5171999999993"/>
    <n v="-675.28943999999956"/>
  </r>
  <r>
    <s v="ORD-2023-290279"/>
    <d v="2023-06-14T00:00:00"/>
    <d v="2023-06-16T00:00:00"/>
    <x v="0"/>
    <s v="United Kingdom"/>
    <s v="Manchester"/>
    <s v="Non-Profit"/>
    <x v="3"/>
    <x v="10"/>
    <x v="1"/>
    <x v="160"/>
    <n v="357.36"/>
    <n v="703.62"/>
    <n v="0.25700000000000001"/>
    <n v="7"/>
    <n v="2"/>
    <n v="3659.5276200000003"/>
    <n v="2501.52"/>
    <n v="1158.0076200000003"/>
    <n v="0.31643636563125604"/>
    <x v="16"/>
    <s v="Q2-2023"/>
    <s v="Low"/>
    <s v="Europe &gt; United Kingdom &gt; Manchester"/>
    <s v="Jan-2023"/>
    <n v="5"/>
    <n v="5"/>
    <n v="1757891.57342"/>
    <n v="1732287.7527799997"/>
    <n v="0.98543492611993821"/>
    <s v="C"/>
    <n v="1"/>
    <n v="1"/>
    <n v="0.25"/>
    <n v="410.964"/>
    <n v="8.4"/>
    <n v="4432.8060000000005"/>
    <n v="3452.0976000000001"/>
    <n v="980.70840000000044"/>
  </r>
  <r>
    <s v="ORD-2023-713375"/>
    <d v="2023-08-26T00:00:00"/>
    <d v="2023-09-10T00:00:00"/>
    <x v="3"/>
    <s v="South Africa"/>
    <s v="Cape Town"/>
    <s v="Non-Profit"/>
    <x v="3"/>
    <x v="15"/>
    <x v="1"/>
    <x v="162"/>
    <n v="241.14"/>
    <n v="496.52"/>
    <n v="9.2999999999999999E-2"/>
    <n v="8"/>
    <n v="15"/>
    <n v="3602.7491199999999"/>
    <n v="1929.12"/>
    <n v="1673.6291200000001"/>
    <n v="0.46454223268257994"/>
    <x v="3"/>
    <s v="Q3-2023"/>
    <s v="Low"/>
    <s v="Africa &gt; South Africa &gt; Cape Town"/>
    <s v="Jan-2023"/>
    <n v="7"/>
    <n v="7"/>
    <n v="1757891.57342"/>
    <n v="1735890.5018999998"/>
    <n v="0.9874843978703437"/>
    <s v="C"/>
    <n v="0"/>
    <n v="0"/>
    <n v="9.2999999999999999E-2"/>
    <n v="277.31099999999998"/>
    <n v="9.6"/>
    <n v="4323.2989440000001"/>
    <n v="2662.1855999999998"/>
    <n v="1661.1133440000003"/>
  </r>
  <r>
    <s v="ORD-2025-487261"/>
    <d v="2025-03-06T00:00:00"/>
    <d v="2025-03-31T00:00:00"/>
    <x v="1"/>
    <s v="Brazil"/>
    <s v="Brasília"/>
    <s v="Non-Profit"/>
    <x v="2"/>
    <x v="8"/>
    <x v="1"/>
    <x v="163"/>
    <n v="331.57"/>
    <n v="548.4"/>
    <n v="9.4E-2"/>
    <n v="7"/>
    <n v="25"/>
    <n v="3477.9528"/>
    <n v="2320.9899999999998"/>
    <n v="1156.9628000000002"/>
    <n v="0.33265626836568923"/>
    <x v="20"/>
    <s v="Q1-2025"/>
    <s v="Low"/>
    <s v="Americas &gt; Brazil &gt; Brasília"/>
    <s v="Jan-2023"/>
    <n v="26"/>
    <n v="26"/>
    <n v="1757891.57342"/>
    <n v="1739368.4546999999"/>
    <n v="0.98946287757443241"/>
    <s v="C"/>
    <n v="0"/>
    <n v="0"/>
    <n v="9.4E-2"/>
    <n v="381.30549999999994"/>
    <n v="8.4"/>
    <n v="4173.5433600000006"/>
    <n v="3202.9661999999994"/>
    <n v="970.57716000000119"/>
  </r>
  <r>
    <s v="ORD-2024-851883"/>
    <d v="2024-01-13T00:00:00"/>
    <d v="2024-01-22T00:00:00"/>
    <x v="2"/>
    <s v="India"/>
    <s v="Mumbai"/>
    <s v="Enterprise"/>
    <x v="1"/>
    <x v="8"/>
    <x v="1"/>
    <x v="164"/>
    <n v="313.60000000000002"/>
    <n v="334.28"/>
    <n v="0.14000000000000001"/>
    <n v="12"/>
    <n v="9"/>
    <n v="3449.7695999999996"/>
    <n v="3763.2000000000003"/>
    <n v="-313.43040000000065"/>
    <n v="-9.0855458868905531E-2"/>
    <x v="22"/>
    <s v="Q1-2024"/>
    <s v="Low"/>
    <s v="Asia &gt; India &gt; Mumbai"/>
    <s v="Jan-2023"/>
    <n v="12"/>
    <n v="12"/>
    <n v="1757891.57342"/>
    <n v="1742818.2242999999"/>
    <n v="0.99142532489038859"/>
    <s v="C"/>
    <n v="0"/>
    <n v="0"/>
    <n v="0.14000000000000001"/>
    <n v="360.64"/>
    <n v="14.399999999999999"/>
    <n v="4139.7235199999986"/>
    <n v="5193.2159999999994"/>
    <n v="-1053.4924800000008"/>
  </r>
  <r>
    <s v="ORD-2023-125739"/>
    <d v="2023-05-01T00:00:00"/>
    <d v="2023-05-18T00:00:00"/>
    <x v="3"/>
    <s v="Nigeria"/>
    <s v="Port Harcourt"/>
    <s v="Corporate"/>
    <x v="3"/>
    <x v="6"/>
    <x v="1"/>
    <x v="165"/>
    <n v="327.97"/>
    <n v="299.94"/>
    <n v="4.9000000000000002E-2"/>
    <n v="8"/>
    <n v="17"/>
    <n v="2281.9435199999998"/>
    <n v="2623.76"/>
    <n v="-341.81648000000041"/>
    <n v="-0.14979182306843442"/>
    <x v="0"/>
    <s v="Q2-2023"/>
    <s v="Low"/>
    <s v="Africa &gt; Nigeria &gt; Port Harcourt"/>
    <s v="Jan-2023"/>
    <n v="4"/>
    <n v="4"/>
    <n v="1757891.57342"/>
    <n v="1745100.1678199999"/>
    <n v="0.99272343880964498"/>
    <s v="C"/>
    <n v="0"/>
    <n v="0"/>
    <n v="4.9000000000000002E-2"/>
    <n v="377.16550000000001"/>
    <n v="9.6"/>
    <n v="2738.3322239999998"/>
    <n v="3620.7887999999998"/>
    <n v="-882.45657600000004"/>
  </r>
  <r>
    <s v="ORD-2024-909942"/>
    <d v="2024-06-09T00:00:00"/>
    <d v="2024-07-07T00:00:00"/>
    <x v="2"/>
    <s v="China"/>
    <s v="Shenzhen"/>
    <s v="Corporate"/>
    <x v="2"/>
    <x v="8"/>
    <x v="1"/>
    <x v="166"/>
    <n v="550.22"/>
    <n v="1025.05"/>
    <n v="0"/>
    <n v="2"/>
    <n v="28"/>
    <n v="2050.1"/>
    <n v="1100.44"/>
    <n v="949.65999999999985"/>
    <n v="0.46322618408858102"/>
    <x v="2"/>
    <s v="Q2-2024"/>
    <s v="Medium"/>
    <s v="Asia &gt; China &gt; Shenzhen"/>
    <s v="Jan-2023"/>
    <n v="17"/>
    <n v="17"/>
    <n v="1757891.57342"/>
    <n v="1747150.26782"/>
    <n v="0.99388966545922808"/>
    <s v="C"/>
    <n v="0"/>
    <n v="0"/>
    <n v="0"/>
    <n v="632.75299999999993"/>
    <n v="2.4"/>
    <n v="2460.12"/>
    <n v="1518.6071999999997"/>
    <n v="941.5128000000002"/>
  </r>
  <r>
    <s v="ORD-2023-920483"/>
    <d v="2023-07-02T00:00:00"/>
    <d v="2023-08-01T00:00:00"/>
    <x v="0"/>
    <s v="United Kingdom"/>
    <s v="Birmingham"/>
    <s v="Small Business"/>
    <x v="0"/>
    <x v="7"/>
    <x v="1"/>
    <x v="167"/>
    <n v="137.46"/>
    <n v="188.3"/>
    <n v="3.7999999999999999E-2"/>
    <n v="9"/>
    <n v="30"/>
    <n v="1630.3014000000001"/>
    <n v="1237.1400000000001"/>
    <n v="393.16139999999996"/>
    <n v="0.24115872071262404"/>
    <x v="14"/>
    <s v="Q3-2023"/>
    <s v="Low"/>
    <s v="Europe &gt; United Kingdom &gt; Birmingham"/>
    <s v="Jan-2023"/>
    <n v="6"/>
    <n v="6"/>
    <n v="1757891.57342"/>
    <n v="1748780.5692199999"/>
    <n v="0.99481708409223757"/>
    <s v="C"/>
    <n v="0"/>
    <n v="0"/>
    <n v="3.7999999999999999E-2"/>
    <n v="158.07900000000001"/>
    <n v="10.799999999999999"/>
    <n v="1956.3616799999998"/>
    <n v="1707.2531999999999"/>
    <n v="249.10847999999987"/>
  </r>
  <r>
    <s v="ORD-2023-340056"/>
    <d v="2023-04-26T00:00:00"/>
    <d v="2023-04-26T00:00:00"/>
    <x v="0"/>
    <s v="France"/>
    <s v="Marseille"/>
    <s v="Consumer"/>
    <x v="3"/>
    <x v="9"/>
    <x v="1"/>
    <x v="168"/>
    <n v="81.489999999999995"/>
    <n v="113.08"/>
    <n v="0.121"/>
    <n v="16"/>
    <n v="0"/>
    <n v="1590.3571199999999"/>
    <n v="1303.8399999999999"/>
    <n v="286.51711999999998"/>
    <n v="0.18015898215364357"/>
    <x v="24"/>
    <s v="Q2-2023"/>
    <s v="Low"/>
    <s v="Europe &gt; France &gt; Marseille"/>
    <s v="Jan-2023"/>
    <n v="3"/>
    <n v="3"/>
    <n v="1757891.57342"/>
    <n v="1750370.92634"/>
    <n v="0.99572177989034416"/>
    <s v="C"/>
    <n v="1"/>
    <n v="0"/>
    <n v="0.121"/>
    <n v="93.713499999999982"/>
    <n v="19.2"/>
    <n v="1908.4285439999999"/>
    <n v="1799.2991999999997"/>
    <n v="109.12934400000017"/>
  </r>
  <r>
    <s v="ORD-2024-382152"/>
    <d v="2024-12-08T00:00:00"/>
    <d v="2024-12-08T00:00:00"/>
    <x v="0"/>
    <s v="France"/>
    <s v="Lyon"/>
    <s v="Enterprise"/>
    <x v="0"/>
    <x v="11"/>
    <x v="1"/>
    <x v="169"/>
    <n v="257.44"/>
    <n v="290.33"/>
    <n v="9.1999999999999998E-2"/>
    <n v="6"/>
    <n v="0"/>
    <n v="1581.71784"/>
    <n v="1544.6399999999999"/>
    <n v="37.077840000000151"/>
    <n v="2.3441500792581407E-2"/>
    <x v="1"/>
    <s v="Q4-2024"/>
    <s v="Low"/>
    <s v="Europe &gt; France &gt; Lyon"/>
    <s v="Jan-2023"/>
    <n v="23"/>
    <n v="23"/>
    <n v="1757891.57342"/>
    <n v="1751952.6441800001"/>
    <n v="0.9966215611191277"/>
    <s v="C"/>
    <n v="1"/>
    <n v="0"/>
    <n v="9.1999999999999998E-2"/>
    <n v="296.05599999999998"/>
    <n v="7.1999999999999993"/>
    <n v="1898.0614079999998"/>
    <n v="2131.6031999999996"/>
    <n v="-233.54179199999976"/>
  </r>
  <r>
    <s v="ORD-2024-961501"/>
    <d v="2024-03-02T00:00:00"/>
    <d v="2024-03-23T00:00:00"/>
    <x v="1"/>
    <s v="USA"/>
    <s v="Chicago"/>
    <s v="Small Business"/>
    <x v="2"/>
    <x v="6"/>
    <x v="1"/>
    <x v="170"/>
    <n v="225.01"/>
    <n v="333.48"/>
    <n v="0.11899999999999999"/>
    <n v="5"/>
    <n v="21"/>
    <n v="1468.9794000000002"/>
    <n v="1125.05"/>
    <n v="343.92940000000021"/>
    <n v="0.23412813004729691"/>
    <x v="12"/>
    <s v="Q1-2024"/>
    <s v="Low"/>
    <s v="Americas &gt; USA &gt; Chicago"/>
    <s v="Jan-2023"/>
    <n v="14"/>
    <n v="14"/>
    <n v="1757891.57342"/>
    <n v="1753421.6235800001"/>
    <n v="0.99745720958699202"/>
    <s v="C"/>
    <n v="0"/>
    <n v="0"/>
    <n v="0.11899999999999999"/>
    <n v="258.76149999999996"/>
    <n v="6"/>
    <n v="1762.7752800000001"/>
    <n v="1552.5689999999997"/>
    <n v="210.20628000000033"/>
  </r>
  <r>
    <s v="ORD-2025-169093"/>
    <d v="2025-04-13T00:00:00"/>
    <d v="2025-04-14T00:00:00"/>
    <x v="2"/>
    <s v="Japan"/>
    <s v="Osaka"/>
    <s v="Enterprise"/>
    <x v="2"/>
    <x v="12"/>
    <x v="1"/>
    <x v="171"/>
    <n v="138.9"/>
    <n v="289.92"/>
    <n v="2.9000000000000001E-2"/>
    <n v="5"/>
    <n v="1"/>
    <n v="1407.5616"/>
    <n v="694.5"/>
    <n v="713.0616"/>
    <n v="0.50659353025828502"/>
    <x v="32"/>
    <s v="Q2-2025"/>
    <s v="Low"/>
    <s v="Asia &gt; Japan &gt; Osaka"/>
    <s v="Mar-2023"/>
    <n v="25"/>
    <n v="25"/>
    <n v="1757891.57342"/>
    <n v="1754829.18518"/>
    <n v="0.99825791972252187"/>
    <s v="C"/>
    <n v="1"/>
    <n v="0"/>
    <n v="2.9000000000000001E-2"/>
    <n v="159.73499999999999"/>
    <n v="6"/>
    <n v="1689.07392"/>
    <n v="958.40999999999985"/>
    <n v="730.66392000000019"/>
  </r>
  <r>
    <s v="ORD-2023-539967"/>
    <d v="2023-07-09T00:00:00"/>
    <d v="2023-07-19T00:00:00"/>
    <x v="2"/>
    <s v="Japan"/>
    <s v="Tokyo"/>
    <s v="Enterprise"/>
    <x v="5"/>
    <x v="15"/>
    <x v="1"/>
    <x v="172"/>
    <n v="141.26"/>
    <n v="206.88"/>
    <n v="0.107"/>
    <n v="6"/>
    <n v="10"/>
    <n v="1108.4630400000001"/>
    <n v="847.56"/>
    <n v="260.90304000000015"/>
    <n v="0.23537369365062469"/>
    <x v="14"/>
    <s v="Q3-2023"/>
    <s v="Low"/>
    <s v="Asia &gt; Japan &gt; Tokyo"/>
    <s v="Mar-2023"/>
    <n v="4"/>
    <n v="4"/>
    <n v="1757891.57342"/>
    <n v="1755937.6482200001"/>
    <n v="0.99888848366443983"/>
    <s v="C"/>
    <n v="0"/>
    <n v="0"/>
    <n v="0.107"/>
    <n v="162.44899999999998"/>
    <n v="7.1999999999999993"/>
    <n v="1330.1556479999999"/>
    <n v="1169.6327999999999"/>
    <n v="160.52284800000007"/>
  </r>
  <r>
    <s v="ORD-2023-603650"/>
    <d v="2023-05-23T00:00:00"/>
    <d v="2023-06-10T00:00:00"/>
    <x v="2"/>
    <s v="China"/>
    <s v="Shanghai"/>
    <s v="Corporate"/>
    <x v="5"/>
    <x v="13"/>
    <x v="1"/>
    <x v="173"/>
    <n v="54.62"/>
    <n v="48.94"/>
    <n v="0.14799999999999999"/>
    <n v="14"/>
    <n v="18"/>
    <n v="583.75631999999996"/>
    <n v="764.68"/>
    <n v="-180.92367999999999"/>
    <n v="-0.30993014345437836"/>
    <x v="0"/>
    <s v="Q2-2023"/>
    <s v="Low"/>
    <s v="Asia &gt; China &gt; Shanghai"/>
    <s v="Jan-2023"/>
    <n v="4"/>
    <n v="4"/>
    <n v="1757891.57342"/>
    <n v="1756521.40454"/>
    <n v="0.99922056121053338"/>
    <s v="C"/>
    <n v="0"/>
    <n v="0"/>
    <n v="0.14799999999999999"/>
    <n v="62.812999999999995"/>
    <n v="16.8"/>
    <n v="700.50758399999995"/>
    <n v="1055.2583999999999"/>
    <n v="-354.75081599999999"/>
  </r>
  <r>
    <s v="ORD-2024-960952"/>
    <d v="2024-02-03T00:00:00"/>
    <d v="2024-02-21T00:00:00"/>
    <x v="0"/>
    <s v="Germany"/>
    <s v="Frankfurt"/>
    <s v="Corporate"/>
    <x v="0"/>
    <x v="11"/>
    <x v="1"/>
    <x v="174"/>
    <n v="39.229999999999997"/>
    <n v="30.09"/>
    <n v="0.17699999999999999"/>
    <n v="23"/>
    <n v="18"/>
    <n v="569.57361000000003"/>
    <n v="902.29"/>
    <n v="-332.71638999999993"/>
    <n v="-0.58414993981199359"/>
    <x v="30"/>
    <s v="Q1-2024"/>
    <s v="Low"/>
    <s v="Europe &gt; Germany &gt; Frankfurt"/>
    <s v="Jan-2023"/>
    <n v="13"/>
    <n v="13"/>
    <n v="1757891.57342"/>
    <n v="1757090.9781500001"/>
    <n v="0.99954457073342562"/>
    <s v="C"/>
    <n v="0"/>
    <n v="0"/>
    <n v="0.17699999999999999"/>
    <n v="45.114499999999992"/>
    <n v="27.599999999999998"/>
    <n v="683.4883319999999"/>
    <n v="1245.1601999999998"/>
    <n v="-561.6718679999999"/>
  </r>
  <r>
    <s v="ORD-2025-537785"/>
    <d v="2025-08-05T00:00:00"/>
    <d v="2025-08-14T00:00:00"/>
    <x v="0"/>
    <s v="United Kingdom"/>
    <s v="London"/>
    <s v="Non-Profit"/>
    <x v="3"/>
    <x v="13"/>
    <x v="1"/>
    <x v="175"/>
    <n v="41.76"/>
    <n v="45.19"/>
    <n v="0.17899999999999999"/>
    <n v="11"/>
    <n v="9"/>
    <n v="408.11088999999998"/>
    <n v="459.35999999999996"/>
    <n v="-51.249109999999973"/>
    <n v="-0.12557643340514626"/>
    <x v="26"/>
    <s v="Q3-2025"/>
    <s v="Low"/>
    <s v="Europe &gt; United Kingdom &gt; London"/>
    <s v="Jan-2023"/>
    <n v="31"/>
    <n v="31"/>
    <n v="1757891.57342"/>
    <n v="1757499.08904"/>
    <n v="0.9997767300407292"/>
    <s v="C"/>
    <n v="0"/>
    <n v="0"/>
    <n v="0.17899999999999999"/>
    <n v="48.023999999999994"/>
    <n v="13.2"/>
    <n v="489.73306799999989"/>
    <n v="633.91679999999985"/>
    <n v="-144.18373199999996"/>
  </r>
  <r>
    <s v="ORD-2024-206121"/>
    <d v="2024-02-18T00:00:00"/>
    <d v="2024-03-11T00:00:00"/>
    <x v="1"/>
    <s v="Brazil"/>
    <s v="São Paulo"/>
    <s v="Consumer"/>
    <x v="2"/>
    <x v="5"/>
    <x v="1"/>
    <x v="176"/>
    <n v="80.48"/>
    <n v="65.650000000000006"/>
    <n v="0.17599999999999999"/>
    <n v="6"/>
    <n v="22"/>
    <n v="324.57360000000006"/>
    <n v="482.88"/>
    <n v="-158.30639999999994"/>
    <n v="-0.48773652570634185"/>
    <x v="30"/>
    <s v="Q1-2024"/>
    <s v="Low"/>
    <s v="Americas &gt; Brazil &gt; São Paulo"/>
    <s v="Jan-2023"/>
    <n v="13"/>
    <n v="13"/>
    <n v="1757891.57342"/>
    <n v="1757823.66264"/>
    <n v="0.99996136804964142"/>
    <s v="C"/>
    <n v="0"/>
    <n v="0"/>
    <n v="0.17599999999999999"/>
    <n v="92.551999999999992"/>
    <n v="7.1999999999999993"/>
    <n v="389.48832000000004"/>
    <n v="666.37439999999992"/>
    <n v="-276.88607999999988"/>
  </r>
  <r>
    <s v="ORD-2023-286994"/>
    <d v="2023-02-24T00:00:00"/>
    <d v="2023-03-09T00:00:00"/>
    <x v="1"/>
    <s v="USA"/>
    <s v="New York"/>
    <s v="Enterprise"/>
    <x v="2"/>
    <x v="9"/>
    <x v="1"/>
    <x v="177"/>
    <n v="6.85"/>
    <n v="10.18"/>
    <n v="4.7E-2"/>
    <n v="7"/>
    <n v="13"/>
    <n v="67.910779999999988"/>
    <n v="47.949999999999996"/>
    <n v="19.960779999999993"/>
    <n v="0.29392653125173934"/>
    <x v="29"/>
    <s v="Q1-2023"/>
    <s v="Low"/>
    <s v="Americas &gt; USA &gt; New York"/>
    <s v="Jan-2023"/>
    <n v="1"/>
    <n v="1"/>
    <n v="1757891.57342"/>
    <n v="1757891.57342"/>
    <n v="1"/>
    <s v="C"/>
    <n v="0"/>
    <n v="0"/>
    <n v="4.7E-2"/>
    <n v="7.8774999999999986"/>
    <n v="8.4"/>
    <n v="81.492936"/>
    <n v="66.170999999999992"/>
    <n v="15.321936000000008"/>
  </r>
  <r>
    <s v="ORD-2023-163610"/>
    <d v="2023-10-22T00:00:00"/>
    <d v="2023-11-16T00:00:00"/>
    <x v="1"/>
    <s v="Canada"/>
    <s v="Toronto"/>
    <s v="Small Business"/>
    <x v="1"/>
    <x v="14"/>
    <x v="2"/>
    <x v="178"/>
    <n v="1373.31"/>
    <n v="3154.14"/>
    <n v="0.2"/>
    <n v="41"/>
    <n v="25"/>
    <n v="103455.792"/>
    <n v="56305.71"/>
    <n v="47150.082000000002"/>
    <n v="0.45575101295440279"/>
    <x v="5"/>
    <s v="Q4-2023"/>
    <s v="High"/>
    <s v="Americas &gt; Canada &gt; Toronto"/>
    <s v="Jan-2023"/>
    <n v="9"/>
    <n v="9"/>
    <n v="1745430.1753"/>
    <n v="103455.792"/>
    <n v="5.9272375064913889E-2"/>
    <s v="A"/>
    <n v="0"/>
    <n v="0"/>
    <n v="0.2"/>
    <n v="1579.3064999999999"/>
    <n v="49.199999999999996"/>
    <n v="124146.9504"/>
    <n v="77701.879799999995"/>
    <n v="46445.070600000006"/>
  </r>
  <r>
    <s v="ORD-2024-366010"/>
    <d v="2024-01-13T00:00:00"/>
    <d v="2024-02-05T00:00:00"/>
    <x v="0"/>
    <s v="Germany"/>
    <s v="Frankfurt"/>
    <s v="Education"/>
    <x v="3"/>
    <x v="7"/>
    <x v="2"/>
    <x v="179"/>
    <n v="1017.93"/>
    <n v="1529.14"/>
    <n v="0.155"/>
    <n v="60"/>
    <n v="23"/>
    <n v="77527.398000000001"/>
    <n v="61075.799999999996"/>
    <n v="16451.598000000005"/>
    <n v="0.21220366508366506"/>
    <x v="22"/>
    <s v="Q1-2024"/>
    <s v="Medium"/>
    <s v="Europe &gt; Germany &gt; Frankfurt"/>
    <s v="Jan-2023"/>
    <n v="12"/>
    <n v="12"/>
    <n v="1745430.1753"/>
    <n v="180983.19"/>
    <n v="0.10368973366058203"/>
    <s v="A"/>
    <n v="0"/>
    <n v="0"/>
    <n v="0.155"/>
    <n v="1170.6194999999998"/>
    <n v="72"/>
    <n v="93032.877599999993"/>
    <n v="84284.603999999992"/>
    <n v="8748.2736000000004"/>
  </r>
  <r>
    <s v="ORD-2023-580751"/>
    <d v="2023-12-24T00:00:00"/>
    <d v="2024-01-13T00:00:00"/>
    <x v="2"/>
    <s v="Japan"/>
    <s v="Nagoya"/>
    <s v="Education"/>
    <x v="3"/>
    <x v="7"/>
    <x v="2"/>
    <x v="180"/>
    <n v="625.37"/>
    <n v="1319.04"/>
    <n v="7.3999999999999996E-2"/>
    <n v="61"/>
    <n v="20"/>
    <n v="74507.293440000009"/>
    <n v="38147.57"/>
    <n v="36359.723440000009"/>
    <n v="0.48800220436513558"/>
    <x v="19"/>
    <s v="Q4-2023"/>
    <s v="Medium"/>
    <s v="Asia &gt; Japan &gt; Nagoya"/>
    <s v="Mar-2023"/>
    <n v="9"/>
    <n v="9"/>
    <n v="1745430.1753"/>
    <n v="255490.48344000001"/>
    <n v="0.14637679986029059"/>
    <s v="A"/>
    <n v="0"/>
    <n v="0"/>
    <n v="7.3999999999999996E-2"/>
    <n v="719.17549999999994"/>
    <n v="73.2"/>
    <n v="89408.752128000007"/>
    <n v="52643.6466"/>
    <n v="36765.105528000007"/>
  </r>
  <r>
    <s v="ORD-2025-662997"/>
    <d v="2025-03-31T00:00:00"/>
    <d v="2025-04-04T00:00:00"/>
    <x v="3"/>
    <s v="Kenya"/>
    <s v="Nakuru"/>
    <s v="Corporate"/>
    <x v="3"/>
    <x v="1"/>
    <x v="2"/>
    <x v="181"/>
    <n v="862.08"/>
    <n v="1952.83"/>
    <n v="0"/>
    <n v="36"/>
    <n v="4"/>
    <n v="70301.88"/>
    <n v="31034.880000000001"/>
    <n v="39267"/>
    <n v="0.5585483631447693"/>
    <x v="20"/>
    <s v="Q1-2025"/>
    <s v="High"/>
    <s v="Africa &gt; Kenya &gt; Nakuru"/>
    <s v="Jan-2023"/>
    <n v="26"/>
    <n v="26"/>
    <n v="1745430.1753"/>
    <n v="325792.36343999999"/>
    <n v="0.18665448097000137"/>
    <s v="A"/>
    <n v="1"/>
    <n v="0"/>
    <n v="0"/>
    <n v="991.39199999999994"/>
    <n v="43.199999999999996"/>
    <n v="84362.255999999994"/>
    <n v="42828.134399999995"/>
    <n v="41534.121599999999"/>
  </r>
  <r>
    <s v="ORD-2025-931538"/>
    <d v="2025-02-09T00:00:00"/>
    <d v="2025-03-01T00:00:00"/>
    <x v="1"/>
    <s v="Brazil"/>
    <s v="São Paulo"/>
    <s v="Corporate"/>
    <x v="5"/>
    <x v="7"/>
    <x v="2"/>
    <x v="182"/>
    <n v="1154.6400000000001"/>
    <n v="2794.13"/>
    <n v="3.5000000000000003E-2"/>
    <n v="25"/>
    <n v="20"/>
    <n v="67408.386249999996"/>
    <n v="28866.000000000004"/>
    <n v="38542.386249999996"/>
    <n v="0.57177435025749479"/>
    <x v="11"/>
    <s v="Q1-2025"/>
    <s v="High"/>
    <s v="Americas &gt; Brazil &gt; São Paulo"/>
    <s v="Jan-2023"/>
    <n v="25"/>
    <n v="25"/>
    <n v="1745430.1753"/>
    <n v="393200.74968999997"/>
    <n v="0.22527440813976854"/>
    <s v="A"/>
    <n v="0"/>
    <n v="0"/>
    <n v="3.5000000000000003E-2"/>
    <n v="1327.836"/>
    <n v="30"/>
    <n v="80890.063500000004"/>
    <n v="39835.08"/>
    <n v="41054.983500000002"/>
  </r>
  <r>
    <s v="ORD-2024-651852"/>
    <d v="2024-12-28T00:00:00"/>
    <d v="2025-01-08T00:00:00"/>
    <x v="2"/>
    <s v="China"/>
    <s v="Shenzhen"/>
    <s v="Enterprise"/>
    <x v="2"/>
    <x v="10"/>
    <x v="2"/>
    <x v="183"/>
    <n v="1201.31"/>
    <n v="2764.65"/>
    <n v="0"/>
    <n v="24"/>
    <n v="11"/>
    <n v="66351.600000000006"/>
    <n v="28831.439999999999"/>
    <n v="37520.160000000003"/>
    <n v="0.56547483406579491"/>
    <x v="1"/>
    <s v="Q4-2024"/>
    <s v="High"/>
    <s v="Asia &gt; China &gt; Shenzhen"/>
    <s v="Jan-2023"/>
    <n v="23"/>
    <n v="23"/>
    <n v="1745430.1753"/>
    <n v="459552.34968999994"/>
    <n v="0.26328887640034826"/>
    <s v="A"/>
    <n v="0"/>
    <n v="0"/>
    <n v="0"/>
    <n v="1381.5064999999997"/>
    <n v="28.799999999999997"/>
    <n v="79621.919999999998"/>
    <n v="39787.38719999999"/>
    <n v="39834.532800000008"/>
  </r>
  <r>
    <s v="ORD-2023-132101"/>
    <d v="2023-09-25T00:00:00"/>
    <d v="2023-10-09T00:00:00"/>
    <x v="1"/>
    <s v="USA"/>
    <s v="New York"/>
    <s v="Small Business"/>
    <x v="1"/>
    <x v="8"/>
    <x v="2"/>
    <x v="184"/>
    <n v="1279.56"/>
    <n v="3083.8"/>
    <n v="0.106"/>
    <n v="24"/>
    <n v="14"/>
    <n v="66166.012800000011"/>
    <n v="30709.439999999999"/>
    <n v="35456.572800000009"/>
    <n v="0.53587289455047837"/>
    <x v="7"/>
    <s v="Q3-2023"/>
    <s v="High"/>
    <s v="Americas &gt; USA &gt; New York"/>
    <s v="Jan-2023"/>
    <n v="8"/>
    <n v="8"/>
    <n v="1745430.1753"/>
    <n v="525718.36248999997"/>
    <n v="0.30119701717637654"/>
    <s v="A"/>
    <n v="0"/>
    <n v="0"/>
    <n v="0.106"/>
    <n v="1471.4939999999999"/>
    <n v="28.799999999999997"/>
    <n v="79399.215360000002"/>
    <n v="42379.027199999997"/>
    <n v="37020.188160000005"/>
  </r>
  <r>
    <s v="ORD-2023-472050"/>
    <d v="2023-05-10T00:00:00"/>
    <d v="2023-05-27T00:00:00"/>
    <x v="2"/>
    <s v="India"/>
    <s v="Mumbai"/>
    <s v="Consumer"/>
    <x v="0"/>
    <x v="9"/>
    <x v="2"/>
    <x v="185"/>
    <n v="1286.1600000000001"/>
    <n v="3101.11"/>
    <n v="0.1"/>
    <n v="23"/>
    <n v="17"/>
    <n v="64192.976999999999"/>
    <n v="29581.68"/>
    <n v="34611.296999999999"/>
    <n v="0.53917575749758417"/>
    <x v="0"/>
    <s v="Q2-2023"/>
    <s v="High"/>
    <s v="Asia &gt; India &gt; Mumbai"/>
    <s v="Jan-2023"/>
    <n v="4"/>
    <n v="4"/>
    <n v="1745430.1753"/>
    <n v="589911.33948999993"/>
    <n v="0.33797475707592112"/>
    <s v="A"/>
    <n v="0"/>
    <n v="0"/>
    <n v="0.1"/>
    <n v="1479.0840000000001"/>
    <n v="27.599999999999998"/>
    <n v="77031.572400000005"/>
    <n v="40822.718399999998"/>
    <n v="36208.854000000007"/>
  </r>
  <r>
    <s v="ORD-2025-700847"/>
    <d v="2025-05-21T00:00:00"/>
    <d v="2025-05-28T00:00:00"/>
    <x v="3"/>
    <s v="South Africa"/>
    <s v="Johannesburg"/>
    <s v="Non-Profit"/>
    <x v="5"/>
    <x v="0"/>
    <x v="2"/>
    <x v="186"/>
    <n v="1263.8399999999999"/>
    <n v="2281.7199999999998"/>
    <n v="7.8E-2"/>
    <n v="26"/>
    <n v="7"/>
    <n v="54697.391839999997"/>
    <n v="32859.839999999997"/>
    <n v="21837.55184"/>
    <n v="0.39924301882398494"/>
    <x v="27"/>
    <s v="Q2-2025"/>
    <s v="High"/>
    <s v="Africa &gt; South Africa &gt; Johannesburg"/>
    <s v="Jan-2023"/>
    <n v="28"/>
    <n v="28"/>
    <n v="1745430.1753"/>
    <n v="644608.73132999986"/>
    <n v="0.36931224202034102"/>
    <s v="A"/>
    <n v="1"/>
    <n v="0"/>
    <n v="7.8E-2"/>
    <n v="1453.4159999999997"/>
    <n v="31.2"/>
    <n v="65636.870207999993"/>
    <n v="45346.579199999993"/>
    <n v="20290.291008"/>
  </r>
  <r>
    <s v="ORD-2024-474999"/>
    <d v="2024-12-27T00:00:00"/>
    <d v="2025-01-02T00:00:00"/>
    <x v="0"/>
    <s v="Germany"/>
    <s v="Frankfurt"/>
    <s v="Education"/>
    <x v="3"/>
    <x v="6"/>
    <x v="2"/>
    <x v="187"/>
    <n v="1391.99"/>
    <n v="3469.7"/>
    <n v="0.184"/>
    <n v="19"/>
    <n v="6"/>
    <n v="53794.228800000004"/>
    <n v="26447.81"/>
    <n v="27346.418800000003"/>
    <n v="0.50835227886006984"/>
    <x v="1"/>
    <s v="Q4-2024"/>
    <s v="High"/>
    <s v="Europe &gt; Germany &gt; Frankfurt"/>
    <s v="Jan-2023"/>
    <n v="23"/>
    <n v="23"/>
    <n v="1745430.1753"/>
    <n v="698402.9601299999"/>
    <n v="0.40013228258183414"/>
    <s v="A"/>
    <n v="1"/>
    <n v="0"/>
    <n v="0.184"/>
    <n v="1600.7884999999999"/>
    <n v="22.8"/>
    <n v="64553.074560000008"/>
    <n v="36497.977800000001"/>
    <n v="28055.096760000008"/>
  </r>
  <r>
    <s v="ORD-2024-760799"/>
    <d v="2024-02-03T00:00:00"/>
    <d v="2024-02-19T00:00:00"/>
    <x v="2"/>
    <s v="China"/>
    <s v="Shenzhen"/>
    <s v="Small Business"/>
    <x v="2"/>
    <x v="11"/>
    <x v="2"/>
    <x v="188"/>
    <n v="993.75"/>
    <n v="1310.29"/>
    <n v="0.215"/>
    <n v="41"/>
    <n v="16"/>
    <n v="42171.683649999999"/>
    <n v="40743.75"/>
    <n v="1427.933649999999"/>
    <n v="3.3860010471742197E-2"/>
    <x v="30"/>
    <s v="Q1-2024"/>
    <s v="Medium"/>
    <s v="Asia &gt; China &gt; Shenzhen"/>
    <s v="Jan-2023"/>
    <n v="13"/>
    <n v="13"/>
    <n v="1745430.1753"/>
    <n v="740574.64377999993"/>
    <n v="0.42429348034659242"/>
    <s v="A"/>
    <n v="0"/>
    <n v="1"/>
    <n v="0.215"/>
    <n v="1142.8125"/>
    <n v="49.199999999999996"/>
    <n v="50606.020379999994"/>
    <n v="56226.374999999993"/>
    <n v="-5620.3546199999982"/>
  </r>
  <r>
    <s v="ORD-2025-745263"/>
    <d v="2025-05-21T00:00:00"/>
    <d v="2025-05-28T00:00:00"/>
    <x v="0"/>
    <s v="United Kingdom"/>
    <s v="Birmingham"/>
    <s v="Enterprise"/>
    <x v="2"/>
    <x v="9"/>
    <x v="2"/>
    <x v="189"/>
    <n v="1015.16"/>
    <n v="2148.14"/>
    <n v="3.7999999999999999E-2"/>
    <n v="20"/>
    <n v="7"/>
    <n v="41330.213599999995"/>
    <n v="20303.2"/>
    <n v="21027.013599999995"/>
    <n v="0.50875647059322227"/>
    <x v="27"/>
    <s v="Q2-2025"/>
    <s v="High"/>
    <s v="Europe &gt; United Kingdom &gt; Birmingham"/>
    <s v="Jan-2023"/>
    <n v="28"/>
    <n v="28"/>
    <n v="1745430.1753"/>
    <n v="781904.85737999994"/>
    <n v="0.44797257916410671"/>
    <s v="A"/>
    <n v="1"/>
    <n v="0"/>
    <n v="3.7999999999999999E-2"/>
    <n v="1167.434"/>
    <n v="24"/>
    <n v="49596.25632"/>
    <n v="28018.415999999997"/>
    <n v="21577.840320000003"/>
  </r>
  <r>
    <s v="ORD-2023-286720"/>
    <d v="2023-07-08T00:00:00"/>
    <d v="2023-07-09T00:00:00"/>
    <x v="3"/>
    <s v="Kenya"/>
    <s v="Nairobi"/>
    <s v="Consumer"/>
    <x v="2"/>
    <x v="4"/>
    <x v="2"/>
    <x v="190"/>
    <n v="1258.72"/>
    <n v="2797.41"/>
    <n v="0"/>
    <n v="14"/>
    <n v="1"/>
    <n v="39163.74"/>
    <n v="17622.080000000002"/>
    <n v="21541.659999999996"/>
    <n v="0.55004093071805704"/>
    <x v="14"/>
    <s v="Q3-2023"/>
    <s v="High"/>
    <s v="Africa &gt; Kenya &gt; Nairobi"/>
    <s v="Jan-2023"/>
    <n v="6"/>
    <n v="6"/>
    <n v="1745430.1753"/>
    <n v="821068.59737999993"/>
    <n v="0.47041045181820396"/>
    <s v="A"/>
    <n v="1"/>
    <n v="0"/>
    <n v="0"/>
    <n v="1447.528"/>
    <n v="16.8"/>
    <n v="46996.487999999998"/>
    <n v="24318.470400000002"/>
    <n v="22678.017599999996"/>
  </r>
  <r>
    <s v="ORD-2025-650841"/>
    <d v="2025-07-03T00:00:00"/>
    <d v="2025-07-06T00:00:00"/>
    <x v="3"/>
    <s v="Nigeria"/>
    <s v="Lagos"/>
    <s v="Consumer"/>
    <x v="2"/>
    <x v="3"/>
    <x v="2"/>
    <x v="191"/>
    <n v="1313.3"/>
    <n v="2884.34"/>
    <n v="0.157"/>
    <n v="16"/>
    <n v="3"/>
    <n v="38903.977919999998"/>
    <n v="21012.799999999999"/>
    <n v="17891.177919999998"/>
    <n v="0.45988042551305253"/>
    <x v="10"/>
    <s v="Q3-2025"/>
    <s v="High"/>
    <s v="Africa &gt; Nigeria &gt; Lagos"/>
    <s v="Jan-2023"/>
    <n v="30"/>
    <n v="30"/>
    <n v="1745430.1753"/>
    <n v="859972.57529999991"/>
    <n v="0.49269950036940896"/>
    <s v="A"/>
    <n v="1"/>
    <n v="0"/>
    <n v="0.157"/>
    <n v="1510.2949999999998"/>
    <n v="19.2"/>
    <n v="46684.773503999997"/>
    <n v="28997.663999999997"/>
    <n v="17687.109504"/>
  </r>
  <r>
    <s v="ORD-2025-312803"/>
    <d v="2025-06-24T00:00:00"/>
    <d v="2025-07-14T00:00:00"/>
    <x v="3"/>
    <s v="South Africa"/>
    <s v="Johannesburg"/>
    <s v="Enterprise"/>
    <x v="1"/>
    <x v="8"/>
    <x v="2"/>
    <x v="192"/>
    <n v="1151.06"/>
    <n v="2821.36"/>
    <n v="0.248"/>
    <n v="18"/>
    <n v="20"/>
    <n v="38189.928960000005"/>
    <n v="20719.079999999998"/>
    <n v="17470.848960000007"/>
    <n v="0.45747267501594235"/>
    <x v="15"/>
    <s v="Q2-2025"/>
    <s v="High"/>
    <s v="Africa &gt; South Africa &gt; Johannesburg"/>
    <s v="Jan-2023"/>
    <n v="29"/>
    <n v="29"/>
    <n v="1745430.1753"/>
    <n v="898162.50425999996"/>
    <n v="0.51457945265878435"/>
    <s v="A"/>
    <n v="0"/>
    <n v="1"/>
    <n v="0.248"/>
    <n v="1323.7189999999998"/>
    <n v="21.599999999999998"/>
    <n v="45827.914751999997"/>
    <n v="28592.330399999992"/>
    <n v="17235.584352000005"/>
  </r>
  <r>
    <s v="ORD-2025-929414"/>
    <d v="2025-06-26T00:00:00"/>
    <d v="2025-07-11T00:00:00"/>
    <x v="3"/>
    <s v="Nigeria"/>
    <s v="Port Harcourt"/>
    <s v="Small Business"/>
    <x v="2"/>
    <x v="5"/>
    <x v="2"/>
    <x v="193"/>
    <n v="1170.1500000000001"/>
    <n v="2115.19"/>
    <n v="9.1999999999999998E-2"/>
    <n v="16"/>
    <n v="15"/>
    <n v="30729.480320000002"/>
    <n v="18722.400000000001"/>
    <n v="12007.080320000001"/>
    <n v="0.39073489674946771"/>
    <x v="15"/>
    <s v="Q2-2025"/>
    <s v="High"/>
    <s v="Africa &gt; Nigeria &gt; Port Harcourt"/>
    <s v="Jan-2023"/>
    <n v="29"/>
    <n v="29"/>
    <n v="1745430.1753"/>
    <n v="928891.98457999993"/>
    <n v="0.53218512990377542"/>
    <s v="A"/>
    <n v="0"/>
    <n v="0"/>
    <n v="9.1999999999999998E-2"/>
    <n v="1345.6724999999999"/>
    <n v="19.2"/>
    <n v="36875.376384000003"/>
    <n v="25836.911999999997"/>
    <n v="11038.464384000006"/>
  </r>
  <r>
    <s v="ORD-2024-629525"/>
    <d v="2024-04-18T00:00:00"/>
    <d v="2024-05-08T00:00:00"/>
    <x v="0"/>
    <s v="United Kingdom"/>
    <s v="London"/>
    <s v="Non-Profit"/>
    <x v="4"/>
    <x v="4"/>
    <x v="2"/>
    <x v="194"/>
    <n v="645.33000000000004"/>
    <n v="1321.85"/>
    <n v="0"/>
    <n v="23"/>
    <n v="20"/>
    <n v="30402.55"/>
    <n v="14842.59"/>
    <n v="15559.96"/>
    <n v="0.51179785906116426"/>
    <x v="28"/>
    <s v="Q2-2024"/>
    <s v="Medium"/>
    <s v="Europe &gt; United Kingdom &gt; London"/>
    <s v="Jan-2023"/>
    <n v="15"/>
    <n v="15"/>
    <n v="1745430.1753"/>
    <n v="959294.53457999998"/>
    <n v="0.54960350070441455"/>
    <s v="A"/>
    <n v="0"/>
    <n v="0"/>
    <n v="0"/>
    <n v="742.12950000000001"/>
    <n v="27.599999999999998"/>
    <n v="36483.06"/>
    <n v="20482.7742"/>
    <n v="16000.285799999998"/>
  </r>
  <r>
    <s v="ORD-2023-573146"/>
    <d v="2023-12-01T00:00:00"/>
    <d v="2023-12-18T00:00:00"/>
    <x v="2"/>
    <s v="Japan"/>
    <s v="Nagoya"/>
    <s v="Small Business"/>
    <x v="3"/>
    <x v="15"/>
    <x v="2"/>
    <x v="195"/>
    <n v="1495.79"/>
    <n v="2783.12"/>
    <n v="0.02"/>
    <n v="11"/>
    <n v="17"/>
    <n v="30002.033599999999"/>
    <n v="16453.689999999999"/>
    <n v="13548.3436"/>
    <n v="0.4515808421733119"/>
    <x v="19"/>
    <s v="Q4-2023"/>
    <s v="High"/>
    <s v="Asia &gt; Japan &gt; Nagoya"/>
    <s v="Mar-2023"/>
    <n v="9"/>
    <n v="9"/>
    <n v="1745430.1753"/>
    <n v="989296.56817999994"/>
    <n v="0.56679240578040435"/>
    <s v="A"/>
    <n v="0"/>
    <n v="0"/>
    <n v="0.02"/>
    <n v="1720.1584999999998"/>
    <n v="13.2"/>
    <n v="36002.440319999994"/>
    <n v="22706.092199999996"/>
    <n v="13296.348119999999"/>
  </r>
  <r>
    <s v="ORD-2024-207669"/>
    <d v="2024-01-24T00:00:00"/>
    <d v="2024-02-04T00:00:00"/>
    <x v="0"/>
    <s v="United Kingdom"/>
    <s v="Manchester"/>
    <s v="Consumer"/>
    <x v="0"/>
    <x v="7"/>
    <x v="2"/>
    <x v="196"/>
    <n v="525.34"/>
    <n v="1233.79"/>
    <n v="0.14299999999999999"/>
    <n v="28"/>
    <n v="11"/>
    <n v="29606.024839999995"/>
    <n v="14709.52"/>
    <n v="14896.504839999994"/>
    <n v="0.50315788494082736"/>
    <x v="22"/>
    <s v="Q1-2024"/>
    <s v="Medium"/>
    <s v="Europe &gt; United Kingdom &gt; Manchester"/>
    <s v="Jan-2023"/>
    <n v="12"/>
    <n v="12"/>
    <n v="1745430.1753"/>
    <n v="1018902.5930199999"/>
    <n v="0.58375442766988583"/>
    <s v="A"/>
    <n v="0"/>
    <n v="0"/>
    <n v="0.14299999999999999"/>
    <n v="604.14099999999996"/>
    <n v="33.6"/>
    <n v="35527.229807999996"/>
    <n v="20299.137599999998"/>
    <n v="15228.092207999998"/>
  </r>
  <r>
    <s v="ORD-2024-594527"/>
    <d v="2024-09-06T00:00:00"/>
    <d v="2024-09-13T00:00:00"/>
    <x v="2"/>
    <s v="Japan"/>
    <s v="Osaka"/>
    <s v="Corporate"/>
    <x v="3"/>
    <x v="5"/>
    <x v="2"/>
    <x v="197"/>
    <n v="1368.17"/>
    <n v="2307.75"/>
    <n v="0.16300000000000001"/>
    <n v="15"/>
    <n v="7"/>
    <n v="28973.80125"/>
    <n v="20522.550000000003"/>
    <n v="8451.2512499999975"/>
    <n v="0.29168596750831915"/>
    <x v="31"/>
    <s v="Q3-2024"/>
    <s v="High"/>
    <s v="Asia &gt; Japan &gt; Osaka"/>
    <s v="Mar-2023"/>
    <n v="18"/>
    <n v="18"/>
    <n v="1745430.1753"/>
    <n v="1047876.3942699999"/>
    <n v="0.60035423307030522"/>
    <s v="A"/>
    <n v="1"/>
    <n v="0"/>
    <n v="0.16300000000000001"/>
    <n v="1573.3954999999999"/>
    <n v="18"/>
    <n v="34768.561499999996"/>
    <n v="28321.118999999999"/>
    <n v="6447.4424999999974"/>
  </r>
  <r>
    <s v="ORD-2025-440093"/>
    <d v="2025-04-16T00:00:00"/>
    <d v="2025-04-26T00:00:00"/>
    <x v="3"/>
    <s v="Nigeria"/>
    <s v="Port Harcourt"/>
    <s v="Enterprise"/>
    <x v="1"/>
    <x v="6"/>
    <x v="2"/>
    <x v="198"/>
    <n v="1457.44"/>
    <n v="1996.81"/>
    <n v="0.126"/>
    <n v="15"/>
    <n v="10"/>
    <n v="26178.179099999998"/>
    <n v="21861.600000000002"/>
    <n v="4316.5790999999954"/>
    <n v="0.16489225944672353"/>
    <x v="32"/>
    <s v="Q2-2025"/>
    <s v="High"/>
    <s v="Africa &gt; Nigeria &gt; Port Harcourt"/>
    <s v="Jan-2023"/>
    <n v="27"/>
    <n v="27"/>
    <n v="1745430.1753"/>
    <n v="1074054.5733699999"/>
    <n v="0.61535235758451012"/>
    <s v="A"/>
    <n v="0"/>
    <n v="0"/>
    <n v="0.126"/>
    <n v="1676.056"/>
    <n v="18"/>
    <n v="31413.814920000001"/>
    <n v="30169.008000000002"/>
    <n v="1244.8069199999991"/>
  </r>
  <r>
    <s v="ORD-2023-453699"/>
    <d v="2023-07-01T00:00:00"/>
    <d v="2023-07-08T00:00:00"/>
    <x v="0"/>
    <s v="Germany"/>
    <s v="Frankfurt"/>
    <s v="Small Business"/>
    <x v="5"/>
    <x v="15"/>
    <x v="2"/>
    <x v="199"/>
    <n v="460.21"/>
    <n v="1139.1500000000001"/>
    <n v="0.115"/>
    <n v="24"/>
    <n v="7"/>
    <n v="24195.546000000002"/>
    <n v="11045.039999999999"/>
    <n v="13150.506000000003"/>
    <n v="0.54350937151821255"/>
    <x v="14"/>
    <s v="Q3-2023"/>
    <s v="Medium"/>
    <s v="Europe &gt; Germany &gt; Frankfurt"/>
    <s v="Jan-2023"/>
    <n v="6"/>
    <n v="6"/>
    <n v="1745430.1753"/>
    <n v="1098250.11937"/>
    <n v="0.62921458269233577"/>
    <s v="A"/>
    <n v="1"/>
    <n v="0"/>
    <n v="0.115"/>
    <n v="529.24149999999997"/>
    <n v="28.799999999999997"/>
    <n v="29034.655199999997"/>
    <n v="15242.155199999997"/>
    <n v="13792.5"/>
  </r>
  <r>
    <s v="ORD-2024-939873"/>
    <d v="2024-04-12T00:00:00"/>
    <d v="2024-05-07T00:00:00"/>
    <x v="3"/>
    <s v="South Africa"/>
    <s v="Johannesburg"/>
    <s v="Education"/>
    <x v="5"/>
    <x v="5"/>
    <x v="2"/>
    <x v="200"/>
    <n v="1376.51"/>
    <n v="1455.91"/>
    <n v="0.185"/>
    <n v="19"/>
    <n v="25"/>
    <n v="22544.766349999998"/>
    <n v="26153.69"/>
    <n v="-3608.9236500000006"/>
    <n v="-0.16007811276340866"/>
    <x v="28"/>
    <s v="Q2-2024"/>
    <s v="Medium"/>
    <s v="Africa &gt; South Africa &gt; Johannesburg"/>
    <s v="Jan-2023"/>
    <n v="15"/>
    <n v="15"/>
    <n v="1745430.1753"/>
    <n v="1120794.8857199999"/>
    <n v="0.64213103542074412"/>
    <s v="A"/>
    <n v="0"/>
    <n v="0"/>
    <n v="0.185"/>
    <n v="1582.9865"/>
    <n v="22.8"/>
    <n v="27053.719619999996"/>
    <n v="36092.092199999999"/>
    <n v="-9038.3725800000029"/>
  </r>
  <r>
    <s v="ORD-2023-497686"/>
    <d v="2023-07-03T00:00:00"/>
    <d v="2023-07-23T00:00:00"/>
    <x v="3"/>
    <s v="South Africa"/>
    <s v="Johannesburg"/>
    <s v="Small Business"/>
    <x v="5"/>
    <x v="6"/>
    <x v="2"/>
    <x v="201"/>
    <n v="1001.96"/>
    <n v="1254.95"/>
    <n v="4.4999999999999998E-2"/>
    <n v="18"/>
    <n v="20"/>
    <n v="21572.590500000002"/>
    <n v="18035.28"/>
    <n v="3537.3105000000032"/>
    <n v="0.16397244920585699"/>
    <x v="14"/>
    <s v="Q3-2023"/>
    <s v="Medium"/>
    <s v="Africa &gt; South Africa &gt; Johannesburg"/>
    <s v="Jan-2023"/>
    <n v="6"/>
    <n v="6"/>
    <n v="1745430.1753"/>
    <n v="1142367.4762199998"/>
    <n v="0.65449050462511493"/>
    <s v="A"/>
    <n v="0"/>
    <n v="0"/>
    <n v="4.4999999999999998E-2"/>
    <n v="1152.2539999999999"/>
    <n v="21.599999999999998"/>
    <n v="25887.108599999996"/>
    <n v="24888.686399999995"/>
    <n v="998.42220000000088"/>
  </r>
  <r>
    <s v="ORD-2024-223618"/>
    <d v="2024-06-10T00:00:00"/>
    <d v="2024-06-11T00:00:00"/>
    <x v="0"/>
    <s v="United Kingdom"/>
    <s v="Birmingham"/>
    <s v="Small Business"/>
    <x v="1"/>
    <x v="9"/>
    <x v="2"/>
    <x v="202"/>
    <n v="1187.1300000000001"/>
    <n v="1795.17"/>
    <n v="1.2E-2"/>
    <n v="12"/>
    <n v="1"/>
    <n v="21283.535520000001"/>
    <n v="14245.560000000001"/>
    <n v="7037.97552"/>
    <n v="0.33067699271046674"/>
    <x v="2"/>
    <s v="Q2-2024"/>
    <s v="High"/>
    <s v="Europe &gt; United Kingdom &gt; Birmingham"/>
    <s v="Jan-2023"/>
    <n v="17"/>
    <n v="17"/>
    <n v="1745430.1753"/>
    <n v="1163651.0117399998"/>
    <n v="0.66668436710164847"/>
    <s v="A"/>
    <n v="1"/>
    <n v="0"/>
    <n v="1.2E-2"/>
    <n v="1365.1994999999999"/>
    <n v="14.399999999999999"/>
    <n v="25540.242623999995"/>
    <n v="19658.872799999997"/>
    <n v="5881.3698239999976"/>
  </r>
  <r>
    <s v="ORD-2025-398335"/>
    <d v="2025-06-01T00:00:00"/>
    <d v="2025-06-27T00:00:00"/>
    <x v="0"/>
    <s v="Germany"/>
    <s v="Munich"/>
    <s v="Consumer"/>
    <x v="5"/>
    <x v="13"/>
    <x v="2"/>
    <x v="203"/>
    <n v="1362.31"/>
    <n v="3294.57"/>
    <n v="0.113"/>
    <n v="7"/>
    <n v="26"/>
    <n v="20455.985130000001"/>
    <n v="9536.17"/>
    <n v="10919.815130000001"/>
    <n v="0.5338200561157721"/>
    <x v="15"/>
    <s v="Q2-2025"/>
    <s v="High"/>
    <s v="Europe &gt; Germany &gt; Munich"/>
    <s v="Jan-2023"/>
    <n v="29"/>
    <n v="29"/>
    <n v="1745430.1753"/>
    <n v="1184106.9968699997"/>
    <n v="0.67840410554749253"/>
    <s v="A"/>
    <n v="0"/>
    <n v="0"/>
    <n v="0.113"/>
    <n v="1566.6564999999998"/>
    <n v="8.4"/>
    <n v="24547.182156000003"/>
    <n v="13159.914599999998"/>
    <n v="11387.267556000004"/>
  </r>
  <r>
    <s v="ORD-2025-646342"/>
    <d v="2025-08-02T00:00:00"/>
    <d v="2025-08-08T00:00:00"/>
    <x v="2"/>
    <s v="Japan"/>
    <s v="Osaka"/>
    <s v="Consumer"/>
    <x v="3"/>
    <x v="15"/>
    <x v="2"/>
    <x v="204"/>
    <n v="1225.94"/>
    <n v="1793.08"/>
    <n v="0.13600000000000001"/>
    <n v="13"/>
    <n v="6"/>
    <n v="20139.87456"/>
    <n v="15937.220000000001"/>
    <n v="4202.654559999999"/>
    <n v="0.20867332353434476"/>
    <x v="26"/>
    <s v="Q3-2025"/>
    <s v="High"/>
    <s v="Asia &gt; Japan &gt; Osaka"/>
    <s v="Mar-2023"/>
    <n v="29"/>
    <n v="29"/>
    <n v="1745430.1753"/>
    <n v="1204246.8714299996"/>
    <n v="0.68994273645063842"/>
    <s v="A"/>
    <n v="1"/>
    <n v="0"/>
    <n v="0.13600000000000001"/>
    <n v="1409.8309999999999"/>
    <n v="15.6"/>
    <n v="24167.849471999998"/>
    <n v="21993.363599999997"/>
    <n v="2174.4858720000011"/>
  </r>
  <r>
    <s v="ORD-2024-353078"/>
    <d v="2024-08-16T00:00:00"/>
    <d v="2024-08-26T00:00:00"/>
    <x v="1"/>
    <s v="USA"/>
    <s v="Chicago"/>
    <s v="Corporate"/>
    <x v="5"/>
    <x v="2"/>
    <x v="2"/>
    <x v="205"/>
    <n v="1291.7"/>
    <n v="2657.84"/>
    <n v="8.6999999999999994E-2"/>
    <n v="8"/>
    <n v="10"/>
    <n v="19412.863360000003"/>
    <n v="10333.6"/>
    <n v="9079.2633600000026"/>
    <n v="0.46769315745083373"/>
    <x v="4"/>
    <s v="Q3-2024"/>
    <s v="High"/>
    <s v="Americas &gt; USA &gt; Chicago"/>
    <s v="Jan-2023"/>
    <n v="19"/>
    <n v="19"/>
    <n v="1745430.1753"/>
    <n v="1223659.7347899997"/>
    <n v="0.70106484470493369"/>
    <s v="A"/>
    <n v="0"/>
    <n v="0"/>
    <n v="8.6999999999999994E-2"/>
    <n v="1485.4549999999999"/>
    <n v="9.6"/>
    <n v="23295.436032000001"/>
    <n v="14260.367999999999"/>
    <n v="9035.0680320000029"/>
  </r>
  <r>
    <s v="ORD-2025-417336"/>
    <d v="2025-08-30T00:00:00"/>
    <d v="2025-09-03T00:00:00"/>
    <x v="0"/>
    <s v="France"/>
    <s v="Marseille"/>
    <s v="Small Business"/>
    <x v="1"/>
    <x v="8"/>
    <x v="2"/>
    <x v="206"/>
    <n v="1286.56"/>
    <n v="2777.35"/>
    <n v="0.13200000000000001"/>
    <n v="8"/>
    <n v="4"/>
    <n v="19285.918399999999"/>
    <n v="10292.48"/>
    <n v="8993.4383999999991"/>
    <n v="0.46632150014696733"/>
    <x v="26"/>
    <s v="Q3-2025"/>
    <s v="High"/>
    <s v="Europe &gt; France &gt; Marseille"/>
    <s v="Jan-2023"/>
    <n v="31"/>
    <n v="31"/>
    <n v="1745430.1753"/>
    <n v="1242945.6531899997"/>
    <n v="0.71211422306043581"/>
    <s v="A"/>
    <n v="1"/>
    <n v="0"/>
    <n v="0.13200000000000001"/>
    <n v="1479.5439999999999"/>
    <n v="9.6"/>
    <n v="23143.102079999997"/>
    <n v="14203.622399999998"/>
    <n v="8939.4796799999986"/>
  </r>
  <r>
    <s v="ORD-2024-515105"/>
    <d v="2024-02-27T00:00:00"/>
    <d v="2024-03-26T00:00:00"/>
    <x v="2"/>
    <s v="India"/>
    <s v="Mumbai"/>
    <s v="Education"/>
    <x v="1"/>
    <x v="12"/>
    <x v="2"/>
    <x v="207"/>
    <n v="1035.19"/>
    <n v="2322.6999999999998"/>
    <n v="0.17299999999999999"/>
    <n v="10"/>
    <n v="28"/>
    <n v="19208.728999999999"/>
    <n v="10351.900000000001"/>
    <n v="8856.8289999999979"/>
    <n v="0.46108355217047409"/>
    <x v="30"/>
    <s v="Q1-2024"/>
    <s v="High"/>
    <s v="Asia &gt; India &gt; Mumbai"/>
    <s v="Jan-2023"/>
    <n v="13"/>
    <n v="13"/>
    <n v="1745430.1753"/>
    <n v="1262154.3821899998"/>
    <n v="0.72311937770473345"/>
    <s v="A"/>
    <n v="0"/>
    <n v="0"/>
    <n v="0.17299999999999999"/>
    <n v="1190.4684999999999"/>
    <n v="12"/>
    <n v="23050.474799999996"/>
    <n v="14285.621999999999"/>
    <n v="8764.8527999999969"/>
  </r>
  <r>
    <s v="ORD-2025-803803"/>
    <d v="2025-08-28T00:00:00"/>
    <d v="2025-09-05T00:00:00"/>
    <x v="3"/>
    <s v="Nigeria"/>
    <s v="Port Harcourt"/>
    <s v="Small Business"/>
    <x v="1"/>
    <x v="13"/>
    <x v="2"/>
    <x v="208"/>
    <n v="1271.0999999999999"/>
    <n v="1932.42"/>
    <n v="0.25"/>
    <n v="13"/>
    <n v="8"/>
    <n v="18841.095000000001"/>
    <n v="16524.3"/>
    <n v="2316.7950000000019"/>
    <n v="0.12296498690760817"/>
    <x v="26"/>
    <s v="Q3-2025"/>
    <s v="High"/>
    <s v="Africa &gt; Nigeria &gt; Port Harcourt"/>
    <s v="Jan-2023"/>
    <n v="31"/>
    <n v="31"/>
    <n v="1745430.1753"/>
    <n v="1280995.4771899998"/>
    <n v="0.733913905762415"/>
    <s v="A"/>
    <n v="0"/>
    <n v="1"/>
    <n v="0.25"/>
    <n v="1461.7649999999999"/>
    <n v="15.6"/>
    <n v="22609.313999999998"/>
    <n v="22803.533999999996"/>
    <n v="-194.21999999999753"/>
  </r>
  <r>
    <s v="ORD-2024-527858"/>
    <d v="2024-05-07T00:00:00"/>
    <d v="2024-05-12T00:00:00"/>
    <x v="3"/>
    <s v="Nigeria"/>
    <s v="Abuja"/>
    <s v="Non-Profit"/>
    <x v="5"/>
    <x v="2"/>
    <x v="2"/>
    <x v="209"/>
    <n v="1163.99"/>
    <n v="1617.85"/>
    <n v="0.127"/>
    <n v="13"/>
    <n v="5"/>
    <n v="18360.979650000001"/>
    <n v="15131.87"/>
    <n v="3229.1096500000003"/>
    <n v="0.1758680479774945"/>
    <x v="17"/>
    <s v="Q2-2024"/>
    <s v="Medium"/>
    <s v="Africa &gt; Nigeria &gt; Abuja"/>
    <s v="Jan-2023"/>
    <n v="16"/>
    <n v="16"/>
    <n v="1745430.1753"/>
    <n v="1299356.4568399999"/>
    <n v="0.74443336389361425"/>
    <s v="A"/>
    <n v="1"/>
    <n v="0"/>
    <n v="0.127"/>
    <n v="1338.5884999999998"/>
    <n v="15.6"/>
    <n v="22033.175579999999"/>
    <n v="20881.980599999995"/>
    <n v="1151.1949800000039"/>
  </r>
  <r>
    <s v="ORD-2024-544865"/>
    <d v="2024-02-16T00:00:00"/>
    <d v="2024-03-04T00:00:00"/>
    <x v="1"/>
    <s v="Canada"/>
    <s v="Montreal"/>
    <s v="Non-Profit"/>
    <x v="0"/>
    <x v="4"/>
    <x v="2"/>
    <x v="210"/>
    <n v="1350.98"/>
    <n v="2210.4"/>
    <n v="0.26300000000000001"/>
    <n v="11"/>
    <n v="17"/>
    <n v="17919.712800000001"/>
    <n v="14860.78"/>
    <n v="3058.9328000000005"/>
    <n v="0.17070211080615089"/>
    <x v="30"/>
    <s v="Q1-2024"/>
    <s v="High"/>
    <s v="Americas &gt; Canada &gt; Montreal"/>
    <s v="Jan-2023"/>
    <n v="13"/>
    <n v="13"/>
    <n v="1745430.1753"/>
    <n v="1317276.16964"/>
    <n v="0.75470000936221349"/>
    <s v="A"/>
    <n v="0"/>
    <n v="1"/>
    <n v="0.25"/>
    <n v="1553.627"/>
    <n v="13.2"/>
    <n v="21882.959999999999"/>
    <n v="20507.876399999997"/>
    <n v="1375.0836000000018"/>
  </r>
  <r>
    <s v="ORD-2024-500109"/>
    <d v="2024-05-18T00:00:00"/>
    <d v="2024-05-23T00:00:00"/>
    <x v="1"/>
    <s v="USA"/>
    <s v="Chicago"/>
    <s v="Enterprise"/>
    <x v="0"/>
    <x v="11"/>
    <x v="2"/>
    <x v="211"/>
    <n v="1274.5899999999999"/>
    <n v="2553.69"/>
    <n v="0.01"/>
    <n v="7"/>
    <n v="5"/>
    <n v="17697.0717"/>
    <n v="8922.1299999999992"/>
    <n v="8774.9417000000012"/>
    <n v="0.49584145042481809"/>
    <x v="17"/>
    <s v="Q2-2024"/>
    <s v="High"/>
    <s v="Americas &gt; USA &gt; Chicago"/>
    <s v="Jan-2023"/>
    <n v="16"/>
    <n v="16"/>
    <n v="1745430.1753"/>
    <n v="1334973.2413399999"/>
    <n v="0.76483909825298413"/>
    <s v="A"/>
    <n v="1"/>
    <n v="0"/>
    <n v="0.01"/>
    <n v="1465.7784999999999"/>
    <n v="8.4"/>
    <n v="21236.486040000003"/>
    <n v="12312.5394"/>
    <n v="8923.9466400000038"/>
  </r>
  <r>
    <s v="ORD-2023-159821"/>
    <d v="2023-07-01T00:00:00"/>
    <d v="2023-07-08T00:00:00"/>
    <x v="3"/>
    <s v="Nigeria"/>
    <s v="Port Harcourt"/>
    <s v="Corporate"/>
    <x v="0"/>
    <x v="5"/>
    <x v="2"/>
    <x v="212"/>
    <n v="834.26"/>
    <n v="1780.56"/>
    <n v="1.4E-2"/>
    <n v="10"/>
    <n v="7"/>
    <n v="17556.321599999999"/>
    <n v="8342.6"/>
    <n v="9213.7215999999989"/>
    <n v="0.5248093427497933"/>
    <x v="14"/>
    <s v="Q3-2023"/>
    <s v="High"/>
    <s v="Africa &gt; Nigeria &gt; Port Harcourt"/>
    <s v="Jan-2023"/>
    <n v="6"/>
    <n v="6"/>
    <n v="1745430.1753"/>
    <n v="1352529.5629399999"/>
    <n v="0.77489754793973964"/>
    <s v="A"/>
    <n v="1"/>
    <n v="0"/>
    <n v="1.4E-2"/>
    <n v="959.39899999999989"/>
    <n v="12"/>
    <n v="21067.585920000001"/>
    <n v="11512.787999999999"/>
    <n v="9554.7979200000027"/>
  </r>
  <r>
    <s v="ORD-2024-798002"/>
    <d v="2024-07-25T00:00:00"/>
    <d v="2024-08-01T00:00:00"/>
    <x v="3"/>
    <s v="Kenya"/>
    <s v="Mombasa"/>
    <s v="Non-Profit"/>
    <x v="3"/>
    <x v="8"/>
    <x v="2"/>
    <x v="213"/>
    <n v="1494.4"/>
    <n v="3661.07"/>
    <n v="7.1999999999999995E-2"/>
    <n v="5"/>
    <n v="7"/>
    <n v="16987.364800000003"/>
    <n v="7472"/>
    <n v="9515.364800000003"/>
    <n v="0.56014366630897339"/>
    <x v="23"/>
    <s v="Q3-2024"/>
    <s v="High"/>
    <s v="Africa &gt; Kenya &gt; Mombasa"/>
    <s v="Jan-2023"/>
    <n v="18"/>
    <n v="18"/>
    <n v="1745430.1753"/>
    <n v="1369516.92774"/>
    <n v="0.78463002824195527"/>
    <s v="A"/>
    <n v="1"/>
    <n v="0"/>
    <n v="7.1999999999999995E-2"/>
    <n v="1718.56"/>
    <n v="6"/>
    <n v="20384.837760000002"/>
    <n v="10311.36"/>
    <n v="10073.477760000002"/>
  </r>
  <r>
    <s v="ORD-2024-678110"/>
    <d v="2024-07-24T00:00:00"/>
    <d v="2024-08-08T00:00:00"/>
    <x v="0"/>
    <s v="France"/>
    <s v="Marseille"/>
    <s v="Enterprise"/>
    <x v="1"/>
    <x v="11"/>
    <x v="2"/>
    <x v="214"/>
    <n v="501.5"/>
    <n v="1201.47"/>
    <n v="0.126"/>
    <n v="16"/>
    <n v="15"/>
    <n v="16801.356479999999"/>
    <n v="8024"/>
    <n v="8777.3564799999986"/>
    <n v="0.52241951359394045"/>
    <x v="23"/>
    <s v="Q3-2024"/>
    <s v="Medium"/>
    <s v="Europe &gt; France &gt; Marseille"/>
    <s v="Jan-2023"/>
    <n v="18"/>
    <n v="18"/>
    <n v="1745430.1753"/>
    <n v="1386318.28422"/>
    <n v="0.79425593978958409"/>
    <s v="A"/>
    <n v="0"/>
    <n v="0"/>
    <n v="0.126"/>
    <n v="576.72499999999991"/>
    <n v="19.2"/>
    <n v="20161.627775999998"/>
    <n v="11073.119999999997"/>
    <n v="9088.5077760000004"/>
  </r>
  <r>
    <s v="ORD-2023-211715"/>
    <d v="2023-10-30T00:00:00"/>
    <d v="2023-11-14T00:00:00"/>
    <x v="2"/>
    <s v="India"/>
    <s v="Bengaluru"/>
    <s v="Corporate"/>
    <x v="2"/>
    <x v="6"/>
    <x v="2"/>
    <x v="215"/>
    <n v="953.46"/>
    <n v="2066.75"/>
    <n v="0.13800000000000001"/>
    <n v="9"/>
    <n v="15"/>
    <n v="16033.8465"/>
    <n v="8581.14"/>
    <n v="7452.7065000000002"/>
    <n v="0.46481089238318457"/>
    <x v="5"/>
    <s v="Q4-2023"/>
    <s v="High"/>
    <s v="Asia &gt; India &gt; Bengaluru"/>
    <s v="Jan-2023"/>
    <n v="9"/>
    <n v="9"/>
    <n v="1745430.1753"/>
    <n v="1402352.13072"/>
    <n v="0.80344212593836206"/>
    <s v="B"/>
    <n v="0"/>
    <n v="0"/>
    <n v="0.13800000000000001"/>
    <n v="1096.479"/>
    <n v="10.799999999999999"/>
    <n v="19240.6158"/>
    <n v="11841.973199999999"/>
    <n v="7398.642600000001"/>
  </r>
  <r>
    <s v="ORD-2023-569862"/>
    <d v="2023-07-16T00:00:00"/>
    <d v="2023-08-13T00:00:00"/>
    <x v="0"/>
    <s v="United Kingdom"/>
    <s v="Manchester"/>
    <s v="Non-Profit"/>
    <x v="2"/>
    <x v="8"/>
    <x v="2"/>
    <x v="216"/>
    <n v="1039.03"/>
    <n v="2545.81"/>
    <n v="0.216"/>
    <n v="8"/>
    <n v="28"/>
    <n v="15967.320320000001"/>
    <n v="8312.24"/>
    <n v="7655.0803200000009"/>
    <n v="0.47942172929364774"/>
    <x v="14"/>
    <s v="Q3-2023"/>
    <s v="High"/>
    <s v="Europe &gt; United Kingdom &gt; Manchester"/>
    <s v="Jan-2023"/>
    <n v="6"/>
    <n v="6"/>
    <n v="1745430.1753"/>
    <n v="1418319.45104"/>
    <n v="0.81259019759769124"/>
    <s v="B"/>
    <n v="0"/>
    <n v="1"/>
    <n v="0.216"/>
    <n v="1194.8844999999999"/>
    <n v="9.6"/>
    <n v="19160.784383999999"/>
    <n v="11470.891199999998"/>
    <n v="7689.8931840000005"/>
  </r>
  <r>
    <s v="ORD-2025-635337"/>
    <d v="2025-08-05T00:00:00"/>
    <d v="2025-08-28T00:00:00"/>
    <x v="2"/>
    <s v="India"/>
    <s v="Mumbai"/>
    <s v="Non-Profit"/>
    <x v="5"/>
    <x v="15"/>
    <x v="2"/>
    <x v="217"/>
    <n v="638.54"/>
    <n v="987.24"/>
    <n v="0"/>
    <n v="16"/>
    <n v="23"/>
    <n v="15795.84"/>
    <n v="10216.64"/>
    <n v="5579.2000000000007"/>
    <n v="0.35320692030306716"/>
    <x v="26"/>
    <s v="Q3-2025"/>
    <s v="Medium"/>
    <s v="Asia &gt; India &gt; Mumbai"/>
    <s v="Jan-2023"/>
    <n v="31"/>
    <n v="31"/>
    <n v="1745430.1753"/>
    <n v="1434115.29104"/>
    <n v="0.82164002395197966"/>
    <s v="B"/>
    <n v="0"/>
    <n v="0"/>
    <n v="0"/>
    <n v="734.32099999999991"/>
    <n v="19.2"/>
    <n v="18955.007999999998"/>
    <n v="14098.963199999998"/>
    <n v="4856.0447999999997"/>
  </r>
  <r>
    <s v="ORD-2025-244832"/>
    <d v="2025-09-11T00:00:00"/>
    <d v="2025-09-28T00:00:00"/>
    <x v="3"/>
    <s v="Kenya"/>
    <s v="Nairobi"/>
    <s v="Non-Profit"/>
    <x v="5"/>
    <x v="8"/>
    <x v="2"/>
    <x v="218"/>
    <n v="891.46"/>
    <n v="728.61"/>
    <n v="0.185"/>
    <n v="25"/>
    <n v="17"/>
    <n v="14845.428749999999"/>
    <n v="22286.5"/>
    <n v="-7441.0712500000009"/>
    <n v="-0.50123653383874156"/>
    <x v="21"/>
    <s v="Q3-2025"/>
    <s v="Low"/>
    <s v="Africa &gt; Kenya &gt; Nairobi"/>
    <s v="Jan-2023"/>
    <n v="32"/>
    <n v="32"/>
    <n v="1745430.1753"/>
    <n v="1448960.71979"/>
    <n v="0.83014533625841347"/>
    <s v="B"/>
    <n v="0"/>
    <n v="0"/>
    <n v="0.185"/>
    <n v="1025.1789999999999"/>
    <n v="30"/>
    <n v="17814.514499999997"/>
    <n v="30755.369999999995"/>
    <n v="-12940.855499999998"/>
  </r>
  <r>
    <s v="ORD-2024-771210"/>
    <d v="2024-09-14T00:00:00"/>
    <d v="2024-10-05T00:00:00"/>
    <x v="2"/>
    <s v="China"/>
    <s v="Shanghai"/>
    <s v="Small Business"/>
    <x v="2"/>
    <x v="11"/>
    <x v="2"/>
    <x v="219"/>
    <n v="1405.56"/>
    <n v="2968.87"/>
    <n v="0.16900000000000001"/>
    <n v="6"/>
    <n v="21"/>
    <n v="14802.785820000001"/>
    <n v="8433.36"/>
    <n v="6369.4258200000004"/>
    <n v="0.4302856163327235"/>
    <x v="31"/>
    <s v="Q3-2024"/>
    <s v="High"/>
    <s v="Asia &gt; China &gt; Shanghai"/>
    <s v="Jan-2023"/>
    <n v="20"/>
    <n v="20"/>
    <n v="1745430.1753"/>
    <n v="1463763.5056100001"/>
    <n v="0.83862621737842491"/>
    <s v="B"/>
    <n v="0"/>
    <n v="0"/>
    <n v="0.16900000000000001"/>
    <n v="1616.3939999999998"/>
    <n v="7.1999999999999993"/>
    <n v="17763.342983999999"/>
    <n v="11638.036799999998"/>
    <n v="6125.3061840000009"/>
  </r>
  <r>
    <s v="ORD-2024-855600"/>
    <d v="2024-04-29T00:00:00"/>
    <d v="2024-05-19T00:00:00"/>
    <x v="0"/>
    <s v="Germany"/>
    <s v="Frankfurt"/>
    <s v="Enterprise"/>
    <x v="1"/>
    <x v="1"/>
    <x v="2"/>
    <x v="220"/>
    <n v="668.97"/>
    <n v="1667.44"/>
    <n v="3.4000000000000002E-2"/>
    <n v="9"/>
    <n v="20"/>
    <n v="14496.72336"/>
    <n v="6020.7300000000005"/>
    <n v="8475.9933600000004"/>
    <n v="0.58468339013679027"/>
    <x v="28"/>
    <s v="Q2-2024"/>
    <s v="High"/>
    <s v="Europe &gt; Germany &gt; Frankfurt"/>
    <s v="Jan-2023"/>
    <n v="15"/>
    <n v="15"/>
    <n v="1745430.1753"/>
    <n v="1478260.2289700001"/>
    <n v="0.84693174776580249"/>
    <s v="B"/>
    <n v="0"/>
    <n v="0"/>
    <n v="3.4000000000000002E-2"/>
    <n v="769.31549999999993"/>
    <n v="10.799999999999999"/>
    <n v="17396.068031999999"/>
    <n v="8308.607399999999"/>
    <n v="9087.4606320000003"/>
  </r>
  <r>
    <s v="ORD-2024-907733"/>
    <d v="2024-03-09T00:00:00"/>
    <d v="2024-03-22T00:00:00"/>
    <x v="0"/>
    <s v="United Kingdom"/>
    <s v="Manchester"/>
    <s v="Consumer"/>
    <x v="2"/>
    <x v="13"/>
    <x v="2"/>
    <x v="221"/>
    <n v="985.45"/>
    <n v="1802.44"/>
    <n v="8.9999999999999993E-3"/>
    <n v="8"/>
    <n v="13"/>
    <n v="14289.74432"/>
    <n v="7883.6"/>
    <n v="6406.1443199999994"/>
    <n v="0.44830363486867481"/>
    <x v="12"/>
    <s v="Q1-2024"/>
    <s v="High"/>
    <s v="Europe &gt; United Kingdom &gt; Manchester"/>
    <s v="Jan-2023"/>
    <n v="14"/>
    <n v="14"/>
    <n v="1745430.1753"/>
    <n v="1492549.9732900001"/>
    <n v="0.85511869475584412"/>
    <s v="B"/>
    <n v="0"/>
    <n v="0"/>
    <n v="8.9999999999999993E-3"/>
    <n v="1133.2674999999999"/>
    <n v="9.6"/>
    <n v="17147.693184"/>
    <n v="10879.367999999999"/>
    <n v="6268.3251840000012"/>
  </r>
  <r>
    <s v="ORD-2023-422918"/>
    <d v="2023-02-28T00:00:00"/>
    <d v="2023-03-20T00:00:00"/>
    <x v="0"/>
    <s v="Germany"/>
    <s v="Berlin"/>
    <s v="Small Business"/>
    <x v="3"/>
    <x v="11"/>
    <x v="2"/>
    <x v="222"/>
    <n v="1200.78"/>
    <n v="2001.17"/>
    <n v="0.29199999999999998"/>
    <n v="10"/>
    <n v="20"/>
    <n v="14168.283600000001"/>
    <n v="12007.8"/>
    <n v="2160.4836000000014"/>
    <n v="0.15248732034132922"/>
    <x v="29"/>
    <s v="Q1-2023"/>
    <s v="High"/>
    <s v="Europe &gt; Germany &gt; Berlin"/>
    <s v="Jan-2023"/>
    <n v="1"/>
    <n v="1"/>
    <n v="1745430.1753"/>
    <n v="1506718.2568900001"/>
    <n v="0.86323605390346203"/>
    <s v="B"/>
    <n v="0"/>
    <n v="1"/>
    <n v="0.25"/>
    <n v="1380.8969999999999"/>
    <n v="12"/>
    <n v="18010.53"/>
    <n v="16570.763999999999"/>
    <n v="1439.7659999999996"/>
  </r>
  <r>
    <s v="ORD-2024-776337"/>
    <d v="2024-11-12T00:00:00"/>
    <d v="2024-11-21T00:00:00"/>
    <x v="2"/>
    <s v="India"/>
    <s v="Mumbai"/>
    <s v="Corporate"/>
    <x v="3"/>
    <x v="11"/>
    <x v="2"/>
    <x v="223"/>
    <n v="903.41"/>
    <n v="1860.41"/>
    <n v="0.108"/>
    <n v="8"/>
    <n v="9"/>
    <n v="13275.885760000001"/>
    <n v="7227.28"/>
    <n v="6048.6057600000013"/>
    <n v="0.455608451996803"/>
    <x v="6"/>
    <s v="Q4-2024"/>
    <s v="High"/>
    <s v="Asia &gt; India &gt; Mumbai"/>
    <s v="Jan-2023"/>
    <n v="22"/>
    <n v="22"/>
    <n v="1745430.1753"/>
    <n v="1519994.1426500001"/>
    <n v="0.87084213631676644"/>
    <s v="B"/>
    <n v="0"/>
    <n v="0"/>
    <n v="0.108"/>
    <n v="1038.9214999999999"/>
    <n v="9.6"/>
    <n v="15931.062912000001"/>
    <n v="9973.6463999999996"/>
    <n v="5957.4165120000016"/>
  </r>
  <r>
    <s v="ORD-2025-983096"/>
    <d v="2025-05-17T00:00:00"/>
    <d v="2025-05-28T00:00:00"/>
    <x v="2"/>
    <s v="India"/>
    <s v="Bengaluru"/>
    <s v="Corporate"/>
    <x v="5"/>
    <x v="7"/>
    <x v="2"/>
    <x v="224"/>
    <n v="623.4"/>
    <n v="1100.0899999999999"/>
    <n v="0.114"/>
    <n v="12"/>
    <n v="11"/>
    <n v="11696.156879999999"/>
    <n v="7480.7999999999993"/>
    <n v="4215.3568799999994"/>
    <n v="0.36040529579490388"/>
    <x v="27"/>
    <s v="Q2-2025"/>
    <s v="Medium"/>
    <s v="Asia &gt; India &gt; Bengaluru"/>
    <s v="Jan-2023"/>
    <n v="28"/>
    <n v="28"/>
    <n v="1745430.1753"/>
    <n v="1531690.29953"/>
    <n v="0.87754315308931619"/>
    <s v="B"/>
    <n v="0"/>
    <n v="0"/>
    <n v="0.114"/>
    <n v="716.91"/>
    <n v="14.399999999999999"/>
    <n v="14035.388255999997"/>
    <n v="10323.503999999999"/>
    <n v="3711.8842559999975"/>
  </r>
  <r>
    <s v="ORD-2023-501220"/>
    <d v="2023-04-19T00:00:00"/>
    <d v="2023-05-07T00:00:00"/>
    <x v="0"/>
    <s v="United Kingdom"/>
    <s v="Birmingham"/>
    <s v="Enterprise"/>
    <x v="0"/>
    <x v="15"/>
    <x v="2"/>
    <x v="225"/>
    <n v="1089.1500000000001"/>
    <n v="1088.2"/>
    <n v="5.0999999999999997E-2"/>
    <n v="11"/>
    <n v="18"/>
    <n v="11359.719800000001"/>
    <n v="11980.650000000001"/>
    <n v="-620.9302000000007"/>
    <n v="-5.4660696824581946E-2"/>
    <x v="24"/>
    <s v="Q2-2023"/>
    <s v="Medium"/>
    <s v="Europe &gt; United Kingdom &gt; Birmingham"/>
    <s v="Jan-2023"/>
    <n v="3"/>
    <n v="3"/>
    <n v="1745430.1753"/>
    <n v="1543050.01933"/>
    <n v="0.88405141676021759"/>
    <s v="B"/>
    <n v="0"/>
    <n v="0"/>
    <n v="5.0999999999999997E-2"/>
    <n v="1252.5225"/>
    <n v="13.2"/>
    <n v="13631.663759999999"/>
    <n v="16533.296999999999"/>
    <n v="-2901.6332399999992"/>
  </r>
  <r>
    <s v="ORD-2024-102866"/>
    <d v="2024-12-12T00:00:00"/>
    <d v="2024-12-20T00:00:00"/>
    <x v="2"/>
    <s v="Japan"/>
    <s v="Tokyo"/>
    <s v="Corporate"/>
    <x v="0"/>
    <x v="7"/>
    <x v="2"/>
    <x v="226"/>
    <n v="1202.47"/>
    <n v="1444.72"/>
    <n v="0.24099999999999999"/>
    <n v="10"/>
    <n v="8"/>
    <n v="10965.424800000001"/>
    <n v="12024.7"/>
    <n v="-1059.2752"/>
    <n v="-9.660138292134382E-2"/>
    <x v="1"/>
    <s v="Q4-2024"/>
    <s v="Medium"/>
    <s v="Asia &gt; Japan &gt; Tokyo"/>
    <s v="Mar-2023"/>
    <n v="21"/>
    <n v="21"/>
    <n v="1745430.1753"/>
    <n v="1554015.44413"/>
    <n v="0.8903337790999859"/>
    <s v="B"/>
    <n v="0"/>
    <n v="1"/>
    <n v="0.24099999999999999"/>
    <n v="1382.8405"/>
    <n v="12"/>
    <n v="13158.509759999999"/>
    <n v="16594.085999999999"/>
    <n v="-3435.5762400000003"/>
  </r>
  <r>
    <s v="ORD-2023-813340"/>
    <d v="2023-12-26T00:00:00"/>
    <d v="2024-01-03T00:00:00"/>
    <x v="0"/>
    <s v="France"/>
    <s v="Lyon"/>
    <s v="Small Business"/>
    <x v="0"/>
    <x v="9"/>
    <x v="2"/>
    <x v="227"/>
    <n v="492.75"/>
    <n v="731.29"/>
    <n v="5.8000000000000003E-2"/>
    <n v="15"/>
    <n v="8"/>
    <n v="10333.127699999997"/>
    <n v="7391.25"/>
    <n v="2941.8776999999973"/>
    <n v="0.28470350753528362"/>
    <x v="19"/>
    <s v="Q4-2023"/>
    <s v="Low"/>
    <s v="Europe &gt; France &gt; Lyon"/>
    <s v="Jan-2023"/>
    <n v="11"/>
    <n v="11"/>
    <n v="1745430.1753"/>
    <n v="1564348.57183"/>
    <n v="0.89625388283500018"/>
    <s v="B"/>
    <n v="0"/>
    <n v="0"/>
    <n v="5.8000000000000003E-2"/>
    <n v="566.66249999999991"/>
    <n v="18"/>
    <n v="12399.753239999998"/>
    <n v="10199.924999999999"/>
    <n v="2199.8282399999989"/>
  </r>
  <r>
    <s v="ORD-2025-480172"/>
    <d v="2025-06-17T00:00:00"/>
    <d v="2025-07-05T00:00:00"/>
    <x v="2"/>
    <s v="India"/>
    <s v="Delhi"/>
    <s v="Consumer"/>
    <x v="1"/>
    <x v="2"/>
    <x v="2"/>
    <x v="228"/>
    <n v="982.93"/>
    <n v="2299.3000000000002"/>
    <n v="0.113"/>
    <n v="5"/>
    <n v="18"/>
    <n v="10197.395500000001"/>
    <n v="4914.6499999999996"/>
    <n v="5282.7455000000009"/>
    <n v="0.51804850562087157"/>
    <x v="15"/>
    <s v="Q2-2025"/>
    <s v="High"/>
    <s v="Asia &gt; India &gt; Delhi"/>
    <s v="Jan-2023"/>
    <n v="29"/>
    <n v="29"/>
    <n v="1745430.1753"/>
    <n v="1574545.9673300001"/>
    <n v="0.90209622224468033"/>
    <s v="B"/>
    <n v="0"/>
    <n v="0"/>
    <n v="0.113"/>
    <n v="1130.3694999999998"/>
    <n v="6"/>
    <n v="12236.874600000001"/>
    <n v="6782.2169999999987"/>
    <n v="5454.6576000000023"/>
  </r>
  <r>
    <s v="ORD-2023-480975"/>
    <d v="2023-02-15T00:00:00"/>
    <d v="2023-02-26T00:00:00"/>
    <x v="3"/>
    <s v="South Africa"/>
    <s v="Johannesburg"/>
    <s v="Non-Profit"/>
    <x v="0"/>
    <x v="10"/>
    <x v="2"/>
    <x v="229"/>
    <n v="498.5"/>
    <n v="755.87"/>
    <n v="0.13"/>
    <n v="14"/>
    <n v="11"/>
    <n v="9206.4966000000004"/>
    <n v="6979"/>
    <n v="2227.4966000000004"/>
    <n v="0.24194834330357548"/>
    <x v="29"/>
    <s v="Q1-2023"/>
    <s v="Low"/>
    <s v="Africa &gt; South Africa &gt; Johannesburg"/>
    <s v="Jan-2023"/>
    <n v="1"/>
    <n v="1"/>
    <n v="1745430.1753"/>
    <n v="1583752.4639300001"/>
    <n v="0.90737085123315742"/>
    <s v="B"/>
    <n v="0"/>
    <n v="0"/>
    <n v="0.13"/>
    <n v="573.27499999999998"/>
    <n v="16.8"/>
    <n v="11047.79592"/>
    <n v="9631.02"/>
    <n v="1416.77592"/>
  </r>
  <r>
    <s v="ORD-2023-884192"/>
    <d v="2023-01-10T00:00:00"/>
    <d v="2023-01-29T00:00:00"/>
    <x v="0"/>
    <s v="France"/>
    <s v="Lyon"/>
    <s v="Non-Profit"/>
    <x v="3"/>
    <x v="4"/>
    <x v="2"/>
    <x v="230"/>
    <n v="401.66"/>
    <n v="772.09"/>
    <n v="8.8999999999999996E-2"/>
    <n v="13"/>
    <n v="19"/>
    <n v="9143.8618700000006"/>
    <n v="5221.58"/>
    <n v="3922.2818700000007"/>
    <n v="0.42895244107619052"/>
    <x v="18"/>
    <s v="Q1-2023"/>
    <s v="Low"/>
    <s v="Europe &gt; France &gt; Lyon"/>
    <s v="Jan-2023"/>
    <n v="0"/>
    <n v="0"/>
    <n v="1745430.1753"/>
    <n v="1592896.3258"/>
    <n v="0.91260959523987673"/>
    <s v="B"/>
    <n v="0"/>
    <n v="0"/>
    <n v="8.8999999999999996E-2"/>
    <n v="461.90899999999999"/>
    <n v="15.6"/>
    <n v="10972.634243999999"/>
    <n v="7205.7803999999996"/>
    <n v="3766.8538439999993"/>
  </r>
  <r>
    <s v="ORD-2024-713332"/>
    <d v="2024-06-05T00:00:00"/>
    <d v="2024-06-23T00:00:00"/>
    <x v="3"/>
    <s v="Kenya"/>
    <s v="Nairobi"/>
    <s v="Consumer"/>
    <x v="5"/>
    <x v="4"/>
    <x v="2"/>
    <x v="231"/>
    <n v="1208.74"/>
    <n v="1594.78"/>
    <n v="5.8999999999999997E-2"/>
    <n v="6"/>
    <n v="18"/>
    <n v="9004.12788"/>
    <n v="7252.4400000000005"/>
    <n v="1751.6878799999995"/>
    <n v="0.19454275898178375"/>
    <x v="2"/>
    <s v="Q2-2024"/>
    <s v="Medium"/>
    <s v="Africa &gt; Kenya &gt; Nairobi"/>
    <s v="Jan-2023"/>
    <n v="17"/>
    <n v="17"/>
    <n v="1745430.1753"/>
    <n v="1601900.45368"/>
    <n v="0.9177682821970633"/>
    <s v="B"/>
    <n v="0"/>
    <n v="0"/>
    <n v="5.8999999999999997E-2"/>
    <n v="1390.0509999999999"/>
    <n v="7.1999999999999993"/>
    <n v="10804.953455999999"/>
    <n v="10008.367199999999"/>
    <n v="796.5862560000005"/>
  </r>
  <r>
    <s v="ORD-2023-552115"/>
    <d v="2023-09-17T00:00:00"/>
    <d v="2023-10-02T00:00:00"/>
    <x v="1"/>
    <s v="Brazil"/>
    <s v="Rio de Janeiro"/>
    <s v="Small Business"/>
    <x v="0"/>
    <x v="7"/>
    <x v="2"/>
    <x v="232"/>
    <n v="689.33"/>
    <n v="668.27"/>
    <n v="0.186"/>
    <n v="16"/>
    <n v="15"/>
    <n v="8703.5484799999995"/>
    <n v="11029.28"/>
    <n v="-2325.7315200000012"/>
    <n v="-0.2672164721486105"/>
    <x v="7"/>
    <s v="Q3-2023"/>
    <s v="Low"/>
    <s v="Americas &gt; Brazil &gt; Rio de Janeiro"/>
    <s v="Jan-2023"/>
    <n v="8"/>
    <n v="8"/>
    <n v="1745430.1753"/>
    <n v="1610604.0021600001"/>
    <n v="0.92275475980193467"/>
    <s v="B"/>
    <n v="0"/>
    <n v="0"/>
    <n v="0.186"/>
    <n v="792.72950000000003"/>
    <n v="19.2"/>
    <n v="10444.258176000001"/>
    <n v="15220.4064"/>
    <n v="-4776.1482239999987"/>
  </r>
  <r>
    <s v="ORD-2023-867166"/>
    <d v="2023-04-13T00:00:00"/>
    <d v="2023-04-20T00:00:00"/>
    <x v="0"/>
    <s v="France"/>
    <s v="Lyon"/>
    <s v="Small Business"/>
    <x v="2"/>
    <x v="5"/>
    <x v="2"/>
    <x v="233"/>
    <n v="227.02"/>
    <n v="434.72"/>
    <n v="9.8000000000000004E-2"/>
    <n v="22"/>
    <n v="7"/>
    <n v="8626.5836799999997"/>
    <n v="4994.4400000000005"/>
    <n v="3632.1436799999992"/>
    <n v="0.42104079838938041"/>
    <x v="24"/>
    <s v="Q2-2023"/>
    <s v="Low"/>
    <s v="Europe &gt; France &gt; Lyon"/>
    <s v="Jan-2023"/>
    <n v="3"/>
    <n v="3"/>
    <n v="1745430.1753"/>
    <n v="1619230.5858400001"/>
    <n v="0.92769714237448142"/>
    <s v="B"/>
    <n v="1"/>
    <n v="0"/>
    <n v="9.8000000000000004E-2"/>
    <n v="261.07299999999998"/>
    <n v="26.4"/>
    <n v="10351.900416"/>
    <n v="6892.3271999999988"/>
    <n v="3459.5732160000016"/>
  </r>
  <r>
    <s v="ORD-2024-689872"/>
    <d v="2024-08-03T00:00:00"/>
    <d v="2024-08-09T00:00:00"/>
    <x v="3"/>
    <s v="Kenya"/>
    <s v="Mombasa"/>
    <s v="Consumer"/>
    <x v="1"/>
    <x v="11"/>
    <x v="2"/>
    <x v="234"/>
    <n v="643.21"/>
    <n v="1112.81"/>
    <n v="0.14099999999999999"/>
    <n v="9"/>
    <n v="6"/>
    <n v="8603.1341099999991"/>
    <n v="5788.89"/>
    <n v="2814.2441099999987"/>
    <n v="0.32711847496702562"/>
    <x v="4"/>
    <s v="Q3-2024"/>
    <s v="Medium"/>
    <s v="Africa &gt; Kenya &gt; Mombasa"/>
    <s v="Jan-2023"/>
    <n v="19"/>
    <n v="19"/>
    <n v="1745430.1753"/>
    <n v="1627833.7199500001"/>
    <n v="0.93262609010997088"/>
    <s v="B"/>
    <n v="1"/>
    <n v="0"/>
    <n v="0.14099999999999999"/>
    <n v="739.69150000000002"/>
    <n v="10.799999999999999"/>
    <n v="10323.760931999997"/>
    <n v="7988.6681999999992"/>
    <n v="2335.0927319999983"/>
  </r>
  <r>
    <s v="ORD-2024-499009"/>
    <d v="2024-01-25T00:00:00"/>
    <d v="2024-01-27T00:00:00"/>
    <x v="1"/>
    <s v="Brazil"/>
    <s v="São Paulo"/>
    <s v="Non-Profit"/>
    <x v="1"/>
    <x v="15"/>
    <x v="2"/>
    <x v="235"/>
    <n v="1410.97"/>
    <n v="1650.75"/>
    <n v="0.13500000000000001"/>
    <n v="6"/>
    <n v="2"/>
    <n v="8567.3924999999999"/>
    <n v="8465.82"/>
    <n v="101.57250000000022"/>
    <n v="1.1855707556295596E-2"/>
    <x v="22"/>
    <s v="Q1-2024"/>
    <s v="High"/>
    <s v="Americas &gt; Brazil &gt; São Paulo"/>
    <s v="Jan-2023"/>
    <n v="12"/>
    <n v="12"/>
    <n v="1745430.1753"/>
    <n v="1636401.1124500001"/>
    <n v="0.93753456059549323"/>
    <s v="B"/>
    <n v="1"/>
    <n v="0"/>
    <n v="0.13500000000000001"/>
    <n v="1622.6154999999999"/>
    <n v="7.1999999999999993"/>
    <n v="10280.870999999999"/>
    <n v="11682.831599999998"/>
    <n v="-1401.9605999999985"/>
  </r>
  <r>
    <s v="ORD-2024-897622"/>
    <d v="2024-03-30T00:00:00"/>
    <d v="2024-04-24T00:00:00"/>
    <x v="1"/>
    <s v="USA"/>
    <s v="Austin"/>
    <s v="Non-Profit"/>
    <x v="2"/>
    <x v="12"/>
    <x v="2"/>
    <x v="236"/>
    <n v="160.82"/>
    <n v="258.52"/>
    <n v="0.13"/>
    <n v="37"/>
    <n v="25"/>
    <n v="8321.7587999999996"/>
    <n v="5950.34"/>
    <n v="2371.4187999999995"/>
    <n v="0.28496605789631868"/>
    <x v="12"/>
    <s v="Q1-2024"/>
    <s v="Low"/>
    <s v="Americas &gt; USA &gt; Austin"/>
    <s v="Jan-2023"/>
    <n v="14"/>
    <n v="14"/>
    <n v="1745430.1753"/>
    <n v="1644722.8712500001"/>
    <n v="0.94230230147551408"/>
    <s v="B"/>
    <n v="0"/>
    <n v="0"/>
    <n v="0.13"/>
    <n v="184.94299999999998"/>
    <n v="44.4"/>
    <n v="9986.1105599999992"/>
    <n v="8211.4691999999995"/>
    <n v="1774.6413599999996"/>
  </r>
  <r>
    <s v="ORD-2024-212990"/>
    <d v="2024-08-12T00:00:00"/>
    <d v="2024-09-03T00:00:00"/>
    <x v="1"/>
    <s v="USA"/>
    <s v="Austin"/>
    <s v="Consumer"/>
    <x v="5"/>
    <x v="14"/>
    <x v="2"/>
    <x v="237"/>
    <n v="797.8"/>
    <n v="886.22"/>
    <n v="0.23599999999999999"/>
    <n v="12"/>
    <n v="22"/>
    <n v="8124.8649599999999"/>
    <n v="9573.5999999999985"/>
    <n v="-1448.7350399999987"/>
    <n v="-0.17830881462428622"/>
    <x v="4"/>
    <s v="Q3-2024"/>
    <s v="Medium"/>
    <s v="Americas &gt; USA &gt; Austin"/>
    <s v="Jan-2023"/>
    <n v="19"/>
    <n v="19"/>
    <n v="1745430.1753"/>
    <n v="1652847.73621"/>
    <n v="0.94695723701803936"/>
    <s v="B"/>
    <n v="0"/>
    <n v="1"/>
    <n v="0.23599999999999999"/>
    <n v="917.46999999999991"/>
    <n v="14.399999999999999"/>
    <n v="9749.8379519999999"/>
    <n v="13211.567999999997"/>
    <n v="-3461.7300479999976"/>
  </r>
  <r>
    <s v="ORD-2023-723587"/>
    <d v="2023-01-02T00:00:00"/>
    <d v="2023-01-05T00:00:00"/>
    <x v="1"/>
    <s v="Canada"/>
    <s v="Toronto"/>
    <s v="Corporate"/>
    <x v="5"/>
    <x v="7"/>
    <x v="2"/>
    <x v="238"/>
    <n v="315.87"/>
    <n v="591.67999999999995"/>
    <n v="0"/>
    <n v="13"/>
    <n v="3"/>
    <n v="7691.8399999999992"/>
    <n v="4106.3100000000004"/>
    <n v="3585.5299999999988"/>
    <n v="0.46614724175229844"/>
    <x v="18"/>
    <s v="Q1-2023"/>
    <s v="Low"/>
    <s v="Americas &gt; Canada &gt; Toronto"/>
    <s v="Jan-2023"/>
    <n v="0"/>
    <n v="0"/>
    <n v="1745430.1753"/>
    <n v="1660539.5762100001"/>
    <n v="0.95136408188003907"/>
    <s v="C"/>
    <n v="1"/>
    <n v="0"/>
    <n v="0"/>
    <n v="363.25049999999999"/>
    <n v="15.6"/>
    <n v="9230.2079999999987"/>
    <n v="5666.7078000000001"/>
    <n v="3563.5001999999986"/>
  </r>
  <r>
    <s v="ORD-2023-430904"/>
    <d v="2023-01-27T00:00:00"/>
    <d v="2023-01-31T00:00:00"/>
    <x v="0"/>
    <s v="United Kingdom"/>
    <s v="Manchester"/>
    <s v="Enterprise"/>
    <x v="2"/>
    <x v="15"/>
    <x v="2"/>
    <x v="239"/>
    <n v="941.2"/>
    <n v="668.02"/>
    <n v="0.22"/>
    <n v="14"/>
    <n v="4"/>
    <n v="7294.7783999999992"/>
    <n v="13176.800000000001"/>
    <n v="-5882.0216000000019"/>
    <n v="-0.80633314371825227"/>
    <x v="18"/>
    <s v="Q1-2023"/>
    <s v="Low"/>
    <s v="Europe &gt; United Kingdom &gt; Manchester"/>
    <s v="Jan-2023"/>
    <n v="0"/>
    <n v="0"/>
    <n v="1745430.1753"/>
    <n v="1667834.35461"/>
    <n v="0.95554344035752503"/>
    <s v="C"/>
    <n v="1"/>
    <n v="1"/>
    <n v="0.22"/>
    <n v="1082.3799999999999"/>
    <n v="16.8"/>
    <n v="8753.7340800000002"/>
    <n v="18183.984"/>
    <n v="-9430.2499200000002"/>
  </r>
  <r>
    <s v="ORD-2023-276806"/>
    <d v="2023-03-04T00:00:00"/>
    <d v="2023-03-24T00:00:00"/>
    <x v="1"/>
    <s v="Canada"/>
    <s v="Montreal"/>
    <s v="Consumer"/>
    <x v="5"/>
    <x v="14"/>
    <x v="2"/>
    <x v="240"/>
    <n v="481.71"/>
    <n v="912.45"/>
    <n v="0.20300000000000001"/>
    <n v="10"/>
    <n v="20"/>
    <n v="7272.2264999999998"/>
    <n v="4817.0999999999995"/>
    <n v="2455.1265000000003"/>
    <n v="0.33760313983619739"/>
    <x v="8"/>
    <s v="Q1-2023"/>
    <s v="Medium"/>
    <s v="Americas &gt; Canada &gt; Montreal"/>
    <s v="Jan-2023"/>
    <n v="2"/>
    <n v="2"/>
    <n v="1745430.1753"/>
    <n v="1675106.5811100001"/>
    <n v="0.95970987829523868"/>
    <s v="C"/>
    <n v="0"/>
    <n v="1"/>
    <n v="0.20300000000000001"/>
    <n v="553.96649999999988"/>
    <n v="12"/>
    <n v="8726.6718000000001"/>
    <n v="6647.5979999999981"/>
    <n v="2079.0738000000019"/>
  </r>
  <r>
    <s v="ORD-2023-676553"/>
    <d v="2023-05-20T00:00:00"/>
    <d v="2023-06-19T00:00:00"/>
    <x v="2"/>
    <s v="India"/>
    <s v="Delhi"/>
    <s v="Non-Profit"/>
    <x v="1"/>
    <x v="11"/>
    <x v="2"/>
    <x v="241"/>
    <n v="1161.2"/>
    <n v="878.73"/>
    <n v="0.19"/>
    <n v="10"/>
    <n v="30"/>
    <n v="7117.7129999999997"/>
    <n v="11612"/>
    <n v="-4494.2870000000003"/>
    <n v="-0.63142290227212028"/>
    <x v="0"/>
    <s v="Q2-2023"/>
    <s v="Medium"/>
    <s v="Asia &gt; India &gt; Delhi"/>
    <s v="Jan-2023"/>
    <n v="4"/>
    <n v="4"/>
    <n v="1745430.1753"/>
    <n v="1682224.2941100001"/>
    <n v="0.96378779163759087"/>
    <s v="C"/>
    <n v="0"/>
    <n v="0"/>
    <n v="0.19"/>
    <n v="1335.3799999999999"/>
    <n v="12"/>
    <n v="8541.2556000000004"/>
    <n v="16024.559999999998"/>
    <n v="-7483.3043999999973"/>
  </r>
  <r>
    <s v="ORD-2024-542244"/>
    <d v="2024-08-30T00:00:00"/>
    <d v="2024-09-05T00:00:00"/>
    <x v="2"/>
    <s v="Japan"/>
    <s v="Nagoya"/>
    <s v="Education"/>
    <x v="2"/>
    <x v="15"/>
    <x v="2"/>
    <x v="242"/>
    <n v="466.16"/>
    <n v="876.81"/>
    <n v="0.24099999999999999"/>
    <n v="10"/>
    <n v="6"/>
    <n v="6654.9878999999992"/>
    <n v="4661.6000000000004"/>
    <n v="1993.3878999999988"/>
    <n v="0.29953291124691589"/>
    <x v="4"/>
    <s v="Q3-2024"/>
    <s v="Medium"/>
    <s v="Asia &gt; Japan &gt; Nagoya"/>
    <s v="Mar-2023"/>
    <n v="17"/>
    <n v="17"/>
    <n v="1745430.1753"/>
    <n v="1688879.2820100002"/>
    <n v="0.96760059835663148"/>
    <s v="C"/>
    <n v="1"/>
    <n v="1"/>
    <n v="0.24099999999999999"/>
    <n v="536.08399999999995"/>
    <n v="12"/>
    <n v="7985.9854799999994"/>
    <n v="6433.0079999999998"/>
    <n v="1552.9774799999996"/>
  </r>
  <r>
    <s v="ORD-2024-442776"/>
    <d v="2024-06-30T00:00:00"/>
    <d v="2024-07-21T00:00:00"/>
    <x v="3"/>
    <s v="Kenya"/>
    <s v="Kisumu"/>
    <s v="Small Business"/>
    <x v="0"/>
    <x v="10"/>
    <x v="2"/>
    <x v="243"/>
    <n v="753.43"/>
    <n v="1787.2"/>
    <n v="7.2999999999999995E-2"/>
    <n v="4"/>
    <n v="21"/>
    <n v="6626.9376000000002"/>
    <n v="3013.72"/>
    <n v="3613.2176000000004"/>
    <n v="0.54523187301476939"/>
    <x v="2"/>
    <s v="Q2-2024"/>
    <s v="High"/>
    <s v="Africa &gt; Kenya &gt; Kisumu"/>
    <s v="Jan-2023"/>
    <n v="17"/>
    <n v="17"/>
    <n v="1745430.1753"/>
    <n v="1695506.2196100003"/>
    <n v="0.97139733436691678"/>
    <s v="C"/>
    <n v="0"/>
    <n v="0"/>
    <n v="7.2999999999999995E-2"/>
    <n v="866.44449999999983"/>
    <n v="4.8"/>
    <n v="7952.3251199999995"/>
    <n v="4158.9335999999994"/>
    <n v="3793.3915200000001"/>
  </r>
  <r>
    <s v="ORD-2024-355095"/>
    <d v="2024-01-02T00:00:00"/>
    <d v="2024-01-02T00:00:00"/>
    <x v="1"/>
    <s v="Canada"/>
    <s v="Vancouver"/>
    <s v="Education"/>
    <x v="3"/>
    <x v="5"/>
    <x v="2"/>
    <x v="244"/>
    <n v="444.41"/>
    <n v="754.24"/>
    <n v="0.20699999999999999"/>
    <n v="9"/>
    <n v="0"/>
    <n v="5383.0108799999998"/>
    <n v="3999.69"/>
    <n v="1383.3208799999998"/>
    <n v="0.25697902360546593"/>
    <x v="22"/>
    <s v="Q1-2024"/>
    <s v="Low"/>
    <s v="Americas &gt; Canada &gt; Vancouver"/>
    <s v="Jan-2023"/>
    <n v="12"/>
    <n v="12"/>
    <n v="1745430.1753"/>
    <n v="1700889.2304900002"/>
    <n v="0.97448139407676726"/>
    <s v="C"/>
    <n v="1"/>
    <n v="1"/>
    <n v="0.20699999999999999"/>
    <n v="511.07150000000001"/>
    <n v="10.799999999999999"/>
    <n v="6459.6130560000001"/>
    <n v="5519.5721999999996"/>
    <n v="940.04085600000053"/>
  </r>
  <r>
    <s v="ORD-2025-149156"/>
    <d v="2025-01-10T00:00:00"/>
    <d v="2025-02-06T00:00:00"/>
    <x v="1"/>
    <s v="Brazil"/>
    <s v="Brasília"/>
    <s v="Non-Profit"/>
    <x v="0"/>
    <x v="7"/>
    <x v="2"/>
    <x v="245"/>
    <n v="725.62"/>
    <n v="1559.19"/>
    <n v="0.19"/>
    <n v="4"/>
    <n v="27"/>
    <n v="5051.7756000000008"/>
    <n v="2902.48"/>
    <n v="2149.2956000000008"/>
    <n v="0.42545349797405896"/>
    <x v="9"/>
    <s v="Q1-2025"/>
    <s v="Medium"/>
    <s v="Americas &gt; Brazil &gt; Brasília"/>
    <s v="Jan-2023"/>
    <n v="24"/>
    <n v="24"/>
    <n v="1745430.1753"/>
    <n v="1705941.0060900003"/>
    <n v="0.97737568092449623"/>
    <s v="C"/>
    <n v="0"/>
    <n v="0"/>
    <n v="0.19"/>
    <n v="834.46299999999997"/>
    <n v="4.8"/>
    <n v="6062.1307200000001"/>
    <n v="4005.4223999999995"/>
    <n v="2056.7083200000006"/>
  </r>
  <r>
    <s v="ORD-2023-419187"/>
    <d v="2023-03-31T00:00:00"/>
    <d v="2023-04-05T00:00:00"/>
    <x v="3"/>
    <s v="Kenya"/>
    <s v="Nakuru"/>
    <s v="Education"/>
    <x v="1"/>
    <x v="7"/>
    <x v="2"/>
    <x v="246"/>
    <n v="533.26"/>
    <n v="385.72"/>
    <n v="0"/>
    <n v="12"/>
    <n v="5"/>
    <n v="4628.6400000000003"/>
    <n v="6399.12"/>
    <n v="-1770.4799999999996"/>
    <n v="-0.38250544436378708"/>
    <x v="8"/>
    <s v="Q1-2023"/>
    <s v="Low"/>
    <s v="Africa &gt; Kenya &gt; Nakuru"/>
    <s v="Jan-2023"/>
    <n v="2"/>
    <n v="2"/>
    <n v="1745430.1753"/>
    <n v="1710569.6460900002"/>
    <n v="0.9800275429499733"/>
    <s v="C"/>
    <n v="1"/>
    <n v="0"/>
    <n v="0"/>
    <n v="613.24899999999991"/>
    <n v="14.399999999999999"/>
    <n v="5554.3679999999995"/>
    <n v="8830.7855999999974"/>
    <n v="-3276.4175999999979"/>
  </r>
  <r>
    <s v="ORD-2024-878493"/>
    <d v="2024-06-19T00:00:00"/>
    <d v="2024-06-20T00:00:00"/>
    <x v="3"/>
    <s v="Kenya"/>
    <s v="Kisumu"/>
    <s v="Small Business"/>
    <x v="3"/>
    <x v="8"/>
    <x v="2"/>
    <x v="247"/>
    <n v="231.63"/>
    <n v="537.39"/>
    <n v="0.08"/>
    <n v="8"/>
    <n v="1"/>
    <n v="3955.1904"/>
    <n v="1853.04"/>
    <n v="2102.1504"/>
    <n v="0.53149158129024587"/>
    <x v="2"/>
    <s v="Q2-2024"/>
    <s v="Low"/>
    <s v="Africa &gt; Kenya &gt; Kisumu"/>
    <s v="Jan-2023"/>
    <n v="17"/>
    <n v="17"/>
    <n v="1745430.1753"/>
    <n v="1714524.8364900001"/>
    <n v="0.98229356908838361"/>
    <s v="C"/>
    <n v="1"/>
    <n v="0"/>
    <n v="0.08"/>
    <n v="266.37449999999995"/>
    <n v="9.6"/>
    <n v="4746.2284799999998"/>
    <n v="2557.1951999999997"/>
    <n v="2189.0332800000001"/>
  </r>
  <r>
    <s v="ORD-2023-825495"/>
    <d v="2023-11-30T00:00:00"/>
    <d v="2023-12-07T00:00:00"/>
    <x v="3"/>
    <s v="South Africa"/>
    <s v="Durban"/>
    <s v="Small Business"/>
    <x v="1"/>
    <x v="13"/>
    <x v="2"/>
    <x v="248"/>
    <n v="275.56"/>
    <n v="630.72"/>
    <n v="0.107"/>
    <n v="7"/>
    <n v="7"/>
    <n v="3942.6307200000001"/>
    <n v="1928.92"/>
    <n v="2013.71072"/>
    <n v="0.51075306388319319"/>
    <x v="13"/>
    <s v="Q4-2023"/>
    <s v="Low"/>
    <s v="Africa &gt; South Africa &gt; Durban"/>
    <s v="Jan-2023"/>
    <n v="10"/>
    <n v="10"/>
    <n v="1745430.1753"/>
    <n v="1718467.4672100001"/>
    <n v="0.98455239947632645"/>
    <s v="C"/>
    <n v="1"/>
    <n v="0"/>
    <n v="0.107"/>
    <n v="316.89400000000001"/>
    <n v="8.4"/>
    <n v="4731.1568640000005"/>
    <n v="2661.9096"/>
    <n v="2069.2472640000005"/>
  </r>
  <r>
    <s v="ORD-2025-640677"/>
    <d v="2025-04-09T00:00:00"/>
    <d v="2025-05-06T00:00:00"/>
    <x v="1"/>
    <s v="Brazil"/>
    <s v="Brasília"/>
    <s v="Enterprise"/>
    <x v="1"/>
    <x v="6"/>
    <x v="2"/>
    <x v="249"/>
    <n v="264.19"/>
    <n v="620.92999999999995"/>
    <n v="0.14199999999999999"/>
    <n v="7"/>
    <n v="27"/>
    <n v="3729.3055799999993"/>
    <n v="1849.33"/>
    <n v="1879.9755799999994"/>
    <n v="0.50410875152794521"/>
    <x v="32"/>
    <s v="Q2-2025"/>
    <s v="Low"/>
    <s v="Americas &gt; Brazil &gt; Brasília"/>
    <s v="Jan-2023"/>
    <n v="27"/>
    <n v="27"/>
    <n v="1745430.1753"/>
    <n v="1722196.7727900001"/>
    <n v="0.98668901062971104"/>
    <s v="C"/>
    <n v="0"/>
    <n v="0"/>
    <n v="0.14199999999999999"/>
    <n v="303.81849999999997"/>
    <n v="8.4"/>
    <n v="4475.1666960000002"/>
    <n v="2552.0753999999997"/>
    <n v="1923.0912960000005"/>
  </r>
  <r>
    <s v="ORD-2023-191563"/>
    <d v="2023-11-30T00:00:00"/>
    <d v="2023-12-10T00:00:00"/>
    <x v="0"/>
    <s v="Germany"/>
    <s v="Munich"/>
    <s v="Small Business"/>
    <x v="3"/>
    <x v="6"/>
    <x v="2"/>
    <x v="250"/>
    <n v="174.74"/>
    <n v="415.96"/>
    <n v="0.125"/>
    <n v="10"/>
    <n v="10"/>
    <n v="3639.6499999999996"/>
    <n v="1747.4"/>
    <n v="1892.2499999999995"/>
    <n v="0.51989889137691803"/>
    <x v="13"/>
    <s v="Q4-2023"/>
    <s v="Low"/>
    <s v="Europe &gt; Germany &gt; Munich"/>
    <s v="Jan-2023"/>
    <n v="10"/>
    <n v="10"/>
    <n v="1745430.1753"/>
    <n v="1725836.42279"/>
    <n v="0.98877425588987977"/>
    <s v="C"/>
    <n v="0"/>
    <n v="0"/>
    <n v="0.125"/>
    <n v="200.95099999999999"/>
    <n v="12"/>
    <n v="4367.58"/>
    <n v="2411.4119999999998"/>
    <n v="1956.1680000000001"/>
  </r>
  <r>
    <s v="ORD-2024-641220"/>
    <d v="2024-05-10T00:00:00"/>
    <d v="2024-05-16T00:00:00"/>
    <x v="0"/>
    <s v="United Kingdom"/>
    <s v="Birmingham"/>
    <s v="Non-Profit"/>
    <x v="3"/>
    <x v="12"/>
    <x v="2"/>
    <x v="251"/>
    <n v="210.76"/>
    <n v="221.58"/>
    <n v="8.8999999999999996E-2"/>
    <n v="17"/>
    <n v="6"/>
    <n v="3431.6094600000001"/>
    <n v="3582.92"/>
    <n v="-151.31053999999995"/>
    <n v="-4.4093170205912635E-2"/>
    <x v="17"/>
    <s v="Q2-2024"/>
    <s v="Low"/>
    <s v="Europe &gt; United Kingdom &gt; Birmingham"/>
    <s v="Jan-2023"/>
    <n v="16"/>
    <n v="16"/>
    <n v="1745430.1753"/>
    <n v="1729268.0322499999"/>
    <n v="0.99074030959317971"/>
    <s v="C"/>
    <n v="1"/>
    <n v="0"/>
    <n v="8.8999999999999996E-2"/>
    <n v="242.37399999999997"/>
    <n v="20.399999999999999"/>
    <n v="4117.9313520000005"/>
    <n v="4944.4295999999986"/>
    <n v="-826.49824799999806"/>
  </r>
  <r>
    <s v="ORD-2023-619385"/>
    <d v="2023-09-30T00:00:00"/>
    <d v="2023-10-03T00:00:00"/>
    <x v="2"/>
    <s v="China"/>
    <s v="Beijing"/>
    <s v="Non-Profit"/>
    <x v="0"/>
    <x v="8"/>
    <x v="2"/>
    <x v="205"/>
    <n v="1019.36"/>
    <n v="972.91"/>
    <n v="0.14699999999999999"/>
    <n v="4"/>
    <n v="3"/>
    <n v="3319.5689199999997"/>
    <n v="4077.44"/>
    <n v="-757.87108000000035"/>
    <n v="-0.22830406545678841"/>
    <x v="7"/>
    <s v="Q3-2023"/>
    <s v="Medium"/>
    <s v="Asia &gt; China &gt; Beijing"/>
    <s v="Jan-2023"/>
    <n v="8"/>
    <n v="8"/>
    <n v="1745430.1753"/>
    <n v="1732587.6011699999"/>
    <n v="0.99264217250753517"/>
    <s v="C"/>
    <n v="1"/>
    <n v="0"/>
    <n v="0.14699999999999999"/>
    <n v="1172.2639999999999"/>
    <n v="4.8"/>
    <n v="3983.4827039999996"/>
    <n v="5626.8671999999997"/>
    <n v="-1643.3844960000001"/>
  </r>
  <r>
    <s v="ORD-2023-937291"/>
    <d v="2023-04-23T00:00:00"/>
    <d v="2023-04-30T00:00:00"/>
    <x v="3"/>
    <s v="Kenya"/>
    <s v="Nairobi"/>
    <s v="Small Business"/>
    <x v="3"/>
    <x v="13"/>
    <x v="2"/>
    <x v="252"/>
    <n v="756.51"/>
    <n v="850.8"/>
    <n v="7.3999999999999996E-2"/>
    <n v="4"/>
    <n v="7"/>
    <n v="3151.3631999999998"/>
    <n v="3026.04"/>
    <n v="125.32319999999982"/>
    <n v="3.9767932810791162E-2"/>
    <x v="24"/>
    <s v="Q2-2023"/>
    <s v="Medium"/>
    <s v="Africa &gt; Kenya &gt; Nairobi"/>
    <s v="Jan-2023"/>
    <n v="3"/>
    <n v="3"/>
    <n v="1745430.1753"/>
    <n v="1735738.9643699999"/>
    <n v="0.99444766621596059"/>
    <s v="C"/>
    <n v="1"/>
    <n v="0"/>
    <n v="7.3999999999999996E-2"/>
    <n v="869.98649999999998"/>
    <n v="4.8"/>
    <n v="3781.6358399999999"/>
    <n v="4175.9351999999999"/>
    <n v="-394.29935999999998"/>
  </r>
  <r>
    <s v="ORD-2023-157993"/>
    <d v="2023-04-18T00:00:00"/>
    <d v="2023-05-18T00:00:00"/>
    <x v="2"/>
    <s v="China"/>
    <s v="Shenzhen"/>
    <s v="Non-Profit"/>
    <x v="0"/>
    <x v="11"/>
    <x v="2"/>
    <x v="253"/>
    <n v="329.03"/>
    <n v="391.15"/>
    <n v="0.19700000000000001"/>
    <n v="10"/>
    <n v="30"/>
    <n v="3140.9344999999998"/>
    <n v="3290.2999999999997"/>
    <n v="-149.36549999999988"/>
    <n v="-4.7554477815439922E-2"/>
    <x v="24"/>
    <s v="Q2-2023"/>
    <s v="Low"/>
    <s v="Asia &gt; China &gt; Shenzhen"/>
    <s v="Jan-2023"/>
    <n v="3"/>
    <n v="3"/>
    <n v="1745430.1753"/>
    <n v="1738879.8988699999"/>
    <n v="0.99624718506492294"/>
    <s v="C"/>
    <n v="0"/>
    <n v="0"/>
    <n v="0.19700000000000001"/>
    <n v="378.38449999999995"/>
    <n v="12"/>
    <n v="3769.1213999999991"/>
    <n v="4540.6139999999996"/>
    <n v="-771.49260000000049"/>
  </r>
  <r>
    <s v="ORD-2025-512310"/>
    <d v="2025-03-08T00:00:00"/>
    <d v="2025-03-15T00:00:00"/>
    <x v="2"/>
    <s v="India"/>
    <s v="Bengaluru"/>
    <s v="Corporate"/>
    <x v="5"/>
    <x v="10"/>
    <x v="2"/>
    <x v="254"/>
    <n v="475.66"/>
    <n v="529.14"/>
    <n v="0.19600000000000001"/>
    <n v="7"/>
    <n v="7"/>
    <n v="2977.9999200000002"/>
    <n v="3329.6200000000003"/>
    <n v="-351.62008000000014"/>
    <n v="-0.11807256193613333"/>
    <x v="20"/>
    <s v="Q1-2025"/>
    <s v="Low"/>
    <s v="Asia &gt; India &gt; Bengaluru"/>
    <s v="Jan-2023"/>
    <n v="26"/>
    <n v="26"/>
    <n v="1745430.1753"/>
    <n v="1741857.89879"/>
    <n v="0.99795335467407853"/>
    <s v="C"/>
    <n v="1"/>
    <n v="0"/>
    <n v="0.19600000000000001"/>
    <n v="547.00900000000001"/>
    <n v="8.4"/>
    <n v="3573.5999040000002"/>
    <n v="4594.8756000000003"/>
    <n v="-1021.2756960000002"/>
  </r>
  <r>
    <s v="ORD-2025-956101"/>
    <d v="2025-07-09T00:00:00"/>
    <d v="2025-07-18T00:00:00"/>
    <x v="1"/>
    <s v="Canada"/>
    <s v="Vancouver"/>
    <s v="Education"/>
    <x v="5"/>
    <x v="14"/>
    <x v="2"/>
    <x v="255"/>
    <n v="57.96"/>
    <n v="88.51"/>
    <n v="4.2999999999999997E-2"/>
    <n v="17"/>
    <n v="9"/>
    <n v="1439.96919"/>
    <n v="985.32"/>
    <n v="454.64918999999998"/>
    <n v="0.3157353595877978"/>
    <x v="10"/>
    <s v="Q3-2025"/>
    <s v="Low"/>
    <s v="Americas &gt; Canada &gt; Vancouver"/>
    <s v="Jan-2023"/>
    <n v="30"/>
    <n v="30"/>
    <n v="1745430.1753"/>
    <n v="1743297.8679800001"/>
    <n v="0.99877834854113634"/>
    <s v="C"/>
    <n v="0"/>
    <n v="0"/>
    <n v="4.2999999999999997E-2"/>
    <n v="66.653999999999996"/>
    <n v="20.399999999999999"/>
    <n v="1727.9630279999999"/>
    <n v="1359.7415999999998"/>
    <n v="368.22142800000006"/>
  </r>
  <r>
    <s v="ORD-2025-578007"/>
    <d v="2025-01-21T00:00:00"/>
    <d v="2025-02-16T00:00:00"/>
    <x v="0"/>
    <s v="France"/>
    <s v="Lyon"/>
    <s v="Corporate"/>
    <x v="5"/>
    <x v="0"/>
    <x v="2"/>
    <x v="256"/>
    <n v="204.11"/>
    <n v="236.87"/>
    <n v="0.182"/>
    <n v="6"/>
    <n v="26"/>
    <n v="1162.5579600000001"/>
    <n v="1224.6600000000001"/>
    <n v="-62.102039999999988"/>
    <n v="-5.3418446337075515E-2"/>
    <x v="9"/>
    <s v="Q1-2025"/>
    <s v="Low"/>
    <s v="Europe &gt; France &gt; Lyon"/>
    <s v="Jan-2023"/>
    <n v="24"/>
    <n v="24"/>
    <n v="1745430.1753"/>
    <n v="1744460.42594"/>
    <n v="0.99944440667193502"/>
    <s v="C"/>
    <n v="0"/>
    <n v="0"/>
    <n v="0.182"/>
    <n v="234.72649999999999"/>
    <n v="7.1999999999999993"/>
    <n v="1395.0695520000002"/>
    <n v="1690.0307999999998"/>
    <n v="-294.96124799999961"/>
  </r>
  <r>
    <s v="ORD-2023-835226"/>
    <d v="2023-10-26T00:00:00"/>
    <d v="2023-11-05T00:00:00"/>
    <x v="3"/>
    <s v="South Africa"/>
    <s v="Cape Town"/>
    <s v="Non-Profit"/>
    <x v="2"/>
    <x v="14"/>
    <x v="2"/>
    <x v="257"/>
    <n v="20.38"/>
    <n v="42.56"/>
    <n v="7.1999999999999995E-2"/>
    <n v="13"/>
    <n v="10"/>
    <n v="513.44384000000002"/>
    <n v="264.94"/>
    <n v="248.50384000000003"/>
    <n v="0.48399419885921702"/>
    <x v="5"/>
    <s v="Q4-2023"/>
    <s v="Low"/>
    <s v="Africa &gt; South Africa &gt; Cape Town"/>
    <s v="Jan-2023"/>
    <n v="9"/>
    <n v="9"/>
    <n v="1745430.1753"/>
    <n v="1744973.8697800001"/>
    <n v="0.99973857131241495"/>
    <s v="C"/>
    <n v="0"/>
    <n v="0"/>
    <n v="7.1999999999999995E-2"/>
    <n v="23.436999999999998"/>
    <n v="15.6"/>
    <n v="616.13260800000012"/>
    <n v="365.61719999999997"/>
    <n v="250.51540800000015"/>
  </r>
  <r>
    <s v="ORD-2025-728935"/>
    <d v="2025-02-28T00:00:00"/>
    <d v="2025-03-10T00:00:00"/>
    <x v="2"/>
    <s v="Japan"/>
    <s v="Osaka"/>
    <s v="Education"/>
    <x v="5"/>
    <x v="15"/>
    <x v="2"/>
    <x v="258"/>
    <n v="51.86"/>
    <n v="45.98"/>
    <n v="0.17299999999999999"/>
    <n v="12"/>
    <n v="10"/>
    <n v="456.30551999999994"/>
    <n v="622.31999999999994"/>
    <n v="-166.01447999999999"/>
    <n v="-0.36382308064123353"/>
    <x v="11"/>
    <s v="Q1-2025"/>
    <s v="Low"/>
    <s v="Asia &gt; Japan &gt; Osaka"/>
    <s v="Mar-2023"/>
    <n v="23"/>
    <n v="23"/>
    <n v="1745430.1753"/>
    <n v="1745430.1753"/>
    <n v="1"/>
    <s v="C"/>
    <n v="0"/>
    <n v="0"/>
    <n v="0.17299999999999999"/>
    <n v="59.638999999999996"/>
    <n v="14.399999999999999"/>
    <n v="547.56662399999982"/>
    <n v="858.80159999999989"/>
    <n v="-311.23497600000007"/>
  </r>
  <r>
    <s v="ORD-2023-576840"/>
    <d v="2023-11-19T00:00:00"/>
    <d v="2023-12-13T00:00:00"/>
    <x v="0"/>
    <s v="France"/>
    <s v="Lyon"/>
    <s v="Non-Profit"/>
    <x v="3"/>
    <x v="11"/>
    <x v="3"/>
    <x v="259"/>
    <n v="1297.42"/>
    <n v="2742.97"/>
    <n v="6.9000000000000006E-2"/>
    <n v="40"/>
    <n v="24"/>
    <n v="102148.2028"/>
    <n v="51896.800000000003"/>
    <n v="50251.402799999996"/>
    <n v="0.49194602961727291"/>
    <x v="13"/>
    <s v="Q4-2023"/>
    <s v="High"/>
    <s v="Europe &gt; France &gt; Lyon"/>
    <s v="Jan-2023"/>
    <n v="10"/>
    <n v="10"/>
    <n v="1429853.4554100002"/>
    <n v="102148.2028"/>
    <n v="7.1439630693279493E-2"/>
    <s v="A"/>
    <n v="0"/>
    <n v="0"/>
    <n v="6.9000000000000006E-2"/>
    <n v="1492.0329999999999"/>
    <n v="48"/>
    <n v="122577.84336"/>
    <n v="71617.584000000003"/>
    <n v="50960.259359999996"/>
  </r>
  <r>
    <s v="ORD-2024-165942"/>
    <d v="2024-12-29T00:00:00"/>
    <d v="2025-01-12T00:00:00"/>
    <x v="0"/>
    <s v="United Kingdom"/>
    <s v="Manchester"/>
    <s v="Corporate"/>
    <x v="3"/>
    <x v="7"/>
    <x v="3"/>
    <x v="260"/>
    <n v="1399.72"/>
    <n v="3149.21"/>
    <n v="0.185"/>
    <n v="27"/>
    <n v="14"/>
    <n v="69298.366049999997"/>
    <n v="37792.44"/>
    <n v="31505.926049999995"/>
    <n v="0.45464168703873786"/>
    <x v="1"/>
    <s v="Q4-2024"/>
    <s v="High"/>
    <s v="Europe &gt; United Kingdom &gt; Manchester"/>
    <s v="Jan-2023"/>
    <n v="23"/>
    <n v="23"/>
    <n v="1429853.4554100002"/>
    <n v="171446.56884999998"/>
    <n v="0.11990499320144589"/>
    <s v="A"/>
    <n v="0"/>
    <n v="0"/>
    <n v="0.185"/>
    <n v="1609.6779999999999"/>
    <n v="32.4"/>
    <n v="83158.03925999999"/>
    <n v="52153.56719999999"/>
    <n v="31004.47206"/>
  </r>
  <r>
    <s v="ORD-2023-869884"/>
    <d v="2023-03-02T00:00:00"/>
    <d v="2023-03-05T00:00:00"/>
    <x v="1"/>
    <s v="Brazil"/>
    <s v="Brasília"/>
    <s v="Enterprise"/>
    <x v="3"/>
    <x v="12"/>
    <x v="3"/>
    <x v="261"/>
    <n v="1473.58"/>
    <n v="3436.52"/>
    <n v="0.108"/>
    <n v="21"/>
    <n v="3"/>
    <n v="64372.892639999998"/>
    <n v="30945.18"/>
    <n v="33427.712639999998"/>
    <n v="0.51928243813652553"/>
    <x v="8"/>
    <s v="Q1-2023"/>
    <s v="High"/>
    <s v="Americas &gt; Brazil &gt; Brasília"/>
    <s v="Jan-2023"/>
    <n v="2"/>
    <n v="2"/>
    <n v="1429853.4554100002"/>
    <n v="235819.46148999999"/>
    <n v="0.16492561569701591"/>
    <s v="A"/>
    <n v="1"/>
    <n v="0"/>
    <n v="0.108"/>
    <n v="1694.6169999999997"/>
    <n v="25.2"/>
    <n v="77247.471168000004"/>
    <n v="42704.348399999995"/>
    <n v="34543.122768000008"/>
  </r>
  <r>
    <s v="ORD-2023-356427"/>
    <d v="2023-04-13T00:00:00"/>
    <d v="2023-05-02T00:00:00"/>
    <x v="1"/>
    <s v="Canada"/>
    <s v="Montreal"/>
    <s v="Consumer"/>
    <x v="5"/>
    <x v="13"/>
    <x v="3"/>
    <x v="262"/>
    <n v="671.05"/>
    <n v="1645.48"/>
    <n v="0.13700000000000001"/>
    <n v="43"/>
    <n v="19"/>
    <n v="61062.117319999998"/>
    <n v="28855.149999999998"/>
    <n v="32206.96732"/>
    <n v="0.52744596377517161"/>
    <x v="24"/>
    <s v="Q2-2023"/>
    <s v="High"/>
    <s v="Americas &gt; Canada &gt; Montreal"/>
    <s v="Jan-2023"/>
    <n v="3"/>
    <n v="3"/>
    <n v="1429853.4554100002"/>
    <n v="296881.57880999998"/>
    <n v="0.20763077341018232"/>
    <s v="A"/>
    <n v="0"/>
    <n v="0"/>
    <n v="0.13700000000000001"/>
    <n v="771.70749999999987"/>
    <n v="51.6"/>
    <n v="73274.540783999997"/>
    <n v="39820.106999999996"/>
    <n v="33454.433784000001"/>
  </r>
  <r>
    <s v="ORD-2024-343877"/>
    <d v="2024-03-09T00:00:00"/>
    <d v="2024-03-26T00:00:00"/>
    <x v="2"/>
    <s v="China"/>
    <s v="Shenzhen"/>
    <s v="Enterprise"/>
    <x v="2"/>
    <x v="10"/>
    <x v="3"/>
    <x v="263"/>
    <n v="1029.67"/>
    <n v="1118.43"/>
    <n v="0.27200000000000002"/>
    <n v="53"/>
    <n v="17"/>
    <n v="43153.503120000001"/>
    <n v="54572.51"/>
    <n v="-11419.006880000001"/>
    <n v="-0.26461367106736061"/>
    <x v="12"/>
    <s v="Q1-2024"/>
    <s v="Medium"/>
    <s v="Asia &gt; China &gt; Shenzhen"/>
    <s v="Jan-2023"/>
    <n v="14"/>
    <n v="14"/>
    <n v="1429853.4554100002"/>
    <n v="340035.08192999999"/>
    <n v="0.23781114116516044"/>
    <s v="A"/>
    <n v="0"/>
    <n v="1"/>
    <n v="0.25"/>
    <n v="1184.1205"/>
    <n v="63.599999999999994"/>
    <n v="53349.111000000004"/>
    <n v="75310.063799999989"/>
    <n v="-21960.952799999985"/>
  </r>
  <r>
    <s v="ORD-2024-626925"/>
    <d v="2024-06-07T00:00:00"/>
    <d v="2024-06-09T00:00:00"/>
    <x v="2"/>
    <s v="China"/>
    <s v="Shanghai"/>
    <s v="Corporate"/>
    <x v="0"/>
    <x v="0"/>
    <x v="3"/>
    <x v="264"/>
    <n v="1370.28"/>
    <n v="2209.66"/>
    <n v="0.13300000000000001"/>
    <n v="22"/>
    <n v="2"/>
    <n v="42147.054839999997"/>
    <n v="30146.16"/>
    <n v="12000.894839999997"/>
    <n v="0.28473863442079594"/>
    <x v="2"/>
    <s v="Q2-2024"/>
    <s v="High"/>
    <s v="Asia &gt; China &gt; Shanghai"/>
    <s v="Jan-2023"/>
    <n v="17"/>
    <n v="17"/>
    <n v="1429853.4554100002"/>
    <n v="382182.13676999998"/>
    <n v="0.26728762680117596"/>
    <s v="A"/>
    <n v="1"/>
    <n v="0"/>
    <n v="0.13300000000000001"/>
    <n v="1575.8219999999999"/>
    <n v="26.4"/>
    <n v="50576.465807999994"/>
    <n v="41601.700799999991"/>
    <n v="8974.7650080000021"/>
  </r>
  <r>
    <s v="ORD-2023-369160"/>
    <d v="2023-07-24T00:00:00"/>
    <d v="2023-08-13T00:00:00"/>
    <x v="1"/>
    <s v="Canada"/>
    <s v="Montreal"/>
    <s v="Education"/>
    <x v="3"/>
    <x v="1"/>
    <x v="3"/>
    <x v="265"/>
    <n v="1082.3800000000001"/>
    <n v="1766.55"/>
    <n v="0.16400000000000001"/>
    <n v="28"/>
    <n v="20"/>
    <n v="41351.402399999999"/>
    <n v="30306.640000000003"/>
    <n v="11044.762399999996"/>
    <n v="0.26709523157550746"/>
    <x v="14"/>
    <s v="Q3-2023"/>
    <s v="High"/>
    <s v="Americas &gt; Canada &gt; Montreal"/>
    <s v="Jan-2023"/>
    <n v="6"/>
    <n v="6"/>
    <n v="1429853.4554100002"/>
    <n v="423533.53917"/>
    <n v="0.29620765510445601"/>
    <s v="A"/>
    <n v="0"/>
    <n v="0"/>
    <n v="0.16400000000000001"/>
    <n v="1244.7370000000001"/>
    <n v="33.6"/>
    <n v="49621.68288"/>
    <n v="41823.163200000003"/>
    <n v="7798.5196799999976"/>
  </r>
  <r>
    <s v="ORD-2025-677880"/>
    <d v="2025-08-21T00:00:00"/>
    <d v="2025-09-14T00:00:00"/>
    <x v="0"/>
    <s v="Germany"/>
    <s v="Berlin"/>
    <s v="Non-Profit"/>
    <x v="2"/>
    <x v="5"/>
    <x v="3"/>
    <x v="266"/>
    <n v="1397.67"/>
    <n v="3131.37"/>
    <n v="0.10299999999999999"/>
    <n v="13"/>
    <n v="24"/>
    <n v="36514.905569999995"/>
    <n v="18169.71"/>
    <n v="18345.195569999996"/>
    <n v="0.50240293062874808"/>
    <x v="26"/>
    <s v="Q3-2025"/>
    <s v="High"/>
    <s v="Europe &gt; Germany &gt; Berlin"/>
    <s v="Jan-2023"/>
    <n v="31"/>
    <n v="31"/>
    <n v="1429853.4554100002"/>
    <n v="460048.44474000001"/>
    <n v="0.32174517115677737"/>
    <s v="A"/>
    <n v="0"/>
    <n v="0"/>
    <n v="0.10299999999999999"/>
    <n v="1607.3205"/>
    <n v="15.6"/>
    <n v="43817.886683999997"/>
    <n v="25074.199799999999"/>
    <n v="18743.686883999999"/>
  </r>
  <r>
    <s v="ORD-2023-825836"/>
    <d v="2023-07-19T00:00:00"/>
    <d v="2023-07-31T00:00:00"/>
    <x v="1"/>
    <s v="Brazil"/>
    <s v="Rio de Janeiro"/>
    <s v="Corporate"/>
    <x v="0"/>
    <x v="1"/>
    <x v="3"/>
    <x v="267"/>
    <n v="1334.64"/>
    <n v="2273.42"/>
    <n v="0.11799999999999999"/>
    <n v="18"/>
    <n v="12"/>
    <n v="36092.815920000001"/>
    <n v="24023.52"/>
    <n v="12069.29592"/>
    <n v="0.33439607335575272"/>
    <x v="14"/>
    <s v="Q3-2023"/>
    <s v="High"/>
    <s v="Americas &gt; Brazil &gt; Rio de Janeiro"/>
    <s v="Jan-2023"/>
    <n v="6"/>
    <n v="6"/>
    <n v="1429853.4554100002"/>
    <n v="496141.26066000003"/>
    <n v="0.3469874893701852"/>
    <s v="A"/>
    <n v="0"/>
    <n v="0"/>
    <n v="0.11799999999999999"/>
    <n v="1534.836"/>
    <n v="21.599999999999998"/>
    <n v="43311.379104"/>
    <n v="33152.457599999994"/>
    <n v="10158.921504000005"/>
  </r>
  <r>
    <s v="ORD-2023-867285"/>
    <d v="2023-04-12T00:00:00"/>
    <d v="2023-04-17T00:00:00"/>
    <x v="0"/>
    <s v="France"/>
    <s v="Lyon"/>
    <s v="Enterprise"/>
    <x v="3"/>
    <x v="13"/>
    <x v="3"/>
    <x v="268"/>
    <n v="1087.81"/>
    <n v="2323.87"/>
    <n v="9.4E-2"/>
    <n v="17"/>
    <n v="5"/>
    <n v="35792.245739999998"/>
    <n v="18492.77"/>
    <n v="17299.475739999998"/>
    <n v="0.48333026839572651"/>
    <x v="24"/>
    <s v="Q2-2023"/>
    <s v="High"/>
    <s v="Europe &gt; France &gt; Lyon"/>
    <s v="Jan-2023"/>
    <n v="3"/>
    <n v="3"/>
    <n v="1429853.4554100002"/>
    <n v="531933.50640000007"/>
    <n v="0.37201959710442634"/>
    <s v="A"/>
    <n v="1"/>
    <n v="0"/>
    <n v="9.4E-2"/>
    <n v="1250.9814999999999"/>
    <n v="20.399999999999999"/>
    <n v="42950.694887999998"/>
    <n v="25520.022599999997"/>
    <n v="17430.672288000002"/>
  </r>
  <r>
    <s v="ORD-2023-573656"/>
    <d v="2023-05-02T00:00:00"/>
    <d v="2023-05-16T00:00:00"/>
    <x v="2"/>
    <s v="India"/>
    <s v="Bengaluru"/>
    <s v="Non-Profit"/>
    <x v="0"/>
    <x v="2"/>
    <x v="3"/>
    <x v="269"/>
    <n v="475.37"/>
    <n v="963.73"/>
    <n v="4.1000000000000002E-2"/>
    <n v="37"/>
    <n v="14"/>
    <n v="34196.031589999999"/>
    <n v="17588.689999999999"/>
    <n v="16607.34159"/>
    <n v="0.48565113604750887"/>
    <x v="0"/>
    <s v="Q2-2023"/>
    <s v="Medium"/>
    <s v="Asia &gt; India &gt; Bengaluru"/>
    <s v="Jan-2023"/>
    <n v="4"/>
    <n v="4"/>
    <n v="1429853.4554100002"/>
    <n v="566129.5379900001"/>
    <n v="0.3959353567654012"/>
    <s v="A"/>
    <n v="0"/>
    <n v="0"/>
    <n v="4.1000000000000002E-2"/>
    <n v="546.67549999999994"/>
    <n v="44.4"/>
    <n v="41035.237908000003"/>
    <n v="24272.392199999998"/>
    <n v="16762.845708000004"/>
  </r>
  <r>
    <s v="ORD-2024-833375"/>
    <d v="2024-04-24T00:00:00"/>
    <d v="2024-05-10T00:00:00"/>
    <x v="3"/>
    <s v="Kenya"/>
    <s v="Kisumu"/>
    <s v="Non-Profit"/>
    <x v="2"/>
    <x v="15"/>
    <x v="3"/>
    <x v="270"/>
    <n v="513.30999999999995"/>
    <n v="1186.26"/>
    <n v="9.4E-2"/>
    <n v="28"/>
    <n v="16"/>
    <n v="30093.043679999999"/>
    <n v="14372.679999999998"/>
    <n v="15720.36368"/>
    <n v="0.52239194702820435"/>
    <x v="28"/>
    <s v="Q2-2024"/>
    <s v="Medium"/>
    <s v="Africa &gt; Kenya &gt; Kisumu"/>
    <s v="Jan-2023"/>
    <n v="15"/>
    <n v="15"/>
    <n v="1429853.4554100002"/>
    <n v="596222.5816700001"/>
    <n v="0.4169816000472843"/>
    <s v="A"/>
    <n v="0"/>
    <n v="0"/>
    <n v="9.4E-2"/>
    <n v="590.30649999999991"/>
    <n v="33.6"/>
    <n v="36111.652416000004"/>
    <n v="19834.2984"/>
    <n v="16277.354016000005"/>
  </r>
  <r>
    <s v="ORD-2025-823055"/>
    <d v="2025-09-08T00:00:00"/>
    <d v="2025-10-05T00:00:00"/>
    <x v="1"/>
    <s v="Brazil"/>
    <s v="Rio de Janeiro"/>
    <s v="Education"/>
    <x v="2"/>
    <x v="1"/>
    <x v="3"/>
    <x v="271"/>
    <n v="660.78"/>
    <n v="1630.39"/>
    <n v="0.218"/>
    <n v="22"/>
    <n v="27"/>
    <n v="28049.229560000003"/>
    <n v="14537.16"/>
    <n v="13512.069560000004"/>
    <n v="0.48172694123724097"/>
    <x v="21"/>
    <s v="Q3-2025"/>
    <s v="High"/>
    <s v="Americas &gt; Brazil &gt; Rio de Janeiro"/>
    <s v="Jan-2023"/>
    <n v="32"/>
    <n v="32"/>
    <n v="1429853.4554100002"/>
    <n v="624271.81123000011"/>
    <n v="0.43659845620402732"/>
    <s v="A"/>
    <n v="0"/>
    <n v="1"/>
    <n v="0.218"/>
    <n v="759.89699999999993"/>
    <n v="26.4"/>
    <n v="33659.075472000004"/>
    <n v="20061.280799999997"/>
    <n v="13597.794672000007"/>
  </r>
  <r>
    <s v="ORD-2023-715175"/>
    <d v="2023-06-15T00:00:00"/>
    <d v="2023-06-23T00:00:00"/>
    <x v="1"/>
    <s v="USA"/>
    <s v="San Francisco"/>
    <s v="Consumer"/>
    <x v="5"/>
    <x v="0"/>
    <x v="3"/>
    <x v="272"/>
    <n v="1097.0899999999999"/>
    <n v="2182.31"/>
    <n v="0.112"/>
    <n v="14"/>
    <n v="8"/>
    <n v="27130.477920000001"/>
    <n v="15359.259999999998"/>
    <n v="11771.217920000003"/>
    <n v="0.43387432962699546"/>
    <x v="16"/>
    <s v="Q2-2023"/>
    <s v="High"/>
    <s v="Americas &gt; USA &gt; San Francisco"/>
    <s v="Jan-2023"/>
    <n v="5"/>
    <n v="5"/>
    <n v="1429853.4554100002"/>
    <n v="651402.28915000008"/>
    <n v="0.45557276284877402"/>
    <s v="A"/>
    <n v="0"/>
    <n v="0"/>
    <n v="0.112"/>
    <n v="1261.6534999999999"/>
    <n v="16.8"/>
    <n v="32556.573503999996"/>
    <n v="21195.7788"/>
    <n v="11360.794703999996"/>
  </r>
  <r>
    <s v="ORD-2024-247979"/>
    <d v="2024-11-02T00:00:00"/>
    <d v="2024-11-18T00:00:00"/>
    <x v="2"/>
    <s v="India"/>
    <s v="Mumbai"/>
    <s v="Small Business"/>
    <x v="5"/>
    <x v="0"/>
    <x v="3"/>
    <x v="273"/>
    <n v="1233.58"/>
    <n v="1912.51"/>
    <n v="0.255"/>
    <n v="19"/>
    <n v="16"/>
    <n v="27071.57905"/>
    <n v="23438.019999999997"/>
    <n v="3633.5590500000035"/>
    <n v="0.13422043255360103"/>
    <x v="6"/>
    <s v="Q4-2024"/>
    <s v="High"/>
    <s v="Asia &gt; India &gt; Mumbai"/>
    <s v="Jan-2023"/>
    <n v="22"/>
    <n v="22"/>
    <n v="1429853.4554100002"/>
    <n v="678473.86820000014"/>
    <n v="0.4745058772512129"/>
    <s v="A"/>
    <n v="0"/>
    <n v="1"/>
    <n v="0.25"/>
    <n v="1418.6169999999997"/>
    <n v="22.8"/>
    <n v="32703.921000000002"/>
    <n v="32344.467599999996"/>
    <n v="359.45340000000579"/>
  </r>
  <r>
    <s v="ORD-2024-886939"/>
    <d v="2024-06-03T00:00:00"/>
    <d v="2024-06-24T00:00:00"/>
    <x v="1"/>
    <s v="Canada"/>
    <s v="Toronto"/>
    <s v="Small Business"/>
    <x v="3"/>
    <x v="12"/>
    <x v="3"/>
    <x v="274"/>
    <n v="1205.5"/>
    <n v="2210.17"/>
    <n v="0.104"/>
    <n v="13"/>
    <n v="21"/>
    <n v="25744.060160000001"/>
    <n v="15671.5"/>
    <n v="10072.560160000001"/>
    <n v="0.39125763758314652"/>
    <x v="2"/>
    <s v="Q2-2024"/>
    <s v="High"/>
    <s v="Americas &gt; Canada &gt; Toronto"/>
    <s v="Jan-2023"/>
    <n v="17"/>
    <n v="17"/>
    <n v="1429853.4554100002"/>
    <n v="704217.92836000014"/>
    <n v="0.49251056162120527"/>
    <s v="A"/>
    <n v="0"/>
    <n v="0"/>
    <n v="0.104"/>
    <n v="1386.3249999999998"/>
    <n v="15.6"/>
    <n v="30892.872192000003"/>
    <n v="21626.67"/>
    <n v="9266.2021920000043"/>
  </r>
  <r>
    <s v="ORD-2024-444710"/>
    <d v="2024-09-22T00:00:00"/>
    <d v="2024-10-01T00:00:00"/>
    <x v="1"/>
    <s v="Brazil"/>
    <s v="São Paulo"/>
    <s v="Non-Profit"/>
    <x v="2"/>
    <x v="10"/>
    <x v="3"/>
    <x v="275"/>
    <n v="1378.8"/>
    <n v="1952.04"/>
    <n v="0.159"/>
    <n v="15"/>
    <n v="9"/>
    <n v="24624.984599999996"/>
    <n v="20682"/>
    <n v="3942.9845999999961"/>
    <n v="0.16012130216723047"/>
    <x v="31"/>
    <s v="Q3-2024"/>
    <s v="High"/>
    <s v="Americas &gt; Brazil &gt; São Paulo"/>
    <s v="Jan-2023"/>
    <n v="20"/>
    <n v="20"/>
    <n v="1429853.4554100002"/>
    <n v="728842.9129600001"/>
    <n v="0.50973259546448391"/>
    <s v="A"/>
    <n v="0"/>
    <n v="0"/>
    <n v="0.159"/>
    <n v="1585.62"/>
    <n v="18"/>
    <n v="29549.981520000001"/>
    <n v="28541.159999999996"/>
    <n v="1008.821520000005"/>
  </r>
  <r>
    <s v="ORD-2024-589570"/>
    <d v="2024-05-04T00:00:00"/>
    <d v="2024-05-29T00:00:00"/>
    <x v="3"/>
    <s v="Nigeria"/>
    <s v="Abuja"/>
    <s v="Non-Profit"/>
    <x v="1"/>
    <x v="0"/>
    <x v="3"/>
    <x v="276"/>
    <n v="1295.3399999999999"/>
    <n v="2530.81"/>
    <n v="3.1E-2"/>
    <n v="10"/>
    <n v="25"/>
    <n v="24523.548899999998"/>
    <n v="12953.4"/>
    <n v="11570.148899999998"/>
    <n v="0.47179749338807969"/>
    <x v="17"/>
    <s v="Q2-2024"/>
    <s v="High"/>
    <s v="Africa &gt; Nigeria &gt; Abuja"/>
    <s v="Jan-2023"/>
    <n v="16"/>
    <n v="16"/>
    <n v="1429853.4554100002"/>
    <n v="753366.46186000016"/>
    <n v="0.52688368798184126"/>
    <s v="A"/>
    <n v="0"/>
    <n v="0"/>
    <n v="3.1E-2"/>
    <n v="1489.6409999999998"/>
    <n v="12"/>
    <n v="29428.258679999999"/>
    <n v="17875.691999999999"/>
    <n v="11552.56668"/>
  </r>
  <r>
    <s v="ORD-2023-854471"/>
    <d v="2023-03-06T00:00:00"/>
    <d v="2023-04-04T00:00:00"/>
    <x v="2"/>
    <s v="China"/>
    <s v="Beijing"/>
    <s v="Small Business"/>
    <x v="3"/>
    <x v="1"/>
    <x v="3"/>
    <x v="277"/>
    <n v="1126.29"/>
    <n v="2050.87"/>
    <n v="6.4000000000000001E-2"/>
    <n v="12"/>
    <n v="29"/>
    <n v="23035.371839999996"/>
    <n v="13515.48"/>
    <n v="9519.8918399999966"/>
    <n v="0.41327276616690367"/>
    <x v="8"/>
    <s v="Q1-2023"/>
    <s v="High"/>
    <s v="Asia &gt; China &gt; Beijing"/>
    <s v="Jan-2023"/>
    <n v="2"/>
    <n v="2"/>
    <n v="1429853.4554100002"/>
    <n v="776401.83370000019"/>
    <n v="0.54299399058162401"/>
    <s v="A"/>
    <n v="0"/>
    <n v="0"/>
    <n v="6.4000000000000001E-2"/>
    <n v="1295.2334999999998"/>
    <n v="14.399999999999999"/>
    <n v="27642.446207999994"/>
    <n v="18651.362399999995"/>
    <n v="8991.0838079999994"/>
  </r>
  <r>
    <s v="ORD-2024-766980"/>
    <d v="2024-11-04T00:00:00"/>
    <d v="2024-11-07T00:00:00"/>
    <x v="0"/>
    <s v="France"/>
    <s v="Lyon"/>
    <s v="Corporate"/>
    <x v="2"/>
    <x v="0"/>
    <x v="3"/>
    <x v="278"/>
    <n v="740.68"/>
    <n v="1837.19"/>
    <n v="0.19700000000000001"/>
    <n v="15"/>
    <n v="3"/>
    <n v="22128.953549999998"/>
    <n v="11110.199999999999"/>
    <n v="11018.753549999999"/>
    <n v="0.49793378277482986"/>
    <x v="6"/>
    <s v="Q4-2024"/>
    <s v="High"/>
    <s v="Europe &gt; France &gt; Lyon"/>
    <s v="Jan-2023"/>
    <n v="22"/>
    <n v="22"/>
    <n v="1429853.4554100002"/>
    <n v="798530.78725000017"/>
    <n v="0.55847036927363103"/>
    <s v="A"/>
    <n v="1"/>
    <n v="0"/>
    <n v="0.19700000000000001"/>
    <n v="851.78199999999993"/>
    <n v="18"/>
    <n v="26554.744259999996"/>
    <n v="15332.075999999999"/>
    <n v="11222.668259999997"/>
  </r>
  <r>
    <s v="ORD-2024-640340"/>
    <d v="2024-10-22T00:00:00"/>
    <d v="2024-10-29T00:00:00"/>
    <x v="3"/>
    <s v="Nigeria"/>
    <s v="Port Harcourt"/>
    <s v="Enterprise"/>
    <x v="5"/>
    <x v="9"/>
    <x v="3"/>
    <x v="279"/>
    <n v="1023.06"/>
    <n v="1355.61"/>
    <n v="0.153"/>
    <n v="18"/>
    <n v="7"/>
    <n v="20667.63006"/>
    <n v="18415.079999999998"/>
    <n v="2252.5500600000014"/>
    <n v="0.10898927711888808"/>
    <x v="25"/>
    <s v="Q4-2024"/>
    <s v="Medium"/>
    <s v="Africa &gt; Nigeria &gt; Port Harcourt"/>
    <s v="Jan-2023"/>
    <n v="21"/>
    <n v="21"/>
    <n v="1429853.4554100002"/>
    <n v="819198.41731000016"/>
    <n v="0.5729247386929599"/>
    <s v="A"/>
    <n v="1"/>
    <n v="0"/>
    <n v="0.153"/>
    <n v="1176.5189999999998"/>
    <n v="21.599999999999998"/>
    <n v="24801.156071999994"/>
    <n v="25412.810399999991"/>
    <n v="-611.65432799999689"/>
  </r>
  <r>
    <s v="ORD-2025-485946"/>
    <d v="2025-06-15T00:00:00"/>
    <d v="2025-06-30T00:00:00"/>
    <x v="3"/>
    <s v="South Africa"/>
    <s v="Johannesburg"/>
    <s v="Small Business"/>
    <x v="3"/>
    <x v="1"/>
    <x v="3"/>
    <x v="280"/>
    <n v="1487.59"/>
    <n v="1480.83"/>
    <n v="8.9999999999999993E-3"/>
    <n v="14"/>
    <n v="15"/>
    <n v="20545.03542"/>
    <n v="20826.259999999998"/>
    <n v="-281.22457999999824"/>
    <n v="-1.3688201273492778E-2"/>
    <x v="15"/>
    <s v="Q2-2025"/>
    <s v="Medium"/>
    <s v="Africa &gt; South Africa &gt; Johannesburg"/>
    <s v="Jan-2023"/>
    <n v="29"/>
    <n v="29"/>
    <n v="1429853.4554100002"/>
    <n v="839743.45273000014"/>
    <n v="0.58729336880835092"/>
    <s v="A"/>
    <n v="0"/>
    <n v="0"/>
    <n v="8.9999999999999993E-3"/>
    <n v="1710.7284999999997"/>
    <n v="16.8"/>
    <n v="24654.042504000001"/>
    <n v="28740.238799999996"/>
    <n v="-4086.1962959999946"/>
  </r>
  <r>
    <s v="ORD-2024-741404"/>
    <d v="2024-10-19T00:00:00"/>
    <d v="2024-11-06T00:00:00"/>
    <x v="1"/>
    <s v="USA"/>
    <s v="Chicago"/>
    <s v="Education"/>
    <x v="4"/>
    <x v="1"/>
    <x v="3"/>
    <x v="281"/>
    <n v="942.02"/>
    <n v="1028.46"/>
    <n v="0"/>
    <n v="19"/>
    <n v="18"/>
    <n v="19540.740000000002"/>
    <n v="17898.38"/>
    <n v="1642.3600000000006"/>
    <n v="8.4047994088248479E-2"/>
    <x v="25"/>
    <s v="Q4-2024"/>
    <s v="Medium"/>
    <s v="Americas &gt; USA &gt; Chicago"/>
    <s v="Jan-2023"/>
    <n v="21"/>
    <n v="21"/>
    <n v="1429853.4554100002"/>
    <n v="859284.19273000013"/>
    <n v="0.60095962245557999"/>
    <s v="A"/>
    <n v="0"/>
    <n v="0"/>
    <n v="0"/>
    <n v="1083.3229999999999"/>
    <n v="22.8"/>
    <n v="23448.888000000003"/>
    <n v="24699.764399999996"/>
    <n v="-1250.8763999999937"/>
  </r>
  <r>
    <s v="ORD-2025-964661"/>
    <d v="2025-02-04T00:00:00"/>
    <d v="2025-02-25T00:00:00"/>
    <x v="0"/>
    <s v="United Kingdom"/>
    <s v="Birmingham"/>
    <s v="Corporate"/>
    <x v="1"/>
    <x v="4"/>
    <x v="3"/>
    <x v="282"/>
    <n v="1016.32"/>
    <n v="2253.42"/>
    <n v="5.5E-2"/>
    <n v="9"/>
    <n v="21"/>
    <n v="19165.337099999997"/>
    <n v="9146.880000000001"/>
    <n v="10018.457099999996"/>
    <n v="0.52273837124419786"/>
    <x v="11"/>
    <s v="Q1-2025"/>
    <s v="High"/>
    <s v="Europe &gt; United Kingdom &gt; Birmingham"/>
    <s v="Jan-2023"/>
    <n v="25"/>
    <n v="25"/>
    <n v="1429853.4554100002"/>
    <n v="878449.52983000013"/>
    <n v="0.61436332968689511"/>
    <s v="A"/>
    <n v="0"/>
    <n v="0"/>
    <n v="5.5E-2"/>
    <n v="1168.768"/>
    <n v="10.799999999999999"/>
    <n v="22998.404519999996"/>
    <n v="12622.694399999998"/>
    <n v="10375.710119999998"/>
  </r>
  <r>
    <s v="ORD-2024-398783"/>
    <d v="2024-07-18T00:00:00"/>
    <d v="2024-08-07T00:00:00"/>
    <x v="0"/>
    <s v="France"/>
    <s v="Marseille"/>
    <s v="Corporate"/>
    <x v="0"/>
    <x v="6"/>
    <x v="3"/>
    <x v="283"/>
    <n v="941.35"/>
    <n v="899.83"/>
    <n v="5.8000000000000003E-2"/>
    <n v="22"/>
    <n v="20"/>
    <n v="18648.07692"/>
    <n v="20709.7"/>
    <n v="-2061.6230800000012"/>
    <n v="-0.11055419220139089"/>
    <x v="23"/>
    <s v="Q3-2024"/>
    <s v="Medium"/>
    <s v="Europe &gt; France &gt; Marseille"/>
    <s v="Jan-2023"/>
    <n v="18"/>
    <n v="18"/>
    <n v="1429853.4554100002"/>
    <n v="897097.60675000015"/>
    <n v="0.62740527944016744"/>
    <s v="A"/>
    <n v="0"/>
    <n v="0"/>
    <n v="5.8000000000000003E-2"/>
    <n v="1082.5525"/>
    <n v="26.4"/>
    <n v="22377.692303999997"/>
    <n v="28579.385999999999"/>
    <n v="-6201.6936960000021"/>
  </r>
  <r>
    <s v="ORD-2024-604471"/>
    <d v="2024-01-21T00:00:00"/>
    <d v="2024-01-25T00:00:00"/>
    <x v="2"/>
    <s v="India"/>
    <s v="Delhi"/>
    <s v="Consumer"/>
    <x v="3"/>
    <x v="1"/>
    <x v="3"/>
    <x v="284"/>
    <n v="523.70000000000005"/>
    <n v="1109.92"/>
    <n v="0.03"/>
    <n v="16"/>
    <n v="4"/>
    <n v="17225.9584"/>
    <n v="8379.2000000000007"/>
    <n v="8846.7583999999988"/>
    <n v="0.51357133197302962"/>
    <x v="22"/>
    <s v="Q1-2024"/>
    <s v="Medium"/>
    <s v="Asia &gt; India &gt; Delhi"/>
    <s v="Jan-2023"/>
    <n v="12"/>
    <n v="12"/>
    <n v="1429853.4554100002"/>
    <n v="914323.56515000015"/>
    <n v="0.63945263879354997"/>
    <s v="A"/>
    <n v="1"/>
    <n v="0"/>
    <n v="0.03"/>
    <n v="602.255"/>
    <n v="19.2"/>
    <n v="20671.150079999999"/>
    <n v="11563.296"/>
    <n v="9107.8540799999992"/>
  </r>
  <r>
    <s v="ORD-2025-845715"/>
    <d v="2025-04-14T00:00:00"/>
    <d v="2025-05-04T00:00:00"/>
    <x v="0"/>
    <s v="United Kingdom"/>
    <s v="Birmingham"/>
    <s v="Enterprise"/>
    <x v="1"/>
    <x v="10"/>
    <x v="3"/>
    <x v="285"/>
    <n v="1413.87"/>
    <n v="3275"/>
    <n v="0.255"/>
    <n v="7"/>
    <n v="20"/>
    <n v="17079.125"/>
    <n v="9897.09"/>
    <n v="7182.0349999999999"/>
    <n v="0.42051539525590448"/>
    <x v="32"/>
    <s v="Q2-2025"/>
    <s v="High"/>
    <s v="Europe &gt; United Kingdom &gt; Birmingham"/>
    <s v="Jan-2023"/>
    <n v="27"/>
    <n v="27"/>
    <n v="1429853.4554100002"/>
    <n v="931402.69015000015"/>
    <n v="0.65139730692396525"/>
    <s v="A"/>
    <n v="0"/>
    <n v="1"/>
    <n v="0.25"/>
    <n v="1625.9504999999997"/>
    <n v="8.4"/>
    <n v="20632.5"/>
    <n v="13657.984199999997"/>
    <n v="6974.5158000000029"/>
  </r>
  <r>
    <s v="ORD-2023-390998"/>
    <d v="2023-04-19T00:00:00"/>
    <d v="2023-04-28T00:00:00"/>
    <x v="0"/>
    <s v="Germany"/>
    <s v="Berlin"/>
    <s v="Education"/>
    <x v="2"/>
    <x v="13"/>
    <x v="3"/>
    <x v="286"/>
    <n v="1178.42"/>
    <n v="2446.56"/>
    <n v="2.9000000000000001E-2"/>
    <n v="7"/>
    <n v="9"/>
    <n v="16629.268319999999"/>
    <n v="8248.94"/>
    <n v="8380.3283199999987"/>
    <n v="0.50395051416188819"/>
    <x v="24"/>
    <s v="Q2-2023"/>
    <s v="High"/>
    <s v="Europe &gt; Germany &gt; Berlin"/>
    <s v="Jan-2023"/>
    <n v="3"/>
    <n v="3"/>
    <n v="1429853.4554100002"/>
    <n v="948031.95847000019"/>
    <n v="0.66302735772188548"/>
    <s v="A"/>
    <n v="0"/>
    <n v="0"/>
    <n v="2.9000000000000001E-2"/>
    <n v="1355.183"/>
    <n v="8.4"/>
    <n v="19955.121983999998"/>
    <n v="11383.537200000001"/>
    <n v="8571.5847839999969"/>
  </r>
  <r>
    <s v="ORD-2024-329104"/>
    <d v="2024-05-23T00:00:00"/>
    <d v="2024-06-14T00:00:00"/>
    <x v="0"/>
    <s v="France"/>
    <s v="Marseille"/>
    <s v="Small Business"/>
    <x v="2"/>
    <x v="15"/>
    <x v="3"/>
    <x v="287"/>
    <n v="1481.74"/>
    <n v="1848.97"/>
    <n v="0.254"/>
    <n v="12"/>
    <n v="22"/>
    <n v="16551.979439999999"/>
    <n v="17780.88"/>
    <n v="-1228.9005600000019"/>
    <n v="-7.424493030907256E-2"/>
    <x v="17"/>
    <s v="Q2-2024"/>
    <s v="High"/>
    <s v="Europe &gt; France &gt; Marseille"/>
    <s v="Jan-2023"/>
    <n v="16"/>
    <n v="16"/>
    <n v="1429853.4554100002"/>
    <n v="964583.93791000021"/>
    <n v="0.67460335481261802"/>
    <s v="A"/>
    <n v="0"/>
    <n v="1"/>
    <n v="0.25"/>
    <n v="1704.001"/>
    <n v="14.399999999999999"/>
    <n v="19968.875999999997"/>
    <n v="24537.614399999999"/>
    <n v="-4568.738400000002"/>
  </r>
  <r>
    <s v="ORD-2024-500511"/>
    <d v="2024-10-08T00:00:00"/>
    <d v="2024-10-08T00:00:00"/>
    <x v="0"/>
    <s v="United Kingdom"/>
    <s v="London"/>
    <s v="Corporate"/>
    <x v="2"/>
    <x v="13"/>
    <x v="3"/>
    <x v="288"/>
    <n v="1108.1099999999999"/>
    <n v="2503.79"/>
    <n v="0.184"/>
    <n v="8"/>
    <n v="0"/>
    <n v="16344.741120000001"/>
    <n v="8864.8799999999992"/>
    <n v="7479.8611200000014"/>
    <n v="0.45763105485025884"/>
    <x v="25"/>
    <s v="Q4-2024"/>
    <s v="High"/>
    <s v="Europe &gt; United Kingdom &gt; London"/>
    <s v="Jan-2023"/>
    <n v="21"/>
    <n v="21"/>
    <n v="1429853.4554100002"/>
    <n v="980928.67903000023"/>
    <n v="0.68603441514831742"/>
    <s v="A"/>
    <n v="1"/>
    <n v="0"/>
    <n v="0.184"/>
    <n v="1274.3264999999999"/>
    <n v="9.6"/>
    <n v="19613.689343999999"/>
    <n v="12233.534399999999"/>
    <n v="7380.1549439999999"/>
  </r>
  <r>
    <s v="ORD-2024-192263"/>
    <d v="2024-11-21T00:00:00"/>
    <d v="2024-12-21T00:00:00"/>
    <x v="0"/>
    <s v="France"/>
    <s v="Marseille"/>
    <s v="Small Business"/>
    <x v="3"/>
    <x v="14"/>
    <x v="3"/>
    <x v="289"/>
    <n v="1122.68"/>
    <n v="1997.19"/>
    <n v="0.186"/>
    <n v="10"/>
    <n v="30"/>
    <n v="16257.126600000001"/>
    <n v="11226.800000000001"/>
    <n v="5030.3266000000003"/>
    <n v="0.30942285951073295"/>
    <x v="6"/>
    <s v="Q4-2024"/>
    <s v="High"/>
    <s v="Europe &gt; France &gt; Marseille"/>
    <s v="Jan-2023"/>
    <n v="22"/>
    <n v="22"/>
    <n v="1429853.4554100002"/>
    <n v="997185.80563000019"/>
    <n v="0.69740420030950956"/>
    <s v="A"/>
    <n v="0"/>
    <n v="0"/>
    <n v="0.186"/>
    <n v="1291.0819999999999"/>
    <n v="12"/>
    <n v="19508.551920000002"/>
    <n v="15492.983999999999"/>
    <n v="4015.5679200000031"/>
  </r>
  <r>
    <s v="ORD-2024-972999"/>
    <d v="2024-09-06T00:00:00"/>
    <d v="2024-10-04T00:00:00"/>
    <x v="3"/>
    <s v="South Africa"/>
    <s v="Cape Town"/>
    <s v="Corporate"/>
    <x v="1"/>
    <x v="4"/>
    <x v="3"/>
    <x v="290"/>
    <n v="1174.17"/>
    <n v="1641.61"/>
    <n v="0.122"/>
    <n v="11"/>
    <n v="28"/>
    <n v="15854.669379999999"/>
    <n v="12915.87"/>
    <n v="2938.7993799999986"/>
    <n v="0.18535860380079391"/>
    <x v="31"/>
    <s v="Q3-2024"/>
    <s v="High"/>
    <s v="Africa &gt; South Africa &gt; Cape Town"/>
    <s v="Jan-2023"/>
    <n v="20"/>
    <n v="20"/>
    <n v="1429853.4554100002"/>
    <n v="1013040.4750100002"/>
    <n v="0.70849251801088808"/>
    <s v="A"/>
    <n v="0"/>
    <n v="0"/>
    <n v="0.122"/>
    <n v="1350.2954999999999"/>
    <n v="13.2"/>
    <n v="19025.603255999999"/>
    <n v="17823.900599999997"/>
    <n v="1201.7026560000013"/>
  </r>
  <r>
    <s v="ORD-2025-779530"/>
    <d v="2025-05-19T00:00:00"/>
    <d v="2025-05-26T00:00:00"/>
    <x v="1"/>
    <s v="Brazil"/>
    <s v="São Paulo"/>
    <s v="Small Business"/>
    <x v="5"/>
    <x v="2"/>
    <x v="3"/>
    <x v="291"/>
    <n v="383.77"/>
    <n v="952.56"/>
    <n v="0.3"/>
    <n v="22"/>
    <n v="7"/>
    <n v="14669.423999999999"/>
    <n v="8442.9399999999987"/>
    <n v="6226.4840000000004"/>
    <n v="0.42445320279787407"/>
    <x v="27"/>
    <s v="Q2-2025"/>
    <s v="Medium"/>
    <s v="Americas &gt; Brazil &gt; São Paulo"/>
    <s v="Jan-2023"/>
    <n v="28"/>
    <n v="28"/>
    <n v="1429853.4554100002"/>
    <n v="1027709.8990100002"/>
    <n v="0.71875190784171084"/>
    <s v="A"/>
    <n v="1"/>
    <n v="1"/>
    <n v="0.25"/>
    <n v="441.33549999999997"/>
    <n v="26.4"/>
    <n v="18860.687999999998"/>
    <n v="11651.257199999998"/>
    <n v="7209.4308000000001"/>
  </r>
  <r>
    <s v="ORD-2025-765220"/>
    <d v="2025-04-06T00:00:00"/>
    <d v="2025-04-30T00:00:00"/>
    <x v="1"/>
    <s v="Brazil"/>
    <s v="Brasília"/>
    <s v="Education"/>
    <x v="2"/>
    <x v="10"/>
    <x v="3"/>
    <x v="292"/>
    <n v="855.78"/>
    <n v="977.38"/>
    <n v="0.14699999999999999"/>
    <n v="17"/>
    <n v="24"/>
    <n v="14172.987379999999"/>
    <n v="14548.26"/>
    <n v="-375.27262000000155"/>
    <n v="-2.6478018355506474E-2"/>
    <x v="32"/>
    <s v="Q2-2025"/>
    <s v="Medium"/>
    <s v="Americas &gt; Brazil &gt; Brasília"/>
    <s v="Jan-2023"/>
    <n v="27"/>
    <n v="27"/>
    <n v="1429853.4554100002"/>
    <n v="1041882.8863900001"/>
    <n v="0.72866410361700162"/>
    <s v="A"/>
    <n v="0"/>
    <n v="0"/>
    <n v="0.14699999999999999"/>
    <n v="984.14699999999993"/>
    <n v="20.399999999999999"/>
    <n v="17007.584855999998"/>
    <n v="20076.598799999996"/>
    <n v="-3069.0139439999984"/>
  </r>
  <r>
    <s v="ORD-2023-545150"/>
    <d v="2023-04-06T00:00:00"/>
    <d v="2023-04-08T00:00:00"/>
    <x v="3"/>
    <s v="Nigeria"/>
    <s v="Abuja"/>
    <s v="Small Business"/>
    <x v="1"/>
    <x v="10"/>
    <x v="3"/>
    <x v="293"/>
    <n v="720.35"/>
    <n v="1571.66"/>
    <n v="0.107"/>
    <n v="10"/>
    <n v="2"/>
    <n v="14034.9238"/>
    <n v="7203.5"/>
    <n v="6831.4238000000005"/>
    <n v="0.4867446305622265"/>
    <x v="24"/>
    <s v="Q2-2023"/>
    <s v="Medium"/>
    <s v="Africa &gt; Nigeria &gt; Abuja"/>
    <s v="Jan-2023"/>
    <n v="3"/>
    <n v="3"/>
    <n v="1429853.4554100002"/>
    <n v="1055917.8101900001"/>
    <n v="0.73847974153912388"/>
    <s v="A"/>
    <n v="1"/>
    <n v="0"/>
    <n v="0.107"/>
    <n v="828.40249999999992"/>
    <n v="12"/>
    <n v="16841.908560000003"/>
    <n v="9940.8299999999981"/>
    <n v="6901.0785600000054"/>
  </r>
  <r>
    <s v="ORD-2023-825084"/>
    <d v="2023-07-14T00:00:00"/>
    <d v="2023-07-21T00:00:00"/>
    <x v="3"/>
    <s v="South Africa"/>
    <s v="Durban"/>
    <s v="Enterprise"/>
    <x v="1"/>
    <x v="3"/>
    <x v="3"/>
    <x v="294"/>
    <n v="620.74"/>
    <n v="1330.07"/>
    <n v="0.29899999999999999"/>
    <n v="15"/>
    <n v="7"/>
    <n v="13985.68605"/>
    <n v="9311.1"/>
    <n v="4674.5860499999999"/>
    <n v="0.3342407396596751"/>
    <x v="14"/>
    <s v="Q3-2023"/>
    <s v="Medium"/>
    <s v="Africa &gt; South Africa &gt; Durban"/>
    <s v="Jan-2023"/>
    <n v="6"/>
    <n v="6"/>
    <n v="1429853.4554100002"/>
    <n v="1069903.49624"/>
    <n v="0.7482609439393304"/>
    <s v="A"/>
    <n v="1"/>
    <n v="1"/>
    <n v="0.25"/>
    <n v="713.851"/>
    <n v="18"/>
    <n v="17955.945"/>
    <n v="12849.317999999999"/>
    <n v="5106.6270000000004"/>
  </r>
  <r>
    <s v="ORD-2024-220234"/>
    <d v="2024-03-15T00:00:00"/>
    <d v="2024-04-09T00:00:00"/>
    <x v="1"/>
    <s v="Canada"/>
    <s v="Vancouver"/>
    <s v="Consumer"/>
    <x v="2"/>
    <x v="6"/>
    <x v="3"/>
    <x v="295"/>
    <n v="648.64"/>
    <n v="815.19"/>
    <n v="0.22500000000000001"/>
    <n v="22"/>
    <n v="25"/>
    <n v="13898.989500000001"/>
    <n v="14270.08"/>
    <n v="-371.09049999999843"/>
    <n v="-2.669909924027199E-2"/>
    <x v="12"/>
    <s v="Q1-2024"/>
    <s v="Low"/>
    <s v="Americas &gt; Canada &gt; Vancouver"/>
    <s v="Jan-2023"/>
    <n v="14"/>
    <n v="14"/>
    <n v="1429853.4554100002"/>
    <n v="1083802.4857399999"/>
    <n v="0.75798151316788431"/>
    <s v="A"/>
    <n v="0"/>
    <n v="1"/>
    <n v="0.22500000000000001"/>
    <n v="745.93599999999992"/>
    <n v="26.4"/>
    <n v="16678.787400000001"/>
    <n v="19692.710399999996"/>
    <n v="-3013.9229999999952"/>
  </r>
  <r>
    <s v="ORD-2023-304451"/>
    <d v="2023-10-07T00:00:00"/>
    <d v="2023-10-23T00:00:00"/>
    <x v="2"/>
    <s v="India"/>
    <s v="Hyderabad"/>
    <s v="Consumer"/>
    <x v="0"/>
    <x v="12"/>
    <x v="3"/>
    <x v="296"/>
    <n v="906.81"/>
    <n v="1395.56"/>
    <n v="0.185"/>
    <n v="12"/>
    <n v="16"/>
    <n v="13648.576800000001"/>
    <n v="10881.72"/>
    <n v="2766.8568000000014"/>
    <n v="0.20272126834498974"/>
    <x v="5"/>
    <s v="Q4-2023"/>
    <s v="Medium"/>
    <s v="Asia &gt; India &gt; Hyderabad"/>
    <s v="Jan-2023"/>
    <n v="9"/>
    <n v="9"/>
    <n v="1429853.4554100002"/>
    <n v="1097451.0625399998"/>
    <n v="0.76752695067293708"/>
    <s v="A"/>
    <n v="0"/>
    <n v="0"/>
    <n v="0.185"/>
    <n v="1042.8314999999998"/>
    <n v="14.399999999999999"/>
    <n v="16378.292159999997"/>
    <n v="15016.773599999995"/>
    <n v="1361.5185600000023"/>
  </r>
  <r>
    <s v="ORD-2023-126505"/>
    <d v="2023-12-19T00:00:00"/>
    <d v="2024-01-01T00:00:00"/>
    <x v="1"/>
    <s v="Canada"/>
    <s v="Toronto"/>
    <s v="Enterprise"/>
    <x v="0"/>
    <x v="10"/>
    <x v="3"/>
    <x v="297"/>
    <n v="856.1"/>
    <n v="901.48"/>
    <n v="5.6000000000000001E-2"/>
    <n v="16"/>
    <n v="13"/>
    <n v="13615.95392"/>
    <n v="13697.6"/>
    <n v="-81.646080000000438"/>
    <n v="-5.9963540182133958E-3"/>
    <x v="19"/>
    <s v="Q4-2023"/>
    <s v="Medium"/>
    <s v="Americas &gt; Canada &gt; Toronto"/>
    <s v="Jan-2023"/>
    <n v="11"/>
    <n v="11"/>
    <n v="1429853.4554100002"/>
    <n v="1111067.0164599998"/>
    <n v="0.77704957263708496"/>
    <s v="A"/>
    <n v="0"/>
    <n v="0"/>
    <n v="5.6000000000000001E-2"/>
    <n v="984.51499999999999"/>
    <n v="19.2"/>
    <n v="16339.144704"/>
    <n v="18902.687999999998"/>
    <n v="-2563.543295999998"/>
  </r>
  <r>
    <s v="ORD-2024-503082"/>
    <d v="2024-05-19T00:00:00"/>
    <d v="2024-06-08T00:00:00"/>
    <x v="1"/>
    <s v="Brazil"/>
    <s v="Brasília"/>
    <s v="Small Business"/>
    <x v="0"/>
    <x v="13"/>
    <x v="3"/>
    <x v="298"/>
    <n v="1075.9000000000001"/>
    <n v="1242.1500000000001"/>
    <n v="1.2E-2"/>
    <n v="11"/>
    <n v="20"/>
    <n v="13499.686200000002"/>
    <n v="11834.900000000001"/>
    <n v="1664.7862000000005"/>
    <n v="0.12332036280961851"/>
    <x v="17"/>
    <s v="Q2-2024"/>
    <s v="Medium"/>
    <s v="Americas &gt; Brazil &gt; Brasília"/>
    <s v="Jan-2023"/>
    <n v="16"/>
    <n v="16"/>
    <n v="1429853.4554100002"/>
    <n v="1124566.70266"/>
    <n v="0.78649088017033086"/>
    <s v="A"/>
    <n v="0"/>
    <n v="0"/>
    <n v="1.2E-2"/>
    <n v="1237.2850000000001"/>
    <n v="13.2"/>
    <n v="16199.623440000001"/>
    <n v="16332.162"/>
    <n v="-132.53855999999905"/>
  </r>
  <r>
    <s v="ORD-2025-248586"/>
    <d v="2025-09-12T00:00:00"/>
    <d v="2025-09-30T00:00:00"/>
    <x v="2"/>
    <s v="Japan"/>
    <s v="Nagoya"/>
    <s v="Non-Profit"/>
    <x v="1"/>
    <x v="6"/>
    <x v="3"/>
    <x v="299"/>
    <n v="1212.99"/>
    <n v="1653.64"/>
    <n v="0.107"/>
    <n v="9"/>
    <n v="18"/>
    <n v="13290.304680000001"/>
    <n v="10916.91"/>
    <n v="2373.3946800000012"/>
    <n v="0.17858090819931458"/>
    <x v="21"/>
    <s v="Q3-2025"/>
    <s v="High"/>
    <s v="Asia &gt; Japan &gt; Nagoya"/>
    <s v="Mar-2023"/>
    <n v="30"/>
    <n v="30"/>
    <n v="1429853.4554100002"/>
    <n v="1137857.00734"/>
    <n v="0.79578575205367996"/>
    <s v="A"/>
    <n v="0"/>
    <n v="0"/>
    <n v="0.107"/>
    <n v="1394.9385"/>
    <n v="10.799999999999999"/>
    <n v="15948.365615999999"/>
    <n v="15065.335799999999"/>
    <n v="883.02981600000021"/>
  </r>
  <r>
    <s v="ORD-2023-212701"/>
    <d v="2023-12-02T00:00:00"/>
    <d v="2023-12-16T00:00:00"/>
    <x v="0"/>
    <s v="Germany"/>
    <s v="Frankfurt"/>
    <s v="Education"/>
    <x v="3"/>
    <x v="15"/>
    <x v="3"/>
    <x v="300"/>
    <n v="879.08"/>
    <n v="1093.3900000000001"/>
    <n v="0.113"/>
    <n v="13"/>
    <n v="14"/>
    <n v="12607.880090000002"/>
    <n v="11428.04"/>
    <n v="1179.8400900000015"/>
    <n v="9.3579577341935311E-2"/>
    <x v="19"/>
    <s v="Q4-2023"/>
    <s v="Medium"/>
    <s v="Europe &gt; Germany &gt; Frankfurt"/>
    <s v="Jan-2023"/>
    <n v="11"/>
    <n v="11"/>
    <n v="1429853.4554100002"/>
    <n v="1150464.8874300001"/>
    <n v="0.80460335503410918"/>
    <s v="B"/>
    <n v="0"/>
    <n v="0"/>
    <n v="0.113"/>
    <n v="1010.942"/>
    <n v="15.6"/>
    <n v="15129.456108000002"/>
    <n v="15770.6952"/>
    <n v="-641.23909199999798"/>
  </r>
  <r>
    <s v="ORD-2024-947056"/>
    <d v="2024-07-31T00:00:00"/>
    <d v="2024-08-15T00:00:00"/>
    <x v="2"/>
    <s v="Japan"/>
    <s v="Tokyo"/>
    <s v="Corporate"/>
    <x v="1"/>
    <x v="6"/>
    <x v="3"/>
    <x v="301"/>
    <n v="1252.52"/>
    <n v="1417.24"/>
    <n v="0.192"/>
    <n v="11"/>
    <n v="15"/>
    <n v="12596.429120000001"/>
    <n v="13777.72"/>
    <n v="-1181.2908799999987"/>
    <n v="-9.3779821943696898E-2"/>
    <x v="23"/>
    <s v="Q3-2024"/>
    <s v="Medium"/>
    <s v="Asia &gt; Japan &gt; Tokyo"/>
    <s v="Mar-2023"/>
    <n v="16"/>
    <n v="16"/>
    <n v="1429853.4554100002"/>
    <n v="1163061.3165500001"/>
    <n v="0.81341294952250942"/>
    <s v="B"/>
    <n v="0"/>
    <n v="0"/>
    <n v="0.192"/>
    <n v="1440.3979999999999"/>
    <n v="13.2"/>
    <n v="15115.714944000001"/>
    <n v="19013.253599999996"/>
    <n v="-3897.5386559999952"/>
  </r>
  <r>
    <s v="ORD-2023-197661"/>
    <d v="2023-08-08T00:00:00"/>
    <d v="2023-08-22T00:00:00"/>
    <x v="0"/>
    <s v="United Kingdom"/>
    <s v="Birmingham"/>
    <s v="Non-Profit"/>
    <x v="3"/>
    <x v="15"/>
    <x v="3"/>
    <x v="302"/>
    <n v="446.69"/>
    <n v="967.25"/>
    <n v="9.4E-2"/>
    <n v="14"/>
    <n v="14"/>
    <n v="12268.599"/>
    <n v="6253.66"/>
    <n v="6014.9390000000003"/>
    <n v="0.49027105702941309"/>
    <x v="3"/>
    <s v="Q3-2023"/>
    <s v="Medium"/>
    <s v="Europe &gt; United Kingdom &gt; Birmingham"/>
    <s v="Jan-2023"/>
    <n v="7"/>
    <n v="7"/>
    <n v="1429853.4554100002"/>
    <n v="1175329.91555"/>
    <n v="0.82199326868289635"/>
    <s v="B"/>
    <n v="0"/>
    <n v="0"/>
    <n v="9.4E-2"/>
    <n v="513.69349999999997"/>
    <n v="16.8"/>
    <n v="14722.318800000001"/>
    <n v="8630.0507999999991"/>
    <n v="6092.2680000000018"/>
  </r>
  <r>
    <s v="ORD-2023-884625"/>
    <d v="2023-02-19T00:00:00"/>
    <d v="2023-03-12T00:00:00"/>
    <x v="0"/>
    <s v="Germany"/>
    <s v="Berlin"/>
    <s v="Small Business"/>
    <x v="3"/>
    <x v="2"/>
    <x v="3"/>
    <x v="303"/>
    <n v="1234.81"/>
    <n v="2055.2399999999998"/>
    <n v="5.2999999999999999E-2"/>
    <n v="6"/>
    <n v="21"/>
    <n v="11677.873679999999"/>
    <n v="7408.86"/>
    <n v="4269.0136799999991"/>
    <n v="0.36556429680441616"/>
    <x v="29"/>
    <s v="Q1-2023"/>
    <s v="High"/>
    <s v="Europe &gt; Germany &gt; Berlin"/>
    <s v="Jan-2023"/>
    <n v="1"/>
    <n v="1"/>
    <n v="1429853.4554100002"/>
    <n v="1187007.78923"/>
    <n v="0.83016045087615919"/>
    <s v="B"/>
    <n v="0"/>
    <n v="0"/>
    <n v="5.2999999999999999E-2"/>
    <n v="1420.0314999999998"/>
    <n v="7.1999999999999993"/>
    <n v="14013.448415999997"/>
    <n v="10224.226799999999"/>
    <n v="3789.2216159999989"/>
  </r>
  <r>
    <s v="ORD-2023-334213"/>
    <d v="2023-08-19T00:00:00"/>
    <d v="2023-08-23T00:00:00"/>
    <x v="3"/>
    <s v="Nigeria"/>
    <s v="Abuja"/>
    <s v="Small Business"/>
    <x v="2"/>
    <x v="8"/>
    <x v="3"/>
    <x v="304"/>
    <n v="790.63"/>
    <n v="1382.31"/>
    <n v="0.10100000000000001"/>
    <n v="9"/>
    <n v="4"/>
    <n v="11184.270209999999"/>
    <n v="7115.67"/>
    <n v="4068.6002099999987"/>
    <n v="0.36377878338116432"/>
    <x v="3"/>
    <s v="Q3-2023"/>
    <s v="Medium"/>
    <s v="Africa &gt; Nigeria &gt; Abuja"/>
    <s v="Jan-2023"/>
    <n v="7"/>
    <n v="7"/>
    <n v="1429853.4554100002"/>
    <n v="1198192.05944"/>
    <n v="0.83798242044072069"/>
    <s v="B"/>
    <n v="1"/>
    <n v="0"/>
    <n v="0.10100000000000001"/>
    <n v="909.22449999999992"/>
    <n v="10.799999999999999"/>
    <n v="13421.124252"/>
    <n v="9819.6245999999974"/>
    <n v="3601.4996520000022"/>
  </r>
  <r>
    <s v="ORD-2025-484073"/>
    <d v="2025-02-19T00:00:00"/>
    <d v="2025-03-09T00:00:00"/>
    <x v="2"/>
    <s v="India"/>
    <s v="Delhi"/>
    <s v="Small Business"/>
    <x v="3"/>
    <x v="0"/>
    <x v="3"/>
    <x v="305"/>
    <n v="325.87"/>
    <n v="538.79"/>
    <n v="0.17399999999999999"/>
    <n v="24"/>
    <n v="18"/>
    <n v="10680.972960000001"/>
    <n v="7820.88"/>
    <n v="2860.0929600000009"/>
    <n v="0.26777457172778019"/>
    <x v="11"/>
    <s v="Q1-2025"/>
    <s v="Low"/>
    <s v="Asia &gt; India &gt; Delhi"/>
    <s v="Jan-2023"/>
    <n v="25"/>
    <n v="25"/>
    <n v="1429853.4554100002"/>
    <n v="1208873.0323999999"/>
    <n v="0.84545239781468673"/>
    <s v="B"/>
    <n v="0"/>
    <n v="0"/>
    <n v="0.17399999999999999"/>
    <n v="374.75049999999999"/>
    <n v="28.799999999999997"/>
    <n v="12817.167551999999"/>
    <n v="10792.814399999999"/>
    <n v="2024.3531519999997"/>
  </r>
  <r>
    <s v="ORD-2025-542939"/>
    <d v="2025-01-13T00:00:00"/>
    <d v="2025-02-08T00:00:00"/>
    <x v="0"/>
    <s v="France"/>
    <s v="Paris"/>
    <s v="Non-Profit"/>
    <x v="4"/>
    <x v="13"/>
    <x v="3"/>
    <x v="306"/>
    <n v="594.74"/>
    <n v="1020.69"/>
    <n v="0.21099999999999999"/>
    <n v="13"/>
    <n v="26"/>
    <n v="10469.217330000001"/>
    <n v="7731.62"/>
    <n v="2737.5973300000014"/>
    <n v="0.26149016146176429"/>
    <x v="9"/>
    <s v="Q1-2025"/>
    <s v="Medium"/>
    <s v="Europe &gt; France &gt; Paris"/>
    <s v="Jan-2023"/>
    <n v="24"/>
    <n v="24"/>
    <n v="1429853.4554100002"/>
    <n v="1219342.2497299998"/>
    <n v="0.85277427915181858"/>
    <s v="B"/>
    <n v="0"/>
    <n v="1"/>
    <n v="0.21099999999999999"/>
    <n v="683.95099999999991"/>
    <n v="15.6"/>
    <n v="12563.060796000002"/>
    <n v="10669.635599999998"/>
    <n v="1893.4251960000038"/>
  </r>
  <r>
    <s v="ORD-2024-837651"/>
    <d v="2024-12-10T00:00:00"/>
    <d v="2024-12-19T00:00:00"/>
    <x v="3"/>
    <s v="Nigeria"/>
    <s v="Lagos"/>
    <s v="Corporate"/>
    <x v="0"/>
    <x v="0"/>
    <x v="3"/>
    <x v="307"/>
    <n v="488.68"/>
    <n v="984.36"/>
    <n v="5.8999999999999997E-2"/>
    <n v="11"/>
    <n v="9"/>
    <n v="10189.110360000002"/>
    <n v="5375.4800000000005"/>
    <n v="4813.6303600000019"/>
    <n v="0.47242891576649887"/>
    <x v="1"/>
    <s v="Q4-2024"/>
    <s v="Medium"/>
    <s v="Africa &gt; Nigeria &gt; Lagos"/>
    <s v="Jan-2023"/>
    <n v="23"/>
    <n v="23"/>
    <n v="1429853.4554100002"/>
    <n v="1229531.3600899999"/>
    <n v="0.8599002614134611"/>
    <s v="B"/>
    <n v="0"/>
    <n v="0"/>
    <n v="5.8999999999999997E-2"/>
    <n v="561.98199999999997"/>
    <n v="13.2"/>
    <n v="12226.932432"/>
    <n v="7418.1623999999993"/>
    <n v="4808.7700320000004"/>
  </r>
  <r>
    <s v="ORD-2023-906481"/>
    <d v="2023-05-02T00:00:00"/>
    <d v="2023-05-18T00:00:00"/>
    <x v="2"/>
    <s v="India"/>
    <s v="Delhi"/>
    <s v="Small Business"/>
    <x v="1"/>
    <x v="10"/>
    <x v="3"/>
    <x v="308"/>
    <n v="1463.92"/>
    <n v="2252.2399999999998"/>
    <n v="0.11799999999999999"/>
    <n v="5"/>
    <n v="16"/>
    <n v="9932.3783999999996"/>
    <n v="7319.6"/>
    <n v="2612.7783999999992"/>
    <n v="0.26305667130040067"/>
    <x v="0"/>
    <s v="Q2-2023"/>
    <s v="High"/>
    <s v="Asia &gt; India &gt; Delhi"/>
    <s v="Jan-2023"/>
    <n v="4"/>
    <n v="4"/>
    <n v="1429853.4554100002"/>
    <n v="1239463.7384899999"/>
    <n v="0.86684669243575918"/>
    <s v="B"/>
    <n v="0"/>
    <n v="0"/>
    <n v="0.11799999999999999"/>
    <n v="1683.508"/>
    <n v="6"/>
    <n v="11918.854079999999"/>
    <n v="10101.048000000001"/>
    <n v="1817.8060799999985"/>
  </r>
  <r>
    <s v="ORD-2024-745822"/>
    <d v="2024-03-31T00:00:00"/>
    <d v="2024-04-17T00:00:00"/>
    <x v="0"/>
    <s v="Germany"/>
    <s v="Frankfurt"/>
    <s v="Education"/>
    <x v="3"/>
    <x v="11"/>
    <x v="3"/>
    <x v="309"/>
    <n v="1025.51"/>
    <n v="1436.54"/>
    <n v="0.13900000000000001"/>
    <n v="8"/>
    <n v="17"/>
    <n v="9894.8875200000002"/>
    <n v="8204.08"/>
    <n v="1690.8075200000003"/>
    <n v="0.17087688127656456"/>
    <x v="12"/>
    <s v="Q1-2024"/>
    <s v="Medium"/>
    <s v="Europe &gt; Germany &gt; Frankfurt"/>
    <s v="Jan-2023"/>
    <n v="14"/>
    <n v="14"/>
    <n v="1429853.4554100002"/>
    <n v="1249358.62601"/>
    <n v="0.87376690337245466"/>
    <s v="B"/>
    <n v="0"/>
    <n v="0"/>
    <n v="0.13900000000000001"/>
    <n v="1179.3364999999999"/>
    <n v="9.6"/>
    <n v="11873.865023999999"/>
    <n v="11321.630399999998"/>
    <n v="552.23462400000062"/>
  </r>
  <r>
    <s v="ORD-2024-635626"/>
    <d v="2024-08-27T00:00:00"/>
    <d v="2024-09-19T00:00:00"/>
    <x v="0"/>
    <s v="Germany"/>
    <s v="Berlin"/>
    <s v="Small Business"/>
    <x v="3"/>
    <x v="4"/>
    <x v="3"/>
    <x v="310"/>
    <n v="1024.01"/>
    <n v="1580.97"/>
    <n v="3.6999999999999998E-2"/>
    <n v="6"/>
    <n v="23"/>
    <n v="9134.8446599999988"/>
    <n v="6144.0599999999995"/>
    <n v="2990.7846599999993"/>
    <n v="0.32740399769425305"/>
    <x v="4"/>
    <s v="Q3-2024"/>
    <s v="Medium"/>
    <s v="Europe &gt; Germany &gt; Berlin"/>
    <s v="Jan-2023"/>
    <n v="19"/>
    <n v="19"/>
    <n v="1429853.4554100002"/>
    <n v="1258493.47067"/>
    <n v="0.88015556133277728"/>
    <s v="B"/>
    <n v="0"/>
    <n v="0"/>
    <n v="3.6999999999999998E-2"/>
    <n v="1177.6115"/>
    <n v="7.1999999999999993"/>
    <n v="10961.813591999999"/>
    <n v="8478.8027999999995"/>
    <n v="2483.0107919999991"/>
  </r>
  <r>
    <s v="ORD-2024-419248"/>
    <d v="2024-03-04T00:00:00"/>
    <d v="2024-03-16T00:00:00"/>
    <x v="3"/>
    <s v="South Africa"/>
    <s v="Johannesburg"/>
    <s v="Enterprise"/>
    <x v="5"/>
    <x v="9"/>
    <x v="3"/>
    <x v="311"/>
    <n v="441.08"/>
    <n v="1054.29"/>
    <n v="0.23699999999999999"/>
    <n v="11"/>
    <n v="12"/>
    <n v="8848.6559699999998"/>
    <n v="4851.88"/>
    <n v="3996.7759699999997"/>
    <n v="0.45168169985932899"/>
    <x v="12"/>
    <s v="Q1-2024"/>
    <s v="Medium"/>
    <s v="Africa &gt; South Africa &gt; Johannesburg"/>
    <s v="Jan-2023"/>
    <n v="14"/>
    <n v="14"/>
    <n v="1429853.4554100002"/>
    <n v="1267342.1266399999"/>
    <n v="0.88634406683068001"/>
    <s v="B"/>
    <n v="0"/>
    <n v="1"/>
    <n v="0.23699999999999999"/>
    <n v="507.24199999999996"/>
    <n v="13.2"/>
    <n v="10618.387164"/>
    <n v="6695.594399999999"/>
    <n v="3922.7927640000007"/>
  </r>
  <r>
    <s v="ORD-2024-347736"/>
    <d v="2024-05-22T00:00:00"/>
    <d v="2024-06-06T00:00:00"/>
    <x v="2"/>
    <s v="Japan"/>
    <s v="Nagoya"/>
    <s v="Corporate"/>
    <x v="5"/>
    <x v="1"/>
    <x v="3"/>
    <x v="312"/>
    <n v="673.88"/>
    <n v="1228.01"/>
    <n v="0.105"/>
    <n v="8"/>
    <n v="15"/>
    <n v="8792.5516000000007"/>
    <n v="5391.04"/>
    <n v="3401.5116000000007"/>
    <n v="0.38686285332690007"/>
    <x v="17"/>
    <s v="Q2-2024"/>
    <s v="Medium"/>
    <s v="Asia &gt; Japan &gt; Nagoya"/>
    <s v="Mar-2023"/>
    <n v="14"/>
    <n v="14"/>
    <n v="1429853.4554100002"/>
    <n v="1276134.6782399998"/>
    <n v="0.89249333448236301"/>
    <s v="B"/>
    <n v="0"/>
    <n v="0"/>
    <n v="0.105"/>
    <n v="774.96199999999999"/>
    <n v="9.6"/>
    <n v="10551.061919999998"/>
    <n v="7439.6351999999997"/>
    <n v="3111.4267199999986"/>
  </r>
  <r>
    <s v="ORD-2023-431328"/>
    <d v="2023-12-20T00:00:00"/>
    <d v="2024-01-14T00:00:00"/>
    <x v="2"/>
    <s v="India"/>
    <s v="Mumbai"/>
    <s v="Non-Profit"/>
    <x v="1"/>
    <x v="2"/>
    <x v="3"/>
    <x v="313"/>
    <n v="1085.6099999999999"/>
    <n v="1246.4100000000001"/>
    <n v="0.113"/>
    <n v="7"/>
    <n v="25"/>
    <n v="7738.9596900000006"/>
    <n v="7599.2699999999995"/>
    <n v="139.68969000000106"/>
    <n v="1.8050189637310417E-2"/>
    <x v="19"/>
    <s v="Q4-2023"/>
    <s v="Medium"/>
    <s v="Asia &gt; India &gt; Mumbai"/>
    <s v="Jan-2023"/>
    <n v="11"/>
    <n v="11"/>
    <n v="1429853.4554100002"/>
    <n v="1283873.6379299997"/>
    <n v="0.89790574906283538"/>
    <s v="B"/>
    <n v="0"/>
    <n v="0"/>
    <n v="0.113"/>
    <n v="1248.4514999999999"/>
    <n v="8.4"/>
    <n v="9286.7516280000018"/>
    <n v="10486.9926"/>
    <n v="-1200.2409719999978"/>
  </r>
  <r>
    <s v="ORD-2025-650719"/>
    <d v="2025-02-12T00:00:00"/>
    <d v="2025-02-28T00:00:00"/>
    <x v="1"/>
    <s v="Brazil"/>
    <s v="São Paulo"/>
    <s v="Non-Profit"/>
    <x v="3"/>
    <x v="7"/>
    <x v="3"/>
    <x v="314"/>
    <n v="414.95"/>
    <n v="1027.73"/>
    <n v="6.3E-2"/>
    <n v="8"/>
    <n v="16"/>
    <n v="7703.8640800000003"/>
    <n v="3319.6"/>
    <n v="4384.2640800000008"/>
    <n v="0.56909935513815568"/>
    <x v="11"/>
    <s v="Q1-2025"/>
    <s v="Medium"/>
    <s v="Americas &gt; Brazil &gt; São Paulo"/>
    <s v="Jan-2023"/>
    <n v="25"/>
    <n v="25"/>
    <n v="1429853.4554100002"/>
    <n v="1291577.5020099997"/>
    <n v="0.90329361874336223"/>
    <s v="B"/>
    <n v="0"/>
    <n v="0"/>
    <n v="6.3E-2"/>
    <n v="477.19249999999994"/>
    <n v="9.6"/>
    <n v="9244.6368960000018"/>
    <n v="4581.0479999999989"/>
    <n v="4663.5888960000029"/>
  </r>
  <r>
    <s v="ORD-2024-569164"/>
    <d v="2024-09-05T00:00:00"/>
    <d v="2024-09-25T00:00:00"/>
    <x v="2"/>
    <s v="Japan"/>
    <s v="Osaka"/>
    <s v="Enterprise"/>
    <x v="5"/>
    <x v="4"/>
    <x v="3"/>
    <x v="315"/>
    <n v="195.54"/>
    <n v="405.97"/>
    <n v="0.187"/>
    <n v="22"/>
    <n v="20"/>
    <n v="7261.1794199999995"/>
    <n v="4301.88"/>
    <n v="2959.2994199999994"/>
    <n v="0.40755079152141371"/>
    <x v="31"/>
    <s v="Q3-2024"/>
    <s v="Low"/>
    <s v="Asia &gt; Japan &gt; Osaka"/>
    <s v="Mar-2023"/>
    <n v="18"/>
    <n v="18"/>
    <n v="1429853.4554100002"/>
    <n v="1298838.6814299996"/>
    <n v="0.90837188700401961"/>
    <s v="B"/>
    <n v="0"/>
    <n v="0"/>
    <n v="0.187"/>
    <n v="224.87099999999998"/>
    <n v="26.4"/>
    <n v="8713.4153040000001"/>
    <n v="5936.594399999999"/>
    <n v="2776.8209040000011"/>
  </r>
  <r>
    <s v="ORD-2024-350100"/>
    <d v="2024-10-27T00:00:00"/>
    <d v="2024-11-20T00:00:00"/>
    <x v="2"/>
    <s v="Japan"/>
    <s v="Nagoya"/>
    <s v="Non-Profit"/>
    <x v="2"/>
    <x v="11"/>
    <x v="3"/>
    <x v="316"/>
    <n v="317.25"/>
    <n v="758.92"/>
    <n v="5.2999999999999999E-2"/>
    <n v="10"/>
    <n v="24"/>
    <n v="7186.9723999999997"/>
    <n v="3172.5"/>
    <n v="4014.4723999999997"/>
    <n v="0.5585762928489888"/>
    <x v="25"/>
    <s v="Q4-2024"/>
    <s v="Low"/>
    <s v="Asia &gt; Japan &gt; Nagoya"/>
    <s v="Mar-2023"/>
    <n v="19"/>
    <n v="19"/>
    <n v="1429853.4554100002"/>
    <n v="1306025.6538299997"/>
    <n v="0.91339825692522192"/>
    <s v="B"/>
    <n v="0"/>
    <n v="0"/>
    <n v="5.2999999999999999E-2"/>
    <n v="364.83749999999998"/>
    <n v="12"/>
    <n v="8624.3668799999996"/>
    <n v="4378.0499999999993"/>
    <n v="4246.3168800000003"/>
  </r>
  <r>
    <s v="ORD-2024-647571"/>
    <d v="2024-02-06T00:00:00"/>
    <d v="2024-02-28T00:00:00"/>
    <x v="3"/>
    <s v="Kenya"/>
    <s v="Kisumu"/>
    <s v="Non-Profit"/>
    <x v="2"/>
    <x v="10"/>
    <x v="3"/>
    <x v="317"/>
    <n v="834.93"/>
    <n v="1588.53"/>
    <n v="0.126"/>
    <n v="5"/>
    <n v="22"/>
    <n v="6941.8760999999995"/>
    <n v="4174.6499999999996"/>
    <n v="2767.2260999999999"/>
    <n v="0.39862798761274348"/>
    <x v="30"/>
    <s v="Q1-2024"/>
    <s v="Medium"/>
    <s v="Africa &gt; Kenya &gt; Kisumu"/>
    <s v="Jan-2023"/>
    <n v="13"/>
    <n v="13"/>
    <n v="1429853.4554100002"/>
    <n v="1312967.5299299997"/>
    <n v="0.91825321326619147"/>
    <s v="B"/>
    <n v="0"/>
    <n v="0"/>
    <n v="0.126"/>
    <n v="960.16949999999986"/>
    <n v="6"/>
    <n v="8330.2513199999994"/>
    <n v="5761.0169999999989"/>
    <n v="2569.2343200000005"/>
  </r>
  <r>
    <s v="ORD-2023-749324"/>
    <d v="2023-08-19T00:00:00"/>
    <d v="2023-09-07T00:00:00"/>
    <x v="3"/>
    <s v="South Africa"/>
    <s v="Johannesburg"/>
    <s v="Enterprise"/>
    <x v="0"/>
    <x v="4"/>
    <x v="3"/>
    <x v="318"/>
    <n v="494.61"/>
    <n v="605.23"/>
    <n v="0.20399999999999999"/>
    <n v="14"/>
    <n v="19"/>
    <n v="6744.6831200000015"/>
    <n v="6924.54"/>
    <n v="-179.85687999999845"/>
    <n v="-2.6666468505639508E-2"/>
    <x v="3"/>
    <s v="Q3-2023"/>
    <s v="Low"/>
    <s v="Africa &gt; South Africa &gt; Johannesburg"/>
    <s v="Jan-2023"/>
    <n v="7"/>
    <n v="7"/>
    <n v="1429853.4554100002"/>
    <n v="1319712.2130499997"/>
    <n v="0.92297025828537216"/>
    <s v="B"/>
    <n v="0"/>
    <n v="1"/>
    <n v="0.20399999999999999"/>
    <n v="568.80149999999992"/>
    <n v="16.8"/>
    <n v="8093.6197440000014"/>
    <n v="9555.8651999999984"/>
    <n v="-1462.2454559999969"/>
  </r>
  <r>
    <s v="ORD-2023-987700"/>
    <d v="2023-04-05T00:00:00"/>
    <d v="2023-04-16T00:00:00"/>
    <x v="1"/>
    <s v="Canada"/>
    <s v="Vancouver"/>
    <s v="Non-Profit"/>
    <x v="2"/>
    <x v="0"/>
    <x v="3"/>
    <x v="319"/>
    <n v="213.1"/>
    <n v="501.31"/>
    <n v="5.6000000000000001E-2"/>
    <n v="14"/>
    <n v="11"/>
    <n v="6625.3129600000002"/>
    <n v="2983.4"/>
    <n v="3641.9129600000001"/>
    <n v="0.54969674368409005"/>
    <x v="24"/>
    <s v="Q2-2023"/>
    <s v="Low"/>
    <s v="Americas &gt; Canada &gt; Vancouver"/>
    <s v="Jan-2023"/>
    <n v="3"/>
    <n v="3"/>
    <n v="1429853.4554100002"/>
    <n v="1326337.5260099997"/>
    <n v="0.92760381911283485"/>
    <s v="B"/>
    <n v="0"/>
    <n v="0"/>
    <n v="5.6000000000000001E-2"/>
    <n v="245.06499999999997"/>
    <n v="16.8"/>
    <n v="7950.3755519999995"/>
    <n v="4117.0919999999996"/>
    <n v="3833.2835519999999"/>
  </r>
  <r>
    <s v="ORD-2025-184754"/>
    <d v="2025-06-27T00:00:00"/>
    <d v="2025-07-05T00:00:00"/>
    <x v="0"/>
    <s v="Germany"/>
    <s v="Munich"/>
    <s v="Small Business"/>
    <x v="3"/>
    <x v="12"/>
    <x v="3"/>
    <x v="320"/>
    <n v="314.93"/>
    <n v="687.95"/>
    <n v="0.20499999999999999"/>
    <n v="12"/>
    <n v="8"/>
    <n v="6563.0430000000015"/>
    <n v="3779.16"/>
    <n v="2783.8830000000016"/>
    <n v="0.42417564535231617"/>
    <x v="15"/>
    <s v="Q2-2025"/>
    <s v="Low"/>
    <s v="Europe &gt; Germany &gt; Munich"/>
    <s v="Jan-2023"/>
    <n v="29"/>
    <n v="29"/>
    <n v="1429853.4554100002"/>
    <n v="1332900.5690099997"/>
    <n v="0.9321938300507866"/>
    <s v="B"/>
    <n v="0"/>
    <n v="1"/>
    <n v="0.20499999999999999"/>
    <n v="362.16949999999997"/>
    <n v="14.399999999999999"/>
    <n v="7875.6516000000001"/>
    <n v="5215.2407999999987"/>
    <n v="2660.4108000000015"/>
  </r>
  <r>
    <s v="ORD-2023-172095"/>
    <d v="2023-05-24T00:00:00"/>
    <d v="2023-06-21T00:00:00"/>
    <x v="1"/>
    <s v="USA"/>
    <s v="Austin"/>
    <s v="Small Business"/>
    <x v="1"/>
    <x v="12"/>
    <x v="3"/>
    <x v="321"/>
    <n v="813.97"/>
    <n v="1568.83"/>
    <n v="1.7000000000000001E-2"/>
    <n v="4"/>
    <n v="28"/>
    <n v="6168.6395599999996"/>
    <n v="3255.88"/>
    <n v="2912.7595599999995"/>
    <n v="0.47218832153649121"/>
    <x v="0"/>
    <s v="Q2-2023"/>
    <s v="Medium"/>
    <s v="Americas &gt; USA &gt; Austin"/>
    <s v="Jan-2023"/>
    <n v="4"/>
    <n v="4"/>
    <n v="1429853.4554100002"/>
    <n v="1339069.2085699998"/>
    <n v="0.93650800612013163"/>
    <s v="B"/>
    <n v="0"/>
    <n v="0"/>
    <n v="1.7000000000000001E-2"/>
    <n v="936.06549999999993"/>
    <n v="4.8"/>
    <n v="7402.367471999999"/>
    <n v="4493.1143999999995"/>
    <n v="2909.2530719999995"/>
  </r>
  <r>
    <s v="ORD-2023-913592"/>
    <d v="2023-05-10T00:00:00"/>
    <d v="2023-05-14T00:00:00"/>
    <x v="2"/>
    <s v="India"/>
    <s v="Delhi"/>
    <s v="Non-Profit"/>
    <x v="5"/>
    <x v="1"/>
    <x v="3"/>
    <x v="322"/>
    <n v="622.6"/>
    <n v="833.69"/>
    <n v="0.20899999999999999"/>
    <n v="9"/>
    <n v="4"/>
    <n v="5935.0391100000006"/>
    <n v="5603.4000000000005"/>
    <n v="331.63911000000007"/>
    <n v="5.5878167582959708E-2"/>
    <x v="0"/>
    <s v="Q2-2023"/>
    <s v="Medium"/>
    <s v="Asia &gt; India &gt; Delhi"/>
    <s v="Jan-2023"/>
    <n v="4"/>
    <n v="4"/>
    <n v="1429853.4554100002"/>
    <n v="1345004.2476799998"/>
    <n v="0.94065880848910455"/>
    <s v="B"/>
    <n v="1"/>
    <n v="1"/>
    <n v="0.20899999999999999"/>
    <n v="715.99"/>
    <n v="10.799999999999999"/>
    <n v="7122.0469319999993"/>
    <n v="7732.6919999999991"/>
    <n v="-610.64506799999981"/>
  </r>
  <r>
    <s v="ORD-2024-687073"/>
    <d v="2024-03-11T00:00:00"/>
    <d v="2024-03-29T00:00:00"/>
    <x v="1"/>
    <s v="USA"/>
    <s v="New York"/>
    <s v="Corporate"/>
    <x v="0"/>
    <x v="9"/>
    <x v="3"/>
    <x v="323"/>
    <n v="710.98"/>
    <n v="1481.45"/>
    <n v="0.21099999999999999"/>
    <n v="5"/>
    <n v="18"/>
    <n v="5844.3202500000007"/>
    <n v="3554.9"/>
    <n v="2289.4202500000006"/>
    <n v="0.39173422264120455"/>
    <x v="12"/>
    <s v="Q1-2024"/>
    <s v="Medium"/>
    <s v="Americas &gt; USA &gt; New York"/>
    <s v="Jan-2023"/>
    <n v="14"/>
    <n v="14"/>
    <n v="1429853.4554100002"/>
    <n v="1350848.5679299999"/>
    <n v="0.944746164593947"/>
    <s v="B"/>
    <n v="0"/>
    <n v="1"/>
    <n v="0.21099999999999999"/>
    <n v="817.62699999999995"/>
    <n v="6"/>
    <n v="7013.1843000000008"/>
    <n v="4905.7619999999997"/>
    <n v="2107.4223000000011"/>
  </r>
  <r>
    <s v="ORD-2023-602648"/>
    <d v="2023-06-20T00:00:00"/>
    <d v="2023-07-08T00:00:00"/>
    <x v="1"/>
    <s v="USA"/>
    <s v="Austin"/>
    <s v="Non-Profit"/>
    <x v="3"/>
    <x v="6"/>
    <x v="3"/>
    <x v="324"/>
    <n v="337"/>
    <n v="511.03"/>
    <n v="0.108"/>
    <n v="12"/>
    <n v="18"/>
    <n v="5470.0651200000002"/>
    <n v="4044"/>
    <n v="1426.0651200000002"/>
    <n v="0.26070349963219452"/>
    <x v="16"/>
    <s v="Q2-2023"/>
    <s v="Low"/>
    <s v="Americas &gt; USA &gt; Austin"/>
    <s v="Jan-2023"/>
    <n v="5"/>
    <n v="5"/>
    <n v="1429853.4554100002"/>
    <n v="1356318.6330499998"/>
    <n v="0.94857177700150064"/>
    <s v="B"/>
    <n v="0"/>
    <n v="0"/>
    <n v="0.108"/>
    <n v="387.54999999999995"/>
    <n v="14.399999999999999"/>
    <n v="6564.0781439999992"/>
    <n v="5580.7199999999984"/>
    <n v="983.35814400000072"/>
  </r>
  <r>
    <s v="ORD-2024-202877"/>
    <d v="2024-07-13T00:00:00"/>
    <d v="2024-08-03T00:00:00"/>
    <x v="1"/>
    <s v="Brazil"/>
    <s v="Rio de Janeiro"/>
    <s v="Corporate"/>
    <x v="1"/>
    <x v="9"/>
    <x v="3"/>
    <x v="325"/>
    <n v="702.98"/>
    <n v="1104.8"/>
    <n v="0.17499999999999999"/>
    <n v="6"/>
    <n v="21"/>
    <n v="5468.7599999999993"/>
    <n v="4217.88"/>
    <n v="1250.8799999999992"/>
    <n v="0.22873192460448061"/>
    <x v="23"/>
    <s v="Q3-2024"/>
    <s v="Medium"/>
    <s v="Americas &gt; Brazil &gt; Rio de Janeiro"/>
    <s v="Jan-2023"/>
    <n v="18"/>
    <n v="18"/>
    <n v="1429853.4554100002"/>
    <n v="1361787.3930499998"/>
    <n v="0.9523964766441867"/>
    <s v="C"/>
    <n v="0"/>
    <n v="0"/>
    <n v="0.17499999999999999"/>
    <n v="808.42699999999991"/>
    <n v="7.1999999999999993"/>
    <n v="6562.5119999999988"/>
    <n v="5820.674399999999"/>
    <n v="741.83759999999984"/>
  </r>
  <r>
    <s v="ORD-2024-336584"/>
    <d v="2024-12-27T00:00:00"/>
    <d v="2025-01-14T00:00:00"/>
    <x v="2"/>
    <s v="India"/>
    <s v="Bengaluru"/>
    <s v="Small Business"/>
    <x v="1"/>
    <x v="13"/>
    <x v="3"/>
    <x v="326"/>
    <n v="586.07000000000005"/>
    <n v="845.97"/>
    <n v="0.14699999999999999"/>
    <n v="7"/>
    <n v="18"/>
    <n v="5051.2868699999999"/>
    <n v="4102.4900000000007"/>
    <n v="948.79686999999922"/>
    <n v="0.18783270370862926"/>
    <x v="1"/>
    <s v="Q4-2024"/>
    <s v="Medium"/>
    <s v="Asia &gt; India &gt; Bengaluru"/>
    <s v="Jan-2023"/>
    <n v="23"/>
    <n v="23"/>
    <n v="1429853.4554100002"/>
    <n v="1366838.6799199998"/>
    <n v="0.95592920711449314"/>
    <s v="C"/>
    <n v="0"/>
    <n v="0"/>
    <n v="0.14699999999999999"/>
    <n v="673.98050000000001"/>
    <n v="8.4"/>
    <n v="6061.5442439999997"/>
    <n v="5661.4362000000001"/>
    <n v="400.10804399999961"/>
  </r>
  <r>
    <s v="ORD-2024-427031"/>
    <d v="2024-06-08T00:00:00"/>
    <d v="2024-06-24T00:00:00"/>
    <x v="3"/>
    <s v="South Africa"/>
    <s v="Durban"/>
    <s v="Education"/>
    <x v="5"/>
    <x v="11"/>
    <x v="3"/>
    <x v="327"/>
    <n v="597.85"/>
    <n v="741.92"/>
    <n v="3.1E-2"/>
    <n v="7"/>
    <n v="16"/>
    <n v="5032.4433599999993"/>
    <n v="4184.95"/>
    <n v="847.49335999999948"/>
    <n v="0.16840594108544515"/>
    <x v="2"/>
    <s v="Q2-2024"/>
    <s v="Low"/>
    <s v="Africa &gt; South Africa &gt; Durban"/>
    <s v="Jan-2023"/>
    <n v="17"/>
    <n v="17"/>
    <n v="1429853.4554100002"/>
    <n v="1371871.1232799997"/>
    <n v="0.95944875895455006"/>
    <s v="C"/>
    <n v="0"/>
    <n v="0"/>
    <n v="3.1E-2"/>
    <n v="687.52749999999992"/>
    <n v="8.4"/>
    <n v="6038.9320319999997"/>
    <n v="5775.2309999999998"/>
    <n v="263.70103199999994"/>
  </r>
  <r>
    <s v="ORD-2023-613317"/>
    <d v="2023-01-22T00:00:00"/>
    <d v="2023-01-29T00:00:00"/>
    <x v="0"/>
    <s v="Germany"/>
    <s v="Munich"/>
    <s v="Corporate"/>
    <x v="3"/>
    <x v="6"/>
    <x v="3"/>
    <x v="328"/>
    <n v="150.86000000000001"/>
    <n v="346.96"/>
    <n v="0.19600000000000001"/>
    <n v="18"/>
    <n v="7"/>
    <n v="5021.2051200000005"/>
    <n v="2715.4800000000005"/>
    <n v="2305.7251200000001"/>
    <n v="0.45919755614365337"/>
    <x v="18"/>
    <s v="Q1-2023"/>
    <s v="Low"/>
    <s v="Europe &gt; Germany &gt; Munich"/>
    <s v="Jan-2023"/>
    <n v="0"/>
    <n v="0"/>
    <n v="1429853.4554100002"/>
    <n v="1376892.3283999998"/>
    <n v="0.96296045108006245"/>
    <s v="C"/>
    <n v="1"/>
    <n v="0"/>
    <n v="0.19600000000000001"/>
    <n v="173.489"/>
    <n v="21.599999999999998"/>
    <n v="6025.4461439999986"/>
    <n v="3747.3623999999995"/>
    <n v="2278.0837439999991"/>
  </r>
  <r>
    <s v="ORD-2024-433936"/>
    <d v="2024-08-04T00:00:00"/>
    <d v="2024-08-17T00:00:00"/>
    <x v="1"/>
    <s v="USA"/>
    <s v="Austin"/>
    <s v="Consumer"/>
    <x v="0"/>
    <x v="4"/>
    <x v="3"/>
    <x v="329"/>
    <n v="352.79"/>
    <n v="754.22"/>
    <n v="0.113"/>
    <n v="7"/>
    <n v="13"/>
    <n v="4682.9519799999998"/>
    <n v="2469.5300000000002"/>
    <n v="2213.4219799999996"/>
    <n v="0.47265528014233443"/>
    <x v="4"/>
    <s v="Q3-2024"/>
    <s v="Low"/>
    <s v="Americas &gt; USA &gt; Austin"/>
    <s v="Jan-2023"/>
    <n v="19"/>
    <n v="19"/>
    <n v="1429853.4554100002"/>
    <n v="1381575.2803799997"/>
    <n v="0.96623557830536055"/>
    <s v="C"/>
    <n v="0"/>
    <n v="0"/>
    <n v="0.113"/>
    <n v="405.70850000000002"/>
    <n v="8.4"/>
    <n v="5619.5423760000003"/>
    <n v="3407.9514000000004"/>
    <n v="2211.590976"/>
  </r>
  <r>
    <s v="ORD-2023-548934"/>
    <d v="2023-08-03T00:00:00"/>
    <d v="2023-08-30T00:00:00"/>
    <x v="2"/>
    <s v="China"/>
    <s v="Shanghai"/>
    <s v="Consumer"/>
    <x v="5"/>
    <x v="15"/>
    <x v="3"/>
    <x v="330"/>
    <n v="226.04"/>
    <n v="545.72"/>
    <n v="0.151"/>
    <n v="10"/>
    <n v="27"/>
    <n v="4633.1628000000001"/>
    <n v="2260.4"/>
    <n v="2372.7628"/>
    <n v="0.51212592831834014"/>
    <x v="3"/>
    <s v="Q3-2023"/>
    <s v="Low"/>
    <s v="Asia &gt; China &gt; Shanghai"/>
    <s v="Jan-2023"/>
    <n v="7"/>
    <n v="7"/>
    <n v="1429853.4554100002"/>
    <n v="1386208.4431799997"/>
    <n v="0.96947588435383714"/>
    <s v="C"/>
    <n v="0"/>
    <n v="0"/>
    <n v="0.151"/>
    <n v="259.94599999999997"/>
    <n v="12"/>
    <n v="5559.7953600000001"/>
    <n v="3119.3519999999999"/>
    <n v="2440.4433600000002"/>
  </r>
  <r>
    <s v="ORD-2024-585443"/>
    <d v="2024-08-17T00:00:00"/>
    <d v="2024-08-24T00:00:00"/>
    <x v="1"/>
    <s v="Brazil"/>
    <s v="Rio de Janeiro"/>
    <s v="Consumer"/>
    <x v="3"/>
    <x v="9"/>
    <x v="3"/>
    <x v="331"/>
    <n v="165.3"/>
    <n v="275.07"/>
    <n v="0.13300000000000001"/>
    <n v="17"/>
    <n v="7"/>
    <n v="4054.2567299999996"/>
    <n v="2810.1000000000004"/>
    <n v="1244.1567299999992"/>
    <n v="0.30687665159280608"/>
    <x v="4"/>
    <s v="Q3-2024"/>
    <s v="Low"/>
    <s v="Americas &gt; Brazil &gt; Rio de Janeiro"/>
    <s v="Jan-2023"/>
    <n v="19"/>
    <n v="19"/>
    <n v="1429853.4554100002"/>
    <n v="1390262.6999099997"/>
    <n v="0.97231131949207472"/>
    <s v="C"/>
    <n v="1"/>
    <n v="0"/>
    <n v="0.13300000000000001"/>
    <n v="190.095"/>
    <n v="20.399999999999999"/>
    <n v="4865.1080759999995"/>
    <n v="3877.9379999999996"/>
    <n v="987.17007599999988"/>
  </r>
  <r>
    <s v="ORD-2023-848013"/>
    <d v="2023-02-20T00:00:00"/>
    <d v="2023-03-04T00:00:00"/>
    <x v="2"/>
    <s v="India"/>
    <s v="Delhi"/>
    <s v="Consumer"/>
    <x v="5"/>
    <x v="9"/>
    <x v="3"/>
    <x v="332"/>
    <n v="299.75"/>
    <n v="523.01"/>
    <n v="0.157"/>
    <n v="9"/>
    <n v="12"/>
    <n v="3968.0768699999999"/>
    <n v="2697.75"/>
    <n v="1270.3268699999999"/>
    <n v="0.32013665854210127"/>
    <x v="29"/>
    <s v="Q1-2023"/>
    <s v="Low"/>
    <s v="Asia &gt; India &gt; Delhi"/>
    <s v="Jan-2023"/>
    <n v="1"/>
    <n v="1"/>
    <n v="1429853.4554100002"/>
    <n v="1394230.7767799997"/>
    <n v="0.97508648281736965"/>
    <s v="C"/>
    <n v="0"/>
    <n v="0"/>
    <n v="0.157"/>
    <n v="344.71249999999998"/>
    <n v="10.799999999999999"/>
    <n v="4761.6922439999989"/>
    <n v="3722.8949999999995"/>
    <n v="1038.7972439999994"/>
  </r>
  <r>
    <s v="ORD-2023-427304"/>
    <d v="2023-06-09T00:00:00"/>
    <d v="2023-06-19T00:00:00"/>
    <x v="2"/>
    <s v="China"/>
    <s v="Beijing"/>
    <s v="Enterprise"/>
    <x v="0"/>
    <x v="6"/>
    <x v="3"/>
    <x v="333"/>
    <n v="339.61"/>
    <n v="621.02"/>
    <n v="7.0999999999999994E-2"/>
    <n v="6"/>
    <n v="10"/>
    <n v="3461.5654800000002"/>
    <n v="2037.66"/>
    <n v="1423.9054800000001"/>
    <n v="0.41134726129750981"/>
    <x v="16"/>
    <s v="Q2-2023"/>
    <s v="Low"/>
    <s v="Asia &gt; China &gt; Beijing"/>
    <s v="Jan-2023"/>
    <n v="5"/>
    <n v="5"/>
    <n v="1429853.4554100002"/>
    <n v="1397692.3422599998"/>
    <n v="0.97750740607135966"/>
    <s v="C"/>
    <n v="0"/>
    <n v="0"/>
    <n v="7.0999999999999994E-2"/>
    <n v="390.55149999999998"/>
    <n v="7.1999999999999993"/>
    <n v="4153.8785759999992"/>
    <n v="2811.9707999999996"/>
    <n v="1341.9077759999996"/>
  </r>
  <r>
    <s v="ORD-2023-880296"/>
    <d v="2023-05-02T00:00:00"/>
    <d v="2023-05-19T00:00:00"/>
    <x v="2"/>
    <s v="China"/>
    <s v="Shanghai"/>
    <s v="Non-Profit"/>
    <x v="3"/>
    <x v="8"/>
    <x v="3"/>
    <x v="334"/>
    <n v="714.28"/>
    <n v="757.59"/>
    <n v="0.13600000000000001"/>
    <n v="5"/>
    <n v="17"/>
    <n v="3272.7888000000003"/>
    <n v="3571.3999999999996"/>
    <n v="-298.61119999999937"/>
    <n v="-9.1240595787910092E-2"/>
    <x v="0"/>
    <s v="Q2-2023"/>
    <s v="Low"/>
    <s v="Asia &gt; China &gt; Shanghai"/>
    <s v="Jan-2023"/>
    <n v="4"/>
    <n v="4"/>
    <n v="1429853.4554100002"/>
    <n v="1400965.1310599998"/>
    <n v="0.97979630413123919"/>
    <s v="C"/>
    <n v="0"/>
    <n v="0"/>
    <n v="0.13600000000000001"/>
    <n v="821.42199999999991"/>
    <n v="6"/>
    <n v="3927.34656"/>
    <n v="4928.5319999999992"/>
    <n v="-1001.1854399999993"/>
  </r>
  <r>
    <s v="ORD-2025-138578"/>
    <d v="2025-04-09T00:00:00"/>
    <d v="2025-04-12T00:00:00"/>
    <x v="0"/>
    <s v="France"/>
    <s v="Lyon"/>
    <s v="Small Business"/>
    <x v="5"/>
    <x v="11"/>
    <x v="3"/>
    <x v="335"/>
    <n v="86.68"/>
    <n v="213.32"/>
    <n v="3.7999999999999999E-2"/>
    <n v="15"/>
    <n v="3"/>
    <n v="3078.2075999999997"/>
    <n v="1300.2"/>
    <n v="1778.0075999999997"/>
    <n v="0.57761133459614611"/>
    <x v="32"/>
    <s v="Q2-2025"/>
    <s v="Low"/>
    <s v="Europe &gt; France &gt; Lyon"/>
    <s v="Jan-2023"/>
    <n v="27"/>
    <n v="27"/>
    <n v="1429853.4554100002"/>
    <n v="1404043.3386599999"/>
    <n v="0.9819491174760987"/>
    <s v="C"/>
    <n v="1"/>
    <n v="0"/>
    <n v="3.7999999999999999E-2"/>
    <n v="99.682000000000002"/>
    <n v="18"/>
    <n v="3693.8491199999999"/>
    <n v="1794.2760000000001"/>
    <n v="1899.5731199999998"/>
  </r>
  <r>
    <s v="ORD-2025-861401"/>
    <d v="2025-04-01T00:00:00"/>
    <d v="2025-04-27T00:00:00"/>
    <x v="1"/>
    <s v="USA"/>
    <s v="San Francisco"/>
    <s v="Corporate"/>
    <x v="3"/>
    <x v="14"/>
    <x v="3"/>
    <x v="336"/>
    <n v="156.55000000000001"/>
    <n v="227.45"/>
    <n v="1.4E-2"/>
    <n v="13"/>
    <n v="26"/>
    <n v="2915.4540999999999"/>
    <n v="2035.15"/>
    <n v="880.30409999999983"/>
    <n v="0.3019440779396938"/>
    <x v="32"/>
    <s v="Q2-2025"/>
    <s v="Low"/>
    <s v="Americas &gt; USA &gt; San Francisco"/>
    <s v="Jan-2023"/>
    <n v="27"/>
    <n v="27"/>
    <n v="1429853.4554100002"/>
    <n v="1406958.7927599999"/>
    <n v="0.98398810551992166"/>
    <s v="C"/>
    <n v="0"/>
    <n v="0"/>
    <n v="1.4E-2"/>
    <n v="180.0325"/>
    <n v="15.6"/>
    <n v="3498.5449199999998"/>
    <n v="2808.5070000000001"/>
    <n v="690.03791999999976"/>
  </r>
  <r>
    <s v="ORD-2025-473192"/>
    <d v="2025-03-30T00:00:00"/>
    <d v="2025-04-29T00:00:00"/>
    <x v="3"/>
    <s v="South Africa"/>
    <s v="Durban"/>
    <s v="Consumer"/>
    <x v="1"/>
    <x v="8"/>
    <x v="3"/>
    <x v="337"/>
    <n v="194.6"/>
    <n v="314.87"/>
    <n v="0.29299999999999998"/>
    <n v="12"/>
    <n v="30"/>
    <n v="2671.3570800000002"/>
    <n v="2335.1999999999998"/>
    <n v="336.15708000000041"/>
    <n v="0.12583756867127638"/>
    <x v="20"/>
    <s v="Q1-2025"/>
    <s v="Low"/>
    <s v="Africa &gt; South Africa &gt; Durban"/>
    <s v="Jan-2023"/>
    <n v="26"/>
    <n v="26"/>
    <n v="1429853.4554100002"/>
    <n v="1409630.1498399999"/>
    <n v="0.9858563788523339"/>
    <s v="C"/>
    <n v="0"/>
    <n v="1"/>
    <n v="0.25"/>
    <n v="223.78999999999996"/>
    <n v="14.399999999999999"/>
    <n v="3400.5959999999995"/>
    <n v="3222.5759999999991"/>
    <n v="178.02000000000044"/>
  </r>
  <r>
    <s v="ORD-2023-659070"/>
    <d v="2023-10-21T00:00:00"/>
    <d v="2023-10-21T00:00:00"/>
    <x v="0"/>
    <s v="United Kingdom"/>
    <s v="Manchester"/>
    <s v="Enterprise"/>
    <x v="5"/>
    <x v="8"/>
    <x v="3"/>
    <x v="338"/>
    <n v="384.19"/>
    <n v="278.35000000000002"/>
    <n v="5.6000000000000001E-2"/>
    <n v="10"/>
    <n v="0"/>
    <n v="2627.6239999999998"/>
    <n v="3841.9"/>
    <n v="-1214.2760000000003"/>
    <n v="-0.46211938998882657"/>
    <x v="5"/>
    <s v="Q4-2023"/>
    <s v="Low"/>
    <s v="Europe &gt; United Kingdom &gt; Manchester"/>
    <s v="Jan-2023"/>
    <n v="9"/>
    <n v="9"/>
    <n v="1429853.4554100002"/>
    <n v="1412257.7738399999"/>
    <n v="0.98769406647693503"/>
    <s v="C"/>
    <n v="1"/>
    <n v="0"/>
    <n v="5.6000000000000001E-2"/>
    <n v="441.81849999999997"/>
    <n v="12"/>
    <n v="3153.1487999999999"/>
    <n v="5301.8220000000001"/>
    <n v="-2148.6732000000002"/>
  </r>
  <r>
    <s v="ORD-2024-749242"/>
    <d v="2024-01-16T00:00:00"/>
    <d v="2024-02-11T00:00:00"/>
    <x v="0"/>
    <s v="Germany"/>
    <s v="Frankfurt"/>
    <s v="Non-Profit"/>
    <x v="5"/>
    <x v="13"/>
    <x v="3"/>
    <x v="339"/>
    <n v="504.93"/>
    <n v="819.06"/>
    <n v="0.22600000000000001"/>
    <n v="4"/>
    <n v="26"/>
    <n v="2535.8097600000001"/>
    <n v="2019.72"/>
    <n v="516.08976000000007"/>
    <n v="0.2035206931295982"/>
    <x v="22"/>
    <s v="Q1-2024"/>
    <s v="Medium"/>
    <s v="Europe &gt; Germany &gt; Frankfurt"/>
    <s v="Jan-2023"/>
    <n v="12"/>
    <n v="12"/>
    <n v="1429853.4554100002"/>
    <n v="1414793.5836"/>
    <n v="0.98946754175889873"/>
    <s v="C"/>
    <n v="0"/>
    <n v="1"/>
    <n v="0.22600000000000001"/>
    <n v="580.66949999999997"/>
    <n v="4.8"/>
    <n v="3042.9717119999996"/>
    <n v="2787.2135999999996"/>
    <n v="255.75811199999998"/>
  </r>
  <r>
    <s v="ORD-2025-419532"/>
    <d v="2025-08-06T00:00:00"/>
    <d v="2025-08-23T00:00:00"/>
    <x v="1"/>
    <s v="Brazil"/>
    <s v="Brasília"/>
    <s v="Consumer"/>
    <x v="5"/>
    <x v="5"/>
    <x v="3"/>
    <x v="340"/>
    <n v="86.64"/>
    <n v="213.06"/>
    <n v="0.21199999999999999"/>
    <n v="14"/>
    <n v="17"/>
    <n v="2350.4779200000003"/>
    <n v="1212.96"/>
    <n v="1137.5179200000002"/>
    <n v="0.48395175735154328"/>
    <x v="26"/>
    <s v="Q3-2025"/>
    <s v="Low"/>
    <s v="Americas &gt; Brazil &gt; Brasília"/>
    <s v="Jan-2023"/>
    <n v="31"/>
    <n v="31"/>
    <n v="1429853.4554100002"/>
    <n v="1417144.06152"/>
    <n v="0.99111140107266738"/>
    <s v="C"/>
    <n v="0"/>
    <n v="1"/>
    <n v="0.21199999999999999"/>
    <n v="99.635999999999996"/>
    <n v="16.8"/>
    <n v="2820.5735040000004"/>
    <n v="1673.8848"/>
    <n v="1146.6887040000004"/>
  </r>
  <r>
    <s v="ORD-2023-258768"/>
    <d v="2023-06-29T00:00:00"/>
    <d v="2023-07-02T00:00:00"/>
    <x v="2"/>
    <s v="Japan"/>
    <s v="Nagoya"/>
    <s v="Education"/>
    <x v="1"/>
    <x v="6"/>
    <x v="3"/>
    <x v="341"/>
    <n v="55.65"/>
    <n v="83.57"/>
    <n v="6.6000000000000003E-2"/>
    <n v="28"/>
    <n v="3"/>
    <n v="2185.5226399999997"/>
    <n v="1558.2"/>
    <n v="627.32263999999964"/>
    <n v="0.28703552574499969"/>
    <x v="16"/>
    <s v="Q2-2023"/>
    <s v="Low"/>
    <s v="Asia &gt; Japan &gt; Nagoya"/>
    <s v="Mar-2023"/>
    <n v="3"/>
    <n v="3"/>
    <n v="1429853.4554100002"/>
    <n v="1419329.5841600001"/>
    <n v="0.99263989522130258"/>
    <s v="C"/>
    <n v="1"/>
    <n v="0"/>
    <n v="6.6000000000000003E-2"/>
    <n v="63.997499999999995"/>
    <n v="33.6"/>
    <n v="2622.6271679999995"/>
    <n v="2150.3159999999998"/>
    <n v="472.31116799999972"/>
  </r>
  <r>
    <s v="ORD-2023-240507"/>
    <d v="2023-03-25T00:00:00"/>
    <d v="2023-03-26T00:00:00"/>
    <x v="2"/>
    <s v="Japan"/>
    <s v="Osaka"/>
    <s v="Small Business"/>
    <x v="5"/>
    <x v="14"/>
    <x v="3"/>
    <x v="342"/>
    <n v="135.12"/>
    <n v="301.7"/>
    <n v="0.14000000000000001"/>
    <n v="7"/>
    <n v="1"/>
    <n v="1816.2340000000002"/>
    <n v="945.84"/>
    <n v="870.39400000000012"/>
    <n v="0.47923009920527865"/>
    <x v="8"/>
    <s v="Q1-2023"/>
    <s v="Low"/>
    <s v="Asia &gt; Japan &gt; Osaka"/>
    <s v="Mar-2023"/>
    <n v="0"/>
    <n v="0"/>
    <n v="1429853.4554100002"/>
    <n v="1421145.81816"/>
    <n v="0.99391011909853144"/>
    <s v="C"/>
    <n v="1"/>
    <n v="0"/>
    <n v="0.14000000000000001"/>
    <n v="155.38800000000001"/>
    <n v="8.4"/>
    <n v="2179.4808000000003"/>
    <n v="1305.2592000000002"/>
    <n v="874.22160000000008"/>
  </r>
  <r>
    <s v="ORD-2024-260775"/>
    <d v="2024-10-17T00:00:00"/>
    <d v="2024-11-06T00:00:00"/>
    <x v="2"/>
    <s v="India"/>
    <s v="Bengaluru"/>
    <s v="Enterprise"/>
    <x v="5"/>
    <x v="0"/>
    <x v="3"/>
    <x v="343"/>
    <n v="72.94"/>
    <n v="106.3"/>
    <n v="0.29499999999999998"/>
    <n v="23"/>
    <n v="20"/>
    <n v="1723.6545000000003"/>
    <n v="1677.62"/>
    <n v="46.034500000000435"/>
    <n v="2.670749851550901E-2"/>
    <x v="25"/>
    <s v="Q4-2024"/>
    <s v="Low"/>
    <s v="Asia &gt; India &gt; Bengaluru"/>
    <s v="Jan-2023"/>
    <n v="21"/>
    <n v="21"/>
    <n v="1429853.4554100002"/>
    <n v="1422869.47266"/>
    <n v="0.99511559543142303"/>
    <s v="C"/>
    <n v="0"/>
    <n v="1"/>
    <n v="0.25"/>
    <n v="83.880999999999986"/>
    <n v="27.599999999999998"/>
    <n v="2200.41"/>
    <n v="2315.1155999999996"/>
    <n v="-114.70559999999978"/>
  </r>
  <r>
    <s v="ORD-2025-778145"/>
    <d v="2025-04-22T00:00:00"/>
    <d v="2025-05-12T00:00:00"/>
    <x v="0"/>
    <s v="France"/>
    <s v="Lyon"/>
    <s v="Enterprise"/>
    <x v="1"/>
    <x v="10"/>
    <x v="3"/>
    <x v="344"/>
    <n v="59.51"/>
    <n v="67.040000000000006"/>
    <n v="0.114"/>
    <n v="24"/>
    <n v="20"/>
    <n v="1425.53856"/>
    <n v="1428.24"/>
    <n v="-2.7014400000000478"/>
    <n v="-1.8950311663263938E-3"/>
    <x v="32"/>
    <s v="Q2-2025"/>
    <s v="Low"/>
    <s v="Europe &gt; France &gt; Lyon"/>
    <s v="Jan-2023"/>
    <n v="27"/>
    <n v="27"/>
    <n v="1429853.4554100002"/>
    <n v="1424295.01122"/>
    <n v="0.99611257771279338"/>
    <s v="C"/>
    <n v="0"/>
    <n v="0"/>
    <n v="0.114"/>
    <n v="68.436499999999995"/>
    <n v="28.799999999999997"/>
    <n v="1710.646272"/>
    <n v="1970.9711999999997"/>
    <n v="-260.32492799999977"/>
  </r>
  <r>
    <s v="ORD-2025-586799"/>
    <d v="2025-07-14T00:00:00"/>
    <d v="2025-08-04T00:00:00"/>
    <x v="1"/>
    <s v="Canada"/>
    <s v="Montreal"/>
    <s v="Consumer"/>
    <x v="2"/>
    <x v="11"/>
    <x v="3"/>
    <x v="345"/>
    <n v="90.3"/>
    <n v="131.76"/>
    <n v="0.10199999999999999"/>
    <n v="11"/>
    <n v="21"/>
    <n v="1301.5252799999998"/>
    <n v="993.3"/>
    <n v="308.22527999999988"/>
    <n v="0.23681851189244663"/>
    <x v="10"/>
    <s v="Q3-2025"/>
    <s v="Low"/>
    <s v="Americas &gt; Canada &gt; Montreal"/>
    <s v="Jan-2023"/>
    <n v="30"/>
    <n v="30"/>
    <n v="1429853.4554100002"/>
    <n v="1425596.5364999999"/>
    <n v="0.99702282853260682"/>
    <s v="C"/>
    <n v="0"/>
    <n v="0"/>
    <n v="0.10199999999999999"/>
    <n v="103.84499999999998"/>
    <n v="13.2"/>
    <n v="1561.8303359999998"/>
    <n v="1370.7539999999997"/>
    <n v="191.07633600000008"/>
  </r>
  <r>
    <s v="ORD-2024-811752"/>
    <d v="2024-02-25T00:00:00"/>
    <d v="2024-03-09T00:00:00"/>
    <x v="0"/>
    <s v="France"/>
    <s v="Marseille"/>
    <s v="Small Business"/>
    <x v="5"/>
    <x v="13"/>
    <x v="3"/>
    <x v="346"/>
    <n v="322.44"/>
    <n v="395.61"/>
    <n v="0"/>
    <n v="3"/>
    <n v="13"/>
    <n v="1186.83"/>
    <n v="967.31999999999994"/>
    <n v="219.51"/>
    <n v="0.18495487980586942"/>
    <x v="30"/>
    <s v="Q1-2024"/>
    <s v="Low"/>
    <s v="Europe &gt; France &gt; Marseille"/>
    <s v="Jan-2023"/>
    <n v="13"/>
    <n v="13"/>
    <n v="1429853.4554100002"/>
    <n v="1426783.3665"/>
    <n v="0.99785286464260781"/>
    <s v="C"/>
    <n v="0"/>
    <n v="0"/>
    <n v="0"/>
    <n v="370.80599999999998"/>
    <n v="3.5999999999999996"/>
    <n v="1424.1959999999999"/>
    <n v="1334.9015999999999"/>
    <n v="89.294399999999996"/>
  </r>
  <r>
    <s v="ORD-2025-488349"/>
    <d v="2025-04-23T00:00:00"/>
    <d v="2025-04-30T00:00:00"/>
    <x v="1"/>
    <s v="USA"/>
    <s v="San Francisco"/>
    <s v="Non-Profit"/>
    <x v="5"/>
    <x v="4"/>
    <x v="3"/>
    <x v="347"/>
    <n v="23.24"/>
    <n v="44.57"/>
    <n v="0.215"/>
    <n v="25"/>
    <n v="7"/>
    <n v="874.68625000000009"/>
    <n v="581"/>
    <n v="293.68625000000009"/>
    <n v="0.33576182316802172"/>
    <x v="32"/>
    <s v="Q2-2025"/>
    <s v="Low"/>
    <s v="Americas &gt; USA &gt; San Francisco"/>
    <s v="Jan-2023"/>
    <n v="27"/>
    <n v="27"/>
    <n v="1429853.4554100002"/>
    <n v="1427658.05275"/>
    <n v="0.99846459603836069"/>
    <s v="C"/>
    <n v="1"/>
    <n v="1"/>
    <n v="0.215"/>
    <n v="26.725999999999996"/>
    <n v="30"/>
    <n v="1049.6234999999999"/>
    <n v="801.77999999999986"/>
    <n v="247.84350000000006"/>
  </r>
  <r>
    <s v="ORD-2025-946490"/>
    <d v="2025-04-22T00:00:00"/>
    <d v="2025-05-02T00:00:00"/>
    <x v="0"/>
    <s v="Germany"/>
    <s v="Berlin"/>
    <s v="Corporate"/>
    <x v="1"/>
    <x v="1"/>
    <x v="3"/>
    <x v="348"/>
    <n v="20.149999999999999"/>
    <n v="39.74"/>
    <n v="0.151"/>
    <n v="19"/>
    <n v="10"/>
    <n v="641.04594000000009"/>
    <n v="382.84999999999997"/>
    <n v="258.19594000000012"/>
    <n v="0.40277291203185855"/>
    <x v="32"/>
    <s v="Q2-2025"/>
    <s v="Low"/>
    <s v="Europe &gt; Germany &gt; Berlin"/>
    <s v="Jan-2023"/>
    <n v="27"/>
    <n v="27"/>
    <n v="1429853.4554100002"/>
    <n v="1428299.0986900001"/>
    <n v="0.99891292585675895"/>
    <s v="C"/>
    <n v="0"/>
    <n v="0"/>
    <n v="0.151"/>
    <n v="23.172499999999996"/>
    <n v="22.8"/>
    <n v="769.25512800000013"/>
    <n v="528.33299999999997"/>
    <n v="240.92212800000016"/>
  </r>
  <r>
    <s v="ORD-2024-930679"/>
    <d v="2024-12-17T00:00:00"/>
    <d v="2025-01-16T00:00:00"/>
    <x v="0"/>
    <s v="United Kingdom"/>
    <s v="Manchester"/>
    <s v="Corporate"/>
    <x v="0"/>
    <x v="4"/>
    <x v="3"/>
    <x v="349"/>
    <n v="722.87"/>
    <n v="33.659999999999997"/>
    <n v="0.10199999999999999"/>
    <n v="20"/>
    <n v="30"/>
    <n v="604.53359999999998"/>
    <n v="14457.4"/>
    <n v="-13852.866399999999"/>
    <n v="-22.914965189693344"/>
    <x v="1"/>
    <s v="Q4-2024"/>
    <s v="Low"/>
    <s v="Europe &gt; United Kingdom &gt; Manchester"/>
    <s v="Jan-2023"/>
    <n v="23"/>
    <n v="23"/>
    <n v="1429853.4554100002"/>
    <n v="1428903.6322900001"/>
    <n v="0.99933571995339365"/>
    <s v="C"/>
    <n v="0"/>
    <n v="0"/>
    <n v="0.10199999999999999"/>
    <n v="831.30049999999994"/>
    <n v="24"/>
    <n v="725.44031999999993"/>
    <n v="19951.212"/>
    <n v="-19225.771679999998"/>
  </r>
  <r>
    <s v="ORD-2025-262491"/>
    <d v="2025-08-01T00:00:00"/>
    <d v="2025-08-16T00:00:00"/>
    <x v="2"/>
    <s v="India"/>
    <s v="Unknown - India"/>
    <s v="Enterprise"/>
    <x v="3"/>
    <x v="0"/>
    <x v="3"/>
    <x v="350"/>
    <n v="24.44"/>
    <n v="28.69"/>
    <n v="0.14599999999999999"/>
    <n v="20"/>
    <n v="15"/>
    <n v="490.02520000000004"/>
    <n v="488.8"/>
    <n v="1.2252000000000294"/>
    <n v="2.5002795774585252E-3"/>
    <x v="26"/>
    <s v="Q3-2025"/>
    <s v="Low"/>
    <s v="Asia &gt; India &gt; Unknown - India"/>
    <s v="Jan-2023"/>
    <n v="31"/>
    <n v="31"/>
    <n v="1429853.4554100002"/>
    <n v="1429393.6574900001"/>
    <n v="0.99967843003892443"/>
    <s v="C"/>
    <n v="0"/>
    <n v="0"/>
    <n v="0.14599999999999999"/>
    <n v="28.105999999999998"/>
    <n v="24"/>
    <n v="588.03024000000005"/>
    <n v="674.54399999999998"/>
    <n v="-86.513759999999934"/>
  </r>
  <r>
    <s v="ORD-2023-856322"/>
    <d v="2023-01-29T00:00:00"/>
    <d v="2023-02-06T00:00:00"/>
    <x v="1"/>
    <s v="Brazil"/>
    <s v="Brasília"/>
    <s v="Corporate"/>
    <x v="1"/>
    <x v="4"/>
    <x v="3"/>
    <x v="351"/>
    <n v="41.84"/>
    <n v="86.2"/>
    <n v="0.22600000000000001"/>
    <n v="6"/>
    <n v="8"/>
    <n v="400.31280000000004"/>
    <n v="251.04000000000002"/>
    <n v="149.27280000000002"/>
    <n v="0.37289039970742882"/>
    <x v="18"/>
    <s v="Q1-2023"/>
    <s v="Low"/>
    <s v="Americas &gt; Brazil &gt; Brasília"/>
    <s v="Jan-2023"/>
    <n v="0"/>
    <n v="0"/>
    <n v="1429853.4554100002"/>
    <n v="1429793.9702900001"/>
    <n v="0.9999583977506401"/>
    <s v="C"/>
    <n v="0"/>
    <n v="1"/>
    <n v="0.22600000000000001"/>
    <n v="48.116"/>
    <n v="7.1999999999999993"/>
    <n v="480.37536"/>
    <n v="346.43519999999995"/>
    <n v="133.94016000000005"/>
  </r>
  <r>
    <s v="ORD-2024-207096"/>
    <d v="2024-03-26T00:00:00"/>
    <d v="2024-04-05T00:00:00"/>
    <x v="1"/>
    <s v="USA"/>
    <s v="Austin"/>
    <s v="Consumer"/>
    <x v="3"/>
    <x v="8"/>
    <x v="3"/>
    <x v="352"/>
    <n v="5.66"/>
    <n v="4.22"/>
    <n v="0.11899999999999999"/>
    <n v="16"/>
    <n v="10"/>
    <n v="59.485119999999995"/>
    <n v="90.56"/>
    <n v="-31.074880000000007"/>
    <n v="-0.52239753403876488"/>
    <x v="12"/>
    <s v="Q1-2024"/>
    <s v="Low"/>
    <s v="Americas &gt; USA &gt; Austin"/>
    <s v="Jan-2023"/>
    <n v="14"/>
    <n v="14"/>
    <n v="1429853.4554100002"/>
    <n v="1429853.4554100002"/>
    <n v="1"/>
    <s v="C"/>
    <n v="0"/>
    <n v="0"/>
    <n v="0.11899999999999999"/>
    <n v="6.5089999999999995"/>
    <n v="19.2"/>
    <n v="71.382143999999982"/>
    <n v="124.97279999999998"/>
    <n v="-53.590655999999996"/>
  </r>
  <r>
    <s v="ORD-2024-437164"/>
    <d v="2024-02-20T00:00:00"/>
    <d v="2024-02-20T00:00:00"/>
    <x v="1"/>
    <s v="USA"/>
    <s v="New York"/>
    <s v="Enterprise"/>
    <x v="2"/>
    <x v="1"/>
    <x v="4"/>
    <x v="353"/>
    <n v="1407.05"/>
    <n v="2858.93"/>
    <n v="0"/>
    <n v="34"/>
    <n v="0"/>
    <n v="97203.62"/>
    <n v="47839.7"/>
    <n v="49363.92"/>
    <n v="0.50784034586366233"/>
    <x v="30"/>
    <s v="Q1-2024"/>
    <s v="High"/>
    <s v="Americas &gt; USA &gt; New York"/>
    <s v="Jan-2023"/>
    <n v="13"/>
    <n v="13"/>
    <n v="1785746.8479899997"/>
    <n v="97203.62"/>
    <n v="5.4433034620450495E-2"/>
    <s v="A"/>
    <n v="1"/>
    <n v="0"/>
    <n v="0"/>
    <n v="1618.1074999999998"/>
    <n v="40.799999999999997"/>
    <n v="116644.34399999998"/>
    <n v="66018.785999999993"/>
    <n v="50625.55799999999"/>
  </r>
  <r>
    <s v="ORD-2023-290237"/>
    <d v="2023-07-30T00:00:00"/>
    <d v="2023-08-07T00:00:00"/>
    <x v="2"/>
    <s v="Japan"/>
    <s v="Nagoya"/>
    <s v="Education"/>
    <x v="1"/>
    <x v="5"/>
    <x v="4"/>
    <x v="354"/>
    <n v="1352.44"/>
    <n v="2698.01"/>
    <n v="0.13100000000000001"/>
    <n v="41"/>
    <n v="8"/>
    <n v="96127.398289999997"/>
    <n v="55450.04"/>
    <n v="40677.358289999996"/>
    <n v="0.42316091992090882"/>
    <x v="14"/>
    <s v="Q3-2023"/>
    <s v="High"/>
    <s v="Asia &gt; Japan &gt; Nagoya"/>
    <s v="Mar-2023"/>
    <n v="4"/>
    <n v="4"/>
    <n v="1785746.8479899997"/>
    <n v="193331.01828999998"/>
    <n v="0.1082633960729705"/>
    <s v="A"/>
    <n v="0"/>
    <n v="0"/>
    <n v="0.13100000000000001"/>
    <n v="1555.306"/>
    <n v="49.199999999999996"/>
    <n v="115352.87794800001"/>
    <n v="76521.055200000003"/>
    <n v="38831.822748000006"/>
  </r>
  <r>
    <s v="ORD-2025-678688"/>
    <d v="2025-07-16T00:00:00"/>
    <d v="2025-07-17T00:00:00"/>
    <x v="3"/>
    <s v="South Africa"/>
    <s v="Durban"/>
    <s v="Small Business"/>
    <x v="5"/>
    <x v="7"/>
    <x v="4"/>
    <x v="355"/>
    <n v="1198.9000000000001"/>
    <n v="2941.2"/>
    <n v="5.0999999999999997E-2"/>
    <n v="28"/>
    <n v="1"/>
    <n v="78153.566399999982"/>
    <n v="33569.200000000004"/>
    <n v="44584.366399999977"/>
    <n v="0.57047129713583977"/>
    <x v="10"/>
    <s v="Q3-2025"/>
    <s v="High"/>
    <s v="Africa &gt; South Africa &gt; Durban"/>
    <s v="Jan-2023"/>
    <n v="30"/>
    <n v="30"/>
    <n v="1785746.8479899997"/>
    <n v="271484.58468999993"/>
    <n v="0.15202859520406123"/>
    <s v="A"/>
    <n v="1"/>
    <n v="0"/>
    <n v="5.0999999999999997E-2"/>
    <n v="1378.7349999999999"/>
    <n v="33.6"/>
    <n v="93784.279679999992"/>
    <n v="46325.495999999999"/>
    <n v="47458.783679999993"/>
  </r>
  <r>
    <s v="ORD-2024-966651"/>
    <d v="2024-10-14T00:00:00"/>
    <d v="2024-11-08T00:00:00"/>
    <x v="3"/>
    <s v="Nigeria"/>
    <s v="Lagos"/>
    <s v="Enterprise"/>
    <x v="2"/>
    <x v="0"/>
    <x v="4"/>
    <x v="356"/>
    <n v="859.35"/>
    <n v="1825.61"/>
    <n v="0.187"/>
    <n v="47"/>
    <n v="25"/>
    <n v="69758.383709999995"/>
    <n v="40389.450000000004"/>
    <n v="29368.93370999999"/>
    <n v="0.42100937762681989"/>
    <x v="25"/>
    <s v="Q4-2024"/>
    <s v="High"/>
    <s v="Africa &gt; Nigeria &gt; Lagos"/>
    <s v="Jan-2023"/>
    <n v="21"/>
    <n v="21"/>
    <n v="1785746.8479899997"/>
    <n v="341242.9683999999"/>
    <n v="0.19109257775484584"/>
    <s v="A"/>
    <n v="0"/>
    <n v="0"/>
    <n v="0.187"/>
    <n v="988.25249999999994"/>
    <n v="56.4"/>
    <n v="83710.060451999991"/>
    <n v="55737.440999999999"/>
    <n v="27972.619451999992"/>
  </r>
  <r>
    <s v="ORD-2023-451931"/>
    <d v="2023-07-30T00:00:00"/>
    <d v="2023-08-19T00:00:00"/>
    <x v="0"/>
    <s v="France"/>
    <s v="Paris"/>
    <s v="Enterprise"/>
    <x v="1"/>
    <x v="12"/>
    <x v="4"/>
    <x v="357"/>
    <n v="1418.51"/>
    <n v="2789.61"/>
    <n v="0.17100000000000001"/>
    <n v="30"/>
    <n v="20"/>
    <n v="69377.600699999995"/>
    <n v="42555.3"/>
    <n v="26822.300699999993"/>
    <n v="0.38661326464695678"/>
    <x v="14"/>
    <s v="Q3-2023"/>
    <s v="High"/>
    <s v="Europe &gt; France &gt; Paris"/>
    <s v="Jan-2023"/>
    <n v="6"/>
    <n v="6"/>
    <n v="1785746.8479899997"/>
    <n v="410620.56909999991"/>
    <n v="0.22994332570833659"/>
    <s v="A"/>
    <n v="0"/>
    <n v="0"/>
    <n v="0.17100000000000001"/>
    <n v="1631.2864999999999"/>
    <n v="36"/>
    <n v="83253.120840000003"/>
    <n v="58726.313999999998"/>
    <n v="24526.806840000005"/>
  </r>
  <r>
    <s v="ORD-2023-888245"/>
    <d v="2023-02-28T00:00:00"/>
    <d v="2023-03-07T00:00:00"/>
    <x v="0"/>
    <s v="France"/>
    <s v="Marseille"/>
    <s v="Corporate"/>
    <x v="0"/>
    <x v="10"/>
    <x v="4"/>
    <x v="358"/>
    <n v="1299.81"/>
    <n v="3149.13"/>
    <n v="0.10299999999999999"/>
    <n v="19"/>
    <n v="7"/>
    <n v="53670.622589999999"/>
    <n v="24696.39"/>
    <n v="28974.23259"/>
    <n v="0.53985273864511729"/>
    <x v="29"/>
    <s v="Q1-2023"/>
    <s v="High"/>
    <s v="Europe &gt; France &gt; Marseille"/>
    <s v="Jan-2023"/>
    <n v="1"/>
    <n v="1"/>
    <n v="1785746.8479899997"/>
    <n v="464291.19168999989"/>
    <n v="0.25999832630957553"/>
    <s v="A"/>
    <n v="1"/>
    <n v="0"/>
    <n v="0.10299999999999999"/>
    <n v="1494.7814999999998"/>
    <n v="22.8"/>
    <n v="64404.747108000003"/>
    <n v="34081.018199999999"/>
    <n v="30323.728908000005"/>
  </r>
  <r>
    <s v="ORD-2024-465898"/>
    <d v="2024-06-06T00:00:00"/>
    <d v="2024-06-24T00:00:00"/>
    <x v="2"/>
    <s v="India"/>
    <s v="Bengaluru"/>
    <s v="Small Business"/>
    <x v="3"/>
    <x v="11"/>
    <x v="4"/>
    <x v="359"/>
    <n v="1253.25"/>
    <n v="3087.13"/>
    <n v="7.1999999999999995E-2"/>
    <n v="18"/>
    <n v="18"/>
    <n v="51567.419520000003"/>
    <n v="22558.5"/>
    <n v="29008.919520000003"/>
    <n v="0.562543555408064"/>
    <x v="2"/>
    <s v="Q2-2024"/>
    <s v="High"/>
    <s v="Asia &gt; India &gt; Bengaluru"/>
    <s v="Jan-2023"/>
    <n v="17"/>
    <n v="17"/>
    <n v="1785746.8479899997"/>
    <n v="515858.61120999989"/>
    <n v="0.28887555466814341"/>
    <s v="A"/>
    <n v="0"/>
    <n v="0"/>
    <n v="7.1999999999999995E-2"/>
    <n v="1441.2375"/>
    <n v="21.599999999999998"/>
    <n v="61880.903424000004"/>
    <n v="31130.729999999996"/>
    <n v="30750.173424000008"/>
  </r>
  <r>
    <s v="ORD-2024-548345"/>
    <d v="2024-05-14T00:00:00"/>
    <d v="2024-05-28T00:00:00"/>
    <x v="0"/>
    <s v="United Kingdom"/>
    <s v="Birmingham"/>
    <s v="Consumer"/>
    <x v="0"/>
    <x v="7"/>
    <x v="4"/>
    <x v="360"/>
    <n v="1421.14"/>
    <n v="3524"/>
    <n v="0"/>
    <n v="13"/>
    <n v="14"/>
    <n v="45812"/>
    <n v="18474.82"/>
    <n v="27337.18"/>
    <n v="0.59672531214528945"/>
    <x v="17"/>
    <s v="Q2-2024"/>
    <s v="High"/>
    <s v="Europe &gt; United Kingdom &gt; Birmingham"/>
    <s v="Jan-2023"/>
    <n v="16"/>
    <n v="16"/>
    <n v="1785746.8479899997"/>
    <n v="561670.61120999989"/>
    <n v="0.31452980686607673"/>
    <s v="A"/>
    <n v="0"/>
    <n v="0"/>
    <n v="0"/>
    <n v="1634.3109999999999"/>
    <n v="15.6"/>
    <n v="54974.400000000001"/>
    <n v="25495.2516"/>
    <n v="29479.148400000002"/>
  </r>
  <r>
    <s v="ORD-2023-867836"/>
    <d v="2023-05-11T00:00:00"/>
    <d v="2023-05-28T00:00:00"/>
    <x v="2"/>
    <s v="China"/>
    <s v="Shenzhen"/>
    <s v="Enterprise"/>
    <x v="1"/>
    <x v="13"/>
    <x v="4"/>
    <x v="361"/>
    <n v="1331.19"/>
    <n v="2903.09"/>
    <n v="0.14299999999999999"/>
    <n v="18"/>
    <n v="17"/>
    <n v="44783.066340000005"/>
    <n v="23961.420000000002"/>
    <n v="20821.646340000003"/>
    <n v="0.46494463290920779"/>
    <x v="0"/>
    <s v="Q2-2023"/>
    <s v="High"/>
    <s v="Asia &gt; China &gt; Shenzhen"/>
    <s v="Jan-2023"/>
    <n v="4"/>
    <n v="4"/>
    <n v="1785746.8479899997"/>
    <n v="606453.67754999991"/>
    <n v="0.33960786672120508"/>
    <s v="A"/>
    <n v="0"/>
    <n v="0"/>
    <n v="0.14299999999999999"/>
    <n v="1530.8685"/>
    <n v="21.599999999999998"/>
    <n v="53739.679607999999"/>
    <n v="33066.759599999998"/>
    <n v="20672.920008000001"/>
  </r>
  <r>
    <s v="ORD-2023-159379"/>
    <d v="2023-02-08T00:00:00"/>
    <d v="2023-02-11T00:00:00"/>
    <x v="3"/>
    <s v="South Africa"/>
    <s v="Cape Town"/>
    <s v="Corporate"/>
    <x v="3"/>
    <x v="9"/>
    <x v="4"/>
    <x v="362"/>
    <n v="1410.05"/>
    <n v="2763.95"/>
    <n v="0.161"/>
    <n v="18"/>
    <n v="3"/>
    <n v="41741.172899999998"/>
    <n v="25380.899999999998"/>
    <n v="16360.2729"/>
    <n v="0.39194569206750779"/>
    <x v="29"/>
    <s v="Q1-2023"/>
    <s v="High"/>
    <s v="Africa &gt; South Africa &gt; Cape Town"/>
    <s v="Jan-2023"/>
    <n v="1"/>
    <n v="1"/>
    <n v="1785746.8479899997"/>
    <n v="648194.85044999991"/>
    <n v="0.36298249731175214"/>
    <s v="A"/>
    <n v="1"/>
    <n v="0"/>
    <n v="0.161"/>
    <n v="1621.5574999999999"/>
    <n v="21.599999999999998"/>
    <n v="50089.407479999994"/>
    <n v="35025.641999999993"/>
    <n v="15063.765480000002"/>
  </r>
  <r>
    <s v="ORD-2024-341535"/>
    <d v="2024-06-25T00:00:00"/>
    <d v="2024-06-30T00:00:00"/>
    <x v="3"/>
    <s v="Kenya"/>
    <s v="Kisumu"/>
    <s v="Education"/>
    <x v="3"/>
    <x v="9"/>
    <x v="4"/>
    <x v="363"/>
    <n v="1323.55"/>
    <n v="3230.35"/>
    <n v="2.1999999999999999E-2"/>
    <n v="13"/>
    <n v="5"/>
    <n v="41070.669899999994"/>
    <n v="17206.149999999998"/>
    <n v="23864.519899999996"/>
    <n v="0.58105991351263542"/>
    <x v="2"/>
    <s v="Q2-2024"/>
    <s v="High"/>
    <s v="Africa &gt; Kenya &gt; Kisumu"/>
    <s v="Jan-2023"/>
    <n v="17"/>
    <n v="17"/>
    <n v="1785746.8479899997"/>
    <n v="689265.52034999989"/>
    <n v="0.38598165306903559"/>
    <s v="A"/>
    <n v="1"/>
    <n v="0"/>
    <n v="2.1999999999999999E-2"/>
    <n v="1522.0824999999998"/>
    <n v="15.6"/>
    <n v="49284.803879999999"/>
    <n v="23744.486999999997"/>
    <n v="25540.316880000002"/>
  </r>
  <r>
    <s v="ORD-2025-184082"/>
    <d v="2025-06-19T00:00:00"/>
    <d v="2025-07-12T00:00:00"/>
    <x v="0"/>
    <s v="United Kingdom"/>
    <s v="Unknown - United Kingdom"/>
    <s v="Non-Profit"/>
    <x v="3"/>
    <x v="3"/>
    <x v="4"/>
    <x v="364"/>
    <n v="801.24"/>
    <n v="1959.09"/>
    <n v="0.123"/>
    <n v="23"/>
    <n v="23"/>
    <n v="39516.804389999998"/>
    <n v="18428.52"/>
    <n v="21088.284389999997"/>
    <n v="0.53365358650651762"/>
    <x v="15"/>
    <s v="Q2-2025"/>
    <s v="High"/>
    <s v="Europe &gt; United Kingdom &gt; Unknown - United Kingdom"/>
    <s v="Jan-2023"/>
    <n v="29"/>
    <n v="29"/>
    <n v="1785746.8479899997"/>
    <n v="728782.32473999984"/>
    <n v="0.40811066000777346"/>
    <s v="A"/>
    <n v="0"/>
    <n v="0"/>
    <n v="0.123"/>
    <n v="921.42599999999993"/>
    <n v="27.599999999999998"/>
    <n v="47420.16526799999"/>
    <n v="25431.357599999996"/>
    <n v="21988.807667999994"/>
  </r>
  <r>
    <s v="ORD-2025-548982"/>
    <d v="2025-04-07T00:00:00"/>
    <d v="2025-04-11T00:00:00"/>
    <x v="0"/>
    <s v="France"/>
    <s v="Lyon"/>
    <s v="Education"/>
    <x v="0"/>
    <x v="13"/>
    <x v="4"/>
    <x v="365"/>
    <n v="754.77"/>
    <n v="1666.18"/>
    <n v="0.13900000000000001"/>
    <n v="27"/>
    <n v="4"/>
    <n v="38733.686459999997"/>
    <n v="20378.79"/>
    <n v="18354.896459999996"/>
    <n v="0.47387424584424637"/>
    <x v="32"/>
    <s v="Q2-2025"/>
    <s v="High"/>
    <s v="Europe &gt; France &gt; Lyon"/>
    <s v="Jan-2023"/>
    <n v="27"/>
    <n v="27"/>
    <n v="1785746.8479899997"/>
    <n v="767516.01119999983"/>
    <n v="0.42980112890239747"/>
    <s v="A"/>
    <n v="1"/>
    <n v="0"/>
    <n v="0.13900000000000001"/>
    <n v="867.98549999999989"/>
    <n v="32.4"/>
    <n v="46480.423751999995"/>
    <n v="28122.730199999995"/>
    <n v="18357.693552000001"/>
  </r>
  <r>
    <s v="ORD-2024-732543"/>
    <d v="2024-10-24T00:00:00"/>
    <d v="2024-10-28T00:00:00"/>
    <x v="2"/>
    <s v="China"/>
    <s v="Shanghai"/>
    <s v="Small Business"/>
    <x v="5"/>
    <x v="14"/>
    <x v="4"/>
    <x v="366"/>
    <n v="1331.77"/>
    <n v="2606.11"/>
    <n v="0.02"/>
    <n v="15"/>
    <n v="4"/>
    <n v="38309.817000000003"/>
    <n v="19976.55"/>
    <n v="18333.267000000003"/>
    <n v="0.4785527166574563"/>
    <x v="25"/>
    <s v="Q4-2024"/>
    <s v="High"/>
    <s v="Asia &gt; China &gt; Shanghai"/>
    <s v="Jan-2023"/>
    <n v="21"/>
    <n v="21"/>
    <n v="1785746.8479899997"/>
    <n v="805825.82819999987"/>
    <n v="0.45125423522769814"/>
    <s v="A"/>
    <n v="1"/>
    <n v="0"/>
    <n v="0.02"/>
    <n v="1531.5355"/>
    <n v="18"/>
    <n v="45971.780400000003"/>
    <n v="27567.638999999999"/>
    <n v="18404.141400000004"/>
  </r>
  <r>
    <s v="ORD-2025-188059"/>
    <d v="2025-06-27T00:00:00"/>
    <d v="2025-07-11T00:00:00"/>
    <x v="2"/>
    <s v="China"/>
    <s v="Shanghai"/>
    <s v="Small Business"/>
    <x v="1"/>
    <x v="2"/>
    <x v="4"/>
    <x v="367"/>
    <n v="1227.7"/>
    <n v="2197.23"/>
    <n v="9.9000000000000005E-2"/>
    <n v="19"/>
    <n v="14"/>
    <n v="37614.380370000006"/>
    <n v="23326.3"/>
    <n v="14288.080370000007"/>
    <n v="0.37985685871873914"/>
    <x v="15"/>
    <s v="Q2-2025"/>
    <s v="High"/>
    <s v="Asia &gt; China &gt; Shanghai"/>
    <s v="Jan-2023"/>
    <n v="29"/>
    <n v="29"/>
    <n v="1785746.8479899997"/>
    <n v="843440.2085699999"/>
    <n v="0.47231790414154112"/>
    <s v="A"/>
    <n v="0"/>
    <n v="0"/>
    <n v="9.9000000000000005E-2"/>
    <n v="1411.855"/>
    <n v="22.8"/>
    <n v="45137.256444000006"/>
    <n v="32190.294000000002"/>
    <n v="12946.962444000004"/>
  </r>
  <r>
    <s v="ORD-2023-139236"/>
    <d v="2023-03-03T00:00:00"/>
    <d v="2023-03-20T00:00:00"/>
    <x v="2"/>
    <s v="Japan"/>
    <s v="Nagoya"/>
    <s v="Small Business"/>
    <x v="2"/>
    <x v="4"/>
    <x v="4"/>
    <x v="368"/>
    <n v="1171.17"/>
    <n v="2030.64"/>
    <n v="0.157"/>
    <n v="21"/>
    <n v="17"/>
    <n v="35948.41992"/>
    <n v="24594.57"/>
    <n v="11353.849920000001"/>
    <n v="0.3158372452883042"/>
    <x v="8"/>
    <s v="Q1-2023"/>
    <s v="High"/>
    <s v="Asia &gt; Japan &gt; Nagoya"/>
    <s v="Mar-2023"/>
    <n v="0"/>
    <n v="0"/>
    <n v="1785746.8479899997"/>
    <n v="879388.62848999992"/>
    <n v="0.49244865221507844"/>
    <s v="A"/>
    <n v="0"/>
    <n v="0"/>
    <n v="0.157"/>
    <n v="1346.8454999999999"/>
    <n v="25.2"/>
    <n v="43138.103904000003"/>
    <n v="33940.506599999993"/>
    <n v="9197.5973040000099"/>
  </r>
  <r>
    <s v="ORD-2025-685236"/>
    <d v="2025-03-14T00:00:00"/>
    <d v="2025-03-29T00:00:00"/>
    <x v="2"/>
    <s v="Japan"/>
    <s v="Tokyo"/>
    <s v="Non-Profit"/>
    <x v="3"/>
    <x v="11"/>
    <x v="4"/>
    <x v="369"/>
    <n v="1106.96"/>
    <n v="2726.62"/>
    <n v="0.3"/>
    <n v="17"/>
    <n v="15"/>
    <n v="32446.777999999998"/>
    <n v="18818.32"/>
    <n v="13628.457999999999"/>
    <n v="0.42002500217432992"/>
    <x v="20"/>
    <s v="Q1-2025"/>
    <s v="High"/>
    <s v="Asia &gt; Japan &gt; Tokyo"/>
    <s v="Mar-2023"/>
    <n v="24"/>
    <n v="24"/>
    <n v="1785746.8479899997"/>
    <n v="911835.40648999996"/>
    <n v="0.51061851656988411"/>
    <s v="A"/>
    <n v="0"/>
    <n v="1"/>
    <n v="0.25"/>
    <n v="1273.0039999999999"/>
    <n v="20.399999999999999"/>
    <n v="41717.285999999993"/>
    <n v="25969.281599999995"/>
    <n v="15748.004399999998"/>
  </r>
  <r>
    <s v="ORD-2025-960931"/>
    <d v="2025-08-20T00:00:00"/>
    <d v="2025-08-26T00:00:00"/>
    <x v="1"/>
    <s v="USA"/>
    <s v="New York"/>
    <s v="Corporate"/>
    <x v="0"/>
    <x v="9"/>
    <x v="4"/>
    <x v="370"/>
    <n v="1304.95"/>
    <n v="1712.03"/>
    <n v="0.21199999999999999"/>
    <n v="24"/>
    <n v="6"/>
    <n v="32377.911360000002"/>
    <n v="31318.800000000003"/>
    <n v="1059.111359999999"/>
    <n v="3.2710922833287998E-2"/>
    <x v="26"/>
    <s v="Q3-2025"/>
    <s v="High"/>
    <s v="Americas &gt; USA &gt; New York"/>
    <s v="Jan-2023"/>
    <n v="31"/>
    <n v="31"/>
    <n v="1785746.8479899997"/>
    <n v="944213.31784999999"/>
    <n v="0.52874981630951068"/>
    <s v="A"/>
    <n v="1"/>
    <n v="1"/>
    <n v="0.21199999999999999"/>
    <n v="1500.6924999999999"/>
    <n v="28.799999999999997"/>
    <n v="38853.493631999998"/>
    <n v="43219.943999999996"/>
    <n v="-4366.450367999998"/>
  </r>
  <r>
    <s v="ORD-2023-309373"/>
    <d v="2023-07-05T00:00:00"/>
    <d v="2023-07-14T00:00:00"/>
    <x v="1"/>
    <s v="Brazil"/>
    <s v="Brasília"/>
    <s v="Enterprise"/>
    <x v="3"/>
    <x v="7"/>
    <x v="4"/>
    <x v="371"/>
    <n v="578.85"/>
    <n v="998.76"/>
    <n v="8.2000000000000003E-2"/>
    <n v="34"/>
    <n v="9"/>
    <n v="31173.297119999999"/>
    <n v="19680.900000000001"/>
    <n v="11492.397119999998"/>
    <n v="0.36866158480960831"/>
    <x v="14"/>
    <s v="Q3-2023"/>
    <s v="Medium"/>
    <s v="Americas &gt; Brazil &gt; Brasília"/>
    <s v="Jan-2023"/>
    <n v="6"/>
    <n v="6"/>
    <n v="1785746.8479899997"/>
    <n v="975386.61497"/>
    <n v="0.5462065443754669"/>
    <s v="A"/>
    <n v="0"/>
    <n v="0"/>
    <n v="8.2000000000000003E-2"/>
    <n v="665.67750000000001"/>
    <n v="40.799999999999997"/>
    <n v="37407.956544000001"/>
    <n v="27159.642"/>
    <n v="10248.314544000001"/>
  </r>
  <r>
    <s v="ORD-2024-817997"/>
    <d v="2024-07-28T00:00:00"/>
    <d v="2024-08-23T00:00:00"/>
    <x v="2"/>
    <s v="India"/>
    <s v="Hyderabad"/>
    <s v="Corporate"/>
    <x v="0"/>
    <x v="8"/>
    <x v="4"/>
    <x v="372"/>
    <n v="1339.24"/>
    <n v="1558.89"/>
    <n v="0.192"/>
    <n v="24"/>
    <n v="26"/>
    <n v="30229.994880000002"/>
    <n v="32141.760000000002"/>
    <n v="-1911.76512"/>
    <n v="-6.3240669659021781E-2"/>
    <x v="23"/>
    <s v="Q3-2024"/>
    <s v="Medium"/>
    <s v="Asia &gt; India &gt; Hyderabad"/>
    <s v="Jan-2023"/>
    <n v="18"/>
    <n v="18"/>
    <n v="1785746.8479899997"/>
    <n v="1005616.60985"/>
    <n v="0.56313503281940636"/>
    <s v="A"/>
    <n v="0"/>
    <n v="0"/>
    <n v="0.192"/>
    <n v="1540.126"/>
    <n v="28.799999999999997"/>
    <n v="36275.993856000001"/>
    <n v="44355.628799999991"/>
    <n v="-8079.6349439999904"/>
  </r>
  <r>
    <s v="ORD-2023-586275"/>
    <d v="2023-01-20T00:00:00"/>
    <d v="2023-02-03T00:00:00"/>
    <x v="3"/>
    <s v="Kenya"/>
    <s v="Kisumu"/>
    <s v="Corporate"/>
    <x v="0"/>
    <x v="9"/>
    <x v="4"/>
    <x v="373"/>
    <n v="884.36"/>
    <n v="1545.34"/>
    <n v="0.24299999999999999"/>
    <n v="25"/>
    <n v="14"/>
    <n v="29245.559499999999"/>
    <n v="22109"/>
    <n v="7136.5594999999994"/>
    <n v="0.24402198562827973"/>
    <x v="18"/>
    <s v="Q1-2023"/>
    <s v="Medium"/>
    <s v="Africa &gt; Kenya &gt; Kisumu"/>
    <s v="Jan-2023"/>
    <n v="0"/>
    <n v="0"/>
    <n v="1785746.8479899997"/>
    <n v="1034862.16935"/>
    <n v="0.5795122475029536"/>
    <s v="A"/>
    <n v="0"/>
    <n v="1"/>
    <n v="0.24299999999999999"/>
    <n v="1017.0139999999999"/>
    <n v="30"/>
    <n v="35094.671399999999"/>
    <n v="30510.42"/>
    <n v="4584.251400000001"/>
  </r>
  <r>
    <s v="ORD-2023-308124"/>
    <d v="2023-04-19T00:00:00"/>
    <d v="2023-04-30T00:00:00"/>
    <x v="2"/>
    <s v="India"/>
    <s v="Delhi"/>
    <s v="Small Business"/>
    <x v="0"/>
    <x v="5"/>
    <x v="4"/>
    <x v="374"/>
    <n v="826.55"/>
    <n v="1397.05"/>
    <n v="0.16900000000000001"/>
    <n v="24"/>
    <n v="11"/>
    <n v="27862.765199999998"/>
    <n v="19837.199999999997"/>
    <n v="8025.5652000000009"/>
    <n v="0.28803907804527606"/>
    <x v="24"/>
    <s v="Q2-2023"/>
    <s v="Medium"/>
    <s v="Asia &gt; India &gt; Delhi"/>
    <s v="Jan-2023"/>
    <n v="3"/>
    <n v="3"/>
    <n v="1785746.8479899997"/>
    <n v="1062724.9345499999"/>
    <n v="0.59511511149868834"/>
    <s v="A"/>
    <n v="0"/>
    <n v="0"/>
    <n v="0.16900000000000001"/>
    <n v="950.53249999999991"/>
    <n v="28.799999999999997"/>
    <n v="33435.318239999993"/>
    <n v="27375.335999999996"/>
    <n v="6059.9822399999975"/>
  </r>
  <r>
    <s v="ORD-2024-948800"/>
    <d v="2024-03-27T00:00:00"/>
    <d v="2024-04-11T00:00:00"/>
    <x v="1"/>
    <s v="USA"/>
    <s v="San Francisco"/>
    <s v="Small Business"/>
    <x v="3"/>
    <x v="0"/>
    <x v="4"/>
    <x v="375"/>
    <n v="1338.35"/>
    <n v="2247.14"/>
    <n v="0.115"/>
    <n v="14"/>
    <n v="15"/>
    <n v="27842.064599999998"/>
    <n v="18736.899999999998"/>
    <n v="9105.1646000000001"/>
    <n v="0.3270290738424621"/>
    <x v="12"/>
    <s v="Q1-2024"/>
    <s v="High"/>
    <s v="Americas &gt; USA &gt; San Francisco"/>
    <s v="Jan-2023"/>
    <n v="14"/>
    <n v="14"/>
    <n v="1785746.8479899997"/>
    <n v="1090566.9991499998"/>
    <n v="0.61070638336980398"/>
    <s v="A"/>
    <n v="0"/>
    <n v="0"/>
    <n v="0.115"/>
    <n v="1539.1024999999997"/>
    <n v="16.8"/>
    <n v="33410.47752"/>
    <n v="25856.921999999995"/>
    <n v="7553.5555200000053"/>
  </r>
  <r>
    <s v="ORD-2023-561823"/>
    <d v="2023-11-19T00:00:00"/>
    <d v="2023-12-12T00:00:00"/>
    <x v="2"/>
    <s v="India"/>
    <s v="Delhi"/>
    <s v="Small Business"/>
    <x v="3"/>
    <x v="1"/>
    <x v="4"/>
    <x v="376"/>
    <n v="1349.04"/>
    <n v="2636.6"/>
    <n v="0.114"/>
    <n v="11"/>
    <n v="23"/>
    <n v="25696.303599999999"/>
    <n v="14839.439999999999"/>
    <n v="10856.863600000001"/>
    <n v="0.42250682312143917"/>
    <x v="13"/>
    <s v="Q4-2023"/>
    <s v="High"/>
    <s v="Asia &gt; India &gt; Delhi"/>
    <s v="Jan-2023"/>
    <n v="10"/>
    <n v="10"/>
    <n v="1785746.8479899997"/>
    <n v="1116263.3027499998"/>
    <n v="0.62509605099202226"/>
    <s v="A"/>
    <n v="0"/>
    <n v="0"/>
    <n v="0.114"/>
    <n v="1551.3959999999997"/>
    <n v="13.2"/>
    <n v="30835.564319999998"/>
    <n v="20478.427199999995"/>
    <n v="10357.137120000003"/>
  </r>
  <r>
    <s v="ORD-2024-510591"/>
    <d v="2024-04-03T00:00:00"/>
    <d v="2024-04-21T00:00:00"/>
    <x v="1"/>
    <s v="Brazil"/>
    <s v="Brasília"/>
    <s v="Small Business"/>
    <x v="5"/>
    <x v="7"/>
    <x v="4"/>
    <x v="377"/>
    <n v="1176.69"/>
    <n v="2201.54"/>
    <n v="0.17"/>
    <n v="14"/>
    <n v="18"/>
    <n v="25581.894799999998"/>
    <n v="16473.66"/>
    <n v="9108.2347999999984"/>
    <n v="0.35604222717701112"/>
    <x v="28"/>
    <s v="Q2-2024"/>
    <s v="High"/>
    <s v="Americas &gt; Brazil &gt; Brasília"/>
    <s v="Jan-2023"/>
    <n v="15"/>
    <n v="15"/>
    <n v="1785746.8479899997"/>
    <n v="1141845.1975499997"/>
    <n v="0.63942165085450797"/>
    <s v="A"/>
    <n v="0"/>
    <n v="0"/>
    <n v="0.17"/>
    <n v="1353.1934999999999"/>
    <n v="16.8"/>
    <n v="30698.27376"/>
    <n v="22733.650799999999"/>
    <n v="7964.6229600000006"/>
  </r>
  <r>
    <s v="ORD-2024-862371"/>
    <d v="2024-09-07T00:00:00"/>
    <d v="2024-09-07T00:00:00"/>
    <x v="2"/>
    <s v="India"/>
    <s v="Mumbai"/>
    <s v="Education"/>
    <x v="5"/>
    <x v="7"/>
    <x v="4"/>
    <x v="378"/>
    <n v="1066.6500000000001"/>
    <n v="2569.77"/>
    <n v="0.13400000000000001"/>
    <n v="11"/>
    <n v="0"/>
    <n v="24479.62902"/>
    <n v="11733.150000000001"/>
    <n v="12746.479019999999"/>
    <n v="0.52069739331368348"/>
    <x v="31"/>
    <s v="Q3-2024"/>
    <s v="High"/>
    <s v="Asia &gt; India &gt; Mumbai"/>
    <s v="Jan-2023"/>
    <n v="20"/>
    <n v="20"/>
    <n v="1785746.8479899997"/>
    <n v="1166324.8265699998"/>
    <n v="0.65312999313580833"/>
    <s v="A"/>
    <n v="1"/>
    <n v="0"/>
    <n v="0.13400000000000001"/>
    <n v="1226.6475"/>
    <n v="13.2"/>
    <n v="29375.554823999999"/>
    <n v="16191.746999999999"/>
    <n v="13183.807824"/>
  </r>
  <r>
    <s v="ORD-2023-215819"/>
    <d v="2023-07-01T00:00:00"/>
    <d v="2023-07-11T00:00:00"/>
    <x v="0"/>
    <s v="France"/>
    <s v="Paris"/>
    <s v="Corporate"/>
    <x v="3"/>
    <x v="6"/>
    <x v="4"/>
    <x v="379"/>
    <n v="479.5"/>
    <n v="656.66"/>
    <n v="0.14899999999999999"/>
    <n v="42"/>
    <n v="10"/>
    <n v="23470.341719999997"/>
    <n v="20139"/>
    <n v="3331.3417199999967"/>
    <n v="0.14193835606412283"/>
    <x v="14"/>
    <s v="Q3-2023"/>
    <s v="Low"/>
    <s v="Europe &gt; France &gt; Paris"/>
    <s v="Jan-2023"/>
    <n v="6"/>
    <n v="6"/>
    <n v="1785746.8479899997"/>
    <n v="1189795.1682899997"/>
    <n v="0.66627314483528777"/>
    <s v="A"/>
    <n v="0"/>
    <n v="0"/>
    <n v="0.14899999999999999"/>
    <n v="551.42499999999995"/>
    <n v="50.4"/>
    <n v="28164.410063999996"/>
    <n v="27791.819999999996"/>
    <n v="372.59006399999998"/>
  </r>
  <r>
    <s v="ORD-2024-588972"/>
    <d v="2024-11-02T00:00:00"/>
    <d v="2024-11-29T00:00:00"/>
    <x v="1"/>
    <s v="Brazil"/>
    <s v="Brasília"/>
    <s v="Small Business"/>
    <x v="3"/>
    <x v="14"/>
    <x v="4"/>
    <x v="380"/>
    <n v="1363.51"/>
    <n v="1433.9"/>
    <n v="5.7000000000000002E-2"/>
    <n v="17"/>
    <n v="27"/>
    <n v="22986.850900000001"/>
    <n v="23179.67"/>
    <n v="-192.81909999999698"/>
    <n v="-8.3882346842036101E-3"/>
    <x v="6"/>
    <s v="Q4-2024"/>
    <s v="Medium"/>
    <s v="Americas &gt; Brazil &gt; Brasília"/>
    <s v="Jan-2023"/>
    <n v="22"/>
    <n v="22"/>
    <n v="1785746.8479899997"/>
    <n v="1212782.0191899997"/>
    <n v="0.67914554661265814"/>
    <s v="A"/>
    <n v="0"/>
    <n v="0"/>
    <n v="5.7000000000000002E-2"/>
    <n v="1568.0364999999999"/>
    <n v="20.399999999999999"/>
    <n v="27584.221079999999"/>
    <n v="31987.944599999995"/>
    <n v="-4403.7235199999959"/>
  </r>
  <r>
    <s v="ORD-2024-296582"/>
    <d v="2024-01-11T00:00:00"/>
    <d v="2024-02-02T00:00:00"/>
    <x v="3"/>
    <s v="South Africa"/>
    <s v="Durban"/>
    <s v="Consumer"/>
    <x v="2"/>
    <x v="10"/>
    <x v="4"/>
    <x v="381"/>
    <n v="1206.2"/>
    <n v="1759.79"/>
    <n v="0"/>
    <n v="13"/>
    <n v="22"/>
    <n v="22877.27"/>
    <n v="15680.6"/>
    <n v="7196.67"/>
    <n v="0.31457730751964724"/>
    <x v="22"/>
    <s v="Q1-2024"/>
    <s v="High"/>
    <s v="Africa &gt; South Africa &gt; Durban"/>
    <s v="Jan-2023"/>
    <n v="12"/>
    <n v="12"/>
    <n v="1785746.8479899997"/>
    <n v="1235659.2891899997"/>
    <n v="0.69195658420499673"/>
    <s v="A"/>
    <n v="0"/>
    <n v="0"/>
    <n v="0"/>
    <n v="1387.1299999999999"/>
    <n v="15.6"/>
    <n v="27452.723999999998"/>
    <n v="21639.227999999999"/>
    <n v="5813.4959999999992"/>
  </r>
  <r>
    <s v="ORD-2023-575584"/>
    <d v="2023-01-30T00:00:00"/>
    <d v="2023-02-21T00:00:00"/>
    <x v="0"/>
    <s v="Germany"/>
    <s v="Munich"/>
    <s v="Small Business"/>
    <x v="1"/>
    <x v="12"/>
    <x v="4"/>
    <x v="382"/>
    <n v="1142.8800000000001"/>
    <n v="1465.29"/>
    <n v="0.186"/>
    <n v="18"/>
    <n v="22"/>
    <n v="21469.429080000002"/>
    <n v="20571.840000000004"/>
    <n v="897.58907999999792"/>
    <n v="4.1807775915017387E-2"/>
    <x v="18"/>
    <s v="Q1-2023"/>
    <s v="Medium"/>
    <s v="Europe &gt; Germany &gt; Munich"/>
    <s v="Jan-2023"/>
    <n v="0"/>
    <n v="0"/>
    <n v="1785746.8479899997"/>
    <n v="1257128.7182699996"/>
    <n v="0.70397924525808242"/>
    <s v="A"/>
    <n v="0"/>
    <n v="0"/>
    <n v="0.186"/>
    <n v="1314.3120000000001"/>
    <n v="21.599999999999998"/>
    <n v="25763.314896"/>
    <n v="28389.139200000001"/>
    <n v="-2625.8243040000016"/>
  </r>
  <r>
    <s v="ORD-2023-619493"/>
    <d v="2023-02-27T00:00:00"/>
    <d v="2023-03-06T00:00:00"/>
    <x v="1"/>
    <s v="USA"/>
    <s v="San Francisco"/>
    <s v="Non-Profit"/>
    <x v="2"/>
    <x v="2"/>
    <x v="4"/>
    <x v="383"/>
    <n v="1015.91"/>
    <n v="2331.48"/>
    <n v="0.14599999999999999"/>
    <n v="10"/>
    <n v="7"/>
    <n v="19910.839199999999"/>
    <n v="10159.1"/>
    <n v="9751.7391999999982"/>
    <n v="0.4897703759266962"/>
    <x v="29"/>
    <s v="Q1-2023"/>
    <s v="High"/>
    <s v="Americas &gt; USA &gt; San Francisco"/>
    <s v="Jan-2023"/>
    <n v="1"/>
    <n v="1"/>
    <n v="1785746.8479899997"/>
    <n v="1277039.5574699997"/>
    <n v="0.71512911189366479"/>
    <s v="A"/>
    <n v="1"/>
    <n v="0"/>
    <n v="0.14599999999999999"/>
    <n v="1168.2964999999999"/>
    <n v="12"/>
    <n v="23893.00704"/>
    <n v="14019.557999999999"/>
    <n v="9873.4490400000013"/>
  </r>
  <r>
    <s v="ORD-2023-594700"/>
    <d v="2023-07-18T00:00:00"/>
    <d v="2023-07-22T00:00:00"/>
    <x v="1"/>
    <s v="Brazil"/>
    <s v="São Paulo"/>
    <s v="Consumer"/>
    <x v="3"/>
    <x v="6"/>
    <x v="4"/>
    <x v="384"/>
    <n v="1269.55"/>
    <n v="2071.1"/>
    <n v="0.129"/>
    <n v="11"/>
    <n v="4"/>
    <n v="19843.2091"/>
    <n v="13965.05"/>
    <n v="5878.1591000000008"/>
    <n v="0.29623026549672354"/>
    <x v="14"/>
    <s v="Q3-2023"/>
    <s v="High"/>
    <s v="Americas &gt; Brazil &gt; São Paulo"/>
    <s v="Jan-2023"/>
    <n v="6"/>
    <n v="6"/>
    <n v="1785746.8479899997"/>
    <n v="1296882.7665699997"/>
    <n v="0.72624110636384132"/>
    <s v="A"/>
    <n v="1"/>
    <n v="0"/>
    <n v="0.129"/>
    <n v="1459.9824999999998"/>
    <n v="13.2"/>
    <n v="23811.850919999997"/>
    <n v="19271.768999999997"/>
    <n v="4540.0819200000005"/>
  </r>
  <r>
    <s v="ORD-2023-502205"/>
    <d v="2023-10-09T00:00:00"/>
    <d v="2023-10-11T00:00:00"/>
    <x v="3"/>
    <s v="Nigeria"/>
    <s v="Port Harcourt"/>
    <s v="Education"/>
    <x v="1"/>
    <x v="10"/>
    <x v="4"/>
    <x v="385"/>
    <n v="391.16"/>
    <n v="902.47"/>
    <n v="4.0000000000000001E-3"/>
    <n v="22"/>
    <n v="2"/>
    <n v="19774.922640000001"/>
    <n v="8605.52"/>
    <n v="11169.40264"/>
    <n v="0.56482661618139207"/>
    <x v="5"/>
    <s v="Q4-2023"/>
    <s v="Medium"/>
    <s v="Africa &gt; Nigeria &gt; Port Harcourt"/>
    <s v="Jan-2023"/>
    <n v="9"/>
    <n v="9"/>
    <n v="1785746.8479899997"/>
    <n v="1316657.6892099997"/>
    <n v="0.73731486111371436"/>
    <s v="A"/>
    <n v="1"/>
    <n v="0"/>
    <n v="4.0000000000000001E-3"/>
    <n v="449.834"/>
    <n v="26.4"/>
    <n v="23729.907167999998"/>
    <n v="11875.6176"/>
    <n v="11854.289567999998"/>
  </r>
  <r>
    <s v="ORD-2025-281413"/>
    <d v="2025-08-03T00:00:00"/>
    <d v="2025-08-16T00:00:00"/>
    <x v="1"/>
    <s v="Canada"/>
    <s v="Montreal"/>
    <s v="Enterprise"/>
    <x v="5"/>
    <x v="0"/>
    <x v="4"/>
    <x v="386"/>
    <n v="698.66"/>
    <n v="868.62"/>
    <n v="7.1999999999999995E-2"/>
    <n v="24"/>
    <n v="13"/>
    <n v="19345.904640000001"/>
    <n v="16767.84"/>
    <n v="2578.0646400000005"/>
    <n v="0.1332615190643264"/>
    <x v="26"/>
    <s v="Q3-2025"/>
    <s v="Medium"/>
    <s v="Americas &gt; Canada &gt; Montreal"/>
    <s v="Jan-2023"/>
    <n v="31"/>
    <n v="31"/>
    <n v="1785746.8479899997"/>
    <n v="1336003.5938499998"/>
    <n v="0.74814837016443747"/>
    <s v="A"/>
    <n v="0"/>
    <n v="0"/>
    <n v="7.1999999999999995E-2"/>
    <n v="803.45899999999995"/>
    <n v="28.799999999999997"/>
    <n v="23215.085567999999"/>
    <n v="23139.619199999997"/>
    <n v="75.466368000001239"/>
  </r>
  <r>
    <s v="ORD-2025-331237"/>
    <d v="2025-03-24T00:00:00"/>
    <d v="2025-03-25T00:00:00"/>
    <x v="2"/>
    <s v="China"/>
    <s v="Beijing"/>
    <s v="Non-Profit"/>
    <x v="2"/>
    <x v="12"/>
    <x v="4"/>
    <x v="387"/>
    <n v="1133.03"/>
    <n v="1921.51"/>
    <n v="0.10100000000000001"/>
    <n v="11"/>
    <n v="1"/>
    <n v="19001.812390000003"/>
    <n v="12463.33"/>
    <n v="6538.4823900000029"/>
    <n v="0.34409782897556551"/>
    <x v="20"/>
    <s v="Q1-2025"/>
    <s v="High"/>
    <s v="Asia &gt; China &gt; Beijing"/>
    <s v="Jan-2023"/>
    <n v="26"/>
    <n v="26"/>
    <n v="1785746.8479899997"/>
    <n v="1355005.4062399999"/>
    <n v="0.75878919106880482"/>
    <s v="A"/>
    <n v="1"/>
    <n v="0"/>
    <n v="0.10100000000000001"/>
    <n v="1302.9844999999998"/>
    <n v="13.2"/>
    <n v="22802.174867999998"/>
    <n v="17199.395399999998"/>
    <n v="5602.7794680000006"/>
  </r>
  <r>
    <s v="ORD-2023-256951"/>
    <d v="2023-04-19T00:00:00"/>
    <d v="2023-05-07T00:00:00"/>
    <x v="0"/>
    <s v="United Kingdom"/>
    <s v="London"/>
    <s v="Non-Profit"/>
    <x v="3"/>
    <x v="11"/>
    <x v="4"/>
    <x v="388"/>
    <n v="516.96"/>
    <n v="745.38"/>
    <n v="0.19700000000000001"/>
    <n v="31"/>
    <n v="18"/>
    <n v="18554.744339999997"/>
    <n v="16025.760000000002"/>
    <n v="2528.9843399999954"/>
    <n v="0.1362985279483509"/>
    <x v="24"/>
    <s v="Q2-2023"/>
    <s v="Low"/>
    <s v="Europe &gt; United Kingdom &gt; London"/>
    <s v="Jan-2023"/>
    <n v="3"/>
    <n v="3"/>
    <n v="1785746.8479899997"/>
    <n v="1373560.1505799999"/>
    <n v="0.76917965843033753"/>
    <s v="A"/>
    <n v="0"/>
    <n v="0"/>
    <n v="0.19700000000000001"/>
    <n v="594.50400000000002"/>
    <n v="37.199999999999996"/>
    <n v="22265.693207999993"/>
    <n v="22115.548799999997"/>
    <n v="150.14440799999647"/>
  </r>
  <r>
    <s v="ORD-2023-867175"/>
    <d v="2023-08-10T00:00:00"/>
    <d v="2023-08-15T00:00:00"/>
    <x v="1"/>
    <s v="Brazil"/>
    <s v="São Paulo"/>
    <s v="Education"/>
    <x v="3"/>
    <x v="12"/>
    <x v="4"/>
    <x v="389"/>
    <n v="1307.52"/>
    <n v="1921.65"/>
    <n v="0.123"/>
    <n v="11"/>
    <n v="5"/>
    <n v="18538.15755"/>
    <n v="14382.72"/>
    <n v="4155.4375500000006"/>
    <n v="0.22415590863289436"/>
    <x v="3"/>
    <s v="Q3-2023"/>
    <s v="High"/>
    <s v="Americas &gt; Brazil &gt; São Paulo"/>
    <s v="Jan-2023"/>
    <n v="7"/>
    <n v="7"/>
    <n v="1785746.8479899997"/>
    <n v="1392098.3081299998"/>
    <n v="0.77956083735884363"/>
    <s v="A"/>
    <n v="1"/>
    <n v="0"/>
    <n v="0.123"/>
    <n v="1503.6479999999999"/>
    <n v="13.2"/>
    <n v="22245.789059999999"/>
    <n v="19848.153599999998"/>
    <n v="2397.6354600000013"/>
  </r>
  <r>
    <s v="ORD-2023-434071"/>
    <d v="2023-06-20T00:00:00"/>
    <d v="2023-07-04T00:00:00"/>
    <x v="1"/>
    <s v="Brazil"/>
    <s v="Brasília"/>
    <s v="Non-Profit"/>
    <x v="3"/>
    <x v="1"/>
    <x v="4"/>
    <x v="390"/>
    <n v="1292.8599999999999"/>
    <n v="2981.01"/>
    <n v="0.14199999999999999"/>
    <n v="7"/>
    <n v="14"/>
    <n v="17903.946059999998"/>
    <n v="9050.0199999999986"/>
    <n v="8853.9260599999998"/>
    <n v="0.49452372288927687"/>
    <x v="16"/>
    <s v="Q2-2023"/>
    <s v="High"/>
    <s v="Americas &gt; Brazil &gt; Brasília"/>
    <s v="Jan-2023"/>
    <n v="5"/>
    <n v="5"/>
    <n v="1785746.8479899997"/>
    <n v="1410002.2541899998"/>
    <n v="0.78958686432910108"/>
    <s v="A"/>
    <n v="0"/>
    <n v="0"/>
    <n v="0.14199999999999999"/>
    <n v="1486.7889999999998"/>
    <n v="8.4"/>
    <n v="21484.735272000002"/>
    <n v="12489.027599999998"/>
    <n v="8995.7076720000041"/>
  </r>
  <r>
    <s v="ORD-2025-608069"/>
    <d v="2025-04-12T00:00:00"/>
    <d v="2025-04-30T00:00:00"/>
    <x v="3"/>
    <s v="Kenya"/>
    <s v="Kisumu"/>
    <s v="Corporate"/>
    <x v="1"/>
    <x v="6"/>
    <x v="4"/>
    <x v="391"/>
    <n v="1119.04"/>
    <n v="1299.02"/>
    <n v="2.5000000000000001E-2"/>
    <n v="14"/>
    <n v="18"/>
    <n v="17731.623"/>
    <n v="15666.56"/>
    <n v="2065.0630000000001"/>
    <n v="0.11646215352085933"/>
    <x v="32"/>
    <s v="Q2-2025"/>
    <s v="Medium"/>
    <s v="Africa &gt; Kenya &gt; Kisumu"/>
    <s v="Jan-2023"/>
    <n v="27"/>
    <n v="27"/>
    <n v="1785746.8479899997"/>
    <n v="1427733.8771899997"/>
    <n v="0.79951639214540848"/>
    <s v="A"/>
    <n v="0"/>
    <n v="0"/>
    <n v="2.5000000000000001E-2"/>
    <n v="1286.896"/>
    <n v="16.8"/>
    <n v="21277.9476"/>
    <n v="21619.852800000001"/>
    <n v="-341.90520000000106"/>
  </r>
  <r>
    <s v="ORD-2024-105586"/>
    <d v="2024-01-02T00:00:00"/>
    <d v="2024-01-15T00:00:00"/>
    <x v="2"/>
    <s v="Japan"/>
    <s v="Nagoya"/>
    <s v="Small Business"/>
    <x v="1"/>
    <x v="12"/>
    <x v="4"/>
    <x v="392"/>
    <n v="1219.06"/>
    <n v="2738.69"/>
    <n v="7.5999999999999998E-2"/>
    <n v="7"/>
    <n v="13"/>
    <n v="17713.846920000004"/>
    <n v="8533.42"/>
    <n v="9180.4269200000035"/>
    <n v="0.51826274447673737"/>
    <x v="22"/>
    <s v="Q1-2024"/>
    <s v="High"/>
    <s v="Asia &gt; Japan &gt; Nagoya"/>
    <s v="Mar-2023"/>
    <n v="10"/>
    <n v="10"/>
    <n v="1785746.8479899997"/>
    <n v="1445447.7241099996"/>
    <n v="0.80943596553843344"/>
    <s v="B"/>
    <n v="0"/>
    <n v="0"/>
    <n v="7.5999999999999998E-2"/>
    <n v="1401.9189999999999"/>
    <n v="8.4"/>
    <n v="21256.616304000003"/>
    <n v="11776.1196"/>
    <n v="9480.4967040000029"/>
  </r>
  <r>
    <s v="ORD-2024-320972"/>
    <d v="2024-11-08T00:00:00"/>
    <d v="2024-11-08T00:00:00"/>
    <x v="3"/>
    <s v="Kenya"/>
    <s v="Nakuru"/>
    <s v="Enterprise"/>
    <x v="1"/>
    <x v="9"/>
    <x v="4"/>
    <x v="393"/>
    <n v="803.28"/>
    <n v="1009"/>
    <n v="0.11"/>
    <n v="18"/>
    <n v="0"/>
    <n v="16164.18"/>
    <n v="14459.039999999999"/>
    <n v="1705.1400000000012"/>
    <n v="0.10548880302001098"/>
    <x v="6"/>
    <s v="Q4-2024"/>
    <s v="Medium"/>
    <s v="Africa &gt; Kenya &gt; Nakuru"/>
    <s v="Jan-2023"/>
    <n v="22"/>
    <n v="22"/>
    <n v="1785746.8479899997"/>
    <n v="1461611.9041099995"/>
    <n v="0.81848774128043966"/>
    <s v="B"/>
    <n v="1"/>
    <n v="0"/>
    <n v="0.11"/>
    <n v="923.77199999999993"/>
    <n v="21.599999999999998"/>
    <n v="19397.016"/>
    <n v="19953.475199999997"/>
    <n v="-556.45919999999751"/>
  </r>
  <r>
    <s v="ORD-2024-764468"/>
    <d v="2024-02-01T00:00:00"/>
    <d v="2024-02-21T00:00:00"/>
    <x v="0"/>
    <s v="France"/>
    <s v="Paris"/>
    <s v="Small Business"/>
    <x v="1"/>
    <x v="5"/>
    <x v="4"/>
    <x v="394"/>
    <n v="656.2"/>
    <n v="1467.17"/>
    <n v="1.7999999999999999E-2"/>
    <n v="11"/>
    <n v="20"/>
    <n v="15848.370340000001"/>
    <n v="7218.2000000000007"/>
    <n v="8630.1703400000006"/>
    <n v="0.54454623124360935"/>
    <x v="30"/>
    <s v="Q1-2024"/>
    <s v="Medium"/>
    <s v="Europe &gt; France &gt; Paris"/>
    <s v="Jan-2023"/>
    <n v="13"/>
    <n v="13"/>
    <n v="1785746.8479899997"/>
    <n v="1477460.2744499994"/>
    <n v="0.82736266683768678"/>
    <s v="B"/>
    <n v="0"/>
    <n v="0"/>
    <n v="1.7999999999999999E-2"/>
    <n v="754.63"/>
    <n v="13.2"/>
    <n v="19018.044408000002"/>
    <n v="9961.116"/>
    <n v="9056.9284080000016"/>
  </r>
  <r>
    <s v="ORD-2024-140633"/>
    <d v="2024-12-07T00:00:00"/>
    <d v="2024-12-26T00:00:00"/>
    <x v="0"/>
    <s v="United Kingdom"/>
    <s v="London"/>
    <s v="Enterprise"/>
    <x v="2"/>
    <x v="4"/>
    <x v="4"/>
    <x v="395"/>
    <n v="1035.24"/>
    <n v="2383.41"/>
    <n v="0.17"/>
    <n v="8"/>
    <n v="19"/>
    <n v="15825.842399999998"/>
    <n v="8281.92"/>
    <n v="7543.9223999999977"/>
    <n v="0.47668378145860968"/>
    <x v="1"/>
    <s v="Q4-2024"/>
    <s v="High"/>
    <s v="Europe &gt; United Kingdom &gt; London"/>
    <s v="Jan-2023"/>
    <n v="23"/>
    <n v="23"/>
    <n v="1785746.8479899997"/>
    <n v="1493286.1168499994"/>
    <n v="0.83622497697857445"/>
    <s v="B"/>
    <n v="0"/>
    <n v="0"/>
    <n v="0.17"/>
    <n v="1190.5259999999998"/>
    <n v="9.6"/>
    <n v="18991.010879999998"/>
    <n v="11429.049599999998"/>
    <n v="7561.9612799999995"/>
  </r>
  <r>
    <s v="ORD-2024-915495"/>
    <d v="2024-08-08T00:00:00"/>
    <d v="2024-08-20T00:00:00"/>
    <x v="2"/>
    <s v="Japan"/>
    <s v="Osaka"/>
    <s v="Small Business"/>
    <x v="0"/>
    <x v="11"/>
    <x v="4"/>
    <x v="396"/>
    <n v="1233.3599999999999"/>
    <n v="2120.4"/>
    <n v="0.17899999999999999"/>
    <n v="9"/>
    <n v="12"/>
    <n v="15667.635600000001"/>
    <n v="11100.24"/>
    <n v="4567.3956000000017"/>
    <n v="0.29151785991244278"/>
    <x v="4"/>
    <s v="Q3-2024"/>
    <s v="High"/>
    <s v="Asia &gt; Japan &gt; Osaka"/>
    <s v="Mar-2023"/>
    <n v="17"/>
    <n v="17"/>
    <n v="1785746.8479899997"/>
    <n v="1508953.7524499993"/>
    <n v="0.84499869292696606"/>
    <s v="B"/>
    <n v="0"/>
    <n v="0"/>
    <n v="0.17899999999999999"/>
    <n v="1418.3639999999998"/>
    <n v="10.799999999999999"/>
    <n v="18801.16272"/>
    <n v="15318.331199999997"/>
    <n v="3482.8315200000034"/>
  </r>
  <r>
    <s v="ORD-2025-636162"/>
    <d v="2025-01-07T00:00:00"/>
    <d v="2025-01-20T00:00:00"/>
    <x v="3"/>
    <s v="South Africa"/>
    <s v="Cape Town"/>
    <s v="Corporate"/>
    <x v="3"/>
    <x v="10"/>
    <x v="4"/>
    <x v="397"/>
    <n v="432.13"/>
    <n v="1034.6600000000001"/>
    <n v="9.1999999999999998E-2"/>
    <n v="16"/>
    <n v="13"/>
    <n v="15031.540480000001"/>
    <n v="6914.08"/>
    <n v="8117.4604800000016"/>
    <n v="0.54002851476204794"/>
    <x v="9"/>
    <s v="Q1-2025"/>
    <s v="Medium"/>
    <s v="Africa &gt; South Africa &gt; Cape Town"/>
    <s v="Jan-2023"/>
    <n v="24"/>
    <n v="24"/>
    <n v="1785746.8479899997"/>
    <n v="1523985.2929299993"/>
    <n v="0.85341620210354352"/>
    <s v="B"/>
    <n v="0"/>
    <n v="0"/>
    <n v="9.1999999999999998E-2"/>
    <n v="496.94949999999994"/>
    <n v="19.2"/>
    <n v="18037.848576"/>
    <n v="9541.4303999999993"/>
    <n v="8496.418176000001"/>
  </r>
  <r>
    <s v="ORD-2024-728474"/>
    <d v="2024-09-09T00:00:00"/>
    <d v="2024-09-13T00:00:00"/>
    <x v="0"/>
    <s v="United Kingdom"/>
    <s v="London"/>
    <s v="Consumer"/>
    <x v="1"/>
    <x v="6"/>
    <x v="4"/>
    <x v="398"/>
    <n v="1133.08"/>
    <n v="976.17"/>
    <n v="4.2000000000000003E-2"/>
    <n v="16"/>
    <n v="4"/>
    <n v="14962.733759999999"/>
    <n v="18129.28"/>
    <n v="-3166.5462399999997"/>
    <n v="-0.21162885678452384"/>
    <x v="31"/>
    <s v="Q3-2024"/>
    <s v="Medium"/>
    <s v="Europe &gt; United Kingdom &gt; London"/>
    <s v="Jan-2023"/>
    <n v="20"/>
    <n v="20"/>
    <n v="1785746.8479899997"/>
    <n v="1538948.0266899993"/>
    <n v="0.86179518021952994"/>
    <s v="B"/>
    <n v="1"/>
    <n v="0"/>
    <n v="4.2000000000000003E-2"/>
    <n v="1303.0419999999999"/>
    <n v="19.2"/>
    <n v="17955.280511999998"/>
    <n v="25018.406399999996"/>
    <n v="-7063.1258879999987"/>
  </r>
  <r>
    <s v="ORD-2023-630430"/>
    <d v="2023-08-04T00:00:00"/>
    <d v="2023-08-24T00:00:00"/>
    <x v="1"/>
    <s v="Brazil"/>
    <s v="Brasília"/>
    <s v="Non-Profit"/>
    <x v="3"/>
    <x v="3"/>
    <x v="4"/>
    <x v="399"/>
    <n v="582.88"/>
    <n v="1044.1400000000001"/>
    <n v="0.216"/>
    <n v="18"/>
    <n v="20"/>
    <n v="14734.903680000001"/>
    <n v="10491.84"/>
    <n v="4243.0636800000011"/>
    <n v="0.28796005539956138"/>
    <x v="3"/>
    <s v="Q3-2023"/>
    <s v="Medium"/>
    <s v="Americas &gt; Brazil &gt; Brasília"/>
    <s v="Jan-2023"/>
    <n v="7"/>
    <n v="7"/>
    <n v="1785746.8479899997"/>
    <n v="1553682.9303699993"/>
    <n v="0.8700465758171676"/>
    <s v="B"/>
    <n v="0"/>
    <n v="1"/>
    <n v="0.216"/>
    <n v="670.3119999999999"/>
    <n v="21.599999999999998"/>
    <n v="17681.884416000001"/>
    <n v="14478.739199999996"/>
    <n v="3203.1452160000044"/>
  </r>
  <r>
    <s v="ORD-2024-402240"/>
    <d v="2024-05-01T00:00:00"/>
    <d v="2024-05-26T00:00:00"/>
    <x v="0"/>
    <s v="Germany"/>
    <s v="Berlin"/>
    <s v="Non-Profit"/>
    <x v="0"/>
    <x v="7"/>
    <x v="4"/>
    <x v="400"/>
    <n v="930.71"/>
    <n v="1625.42"/>
    <n v="0.13800000000000001"/>
    <n v="10"/>
    <n v="25"/>
    <n v="14011.1204"/>
    <n v="9307.1"/>
    <n v="4704.0203999999994"/>
    <n v="0.33573477821231196"/>
    <x v="17"/>
    <s v="Q2-2024"/>
    <s v="High"/>
    <s v="Europe &gt; Germany &gt; Berlin"/>
    <s v="Jan-2023"/>
    <n v="16"/>
    <n v="16"/>
    <n v="1785746.8479899997"/>
    <n v="1567694.0507699992"/>
    <n v="0.87789266016880485"/>
    <s v="B"/>
    <n v="0"/>
    <n v="0"/>
    <n v="0.13800000000000001"/>
    <n v="1070.3164999999999"/>
    <n v="12"/>
    <n v="16813.34448"/>
    <n v="12843.797999999999"/>
    <n v="3969.5464800000009"/>
  </r>
  <r>
    <s v="ORD-2025-737787"/>
    <d v="2025-09-14T00:00:00"/>
    <d v="2025-09-26T00:00:00"/>
    <x v="0"/>
    <s v="United Kingdom"/>
    <s v="London"/>
    <s v="Small Business"/>
    <x v="3"/>
    <x v="15"/>
    <x v="4"/>
    <x v="401"/>
    <n v="425.15"/>
    <n v="885.92"/>
    <n v="0.23899999999999999"/>
    <n v="20"/>
    <n v="12"/>
    <n v="13483.702399999998"/>
    <n v="8503"/>
    <n v="4980.7023999999983"/>
    <n v="0.36938685327258475"/>
    <x v="21"/>
    <s v="Q3-2025"/>
    <s v="Medium"/>
    <s v="Europe &gt; United Kingdom &gt; London"/>
    <s v="Jan-2023"/>
    <n v="32"/>
    <n v="32"/>
    <n v="1785746.8479899997"/>
    <n v="1581177.7531699992"/>
    <n v="0.88544339582608855"/>
    <s v="B"/>
    <n v="0"/>
    <n v="1"/>
    <n v="0.23899999999999999"/>
    <n v="488.92249999999996"/>
    <n v="24"/>
    <n v="16180.442879999999"/>
    <n v="11734.14"/>
    <n v="4446.3028799999993"/>
  </r>
  <r>
    <s v="ORD-2025-330203"/>
    <d v="2025-03-25T00:00:00"/>
    <d v="2025-04-17T00:00:00"/>
    <x v="0"/>
    <s v="United Kingdom"/>
    <s v="London"/>
    <s v="Consumer"/>
    <x v="0"/>
    <x v="11"/>
    <x v="4"/>
    <x v="402"/>
    <n v="1421.19"/>
    <n v="1808.26"/>
    <n v="0.104"/>
    <n v="8"/>
    <n v="23"/>
    <n v="12961.607680000001"/>
    <n v="11369.52"/>
    <n v="1592.0876800000005"/>
    <n v="0.12283103449093133"/>
    <x v="20"/>
    <s v="Q1-2025"/>
    <s v="High"/>
    <s v="Europe &gt; United Kingdom &gt; London"/>
    <s v="Jan-2023"/>
    <n v="26"/>
    <n v="26"/>
    <n v="1785746.8479899997"/>
    <n v="1594139.3608499991"/>
    <n v="0.8927017637714606"/>
    <s v="B"/>
    <n v="0"/>
    <n v="0"/>
    <n v="0.104"/>
    <n v="1634.3685"/>
    <n v="9.6"/>
    <n v="15553.929215999999"/>
    <n v="15689.937599999999"/>
    <n v="-136.00838400000066"/>
  </r>
  <r>
    <s v="ORD-2025-659650"/>
    <d v="2025-02-04T00:00:00"/>
    <d v="2025-02-08T00:00:00"/>
    <x v="0"/>
    <s v="United Kingdom"/>
    <s v="Manchester"/>
    <s v="Enterprise"/>
    <x v="1"/>
    <x v="2"/>
    <x v="4"/>
    <x v="403"/>
    <n v="586.21"/>
    <n v="727.22"/>
    <n v="6.8000000000000005E-2"/>
    <n v="18"/>
    <n v="4"/>
    <n v="12199.842720000001"/>
    <n v="10551.78"/>
    <n v="1648.0627199999999"/>
    <n v="0.13508884973559723"/>
    <x v="11"/>
    <s v="Q1-2025"/>
    <s v="Low"/>
    <s v="Europe &gt; United Kingdom &gt; Manchester"/>
    <s v="Jan-2023"/>
    <n v="25"/>
    <n v="25"/>
    <n v="1785746.8479899997"/>
    <n v="1606339.2035699992"/>
    <n v="0.89953355111787647"/>
    <s v="B"/>
    <n v="1"/>
    <n v="0"/>
    <n v="6.8000000000000005E-2"/>
    <n v="674.14149999999995"/>
    <n v="21.599999999999998"/>
    <n v="14639.811263999998"/>
    <n v="14561.456399999997"/>
    <n v="78.354864000000816"/>
  </r>
  <r>
    <s v="ORD-2025-474710"/>
    <d v="2025-07-24T00:00:00"/>
    <d v="2025-08-06T00:00:00"/>
    <x v="3"/>
    <s v="South Africa"/>
    <s v="Johannesburg"/>
    <s v="Education"/>
    <x v="1"/>
    <x v="4"/>
    <x v="4"/>
    <x v="404"/>
    <n v="1463.9"/>
    <n v="2633.02"/>
    <n v="8.4000000000000005E-2"/>
    <n v="5"/>
    <n v="13"/>
    <n v="12059.231600000001"/>
    <n v="7319.5"/>
    <n v="4739.731600000001"/>
    <n v="0.39303761277791538"/>
    <x v="10"/>
    <s v="Q3-2025"/>
    <s v="High"/>
    <s v="Africa &gt; South Africa &gt; Johannesburg"/>
    <s v="Jan-2023"/>
    <n v="30"/>
    <n v="30"/>
    <n v="1785746.8479899997"/>
    <n v="1618398.4351699993"/>
    <n v="0.90628659767292075"/>
    <s v="B"/>
    <n v="0"/>
    <n v="0"/>
    <n v="8.4000000000000005E-2"/>
    <n v="1683.4849999999999"/>
    <n v="6"/>
    <n v="14471.07792"/>
    <n v="10100.91"/>
    <n v="4370.1679199999999"/>
  </r>
  <r>
    <s v="ORD-2023-885216"/>
    <d v="2023-08-03T00:00:00"/>
    <d v="2023-08-10T00:00:00"/>
    <x v="2"/>
    <s v="China"/>
    <s v="Shanghai"/>
    <s v="Non-Profit"/>
    <x v="3"/>
    <x v="8"/>
    <x v="4"/>
    <x v="405"/>
    <n v="1021.97"/>
    <n v="2296.25"/>
    <n v="0.161"/>
    <n v="6"/>
    <n v="7"/>
    <n v="11559.3225"/>
    <n v="6131.82"/>
    <n v="5427.5025000000005"/>
    <n v="0.46953465482081674"/>
    <x v="3"/>
    <s v="Q3-2023"/>
    <s v="High"/>
    <s v="Asia &gt; China &gt; Shanghai"/>
    <s v="Jan-2023"/>
    <n v="7"/>
    <n v="7"/>
    <n v="1785746.8479899997"/>
    <n v="1629957.7576699993"/>
    <n v="0.91275970023670849"/>
    <s v="B"/>
    <n v="1"/>
    <n v="0"/>
    <n v="0.161"/>
    <n v="1175.2655"/>
    <n v="7.1999999999999993"/>
    <n v="13871.187"/>
    <n v="8461.9115999999995"/>
    <n v="5409.2754000000004"/>
  </r>
  <r>
    <s v="ORD-2023-521818"/>
    <d v="2023-01-22T00:00:00"/>
    <d v="2023-01-30T00:00:00"/>
    <x v="1"/>
    <s v="USA"/>
    <s v="San Francisco"/>
    <s v="Small Business"/>
    <x v="2"/>
    <x v="5"/>
    <x v="4"/>
    <x v="406"/>
    <n v="413.52"/>
    <n v="1004.34"/>
    <n v="0.111"/>
    <n v="12"/>
    <n v="8"/>
    <n v="10714.29912"/>
    <n v="4962.24"/>
    <n v="5752.0591199999999"/>
    <n v="0.53685817948304582"/>
    <x v="18"/>
    <s v="Q1-2023"/>
    <s v="Medium"/>
    <s v="Americas &gt; USA &gt; San Francisco"/>
    <s v="Jan-2023"/>
    <n v="0"/>
    <n v="0"/>
    <n v="1785746.8479899997"/>
    <n v="1640672.0567899994"/>
    <n v="0.91875959833652032"/>
    <s v="B"/>
    <n v="0"/>
    <n v="0"/>
    <n v="0.111"/>
    <n v="475.54799999999994"/>
    <n v="14.399999999999999"/>
    <n v="12857.158943999999"/>
    <n v="6847.8911999999982"/>
    <n v="6009.2677440000007"/>
  </r>
  <r>
    <s v="ORD-2025-626047"/>
    <d v="2025-04-28T00:00:00"/>
    <d v="2025-05-15T00:00:00"/>
    <x v="2"/>
    <s v="Japan"/>
    <s v="Nagoya"/>
    <s v="Education"/>
    <x v="3"/>
    <x v="15"/>
    <x v="4"/>
    <x v="407"/>
    <n v="691.19"/>
    <n v="1284.3"/>
    <n v="7.3999999999999996E-2"/>
    <n v="9"/>
    <n v="17"/>
    <n v="10703.3562"/>
    <n v="6220.7100000000009"/>
    <n v="4482.6461999999992"/>
    <n v="0.41880753253825181"/>
    <x v="32"/>
    <s v="Q2-2025"/>
    <s v="Medium"/>
    <s v="Asia &gt; Japan &gt; Nagoya"/>
    <s v="Mar-2023"/>
    <n v="25"/>
    <n v="25"/>
    <n v="1785746.8479899997"/>
    <n v="1651375.4129899994"/>
    <n v="0.92475336851287404"/>
    <s v="B"/>
    <n v="0"/>
    <n v="0"/>
    <n v="7.3999999999999996E-2"/>
    <n v="794.86850000000004"/>
    <n v="10.799999999999999"/>
    <n v="12844.02744"/>
    <n v="8584.5797999999995"/>
    <n v="4259.4476400000003"/>
  </r>
  <r>
    <s v="ORD-2024-136321"/>
    <d v="2024-08-07T00:00:00"/>
    <d v="2024-08-17T00:00:00"/>
    <x v="2"/>
    <s v="Japan"/>
    <s v="Osaka"/>
    <s v="Consumer"/>
    <x v="2"/>
    <x v="10"/>
    <x v="4"/>
    <x v="408"/>
    <n v="436.58"/>
    <n v="527.48"/>
    <n v="0.111"/>
    <n v="22"/>
    <n v="10"/>
    <n v="10316.453840000002"/>
    <n v="9604.76"/>
    <n v="711.69384000000173"/>
    <n v="6.8986286473802672E-2"/>
    <x v="4"/>
    <s v="Q3-2024"/>
    <s v="Low"/>
    <s v="Asia &gt; Japan &gt; Osaka"/>
    <s v="Mar-2023"/>
    <n v="17"/>
    <n v="17"/>
    <n v="1785746.8479899997"/>
    <n v="1661691.8668299995"/>
    <n v="0.93053047731842065"/>
    <s v="B"/>
    <n v="0"/>
    <n v="0"/>
    <n v="0.111"/>
    <n v="502.06699999999995"/>
    <n v="26.4"/>
    <n v="12379.744607999999"/>
    <n v="13254.568799999997"/>
    <n v="-874.82419199999822"/>
  </r>
  <r>
    <s v="ORD-2024-800947"/>
    <d v="2024-12-15T00:00:00"/>
    <d v="2024-12-20T00:00:00"/>
    <x v="2"/>
    <s v="China"/>
    <s v="Shenzhen"/>
    <s v="Small Business"/>
    <x v="3"/>
    <x v="8"/>
    <x v="4"/>
    <x v="409"/>
    <n v="717.55"/>
    <n v="546.42999999999995"/>
    <n v="4.7E-2"/>
    <n v="19"/>
    <n v="5"/>
    <n v="9894.2080099999985"/>
    <n v="13633.449999999999"/>
    <n v="-3739.2419900000004"/>
    <n v="-0.37792231437026369"/>
    <x v="1"/>
    <s v="Q4-2024"/>
    <s v="Low"/>
    <s v="Asia &gt; China &gt; Shenzhen"/>
    <s v="Jan-2023"/>
    <n v="23"/>
    <n v="23"/>
    <n v="1785746.8479899997"/>
    <n v="1671586.0748399994"/>
    <n v="0.93607113277086429"/>
    <s v="B"/>
    <n v="1"/>
    <n v="0"/>
    <n v="4.7E-2"/>
    <n v="825.18249999999989"/>
    <n v="22.8"/>
    <n v="11873.049611999999"/>
    <n v="18814.160999999996"/>
    <n v="-6941.1113879999975"/>
  </r>
  <r>
    <s v="ORD-2023-619570"/>
    <d v="2023-11-14T00:00:00"/>
    <d v="2023-11-30T00:00:00"/>
    <x v="1"/>
    <s v="Brazil"/>
    <s v="São Paulo"/>
    <s v="Enterprise"/>
    <x v="3"/>
    <x v="10"/>
    <x v="4"/>
    <x v="410"/>
    <n v="1017.92"/>
    <n v="1175.25"/>
    <n v="7.4999999999999997E-2"/>
    <n v="9"/>
    <n v="16"/>
    <n v="9783.9562500000011"/>
    <n v="9161.2799999999988"/>
    <n v="622.67625000000226"/>
    <n v="6.3642583234159722E-2"/>
    <x v="13"/>
    <s v="Q4-2023"/>
    <s v="Medium"/>
    <s v="Americas &gt; Brazil &gt; São Paulo"/>
    <s v="Jan-2023"/>
    <n v="10"/>
    <n v="10"/>
    <n v="1785746.8479899997"/>
    <n v="1681370.0310899995"/>
    <n v="0.94155004836352663"/>
    <s v="B"/>
    <n v="0"/>
    <n v="0"/>
    <n v="7.4999999999999997E-2"/>
    <n v="1170.6079999999999"/>
    <n v="10.799999999999999"/>
    <n v="11740.747499999999"/>
    <n v="12642.566399999998"/>
    <n v="-901.81889999999839"/>
  </r>
  <r>
    <s v="ORD-2025-915869"/>
    <d v="2025-02-06T00:00:00"/>
    <d v="2025-02-15T00:00:00"/>
    <x v="1"/>
    <s v="Brazil"/>
    <s v="São Paulo"/>
    <s v="Non-Profit"/>
    <x v="5"/>
    <x v="6"/>
    <x v="4"/>
    <x v="411"/>
    <n v="837.39"/>
    <n v="1905.42"/>
    <n v="3.2000000000000001E-2"/>
    <n v="5"/>
    <n v="9"/>
    <n v="9222.2327999999998"/>
    <n v="4186.95"/>
    <n v="5035.2828"/>
    <n v="0.5459938942335093"/>
    <x v="11"/>
    <s v="Q1-2025"/>
    <s v="High"/>
    <s v="Americas &gt; Brazil &gt; São Paulo"/>
    <s v="Jan-2023"/>
    <n v="25"/>
    <n v="25"/>
    <n v="1785746.8479899997"/>
    <n v="1690592.2638899996"/>
    <n v="0.94671440456014011"/>
    <s v="B"/>
    <n v="0"/>
    <n v="0"/>
    <n v="3.2000000000000001E-2"/>
    <n v="962.99849999999992"/>
    <n v="6"/>
    <n v="11066.67936"/>
    <n v="5777.991"/>
    <n v="5288.6883600000001"/>
  </r>
  <r>
    <s v="ORD-2025-822030"/>
    <d v="2025-08-07T00:00:00"/>
    <d v="2025-09-06T00:00:00"/>
    <x v="1"/>
    <s v="Canada"/>
    <s v="Montreal"/>
    <s v="Education"/>
    <x v="3"/>
    <x v="9"/>
    <x v="4"/>
    <x v="412"/>
    <n v="833.73"/>
    <n v="1116.5999999999999"/>
    <n v="0.17599999999999999"/>
    <n v="10"/>
    <n v="30"/>
    <n v="9200.7840000000015"/>
    <n v="8337.2999999999993"/>
    <n v="863.4840000000022"/>
    <n v="9.3848958958280299E-2"/>
    <x v="26"/>
    <s v="Q3-2025"/>
    <s v="Medium"/>
    <s v="Americas &gt; Canada &gt; Montreal"/>
    <s v="Jan-2023"/>
    <n v="31"/>
    <n v="31"/>
    <n v="1785746.8479899997"/>
    <n v="1699793.0478899996"/>
    <n v="0.95186674964777451"/>
    <s v="C"/>
    <n v="0"/>
    <n v="0"/>
    <n v="0.17599999999999999"/>
    <n v="958.78949999999998"/>
    <n v="12"/>
    <n v="11040.9408"/>
    <n v="11505.474"/>
    <n v="-464.53319999999985"/>
  </r>
  <r>
    <s v="ORD-2023-594955"/>
    <d v="2023-06-20T00:00:00"/>
    <d v="2023-07-08T00:00:00"/>
    <x v="1"/>
    <s v="USA"/>
    <s v="New York"/>
    <s v="Consumer"/>
    <x v="1"/>
    <x v="0"/>
    <x v="4"/>
    <x v="413"/>
    <n v="1145.53"/>
    <n v="1278.3"/>
    <n v="0.09"/>
    <n v="7"/>
    <n v="18"/>
    <n v="8142.7710000000006"/>
    <n v="8018.71"/>
    <n v="124.0610000000006"/>
    <n v="1.5235722581416153E-2"/>
    <x v="16"/>
    <s v="Q2-2023"/>
    <s v="Medium"/>
    <s v="Americas &gt; USA &gt; New York"/>
    <s v="Jan-2023"/>
    <n v="5"/>
    <n v="5"/>
    <n v="1785746.8479899997"/>
    <n v="1707935.8188899995"/>
    <n v="0.9564266182591431"/>
    <s v="C"/>
    <n v="0"/>
    <n v="0"/>
    <n v="0.09"/>
    <n v="1317.3594999999998"/>
    <n v="8.4"/>
    <n v="9771.3251999999993"/>
    <n v="11065.819799999999"/>
    <n v="-1294.4946"/>
  </r>
  <r>
    <s v="ORD-2023-811823"/>
    <d v="2023-01-26T00:00:00"/>
    <d v="2023-02-15T00:00:00"/>
    <x v="0"/>
    <s v="Germany"/>
    <s v="Berlin"/>
    <s v="Small Business"/>
    <x v="2"/>
    <x v="0"/>
    <x v="4"/>
    <x v="414"/>
    <n v="492.62"/>
    <n v="366.7"/>
    <n v="8.8999999999999996E-2"/>
    <n v="24"/>
    <n v="20"/>
    <n v="8017.5288"/>
    <n v="11822.880000000001"/>
    <n v="-3805.351200000001"/>
    <n v="-0.47462894052840832"/>
    <x v="18"/>
    <s v="Q1-2023"/>
    <s v="Low"/>
    <s v="Europe &gt; Germany &gt; Berlin"/>
    <s v="Jan-2023"/>
    <n v="0"/>
    <n v="0"/>
    <n v="1785746.8479899997"/>
    <n v="1715953.3476899995"/>
    <n v="0.96091635251740282"/>
    <s v="C"/>
    <n v="0"/>
    <n v="0"/>
    <n v="8.8999999999999996E-2"/>
    <n v="566.51299999999992"/>
    <n v="28.799999999999997"/>
    <n v="9621.0345600000001"/>
    <n v="16315.574399999996"/>
    <n v="-6694.5398399999958"/>
  </r>
  <r>
    <s v="ORD-2025-189846"/>
    <d v="2025-08-11T00:00:00"/>
    <d v="2025-08-28T00:00:00"/>
    <x v="0"/>
    <s v="France"/>
    <s v="Paris"/>
    <s v="Education"/>
    <x v="2"/>
    <x v="6"/>
    <x v="4"/>
    <x v="415"/>
    <n v="416.16"/>
    <n v="571.9"/>
    <n v="7.0999999999999994E-2"/>
    <n v="14"/>
    <n v="17"/>
    <n v="7438.1314000000002"/>
    <n v="5826.2400000000007"/>
    <n v="1611.8913999999995"/>
    <n v="0.21670649701079486"/>
    <x v="26"/>
    <s v="Q3-2025"/>
    <s v="Low"/>
    <s v="Europe &gt; France &gt; Paris"/>
    <s v="Jan-2023"/>
    <n v="31"/>
    <n v="31"/>
    <n v="1785746.8479899997"/>
    <n v="1723391.4790899996"/>
    <n v="0.96508163014808845"/>
    <s v="C"/>
    <n v="0"/>
    <n v="0"/>
    <n v="7.0999999999999994E-2"/>
    <n v="478.584"/>
    <n v="16.8"/>
    <n v="8925.7576800000006"/>
    <n v="8040.2112000000006"/>
    <n v="885.54647999999997"/>
  </r>
  <r>
    <s v="ORD-2025-680118"/>
    <d v="2025-03-10T00:00:00"/>
    <d v="2025-03-27T00:00:00"/>
    <x v="1"/>
    <s v="Brazil"/>
    <s v="Rio de Janeiro"/>
    <s v="Enterprise"/>
    <x v="3"/>
    <x v="6"/>
    <x v="4"/>
    <x v="416"/>
    <n v="996.73"/>
    <n v="1217.43"/>
    <n v="7.0000000000000007E-2"/>
    <n v="6"/>
    <n v="17"/>
    <n v="6793.2593999999999"/>
    <n v="5980.38"/>
    <n v="812.87939999999981"/>
    <n v="0.11965970267527247"/>
    <x v="20"/>
    <s v="Q1-2025"/>
    <s v="Medium"/>
    <s v="Americas &gt; Brazil &gt; Rio de Janeiro"/>
    <s v="Jan-2023"/>
    <n v="26"/>
    <n v="26"/>
    <n v="1785746.8479899997"/>
    <n v="1730184.7384899997"/>
    <n v="0.9688857860437835"/>
    <s v="C"/>
    <n v="0"/>
    <n v="0"/>
    <n v="7.0000000000000007E-2"/>
    <n v="1146.2394999999999"/>
    <n v="7.1999999999999993"/>
    <n v="8151.9112799999984"/>
    <n v="8252.9243999999981"/>
    <n v="-101.01311999999962"/>
  </r>
  <r>
    <s v="ORD-2024-496601"/>
    <d v="2024-11-11T00:00:00"/>
    <d v="2024-11-24T00:00:00"/>
    <x v="0"/>
    <s v="United Kingdom"/>
    <s v="London"/>
    <s v="Corporate"/>
    <x v="0"/>
    <x v="13"/>
    <x v="4"/>
    <x v="417"/>
    <n v="164.53"/>
    <n v="327.72"/>
    <n v="6.7000000000000004E-2"/>
    <n v="21"/>
    <n v="13"/>
    <n v="6421.017960000001"/>
    <n v="3455.13"/>
    <n v="2965.8879600000009"/>
    <n v="0.46190307805960418"/>
    <x v="6"/>
    <s v="Q4-2024"/>
    <s v="Low"/>
    <s v="Europe &gt; United Kingdom &gt; London"/>
    <s v="Jan-2023"/>
    <n v="22"/>
    <n v="22"/>
    <n v="1785746.8479899997"/>
    <n v="1736605.7564499998"/>
    <n v="0.97248149053416377"/>
    <s v="C"/>
    <n v="0"/>
    <n v="0"/>
    <n v="6.7000000000000004E-2"/>
    <n v="189.20949999999999"/>
    <n v="25.2"/>
    <n v="7705.221552"/>
    <n v="4768.0793999999996"/>
    <n v="2937.1421520000004"/>
  </r>
  <r>
    <s v="ORD-2024-532184"/>
    <d v="2024-01-25T00:00:00"/>
    <d v="2024-02-08T00:00:00"/>
    <x v="2"/>
    <s v="Japan"/>
    <s v="Osaka"/>
    <s v="Consumer"/>
    <x v="1"/>
    <x v="14"/>
    <x v="4"/>
    <x v="418"/>
    <n v="937.16"/>
    <n v="1069.77"/>
    <n v="3.7999999999999999E-2"/>
    <n v="6"/>
    <n v="14"/>
    <n v="6174.7124399999993"/>
    <n v="5622.96"/>
    <n v="551.7524399999993"/>
    <n v="8.9356783066645837E-2"/>
    <x v="22"/>
    <s v="Q1-2024"/>
    <s v="Medium"/>
    <s v="Asia &gt; Japan &gt; Osaka"/>
    <s v="Mar-2023"/>
    <n v="10"/>
    <n v="10"/>
    <n v="1785746.8479899997"/>
    <n v="1742780.4688899997"/>
    <n v="0.9759392664484543"/>
    <s v="C"/>
    <n v="0"/>
    <n v="0"/>
    <n v="3.7999999999999999E-2"/>
    <n v="1077.7339999999999"/>
    <n v="7.1999999999999993"/>
    <n v="7409.654927999999"/>
    <n v="7759.6847999999991"/>
    <n v="-350.02987200000007"/>
  </r>
  <r>
    <s v="ORD-2023-728177"/>
    <d v="2023-12-18T00:00:00"/>
    <d v="2024-01-14T00:00:00"/>
    <x v="2"/>
    <s v="India"/>
    <s v="Mumbai"/>
    <s v="Consumer"/>
    <x v="5"/>
    <x v="4"/>
    <x v="4"/>
    <x v="419"/>
    <n v="1408.3"/>
    <n v="2193.13"/>
    <n v="7.0999999999999994E-2"/>
    <n v="2"/>
    <n v="27"/>
    <n v="4074.8355400000005"/>
    <n v="2816.6"/>
    <n v="1258.2355400000006"/>
    <n v="0.30878191957656292"/>
    <x v="19"/>
    <s v="Q4-2023"/>
    <s v="High"/>
    <s v="Asia &gt; India &gt; Mumbai"/>
    <s v="Jan-2023"/>
    <n v="11"/>
    <n v="11"/>
    <n v="1785746.8479899997"/>
    <n v="1746855.3044299998"/>
    <n v="0.97822113274130906"/>
    <s v="C"/>
    <n v="0"/>
    <n v="0"/>
    <n v="7.0999999999999994E-2"/>
    <n v="1619.5449999999998"/>
    <n v="2.4"/>
    <n v="4889.8026479999999"/>
    <n v="3886.9079999999994"/>
    <n v="1002.8946480000004"/>
  </r>
  <r>
    <s v="ORD-2023-156396"/>
    <d v="2023-02-21T00:00:00"/>
    <d v="2023-03-12T00:00:00"/>
    <x v="3"/>
    <s v="Kenya"/>
    <s v="Nakuru"/>
    <s v="Corporate"/>
    <x v="2"/>
    <x v="6"/>
    <x v="4"/>
    <x v="420"/>
    <n v="352.65"/>
    <n v="485.86"/>
    <n v="4.1000000000000002E-2"/>
    <n v="8"/>
    <n v="19"/>
    <n v="3727.5179199999998"/>
    <n v="2821.2"/>
    <n v="906.31791999999996"/>
    <n v="0.24314247159943903"/>
    <x v="29"/>
    <s v="Q1-2023"/>
    <s v="Low"/>
    <s v="Africa &gt; Kenya &gt; Nakuru"/>
    <s v="Jan-2023"/>
    <n v="1"/>
    <n v="1"/>
    <n v="1785746.8479899997"/>
    <n v="1750582.8223499998"/>
    <n v="0.98030850471354336"/>
    <s v="C"/>
    <n v="0"/>
    <n v="0"/>
    <n v="4.1000000000000002E-2"/>
    <n v="405.54749999999996"/>
    <n v="9.6"/>
    <n v="4473.0215040000003"/>
    <n v="3893.2559999999994"/>
    <n v="579.76550400000087"/>
  </r>
  <r>
    <s v="ORD-2024-197852"/>
    <d v="2024-02-29T00:00:00"/>
    <d v="2024-03-30T00:00:00"/>
    <x v="2"/>
    <s v="Japan"/>
    <s v="Nagoya"/>
    <s v="Small Business"/>
    <x v="3"/>
    <x v="14"/>
    <x v="4"/>
    <x v="421"/>
    <n v="231.11"/>
    <n v="318.17"/>
    <n v="0.20100000000000001"/>
    <n v="14"/>
    <n v="30"/>
    <n v="3559.0496199999998"/>
    <n v="3235.54"/>
    <n v="323.50961999999981"/>
    <n v="9.0897754889969706E-2"/>
    <x v="30"/>
    <s v="Q1-2024"/>
    <s v="Low"/>
    <s v="Asia &gt; Japan &gt; Nagoya"/>
    <s v="Mar-2023"/>
    <n v="11"/>
    <n v="11"/>
    <n v="1785746.8479899997"/>
    <n v="1754141.8719699997"/>
    <n v="0.98230153615806526"/>
    <s v="C"/>
    <n v="0"/>
    <n v="1"/>
    <n v="0.20100000000000001"/>
    <n v="265.7765"/>
    <n v="16.8"/>
    <n v="4270.8595439999999"/>
    <n v="4465.0452000000005"/>
    <n v="-194.18565600000056"/>
  </r>
  <r>
    <s v="ORD-2023-713614"/>
    <d v="2023-08-02T00:00:00"/>
    <d v="2023-08-19T00:00:00"/>
    <x v="1"/>
    <s v="Canada"/>
    <s v="Vancouver"/>
    <s v="Corporate"/>
    <x v="2"/>
    <x v="6"/>
    <x v="4"/>
    <x v="422"/>
    <n v="175.38"/>
    <n v="347.9"/>
    <n v="7.1999999999999995E-2"/>
    <n v="11"/>
    <n v="17"/>
    <n v="3551.3631999999998"/>
    <n v="1929.1799999999998"/>
    <n v="1622.1831999999999"/>
    <n v="0.4567776114816981"/>
    <x v="3"/>
    <s v="Q3-2023"/>
    <s v="Low"/>
    <s v="Americas &gt; Canada &gt; Vancouver"/>
    <s v="Jan-2023"/>
    <n v="7"/>
    <n v="7"/>
    <n v="1785746.8479899997"/>
    <n v="1757693.2351699998"/>
    <n v="0.98429026328587588"/>
    <s v="C"/>
    <n v="0"/>
    <n v="0"/>
    <n v="7.1999999999999995E-2"/>
    <n v="201.68699999999998"/>
    <n v="13.2"/>
    <n v="4261.6358399999999"/>
    <n v="2662.2683999999995"/>
    <n v="1599.3674400000004"/>
  </r>
  <r>
    <s v="ORD-2024-972318"/>
    <d v="2024-12-24T00:00:00"/>
    <d v="2025-01-13T00:00:00"/>
    <x v="2"/>
    <s v="India"/>
    <s v="Bengaluru"/>
    <s v="Corporate"/>
    <x v="1"/>
    <x v="4"/>
    <x v="4"/>
    <x v="423"/>
    <n v="126.15"/>
    <n v="284.23"/>
    <n v="0.113"/>
    <n v="12"/>
    <n v="20"/>
    <n v="3025.3441200000002"/>
    <n v="1513.8000000000002"/>
    <n v="1511.54412"/>
    <n v="0.49962716968541082"/>
    <x v="1"/>
    <s v="Q4-2024"/>
    <s v="Low"/>
    <s v="Asia &gt; India &gt; Bengaluru"/>
    <s v="Jan-2023"/>
    <n v="23"/>
    <n v="23"/>
    <n v="1785746.8479899997"/>
    <n v="1760718.5792899998"/>
    <n v="0.98598442510024797"/>
    <s v="C"/>
    <n v="0"/>
    <n v="0"/>
    <n v="0.113"/>
    <n v="145.07249999999999"/>
    <n v="14.399999999999999"/>
    <n v="3630.4129439999997"/>
    <n v="2089.0439999999999"/>
    <n v="1541.3689439999998"/>
  </r>
  <r>
    <s v="ORD-2023-975863"/>
    <d v="2023-11-20T00:00:00"/>
    <d v="2023-12-05T00:00:00"/>
    <x v="2"/>
    <s v="Japan"/>
    <s v="Tokyo"/>
    <s v="Enterprise"/>
    <x v="0"/>
    <x v="2"/>
    <x v="4"/>
    <x v="424"/>
    <n v="354.24"/>
    <n v="249.87"/>
    <n v="0"/>
    <n v="11"/>
    <n v="15"/>
    <n v="2748.57"/>
    <n v="3896.6400000000003"/>
    <n v="-1148.0700000000002"/>
    <n v="-0.41769720254532361"/>
    <x v="13"/>
    <s v="Q4-2023"/>
    <s v="Low"/>
    <s v="Asia &gt; Japan &gt; Tokyo"/>
    <s v="Mar-2023"/>
    <n v="8"/>
    <n v="8"/>
    <n v="1785746.8479899997"/>
    <n v="1763467.1492899999"/>
    <n v="0.98752359623365571"/>
    <s v="C"/>
    <n v="0"/>
    <n v="0"/>
    <n v="0"/>
    <n v="407.37599999999998"/>
    <n v="13.2"/>
    <n v="3298.2840000000001"/>
    <n v="5377.3631999999998"/>
    <n v="-2079.0791999999997"/>
  </r>
  <r>
    <s v="ORD-2024-719055"/>
    <d v="2024-01-02T00:00:00"/>
    <d v="2024-01-09T00:00:00"/>
    <x v="1"/>
    <s v="USA"/>
    <s v="Chicago"/>
    <s v="Education"/>
    <x v="1"/>
    <x v="7"/>
    <x v="4"/>
    <x v="425"/>
    <n v="404.77"/>
    <n v="433.88"/>
    <n v="0.215"/>
    <n v="8"/>
    <n v="7"/>
    <n v="2724.7664"/>
    <n v="3238.16"/>
    <n v="-513.39359999999988"/>
    <n v="-0.18841747314558777"/>
    <x v="22"/>
    <s v="Q1-2024"/>
    <s v="Low"/>
    <s v="Americas &gt; USA &gt; Chicago"/>
    <s v="Jan-2023"/>
    <n v="12"/>
    <n v="12"/>
    <n v="1785746.8479899997"/>
    <n v="1766191.9156899999"/>
    <n v="0.98904943759413022"/>
    <s v="C"/>
    <n v="1"/>
    <n v="1"/>
    <n v="0.215"/>
    <n v="465.48549999999994"/>
    <n v="9.6"/>
    <n v="3269.7196799999997"/>
    <n v="4468.6607999999997"/>
    <n v="-1198.94112"/>
  </r>
  <r>
    <s v="ORD-2024-792558"/>
    <d v="2024-10-16T00:00:00"/>
    <d v="2024-11-08T00:00:00"/>
    <x v="2"/>
    <s v="Japan"/>
    <s v="Osaka"/>
    <s v="Small Business"/>
    <x v="0"/>
    <x v="8"/>
    <x v="4"/>
    <x v="426"/>
    <n v="82.14"/>
    <n v="166.04"/>
    <n v="0"/>
    <n v="16"/>
    <n v="23"/>
    <n v="2656.64"/>
    <n v="1314.24"/>
    <n v="1342.3999999999999"/>
    <n v="0.50529992772825827"/>
    <x v="25"/>
    <s v="Q4-2024"/>
    <s v="Low"/>
    <s v="Asia &gt; Japan &gt; Osaka"/>
    <s v="Mar-2023"/>
    <n v="19"/>
    <n v="19"/>
    <n v="1785746.8479899997"/>
    <n v="1768848.5556899998"/>
    <n v="0.99053712886626666"/>
    <s v="C"/>
    <n v="0"/>
    <n v="0"/>
    <n v="0"/>
    <n v="94.460999999999999"/>
    <n v="19.2"/>
    <n v="3187.9679999999998"/>
    <n v="1813.6512"/>
    <n v="1374.3167999999998"/>
  </r>
  <r>
    <s v="ORD-2025-907040"/>
    <d v="2025-04-17T00:00:00"/>
    <d v="2025-05-03T00:00:00"/>
    <x v="1"/>
    <s v="Brazil"/>
    <s v="Rio de Janeiro"/>
    <s v="Consumer"/>
    <x v="1"/>
    <x v="8"/>
    <x v="4"/>
    <x v="427"/>
    <n v="168.68"/>
    <n v="413.34"/>
    <n v="0.186"/>
    <n v="7"/>
    <n v="16"/>
    <n v="2355.2113199999999"/>
    <n v="1180.76"/>
    <n v="1174.4513199999999"/>
    <n v="0.49866069767361682"/>
    <x v="32"/>
    <s v="Q2-2025"/>
    <s v="Low"/>
    <s v="Americas &gt; Brazil &gt; Rio de Janeiro"/>
    <s v="Jan-2023"/>
    <n v="27"/>
    <n v="27"/>
    <n v="1785746.8479899997"/>
    <n v="1771203.7670099998"/>
    <n v="0.99185602315559496"/>
    <s v="C"/>
    <n v="0"/>
    <n v="0"/>
    <n v="0.186"/>
    <n v="193.982"/>
    <n v="8.4"/>
    <n v="2826.253584"/>
    <n v="1629.4488000000001"/>
    <n v="1196.8047839999999"/>
  </r>
  <r>
    <s v="ORD-2023-177794"/>
    <d v="2023-05-04T00:00:00"/>
    <d v="2023-05-26T00:00:00"/>
    <x v="1"/>
    <s v="USA"/>
    <s v="San Francisco"/>
    <s v="Enterprise"/>
    <x v="2"/>
    <x v="8"/>
    <x v="4"/>
    <x v="428"/>
    <n v="249.71"/>
    <n v="361.33"/>
    <n v="9.4E-2"/>
    <n v="7"/>
    <n v="22"/>
    <n v="2291.5548600000002"/>
    <n v="1747.97"/>
    <n v="543.58486000000016"/>
    <n v="0.23721223937881206"/>
    <x v="0"/>
    <s v="Q2-2023"/>
    <s v="Low"/>
    <s v="Americas &gt; USA &gt; San Francisco"/>
    <s v="Jan-2023"/>
    <n v="4"/>
    <n v="4"/>
    <n v="1785746.8479899997"/>
    <n v="1773495.3218699999"/>
    <n v="0.99313927047734119"/>
    <s v="C"/>
    <n v="0"/>
    <n v="0"/>
    <n v="9.4E-2"/>
    <n v="287.16649999999998"/>
    <n v="8.4"/>
    <n v="2749.865832"/>
    <n v="2412.1986000000002"/>
    <n v="337.66723199999979"/>
  </r>
  <r>
    <s v="ORD-2025-364852"/>
    <d v="2025-05-18T00:00:00"/>
    <d v="2025-06-09T00:00:00"/>
    <x v="1"/>
    <s v="USA"/>
    <s v="New York"/>
    <s v="Consumer"/>
    <x v="0"/>
    <x v="11"/>
    <x v="4"/>
    <x v="429"/>
    <n v="382.96"/>
    <n v="552.84"/>
    <n v="0.17599999999999999"/>
    <n v="5"/>
    <n v="22"/>
    <n v="2277.7008000000005"/>
    <n v="1914.8"/>
    <n v="362.90080000000057"/>
    <n v="0.15932768693763485"/>
    <x v="27"/>
    <s v="Q2-2025"/>
    <s v="Low"/>
    <s v="Americas &gt; USA &gt; New York"/>
    <s v="Jan-2023"/>
    <n v="28"/>
    <n v="28"/>
    <n v="1785746.8479899997"/>
    <n v="1775773.0226699999"/>
    <n v="0.99441475966695603"/>
    <s v="C"/>
    <n v="0"/>
    <n v="0"/>
    <n v="0.17599999999999999"/>
    <n v="440.40399999999994"/>
    <n v="6"/>
    <n v="2733.2409600000001"/>
    <n v="2642.4239999999995"/>
    <n v="90.816960000000563"/>
  </r>
  <r>
    <s v="ORD-2024-403664"/>
    <d v="2024-05-23T00:00:00"/>
    <d v="2024-06-06T00:00:00"/>
    <x v="1"/>
    <s v="Brazil"/>
    <s v="Rio de Janeiro"/>
    <s v="Non-Profit"/>
    <x v="2"/>
    <x v="14"/>
    <x v="4"/>
    <x v="430"/>
    <n v="51.13"/>
    <n v="57.53"/>
    <n v="4.4999999999999998E-2"/>
    <n v="35"/>
    <n v="14"/>
    <n v="1922.9402499999999"/>
    <n v="1789.5500000000002"/>
    <n v="133.3902499999997"/>
    <n v="6.9367859973808191E-2"/>
    <x v="17"/>
    <s v="Q2-2024"/>
    <s v="Low"/>
    <s v="Americas &gt; Brazil &gt; Rio de Janeiro"/>
    <s v="Jan-2023"/>
    <n v="16"/>
    <n v="16"/>
    <n v="1785746.8479899997"/>
    <n v="1777695.9629199998"/>
    <n v="0.99549158657115266"/>
    <s v="C"/>
    <n v="0"/>
    <n v="0"/>
    <n v="4.4999999999999998E-2"/>
    <n v="58.799500000000002"/>
    <n v="42"/>
    <n v="2307.5282999999999"/>
    <n v="2469.5790000000002"/>
    <n v="-162.05070000000023"/>
  </r>
  <r>
    <s v="ORD-2025-541501"/>
    <d v="2025-07-22T00:00:00"/>
    <d v="2025-08-18T00:00:00"/>
    <x v="2"/>
    <s v="China"/>
    <s v="Shenzhen"/>
    <s v="Non-Profit"/>
    <x v="1"/>
    <x v="9"/>
    <x v="4"/>
    <x v="431"/>
    <n v="547.32000000000005"/>
    <n v="419.17"/>
    <n v="9.1999999999999998E-2"/>
    <n v="5"/>
    <n v="27"/>
    <n v="1903.0318"/>
    <n v="2736.6000000000004"/>
    <n v="-833.56820000000039"/>
    <n v="-0.43802116181137929"/>
    <x v="10"/>
    <s v="Q3-2025"/>
    <s v="Low"/>
    <s v="Asia &gt; China &gt; Shenzhen"/>
    <s v="Jan-2023"/>
    <n v="30"/>
    <n v="30"/>
    <n v="1785746.8479899997"/>
    <n v="1779598.9947199998"/>
    <n v="0.99655726494664143"/>
    <s v="C"/>
    <n v="0"/>
    <n v="0"/>
    <n v="9.1999999999999998E-2"/>
    <n v="629.41800000000001"/>
    <n v="6"/>
    <n v="2283.63816"/>
    <n v="3776.5079999999998"/>
    <n v="-1492.8698399999998"/>
  </r>
  <r>
    <s v="ORD-2024-581530"/>
    <d v="2024-09-07T00:00:00"/>
    <d v="2024-09-18T00:00:00"/>
    <x v="2"/>
    <s v="China"/>
    <s v="Beijing"/>
    <s v="Consumer"/>
    <x v="5"/>
    <x v="0"/>
    <x v="4"/>
    <x v="432"/>
    <n v="181.74"/>
    <n v="190.84"/>
    <n v="0.214"/>
    <n v="11"/>
    <n v="11"/>
    <n v="1650.0026400000002"/>
    <n v="1999.14"/>
    <n v="-349.13735999999994"/>
    <n v="-0.21159806144310164"/>
    <x v="31"/>
    <s v="Q3-2024"/>
    <s v="Low"/>
    <s v="Asia &gt; China &gt; Beijing"/>
    <s v="Jan-2023"/>
    <n v="20"/>
    <n v="20"/>
    <n v="1785746.8479899997"/>
    <n v="1781248.9973599999"/>
    <n v="0.9974812495762978"/>
    <s v="C"/>
    <n v="0"/>
    <n v="1"/>
    <n v="0.214"/>
    <n v="209.001"/>
    <n v="13.2"/>
    <n v="1980.003168"/>
    <n v="2758.8132000000001"/>
    <n v="-778.81003200000009"/>
  </r>
  <r>
    <s v="ORD-2025-306251"/>
    <d v="2025-04-10T00:00:00"/>
    <d v="2025-04-19T00:00:00"/>
    <x v="3"/>
    <s v="South Africa"/>
    <s v="Durban"/>
    <s v="Enterprise"/>
    <x v="4"/>
    <x v="12"/>
    <x v="4"/>
    <x v="433"/>
    <n v="113.74"/>
    <n v="165.7"/>
    <n v="0.124"/>
    <n v="11"/>
    <n v="9"/>
    <n v="1596.6851999999999"/>
    <n v="1251.1399999999999"/>
    <n v="345.54520000000002"/>
    <n v="0.21641410592394797"/>
    <x v="32"/>
    <s v="Q2-2025"/>
    <s v="Low"/>
    <s v="Africa &gt; South Africa &gt; Durban"/>
    <s v="Jan-2023"/>
    <n v="27"/>
    <n v="27"/>
    <n v="1785746.8479899997"/>
    <n v="1782845.6825599999"/>
    <n v="0.9983753769839967"/>
    <s v="C"/>
    <n v="0"/>
    <n v="0"/>
    <n v="0.124"/>
    <n v="130.80099999999999"/>
    <n v="13.2"/>
    <n v="1916.0222399999998"/>
    <n v="1726.5731999999998"/>
    <n v="189.44903999999997"/>
  </r>
  <r>
    <s v="ORD-2024-892908"/>
    <d v="2024-07-13T00:00:00"/>
    <d v="2024-07-20T00:00:00"/>
    <x v="2"/>
    <s v="Japan"/>
    <s v="Nagoya"/>
    <s v="Small Business"/>
    <x v="1"/>
    <x v="6"/>
    <x v="4"/>
    <x v="434"/>
    <n v="105.13"/>
    <n v="244.13"/>
    <n v="7.0999999999999994E-2"/>
    <n v="5"/>
    <n v="7"/>
    <n v="1133.9838500000001"/>
    <n v="525.65"/>
    <n v="608.3338500000001"/>
    <n v="0.53645724319618837"/>
    <x v="23"/>
    <s v="Q3-2024"/>
    <s v="Low"/>
    <s v="Asia &gt; Japan &gt; Nagoya"/>
    <s v="Mar-2023"/>
    <n v="16"/>
    <n v="16"/>
    <n v="1785746.8479899997"/>
    <n v="1783979.6664099998"/>
    <n v="0.99901039636049815"/>
    <s v="C"/>
    <n v="1"/>
    <n v="0"/>
    <n v="7.0999999999999994E-2"/>
    <n v="120.89949999999999"/>
    <n v="6"/>
    <n v="1360.78062"/>
    <n v="725.39699999999993"/>
    <n v="635.38362000000006"/>
  </r>
  <r>
    <s v="ORD-2023-766015"/>
    <d v="2023-04-13T00:00:00"/>
    <d v="2023-04-20T00:00:00"/>
    <x v="1"/>
    <s v="USA"/>
    <s v="San Francisco"/>
    <s v="Education"/>
    <x v="1"/>
    <x v="12"/>
    <x v="4"/>
    <x v="435"/>
    <n v="32.1"/>
    <n v="70.599999999999994"/>
    <n v="0.28199999999999997"/>
    <n v="17"/>
    <n v="7"/>
    <n v="861.74359999999979"/>
    <n v="545.70000000000005"/>
    <n v="316.04359999999974"/>
    <n v="0.36674899587301818"/>
    <x v="24"/>
    <s v="Q2-2023"/>
    <s v="Low"/>
    <s v="Americas &gt; USA &gt; San Francisco"/>
    <s v="Jan-2023"/>
    <n v="3"/>
    <n v="3"/>
    <n v="1785746.8479899997"/>
    <n v="1784841.4100099998"/>
    <n v="0.99949296397693821"/>
    <s v="C"/>
    <n v="1"/>
    <n v="1"/>
    <n v="0.25"/>
    <n v="36.914999999999999"/>
    <n v="20.399999999999999"/>
    <n v="1080.1799999999998"/>
    <n v="753.06599999999992"/>
    <n v="327.11399999999992"/>
  </r>
  <r>
    <s v="ORD-2023-373538"/>
    <d v="2023-02-28T00:00:00"/>
    <d v="2023-03-25T00:00:00"/>
    <x v="3"/>
    <s v="Kenya"/>
    <s v="Nairobi"/>
    <s v="Corporate"/>
    <x v="0"/>
    <x v="14"/>
    <x v="4"/>
    <x v="436"/>
    <n v="1460.76"/>
    <n v="30.66"/>
    <n v="0.13100000000000001"/>
    <n v="21"/>
    <n v="25"/>
    <n v="559.51434000000006"/>
    <n v="30675.96"/>
    <n v="-30116.445659999998"/>
    <n v="-53.826047890032619"/>
    <x v="29"/>
    <s v="Q1-2023"/>
    <s v="Low"/>
    <s v="Africa &gt; Kenya &gt; Nairobi"/>
    <s v="Jan-2023"/>
    <n v="1"/>
    <n v="1"/>
    <n v="1785746.8479899997"/>
    <n v="1785400.9243499998"/>
    <n v="0.99980628629394519"/>
    <s v="C"/>
    <n v="0"/>
    <n v="0"/>
    <n v="0.13100000000000001"/>
    <n v="1679.8739999999998"/>
    <n v="25.2"/>
    <n v="671.41720799999996"/>
    <n v="42332.824799999995"/>
    <n v="-41661.407591999996"/>
  </r>
  <r>
    <s v="ORD-2023-235230"/>
    <d v="2023-08-30T00:00:00"/>
    <d v="2023-09-01T00:00:00"/>
    <x v="0"/>
    <s v="Germany"/>
    <s v="Munich"/>
    <s v="Corporate"/>
    <x v="3"/>
    <x v="15"/>
    <x v="4"/>
    <x v="437"/>
    <n v="44.42"/>
    <n v="41.9"/>
    <n v="0.14399999999999999"/>
    <n v="9"/>
    <n v="2"/>
    <n v="322.79759999999999"/>
    <n v="399.78000000000003"/>
    <n v="-76.982400000000041"/>
    <n v="-0.23848504449847224"/>
    <x v="3"/>
    <s v="Q3-2023"/>
    <s v="Low"/>
    <s v="Europe &gt; Germany &gt; Munich"/>
    <s v="Jan-2023"/>
    <n v="7"/>
    <n v="7"/>
    <n v="1785746.8479899997"/>
    <n v="1785723.7219499997"/>
    <n v="0.99998704965374796"/>
    <s v="C"/>
    <n v="1"/>
    <n v="0"/>
    <n v="0.14399999999999999"/>
    <n v="51.082999999999998"/>
    <n v="10.799999999999999"/>
    <n v="387.35711999999995"/>
    <n v="551.69639999999993"/>
    <n v="-164.33927999999997"/>
  </r>
  <r>
    <s v="ORD-2024-919471"/>
    <d v="2024-06-29T00:00:00"/>
    <d v="2024-07-26T00:00:00"/>
    <x v="3"/>
    <s v="South Africa"/>
    <s v="Durban"/>
    <s v="Enterprise"/>
    <x v="5"/>
    <x v="7"/>
    <x v="4"/>
    <x v="438"/>
    <n v="5.36"/>
    <n v="4.37"/>
    <n v="0.11799999999999999"/>
    <n v="6"/>
    <n v="27"/>
    <n v="23.12604"/>
    <n v="32.160000000000004"/>
    <n v="-9.033960000000004"/>
    <n v="-0.3906401614803055"/>
    <x v="2"/>
    <s v="Q2-2024"/>
    <s v="Low"/>
    <s v="Africa &gt; South Africa &gt; Durban"/>
    <s v="Jan-2023"/>
    <n v="17"/>
    <n v="17"/>
    <n v="1785746.8479899997"/>
    <n v="1785746.8479899997"/>
    <n v="1"/>
    <s v="C"/>
    <n v="0"/>
    <n v="0"/>
    <n v="0.11799999999999999"/>
    <n v="6.1639999999999997"/>
    <n v="7.1999999999999993"/>
    <n v="27.751248"/>
    <n v="44.380799999999994"/>
    <n v="-16.629551999999993"/>
  </r>
  <r>
    <s v="ORD-2025-254721"/>
    <d v="2025-05-15T00:00:00"/>
    <d v="2025-06-05T00:00:00"/>
    <x v="2"/>
    <s v="Japan"/>
    <s v="Osaka"/>
    <s v="Enterprise"/>
    <x v="3"/>
    <x v="11"/>
    <x v="5"/>
    <x v="439"/>
    <n v="1466.5"/>
    <n v="2778.74"/>
    <n v="0.13500000000000001"/>
    <n v="33"/>
    <n v="21"/>
    <n v="79319.133300000001"/>
    <n v="48394.5"/>
    <n v="30924.633300000001"/>
    <n v="0.38987608680792279"/>
    <x v="27"/>
    <s v="Q2-2025"/>
    <s v="High"/>
    <s v="Asia &gt; Japan &gt; Osaka"/>
    <s v="Mar-2023"/>
    <n v="26"/>
    <n v="26"/>
    <n v="1473517.9961600001"/>
    <n v="79319.133300000001"/>
    <n v="5.3829768965636189E-2"/>
    <s v="A"/>
    <n v="0"/>
    <n v="0"/>
    <n v="0.13500000000000001"/>
    <n v="1686.4749999999999"/>
    <n v="39.6"/>
    <n v="95182.959959999993"/>
    <n v="66784.41"/>
    <n v="28398.549959999989"/>
  </r>
  <r>
    <s v="ORD-2025-233883"/>
    <d v="2025-09-08T00:00:00"/>
    <d v="2025-09-16T00:00:00"/>
    <x v="2"/>
    <s v="Japan"/>
    <s v="Osaka"/>
    <s v="Corporate"/>
    <x v="5"/>
    <x v="1"/>
    <x v="5"/>
    <x v="440"/>
    <n v="1225.57"/>
    <n v="2705.57"/>
    <n v="0.183"/>
    <n v="32"/>
    <n v="8"/>
    <n v="70734.422080000004"/>
    <n v="39218.239999999998"/>
    <n v="31516.182080000006"/>
    <n v="0.44555650775453404"/>
    <x v="21"/>
    <s v="Q3-2025"/>
    <s v="High"/>
    <s v="Asia &gt; Japan &gt; Osaka"/>
    <s v="Mar-2023"/>
    <n v="30"/>
    <n v="30"/>
    <n v="1473517.9961600001"/>
    <n v="150053.55538000001"/>
    <n v="0.10183354107044555"/>
    <s v="A"/>
    <n v="0"/>
    <n v="0"/>
    <n v="0.183"/>
    <n v="1409.4054999999998"/>
    <n v="38.4"/>
    <n v="84881.306496000005"/>
    <n v="54121.17119999999"/>
    <n v="30760.135296000015"/>
  </r>
  <r>
    <s v="ORD-2025-262434"/>
    <d v="2025-06-19T00:00:00"/>
    <d v="2025-06-21T00:00:00"/>
    <x v="3"/>
    <s v="South Africa"/>
    <s v="Johannesburg"/>
    <s v="Small Business"/>
    <x v="4"/>
    <x v="11"/>
    <x v="5"/>
    <x v="441"/>
    <n v="1466.27"/>
    <n v="3589.89"/>
    <n v="9.7000000000000003E-2"/>
    <n v="21"/>
    <n v="2"/>
    <n v="68075.084069999997"/>
    <n v="30791.67"/>
    <n v="37283.414069999999"/>
    <n v="0.54768076425234158"/>
    <x v="15"/>
    <s v="Q2-2025"/>
    <s v="High"/>
    <s v="Africa &gt; South Africa &gt; Johannesburg"/>
    <s v="Jan-2023"/>
    <n v="29"/>
    <n v="29"/>
    <n v="1473517.9961600001"/>
    <n v="218128.63945000002"/>
    <n v="0.14803255882754404"/>
    <s v="A"/>
    <n v="1"/>
    <n v="0"/>
    <n v="9.7000000000000003E-2"/>
    <n v="1686.2104999999999"/>
    <n v="25.2"/>
    <n v="81690.100883999985"/>
    <n v="42492.504599999993"/>
    <n v="39197.596283999992"/>
  </r>
  <r>
    <s v="ORD-2023-455933"/>
    <d v="2023-11-19T00:00:00"/>
    <d v="2023-12-19T00:00:00"/>
    <x v="2"/>
    <s v="Japan"/>
    <s v="Nagoya"/>
    <s v="Consumer"/>
    <x v="0"/>
    <x v="3"/>
    <x v="5"/>
    <x v="442"/>
    <n v="807.11"/>
    <n v="1853.86"/>
    <n v="0.13900000000000001"/>
    <n v="39"/>
    <n v="30"/>
    <n v="62250.764939999994"/>
    <n v="31477.29"/>
    <n v="30773.474939999993"/>
    <n v="0.49434693645388633"/>
    <x v="13"/>
    <s v="Q4-2023"/>
    <s v="High"/>
    <s v="Asia &gt; Japan &gt; Nagoya"/>
    <s v="Mar-2023"/>
    <n v="8"/>
    <n v="8"/>
    <n v="1473517.9961600001"/>
    <n v="280379.40439000004"/>
    <n v="0.19027891421799467"/>
    <s v="A"/>
    <n v="0"/>
    <n v="0"/>
    <n v="0.13900000000000001"/>
    <n v="928.17649999999992"/>
    <n v="46.8"/>
    <n v="74700.917927999981"/>
    <n v="43438.660199999991"/>
    <n v="31262.25772799999"/>
  </r>
  <r>
    <s v="ORD-2025-278048"/>
    <d v="2025-06-22T00:00:00"/>
    <d v="2025-07-08T00:00:00"/>
    <x v="0"/>
    <s v="United Kingdom"/>
    <s v="London"/>
    <s v="Education"/>
    <x v="3"/>
    <x v="5"/>
    <x v="5"/>
    <x v="443"/>
    <n v="892.73"/>
    <n v="979.84"/>
    <n v="0.17399999999999999"/>
    <n v="55"/>
    <n v="16"/>
    <n v="44514.131200000011"/>
    <n v="49100.15"/>
    <n v="-4586.0187999999907"/>
    <n v="-0.10302388649112823"/>
    <x v="15"/>
    <s v="Q2-2025"/>
    <s v="Medium"/>
    <s v="Europe &gt; United Kingdom &gt; London"/>
    <s v="Jan-2023"/>
    <n v="29"/>
    <n v="29"/>
    <n v="1473517.9961600001"/>
    <n v="324893.53559000004"/>
    <n v="0.22048833908827395"/>
    <s v="A"/>
    <n v="0"/>
    <n v="0"/>
    <n v="0.17399999999999999"/>
    <n v="1026.6395"/>
    <n v="66"/>
    <n v="53416.957440000006"/>
    <n v="67758.206999999995"/>
    <n v="-14341.249559999989"/>
  </r>
  <r>
    <s v="ORD-2024-647473"/>
    <d v="2024-02-17T00:00:00"/>
    <d v="2024-03-04T00:00:00"/>
    <x v="2"/>
    <s v="India"/>
    <s v="Delhi"/>
    <s v="Small Business"/>
    <x v="1"/>
    <x v="6"/>
    <x v="5"/>
    <x v="444"/>
    <n v="1231.8"/>
    <n v="2015.99"/>
    <n v="0.26100000000000001"/>
    <n v="29"/>
    <n v="16"/>
    <n v="43204.681689999998"/>
    <n v="35722.199999999997"/>
    <n v="7482.4816900000005"/>
    <n v="0.17318682599464374"/>
    <x v="30"/>
    <s v="Q1-2024"/>
    <s v="High"/>
    <s v="Asia &gt; India &gt; Delhi"/>
    <s v="Jan-2023"/>
    <n v="13"/>
    <n v="13"/>
    <n v="1473517.9961600001"/>
    <n v="368098.21728000004"/>
    <n v="0.24980910870397716"/>
    <s v="A"/>
    <n v="0"/>
    <n v="1"/>
    <n v="0.25"/>
    <n v="1416.57"/>
    <n v="34.799999999999997"/>
    <n v="52617.338999999993"/>
    <n v="49296.635999999991"/>
    <n v="3320.7030000000013"/>
  </r>
  <r>
    <s v="ORD-2024-286833"/>
    <d v="2024-08-14T00:00:00"/>
    <d v="2024-09-04T00:00:00"/>
    <x v="0"/>
    <s v="United Kingdom"/>
    <s v="Manchester"/>
    <s v="Non-Profit"/>
    <x v="2"/>
    <x v="8"/>
    <x v="5"/>
    <x v="445"/>
    <n v="1138.8"/>
    <n v="2250.81"/>
    <n v="0.123"/>
    <n v="19"/>
    <n v="21"/>
    <n v="37505.247029999999"/>
    <n v="21637.200000000001"/>
    <n v="15868.047029999998"/>
    <n v="0.42308872188756247"/>
    <x v="4"/>
    <s v="Q3-2024"/>
    <s v="High"/>
    <s v="Europe &gt; United Kingdom &gt; Manchester"/>
    <s v="Jan-2023"/>
    <n v="19"/>
    <n v="19"/>
    <n v="1473517.9961600001"/>
    <n v="405603.46431000007"/>
    <n v="0.27526196854534929"/>
    <s v="A"/>
    <n v="0"/>
    <n v="0"/>
    <n v="0.123"/>
    <n v="1309.6199999999999"/>
    <n v="22.8"/>
    <n v="45006.296436000004"/>
    <n v="29859.335999999999"/>
    <n v="15146.960436000005"/>
  </r>
  <r>
    <s v="ORD-2025-276968"/>
    <d v="2025-02-25T00:00:00"/>
    <d v="2025-03-17T00:00:00"/>
    <x v="1"/>
    <s v="USA"/>
    <s v="San Francisco"/>
    <s v="Non-Profit"/>
    <x v="1"/>
    <x v="11"/>
    <x v="5"/>
    <x v="446"/>
    <n v="1205.26"/>
    <n v="1696.35"/>
    <n v="1.9E-2"/>
    <n v="22"/>
    <n v="20"/>
    <n v="36610.625699999997"/>
    <n v="26515.72"/>
    <n v="10094.905699999996"/>
    <n v="0.27573704374028213"/>
    <x v="11"/>
    <s v="Q1-2025"/>
    <s v="High"/>
    <s v="Americas &gt; USA &gt; San Francisco"/>
    <s v="Jan-2023"/>
    <n v="25"/>
    <n v="25"/>
    <n v="1473517.9961600001"/>
    <n v="442214.09001000004"/>
    <n v="0.3001076954352872"/>
    <s v="A"/>
    <n v="0"/>
    <n v="0"/>
    <n v="1.9E-2"/>
    <n v="1386.049"/>
    <n v="26.4"/>
    <n v="43932.750839999993"/>
    <n v="36591.693599999999"/>
    <n v="7341.0572399999946"/>
  </r>
  <r>
    <s v="ORD-2024-572312"/>
    <d v="2024-06-16T00:00:00"/>
    <d v="2024-06-21T00:00:00"/>
    <x v="2"/>
    <s v="Japan"/>
    <s v="Tokyo"/>
    <s v="Small Business"/>
    <x v="5"/>
    <x v="6"/>
    <x v="5"/>
    <x v="447"/>
    <n v="1367.13"/>
    <n v="3062.01"/>
    <n v="0.10299999999999999"/>
    <n v="13"/>
    <n v="5"/>
    <n v="35706.098610000008"/>
    <n v="17772.690000000002"/>
    <n v="17933.408610000006"/>
    <n v="0.50225057645971705"/>
    <x v="2"/>
    <s v="Q2-2024"/>
    <s v="High"/>
    <s v="Asia &gt; Japan &gt; Tokyo"/>
    <s v="Mar-2023"/>
    <n v="15"/>
    <n v="15"/>
    <n v="1473517.9961600001"/>
    <n v="477920.18862000003"/>
    <n v="0.32433956684985454"/>
    <s v="A"/>
    <n v="1"/>
    <n v="0"/>
    <n v="0.10299999999999999"/>
    <n v="1572.1994999999999"/>
    <n v="15.6"/>
    <n v="42847.318332000003"/>
    <n v="24526.3122"/>
    <n v="18321.006132000002"/>
  </r>
  <r>
    <s v="ORD-2023-382017"/>
    <d v="2023-01-13T00:00:00"/>
    <d v="2023-01-19T00:00:00"/>
    <x v="1"/>
    <s v="USA"/>
    <s v="Chicago"/>
    <s v="Corporate"/>
    <x v="3"/>
    <x v="11"/>
    <x v="5"/>
    <x v="448"/>
    <n v="833.57"/>
    <n v="881.57"/>
    <n v="5.7000000000000002E-2"/>
    <n v="40"/>
    <n v="6"/>
    <n v="33252.820400000004"/>
    <n v="33342.800000000003"/>
    <n v="-89.979599999998754"/>
    <n v="-2.705923856010684E-3"/>
    <x v="18"/>
    <s v="Q1-2023"/>
    <s v="Medium"/>
    <s v="Americas &gt; USA &gt; Chicago"/>
    <s v="Jan-2023"/>
    <n v="0"/>
    <n v="0"/>
    <n v="1473517.9961600001"/>
    <n v="511173.00902000006"/>
    <n v="0.34690652598211974"/>
    <s v="A"/>
    <n v="1"/>
    <n v="0"/>
    <n v="5.7000000000000002E-2"/>
    <n v="958.60550000000001"/>
    <n v="48"/>
    <n v="39903.384480000001"/>
    <n v="46013.063999999998"/>
    <n v="-6109.6795199999979"/>
  </r>
  <r>
    <s v="ORD-2023-195665"/>
    <d v="2023-12-19T00:00:00"/>
    <d v="2023-12-20T00:00:00"/>
    <x v="1"/>
    <s v="Brazil"/>
    <s v="Rio de Janeiro"/>
    <s v="Consumer"/>
    <x v="5"/>
    <x v="8"/>
    <x v="5"/>
    <x v="449"/>
    <n v="1080.43"/>
    <n v="2529.15"/>
    <n v="0.14699999999999999"/>
    <n v="15"/>
    <n v="1"/>
    <n v="32360.474249999999"/>
    <n v="16206.45"/>
    <n v="16154.024249999999"/>
    <n v="0.49918997247081442"/>
    <x v="19"/>
    <s v="Q4-2023"/>
    <s v="High"/>
    <s v="Americas &gt; Brazil &gt; Rio de Janeiro"/>
    <s v="Jan-2023"/>
    <n v="11"/>
    <n v="11"/>
    <n v="1473517.9961600001"/>
    <n v="543533.48327000008"/>
    <n v="0.36886789620924398"/>
    <s v="A"/>
    <n v="1"/>
    <n v="0"/>
    <n v="0.14699999999999999"/>
    <n v="1242.4945"/>
    <n v="18"/>
    <n v="38832.569100000001"/>
    <n v="22364.901000000002"/>
    <n v="16467.668099999999"/>
  </r>
  <r>
    <s v="ORD-2025-328504"/>
    <d v="2025-01-27T00:00:00"/>
    <d v="2025-02-15T00:00:00"/>
    <x v="2"/>
    <s v="China"/>
    <s v="Shenzhen"/>
    <s v="Non-Profit"/>
    <x v="3"/>
    <x v="2"/>
    <x v="5"/>
    <x v="450"/>
    <n v="1253.22"/>
    <n v="3104.71"/>
    <n v="0"/>
    <n v="10"/>
    <n v="19"/>
    <n v="31047.1"/>
    <n v="12532.2"/>
    <n v="18514.899999999998"/>
    <n v="0.59634877331538205"/>
    <x v="9"/>
    <s v="Q1-2025"/>
    <s v="High"/>
    <s v="Asia &gt; China &gt; Shenzhen"/>
    <s v="Jan-2023"/>
    <n v="24"/>
    <n v="24"/>
    <n v="1473517.9961600001"/>
    <n v="574580.58327000006"/>
    <n v="0.38993794766494999"/>
    <s v="A"/>
    <n v="0"/>
    <n v="0"/>
    <n v="0"/>
    <n v="1441.203"/>
    <n v="12"/>
    <n v="37256.520000000004"/>
    <n v="17294.436000000002"/>
    <n v="19962.084000000003"/>
  </r>
  <r>
    <s v="ORD-2024-438404"/>
    <d v="2024-09-23T00:00:00"/>
    <d v="2024-10-18T00:00:00"/>
    <x v="1"/>
    <s v="Canada"/>
    <s v="Vancouver"/>
    <s v="Small Business"/>
    <x v="2"/>
    <x v="15"/>
    <x v="5"/>
    <x v="451"/>
    <n v="1297"/>
    <n v="2411.52"/>
    <n v="2.1000000000000001E-2"/>
    <n v="13"/>
    <n v="25"/>
    <n v="30691.415039999996"/>
    <n v="16861"/>
    <n v="13830.415039999996"/>
    <n v="0.45062813239385907"/>
    <x v="31"/>
    <s v="Q3-2024"/>
    <s v="High"/>
    <s v="Americas &gt; Canada &gt; Vancouver"/>
    <s v="Jan-2023"/>
    <n v="20"/>
    <n v="20"/>
    <n v="1473517.9961600001"/>
    <n v="605271.99831000005"/>
    <n v="0.41076661424383265"/>
    <s v="A"/>
    <n v="0"/>
    <n v="0"/>
    <n v="2.1000000000000001E-2"/>
    <n v="1491.55"/>
    <n v="15.6"/>
    <n v="36829.698047999998"/>
    <n v="23268.18"/>
    <n v="13561.518047999998"/>
  </r>
  <r>
    <s v="ORD-2024-580808"/>
    <d v="2024-06-16T00:00:00"/>
    <d v="2024-07-03T00:00:00"/>
    <x v="3"/>
    <s v="South Africa"/>
    <s v="Johannesburg"/>
    <s v="Enterprise"/>
    <x v="1"/>
    <x v="6"/>
    <x v="5"/>
    <x v="452"/>
    <n v="1173.83"/>
    <n v="2328.9"/>
    <n v="0.12"/>
    <n v="14"/>
    <n v="17"/>
    <n v="28692.048000000003"/>
    <n v="16433.62"/>
    <n v="12258.428000000004"/>
    <n v="0.42724130393201637"/>
    <x v="2"/>
    <s v="Q2-2024"/>
    <s v="High"/>
    <s v="Africa &gt; South Africa &gt; Johannesburg"/>
    <s v="Jan-2023"/>
    <n v="17"/>
    <n v="17"/>
    <n v="1473517.9961600001"/>
    <n v="633964.04631000001"/>
    <n v="0.43023841443546362"/>
    <s v="A"/>
    <n v="0"/>
    <n v="0"/>
    <n v="0.12"/>
    <n v="1349.9044999999999"/>
    <n v="16.8"/>
    <n v="34430.457600000002"/>
    <n v="22678.3956"/>
    <n v="11752.062000000002"/>
  </r>
  <r>
    <s v="ORD-2023-349264"/>
    <d v="2023-06-01T00:00:00"/>
    <d v="2023-06-08T00:00:00"/>
    <x v="0"/>
    <s v="Germany"/>
    <s v="Frankfurt"/>
    <s v="Consumer"/>
    <x v="2"/>
    <x v="5"/>
    <x v="5"/>
    <x v="453"/>
    <n v="804.17"/>
    <n v="1072.29"/>
    <n v="3.2000000000000001E-2"/>
    <n v="27"/>
    <n v="7"/>
    <n v="28025.371439999999"/>
    <n v="21712.59"/>
    <n v="6312.7814399999988"/>
    <n v="0.22525237367558684"/>
    <x v="16"/>
    <s v="Q2-2023"/>
    <s v="Medium"/>
    <s v="Europe &gt; Germany &gt; Frankfurt"/>
    <s v="Jan-2023"/>
    <n v="5"/>
    <n v="5"/>
    <n v="1473517.9961600001"/>
    <n v="661989.41775000002"/>
    <n v="0.44925777593157995"/>
    <s v="A"/>
    <n v="1"/>
    <n v="0"/>
    <n v="3.2000000000000001E-2"/>
    <n v="924.79549999999983"/>
    <n v="32.4"/>
    <n v="33630.445727999999"/>
    <n v="29963.374199999995"/>
    <n v="3667.071528000004"/>
  </r>
  <r>
    <s v="ORD-2023-933238"/>
    <d v="2023-03-17T00:00:00"/>
    <d v="2023-04-06T00:00:00"/>
    <x v="0"/>
    <s v="Germany"/>
    <s v="Munich"/>
    <s v="Consumer"/>
    <x v="0"/>
    <x v="0"/>
    <x v="5"/>
    <x v="454"/>
    <n v="692.18"/>
    <n v="1159.3499999999999"/>
    <n v="0.112"/>
    <n v="27"/>
    <n v="20"/>
    <n v="27796.575599999996"/>
    <n v="18688.859999999997"/>
    <n v="9107.7155999999995"/>
    <n v="0.32765602968734037"/>
    <x v="8"/>
    <s v="Q1-2023"/>
    <s v="Medium"/>
    <s v="Europe &gt; Germany &gt; Munich"/>
    <s v="Jan-2023"/>
    <n v="2"/>
    <n v="2"/>
    <n v="1473517.9961600001"/>
    <n v="689785.99335"/>
    <n v="0.46812186559484709"/>
    <s v="A"/>
    <n v="0"/>
    <n v="0"/>
    <n v="0.112"/>
    <n v="796.00699999999983"/>
    <n v="32.4"/>
    <n v="33355.890719999996"/>
    <n v="25790.626799999995"/>
    <n v="7565.2639200000012"/>
  </r>
  <r>
    <s v="ORD-2024-690270"/>
    <d v="2024-05-17T00:00:00"/>
    <d v="2024-05-27T00:00:00"/>
    <x v="1"/>
    <s v="USA"/>
    <s v="Austin"/>
    <s v="Non-Profit"/>
    <x v="2"/>
    <x v="1"/>
    <x v="5"/>
    <x v="455"/>
    <n v="1484.23"/>
    <n v="3472.81"/>
    <n v="0.25600000000000001"/>
    <n v="10"/>
    <n v="10"/>
    <n v="25837.706399999999"/>
    <n v="14842.3"/>
    <n v="10995.4064"/>
    <n v="0.42555659661803419"/>
    <x v="17"/>
    <s v="Q2-2024"/>
    <s v="High"/>
    <s v="Americas &gt; USA &gt; Austin"/>
    <s v="Jan-2023"/>
    <n v="16"/>
    <n v="16"/>
    <n v="1473517.9961600001"/>
    <n v="715623.69975000003"/>
    <n v="0.48565657264785445"/>
    <s v="A"/>
    <n v="0"/>
    <n v="1"/>
    <n v="0.25"/>
    <n v="1706.8644999999999"/>
    <n v="12"/>
    <n v="31255.29"/>
    <n v="20482.374"/>
    <n v="10772.916000000001"/>
  </r>
  <r>
    <s v="ORD-2025-526650"/>
    <d v="2025-04-27T00:00:00"/>
    <d v="2025-05-25T00:00:00"/>
    <x v="0"/>
    <s v="France"/>
    <s v="Paris"/>
    <s v="Small Business"/>
    <x v="1"/>
    <x v="14"/>
    <x v="5"/>
    <x v="456"/>
    <n v="603.45000000000005"/>
    <n v="1244.08"/>
    <n v="0.2"/>
    <n v="25"/>
    <n v="28"/>
    <n v="24881.600000000002"/>
    <n v="15086.250000000002"/>
    <n v="9795.35"/>
    <n v="0.39367846119220629"/>
    <x v="32"/>
    <s v="Q2-2025"/>
    <s v="Medium"/>
    <s v="Europe &gt; France &gt; Paris"/>
    <s v="Jan-2023"/>
    <n v="27"/>
    <n v="27"/>
    <n v="1473517.9961600001"/>
    <n v="740505.29975000001"/>
    <n v="0.50254242003135552"/>
    <s v="A"/>
    <n v="0"/>
    <n v="0"/>
    <n v="0.2"/>
    <n v="693.96749999999997"/>
    <n v="30"/>
    <n v="29857.919999999998"/>
    <n v="20819.024999999998"/>
    <n v="9038.8950000000004"/>
  </r>
  <r>
    <s v="ORD-2024-819979"/>
    <d v="2024-05-28T00:00:00"/>
    <d v="2024-06-18T00:00:00"/>
    <x v="0"/>
    <s v="Germany"/>
    <s v="Frankfurt"/>
    <s v="Small Business"/>
    <x v="2"/>
    <x v="13"/>
    <x v="5"/>
    <x v="457"/>
    <n v="986.85"/>
    <n v="2422.1"/>
    <n v="7.5999999999999998E-2"/>
    <n v="11"/>
    <n v="21"/>
    <n v="24618.224399999999"/>
    <n v="10855.35"/>
    <n v="13762.874399999999"/>
    <n v="0.55905227673527902"/>
    <x v="17"/>
    <s v="Q2-2024"/>
    <s v="High"/>
    <s v="Europe &gt; Germany &gt; Frankfurt"/>
    <s v="Jan-2023"/>
    <n v="16"/>
    <n v="16"/>
    <n v="1473517.9961600001"/>
    <n v="765123.52414999995"/>
    <n v="0.51924952809800629"/>
    <s v="A"/>
    <n v="0"/>
    <n v="0"/>
    <n v="7.5999999999999998E-2"/>
    <n v="1134.8774999999998"/>
    <n v="13.2"/>
    <n v="29541.869279999999"/>
    <n v="14980.382999999996"/>
    <n v="14561.486280000003"/>
  </r>
  <r>
    <s v="ORD-2024-819778"/>
    <d v="2024-06-02T00:00:00"/>
    <d v="2024-06-15T00:00:00"/>
    <x v="3"/>
    <s v="Kenya"/>
    <s v="Mombasa"/>
    <s v="Education"/>
    <x v="2"/>
    <x v="0"/>
    <x v="5"/>
    <x v="458"/>
    <n v="1295.18"/>
    <n v="3024.03"/>
    <n v="0.192"/>
    <n v="10"/>
    <n v="13"/>
    <n v="24434.162400000005"/>
    <n v="12951.800000000001"/>
    <n v="11482.362400000004"/>
    <n v="0.46993067378483172"/>
    <x v="2"/>
    <s v="Q2-2024"/>
    <s v="High"/>
    <s v="Africa &gt; Kenya &gt; Mombasa"/>
    <s v="Jan-2023"/>
    <n v="17"/>
    <n v="17"/>
    <n v="1473517.9961600001"/>
    <n v="789557.68654999998"/>
    <n v="0.53583172286160996"/>
    <s v="A"/>
    <n v="0"/>
    <n v="0"/>
    <n v="0.192"/>
    <n v="1489.4569999999999"/>
    <n v="12"/>
    <n v="29320.994880000002"/>
    <n v="17873.483999999997"/>
    <n v="11447.510880000005"/>
  </r>
  <r>
    <s v="ORD-2024-566589"/>
    <d v="2024-06-11T00:00:00"/>
    <d v="2024-07-09T00:00:00"/>
    <x v="3"/>
    <s v="Nigeria"/>
    <s v="Port Harcourt"/>
    <s v="Corporate"/>
    <x v="1"/>
    <x v="14"/>
    <x v="5"/>
    <x v="459"/>
    <n v="895.54"/>
    <n v="1045"/>
    <n v="0.216"/>
    <n v="28"/>
    <n v="28"/>
    <n v="22939.84"/>
    <n v="25075.119999999999"/>
    <n v="-2135.2799999999988"/>
    <n v="-9.3081730299775359E-2"/>
    <x v="2"/>
    <s v="Q2-2024"/>
    <s v="Medium"/>
    <s v="Africa &gt; Nigeria &gt; Port Harcourt"/>
    <s v="Jan-2023"/>
    <n v="17"/>
    <n v="17"/>
    <n v="1473517.9961600001"/>
    <n v="812497.52654999995"/>
    <n v="0.55139979875873602"/>
    <s v="A"/>
    <n v="0"/>
    <n v="1"/>
    <n v="0.216"/>
    <n v="1029.8709999999999"/>
    <n v="33.6"/>
    <n v="27527.808000000001"/>
    <n v="34603.6656"/>
    <n v="-7075.8575999999994"/>
  </r>
  <r>
    <s v="ORD-2023-239789"/>
    <d v="2023-12-03T00:00:00"/>
    <d v="2023-12-26T00:00:00"/>
    <x v="1"/>
    <s v="Brazil"/>
    <s v="Rio de Janeiro"/>
    <s v="Education"/>
    <x v="0"/>
    <x v="0"/>
    <x v="5"/>
    <x v="460"/>
    <n v="1303.1099999999999"/>
    <n v="1145.67"/>
    <n v="0.184"/>
    <n v="23"/>
    <n v="23"/>
    <n v="21501.934560000005"/>
    <n v="29971.53"/>
    <n v="-8469.5954399999937"/>
    <n v="-0.39389922875851185"/>
    <x v="19"/>
    <s v="Q4-2023"/>
    <s v="Medium"/>
    <s v="Americas &gt; Brazil &gt; Rio de Janeiro"/>
    <s v="Jan-2023"/>
    <n v="11"/>
    <n v="11"/>
    <n v="1473517.9961600001"/>
    <n v="833999.46110999992"/>
    <n v="0.5659920430448826"/>
    <s v="A"/>
    <n v="0"/>
    <n v="0"/>
    <n v="0.184"/>
    <n v="1498.5764999999997"/>
    <n v="27.599999999999998"/>
    <n v="25802.321472"/>
    <n v="41360.711399999986"/>
    <n v="-15558.389927999986"/>
  </r>
  <r>
    <s v="ORD-2024-868223"/>
    <d v="2024-03-03T00:00:00"/>
    <d v="2024-03-19T00:00:00"/>
    <x v="2"/>
    <s v="China"/>
    <s v="Beijing"/>
    <s v="Consumer"/>
    <x v="5"/>
    <x v="12"/>
    <x v="5"/>
    <x v="461"/>
    <n v="988.83"/>
    <n v="1206.04"/>
    <n v="6.3E-2"/>
    <n v="19"/>
    <n v="16"/>
    <n v="21471.130119999998"/>
    <n v="18787.77"/>
    <n v="2683.3601199999976"/>
    <n v="0.12497526236406591"/>
    <x v="12"/>
    <s v="Q1-2024"/>
    <s v="Medium"/>
    <s v="Asia &gt; China &gt; Beijing"/>
    <s v="Jan-2023"/>
    <n v="14"/>
    <n v="14"/>
    <n v="1473517.9961600001"/>
    <n v="855470.5912299999"/>
    <n v="0.58056338196029045"/>
    <s v="A"/>
    <n v="0"/>
    <n v="0"/>
    <n v="6.3E-2"/>
    <n v="1137.1544999999999"/>
    <n v="22.8"/>
    <n v="25765.356144000001"/>
    <n v="25927.122599999999"/>
    <n v="-161.76645599999756"/>
  </r>
  <r>
    <s v="ORD-2023-178249"/>
    <d v="2023-12-29T00:00:00"/>
    <d v="2024-01-20T00:00:00"/>
    <x v="3"/>
    <s v="Kenya"/>
    <s v="Kisumu"/>
    <s v="Corporate"/>
    <x v="3"/>
    <x v="2"/>
    <x v="5"/>
    <x v="462"/>
    <n v="1395.49"/>
    <n v="1679.42"/>
    <n v="0.20300000000000001"/>
    <n v="15"/>
    <n v="22"/>
    <n v="20077.466100000001"/>
    <n v="20932.349999999999"/>
    <n v="-854.88389999999708"/>
    <n v="-4.2579272490964236E-2"/>
    <x v="19"/>
    <s v="Q4-2023"/>
    <s v="High"/>
    <s v="Africa &gt; Kenya &gt; Kisumu"/>
    <s v="Jan-2023"/>
    <n v="11"/>
    <n v="11"/>
    <n v="1473517.9961600001"/>
    <n v="875548.05732999987"/>
    <n v="0.59418891361468629"/>
    <s v="A"/>
    <n v="0"/>
    <n v="1"/>
    <n v="0.20300000000000001"/>
    <n v="1604.8135"/>
    <n v="18"/>
    <n v="24092.959319999998"/>
    <n v="28886.643"/>
    <n v="-4793.6836800000019"/>
  </r>
  <r>
    <s v="ORD-2024-219735"/>
    <d v="2024-04-03T00:00:00"/>
    <d v="2024-04-07T00:00:00"/>
    <x v="1"/>
    <s v="Brazil"/>
    <s v="Brasília"/>
    <s v="Non-Profit"/>
    <x v="3"/>
    <x v="15"/>
    <x v="5"/>
    <x v="463"/>
    <n v="1023.27"/>
    <n v="1343.64"/>
    <n v="0.13300000000000001"/>
    <n v="17"/>
    <n v="4"/>
    <n v="19803.909960000001"/>
    <n v="17395.59"/>
    <n v="2408.3199600000007"/>
    <n v="0.12160830688810104"/>
    <x v="28"/>
    <s v="Q2-2024"/>
    <s v="Medium"/>
    <s v="Americas &gt; Brazil &gt; Brasília"/>
    <s v="Jan-2023"/>
    <n v="15"/>
    <n v="15"/>
    <n v="1473517.9961600001"/>
    <n v="895351.96728999983"/>
    <n v="0.60762879694940564"/>
    <s v="A"/>
    <n v="1"/>
    <n v="0"/>
    <n v="0.13300000000000001"/>
    <n v="1176.7604999999999"/>
    <n v="20.399999999999999"/>
    <n v="23764.691952000001"/>
    <n v="24005.914199999996"/>
    <n v="-241.22224799999458"/>
  </r>
  <r>
    <s v="ORD-2024-571797"/>
    <d v="2024-07-11T00:00:00"/>
    <d v="2024-07-31T00:00:00"/>
    <x v="2"/>
    <s v="China"/>
    <s v="Shenzhen"/>
    <s v="Consumer"/>
    <x v="2"/>
    <x v="12"/>
    <x v="5"/>
    <x v="464"/>
    <n v="647.26"/>
    <n v="1374.72"/>
    <n v="6.6000000000000003E-2"/>
    <n v="15"/>
    <n v="20"/>
    <n v="19259.8272"/>
    <n v="9708.9"/>
    <n v="9550.9272000000001"/>
    <n v="0.49589890401508901"/>
    <x v="23"/>
    <s v="Q3-2024"/>
    <s v="Medium"/>
    <s v="Asia &gt; China &gt; Shenzhen"/>
    <s v="Jan-2023"/>
    <n v="18"/>
    <n v="18"/>
    <n v="1473517.9961600001"/>
    <n v="914611.79448999977"/>
    <n v="0.62069943962237695"/>
    <s v="A"/>
    <n v="0"/>
    <n v="0"/>
    <n v="6.6000000000000003E-2"/>
    <n v="744.34899999999993"/>
    <n v="18"/>
    <n v="23111.792639999996"/>
    <n v="13398.281999999999"/>
    <n v="9713.5106399999968"/>
  </r>
  <r>
    <s v="ORD-2024-902741"/>
    <d v="2024-12-23T00:00:00"/>
    <d v="2025-01-11T00:00:00"/>
    <x v="0"/>
    <s v="Germany"/>
    <s v="Berlin"/>
    <s v="Education"/>
    <x v="0"/>
    <x v="10"/>
    <x v="5"/>
    <x v="465"/>
    <n v="501.81"/>
    <n v="921.62"/>
    <n v="0.01"/>
    <n v="21"/>
    <n v="19"/>
    <n v="19160.479800000001"/>
    <n v="10538.01"/>
    <n v="8622.4698000000008"/>
    <n v="0.45001325071202031"/>
    <x v="1"/>
    <s v="Q4-2024"/>
    <s v="Medium"/>
    <s v="Europe &gt; Germany &gt; Berlin"/>
    <s v="Jan-2023"/>
    <n v="23"/>
    <n v="23"/>
    <n v="1473517.9961600001"/>
    <n v="933772.27428999974"/>
    <n v="0.63370266038380119"/>
    <s v="A"/>
    <n v="0"/>
    <n v="0"/>
    <n v="0.01"/>
    <n v="577.08150000000001"/>
    <n v="25.2"/>
    <n v="22992.57576"/>
    <n v="14542.453799999999"/>
    <n v="8450.1219600000004"/>
  </r>
  <r>
    <s v="ORD-2023-623293"/>
    <d v="2023-10-12T00:00:00"/>
    <d v="2023-10-29T00:00:00"/>
    <x v="2"/>
    <s v="Japan"/>
    <s v="Nagoya"/>
    <s v="Non-Profit"/>
    <x v="3"/>
    <x v="11"/>
    <x v="5"/>
    <x v="466"/>
    <n v="1102.19"/>
    <n v="1711.16"/>
    <n v="0.151"/>
    <n v="13"/>
    <n v="17"/>
    <n v="18886.072920000002"/>
    <n v="14328.470000000001"/>
    <n v="4557.6029200000012"/>
    <n v="0.24132083675127528"/>
    <x v="5"/>
    <s v="Q4-2023"/>
    <s v="High"/>
    <s v="Asia &gt; Japan &gt; Nagoya"/>
    <s v="Mar-2023"/>
    <n v="7"/>
    <n v="7"/>
    <n v="1473517.9961600001"/>
    <n v="952658.34720999969"/>
    <n v="0.64651965547257317"/>
    <s v="A"/>
    <n v="0"/>
    <n v="0"/>
    <n v="0.151"/>
    <n v="1267.5184999999999"/>
    <n v="15.6"/>
    <n v="22663.287504"/>
    <n v="19773.2886"/>
    <n v="2889.998904"/>
  </r>
  <r>
    <s v="ORD-2025-564184"/>
    <d v="2025-01-29T00:00:00"/>
    <d v="2025-02-06T00:00:00"/>
    <x v="3"/>
    <s v="Kenya"/>
    <s v="Kisumu"/>
    <s v="Education"/>
    <x v="0"/>
    <x v="7"/>
    <x v="5"/>
    <x v="467"/>
    <n v="1445.27"/>
    <n v="2691.45"/>
    <n v="0"/>
    <n v="7"/>
    <n v="8"/>
    <n v="18840.149999999998"/>
    <n v="10116.89"/>
    <n v="8723.2599999999984"/>
    <n v="0.46301436028906351"/>
    <x v="9"/>
    <s v="Q1-2025"/>
    <s v="High"/>
    <s v="Africa &gt; Kenya &gt; Kisumu"/>
    <s v="Jan-2023"/>
    <n v="24"/>
    <n v="24"/>
    <n v="1473517.9961600001"/>
    <n v="971498.49720999971"/>
    <n v="0.65930548506481268"/>
    <s v="A"/>
    <n v="0"/>
    <n v="0"/>
    <n v="0"/>
    <n v="1662.0604999999998"/>
    <n v="8.4"/>
    <n v="22608.18"/>
    <n v="13961.308199999999"/>
    <n v="8646.8718000000008"/>
  </r>
  <r>
    <s v="ORD-2025-418232"/>
    <d v="2025-08-01T00:00:00"/>
    <d v="2025-08-21T00:00:00"/>
    <x v="2"/>
    <s v="China"/>
    <s v="Shanghai"/>
    <s v="Corporate"/>
    <x v="3"/>
    <x v="14"/>
    <x v="5"/>
    <x v="468"/>
    <n v="1220.4100000000001"/>
    <n v="2552.2199999999998"/>
    <n v="0.18099999999999999"/>
    <n v="9"/>
    <n v="20"/>
    <n v="18812.413619999999"/>
    <n v="10983.69"/>
    <n v="7828.7236199999988"/>
    <n v="0.41614668793360282"/>
    <x v="26"/>
    <s v="Q3-2025"/>
    <s v="High"/>
    <s v="Asia &gt; China &gt; Shanghai"/>
    <s v="Jan-2023"/>
    <n v="31"/>
    <n v="31"/>
    <n v="1473517.9961600001"/>
    <n v="990310.91082999972"/>
    <n v="0.67207249141901082"/>
    <s v="A"/>
    <n v="0"/>
    <n v="0"/>
    <n v="0.18099999999999999"/>
    <n v="1403.4714999999999"/>
    <n v="10.799999999999999"/>
    <n v="22574.896343999993"/>
    <n v="15157.492199999997"/>
    <n v="7417.4041439999964"/>
  </r>
  <r>
    <s v="ORD-2023-610470"/>
    <d v="2023-06-24T00:00:00"/>
    <d v="2023-07-21T00:00:00"/>
    <x v="2"/>
    <s v="Japan"/>
    <s v="Nagoya"/>
    <s v="Consumer"/>
    <x v="1"/>
    <x v="8"/>
    <x v="5"/>
    <x v="469"/>
    <n v="554.76"/>
    <n v="728.69"/>
    <n v="0.22"/>
    <n v="33"/>
    <n v="27"/>
    <n v="18756.480600000003"/>
    <n v="18307.079999999998"/>
    <n v="449.40060000000449"/>
    <n v="2.3959750743431284E-2"/>
    <x v="16"/>
    <s v="Q2-2023"/>
    <s v="Low"/>
    <s v="Asia &gt; Japan &gt; Nagoya"/>
    <s v="Mar-2023"/>
    <n v="3"/>
    <n v="3"/>
    <n v="1473517.9961600001"/>
    <n v="1009067.3914299997"/>
    <n v="0.68480153894261053"/>
    <s v="A"/>
    <n v="0"/>
    <n v="1"/>
    <n v="0.22"/>
    <n v="637.97399999999993"/>
    <n v="39.6"/>
    <n v="22507.776720000002"/>
    <n v="25263.770399999998"/>
    <n v="-2755.9936799999959"/>
  </r>
  <r>
    <s v="ORD-2024-805860"/>
    <d v="2024-09-13T00:00:00"/>
    <d v="2024-10-02T00:00:00"/>
    <x v="3"/>
    <s v="Kenya"/>
    <s v="Mombasa"/>
    <s v="Small Business"/>
    <x v="0"/>
    <x v="9"/>
    <x v="5"/>
    <x v="470"/>
    <n v="1338.99"/>
    <n v="1765.76"/>
    <n v="0.126"/>
    <n v="12"/>
    <n v="19"/>
    <n v="18519.29088"/>
    <n v="16067.880000000001"/>
    <n v="2451.4108799999995"/>
    <n v="0.1323706666677725"/>
    <x v="31"/>
    <s v="Q3-2024"/>
    <s v="High"/>
    <s v="Africa &gt; Kenya &gt; Mombasa"/>
    <s v="Jan-2023"/>
    <n v="20"/>
    <n v="20"/>
    <n v="1473517.9961600001"/>
    <n v="1027586.6823099997"/>
    <n v="0.69736961814372067"/>
    <s v="A"/>
    <n v="0"/>
    <n v="0"/>
    <n v="0.126"/>
    <n v="1539.8384999999998"/>
    <n v="14.399999999999999"/>
    <n v="22223.149055999995"/>
    <n v="22173.674399999996"/>
    <n v="49.474655999998504"/>
  </r>
  <r>
    <s v="ORD-2024-446030"/>
    <d v="2024-03-23T00:00:00"/>
    <d v="2024-03-26T00:00:00"/>
    <x v="2"/>
    <s v="India"/>
    <s v="Bengaluru"/>
    <s v="Education"/>
    <x v="3"/>
    <x v="12"/>
    <x v="5"/>
    <x v="471"/>
    <n v="382.21"/>
    <n v="571.89"/>
    <n v="0.14799999999999999"/>
    <n v="38"/>
    <n v="3"/>
    <n v="18515.51064"/>
    <n v="14523.98"/>
    <n v="3991.5306400000009"/>
    <n v="0.21557766985788088"/>
    <x v="12"/>
    <s v="Q1-2024"/>
    <s v="Low"/>
    <s v="Asia &gt; India &gt; Bengaluru"/>
    <s v="Jan-2023"/>
    <n v="14"/>
    <n v="14"/>
    <n v="1473517.9961600001"/>
    <n v="1046102.1929499997"/>
    <n v="0.70993513189262059"/>
    <s v="A"/>
    <n v="1"/>
    <n v="0"/>
    <n v="0.14799999999999999"/>
    <n v="439.54149999999993"/>
    <n v="45.6"/>
    <n v="22218.612767999999"/>
    <n v="20043.092399999998"/>
    <n v="2175.5203680000013"/>
  </r>
  <r>
    <s v="ORD-2023-732585"/>
    <d v="2023-08-25T00:00:00"/>
    <d v="2023-09-16T00:00:00"/>
    <x v="3"/>
    <s v="Nigeria"/>
    <s v="Abuja"/>
    <s v="Corporate"/>
    <x v="1"/>
    <x v="2"/>
    <x v="5"/>
    <x v="472"/>
    <n v="1196.83"/>
    <n v="2513.5100000000002"/>
    <n v="8.3000000000000004E-2"/>
    <n v="8"/>
    <n v="22"/>
    <n v="18439.109360000002"/>
    <n v="9574.64"/>
    <n v="8864.4693600000028"/>
    <n v="0.4807428160944538"/>
    <x v="3"/>
    <s v="Q3-2023"/>
    <s v="High"/>
    <s v="Africa &gt; Nigeria &gt; Abuja"/>
    <s v="Jan-2023"/>
    <n v="7"/>
    <n v="7"/>
    <n v="1473517.9961600001"/>
    <n v="1064541.3023099997"/>
    <n v="0.72244879606778001"/>
    <s v="A"/>
    <n v="0"/>
    <n v="0"/>
    <n v="8.3000000000000004E-2"/>
    <n v="1376.3544999999999"/>
    <n v="9.6"/>
    <n v="22126.931232000003"/>
    <n v="13213.003199999999"/>
    <n v="8913.9280320000034"/>
  </r>
  <r>
    <s v="ORD-2025-354346"/>
    <d v="2025-01-09T00:00:00"/>
    <d v="2025-01-15T00:00:00"/>
    <x v="2"/>
    <s v="China"/>
    <s v="Beijing"/>
    <s v="Education"/>
    <x v="2"/>
    <x v="1"/>
    <x v="5"/>
    <x v="473"/>
    <n v="304.77999999999997"/>
    <n v="537.27"/>
    <n v="0.187"/>
    <n v="42"/>
    <n v="6"/>
    <n v="18345.621419999999"/>
    <n v="12800.759999999998"/>
    <n v="5544.8614200000011"/>
    <n v="0.30224440443075495"/>
    <x v="9"/>
    <s v="Q1-2025"/>
    <s v="Low"/>
    <s v="Asia &gt; China &gt; Beijing"/>
    <s v="Jan-2023"/>
    <n v="24"/>
    <n v="24"/>
    <n v="1473517.9961600001"/>
    <n v="1082886.9237299997"/>
    <n v="0.73489901484203912"/>
    <s v="A"/>
    <n v="1"/>
    <n v="0"/>
    <n v="0.187"/>
    <n v="350.49699999999996"/>
    <n v="50.4"/>
    <n v="22014.745703999997"/>
    <n v="17665.048799999997"/>
    <n v="4349.6969040000004"/>
  </r>
  <r>
    <s v="ORD-2023-855675"/>
    <d v="2023-02-05T00:00:00"/>
    <d v="2023-02-28T00:00:00"/>
    <x v="1"/>
    <s v="USA"/>
    <s v="Austin"/>
    <s v="Non-Profit"/>
    <x v="5"/>
    <x v="2"/>
    <x v="5"/>
    <x v="474"/>
    <n v="1214.49"/>
    <n v="1533.95"/>
    <n v="0"/>
    <n v="11"/>
    <n v="23"/>
    <n v="16873.45"/>
    <n v="13359.39"/>
    <n v="3514.0600000000013"/>
    <n v="0.20825972163369086"/>
    <x v="29"/>
    <s v="Q1-2023"/>
    <s v="Medium"/>
    <s v="Americas &gt; USA &gt; Austin"/>
    <s v="Jan-2023"/>
    <n v="1"/>
    <n v="1"/>
    <n v="1473517.9961600001"/>
    <n v="1099760.3737299996"/>
    <n v="0.74635014746747863"/>
    <s v="A"/>
    <n v="0"/>
    <n v="0"/>
    <n v="0"/>
    <n v="1396.6634999999999"/>
    <n v="13.2"/>
    <n v="20248.14"/>
    <n v="18435.958199999997"/>
    <n v="1812.1818000000021"/>
  </r>
  <r>
    <s v="ORD-2024-668926"/>
    <d v="2024-10-23T00:00:00"/>
    <d v="2024-11-14T00:00:00"/>
    <x v="2"/>
    <s v="Japan"/>
    <s v="Osaka"/>
    <s v="Non-Profit"/>
    <x v="3"/>
    <x v="7"/>
    <x v="5"/>
    <x v="475"/>
    <n v="1406.4"/>
    <n v="1564.76"/>
    <n v="0.185"/>
    <n v="13"/>
    <n v="22"/>
    <n v="16578.6322"/>
    <n v="18283.2"/>
    <n v="-1704.5678000000007"/>
    <n v="-0.10281715520536132"/>
    <x v="25"/>
    <s v="Q4-2024"/>
    <s v="Medium"/>
    <s v="Asia &gt; Japan &gt; Osaka"/>
    <s v="Mar-2023"/>
    <n v="19"/>
    <n v="19"/>
    <n v="1473517.9961600001"/>
    <n v="1116339.0059299998"/>
    <n v="0.75760120259079855"/>
    <s v="A"/>
    <n v="0"/>
    <n v="0"/>
    <n v="0.185"/>
    <n v="1617.36"/>
    <n v="15.6"/>
    <n v="19894.358639999995"/>
    <n v="25230.815999999999"/>
    <n v="-5336.457360000004"/>
  </r>
  <r>
    <s v="ORD-2023-536542"/>
    <d v="2023-06-10T00:00:00"/>
    <d v="2023-06-18T00:00:00"/>
    <x v="3"/>
    <s v="Kenya"/>
    <s v="Nakuru"/>
    <s v="Enterprise"/>
    <x v="3"/>
    <x v="11"/>
    <x v="5"/>
    <x v="476"/>
    <n v="894.23"/>
    <n v="1421.55"/>
    <n v="0.109"/>
    <n v="13"/>
    <n v="8"/>
    <n v="16465.81365"/>
    <n v="11624.99"/>
    <n v="4840.8236500000003"/>
    <n v="0.2939923743154958"/>
    <x v="16"/>
    <s v="Q2-2023"/>
    <s v="Medium"/>
    <s v="Africa &gt; Kenya &gt; Nakuru"/>
    <s v="Jan-2023"/>
    <n v="5"/>
    <n v="5"/>
    <n v="1473517.9961600001"/>
    <n v="1132804.8195799997"/>
    <n v="0.76877569363394149"/>
    <s v="A"/>
    <n v="0"/>
    <n v="0"/>
    <n v="0.109"/>
    <n v="1028.3644999999999"/>
    <n v="15.6"/>
    <n v="19758.97638"/>
    <n v="16042.486199999998"/>
    <n v="3716.4901800000025"/>
  </r>
  <r>
    <s v="ORD-2025-246692"/>
    <d v="2025-04-17T00:00:00"/>
    <d v="2025-04-17T00:00:00"/>
    <x v="1"/>
    <s v="Brazil"/>
    <s v="São Paulo"/>
    <s v="Corporate"/>
    <x v="5"/>
    <x v="2"/>
    <x v="5"/>
    <x v="477"/>
    <n v="719.41"/>
    <n v="1125.99"/>
    <n v="4.1000000000000002E-2"/>
    <n v="15"/>
    <n v="0"/>
    <n v="16197.366149999998"/>
    <n v="10791.15"/>
    <n v="5406.2161499999984"/>
    <n v="0.33377131194876392"/>
    <x v="32"/>
    <s v="Q2-2025"/>
    <s v="Medium"/>
    <s v="Americas &gt; Brazil &gt; São Paulo"/>
    <s v="Jan-2023"/>
    <n v="27"/>
    <n v="27"/>
    <n v="1473517.9961600001"/>
    <n v="1149002.1857299996"/>
    <n v="0.77976800332558449"/>
    <s v="A"/>
    <n v="1"/>
    <n v="0"/>
    <n v="4.1000000000000002E-2"/>
    <n v="827.3214999999999"/>
    <n v="18"/>
    <n v="19436.839379999998"/>
    <n v="14891.786999999998"/>
    <n v="4545.0523799999992"/>
  </r>
  <r>
    <s v="ORD-2023-964434"/>
    <d v="2023-11-28T00:00:00"/>
    <d v="2023-12-07T00:00:00"/>
    <x v="2"/>
    <s v="India"/>
    <s v="Delhi"/>
    <s v="Enterprise"/>
    <x v="1"/>
    <x v="2"/>
    <x v="5"/>
    <x v="478"/>
    <n v="699.33"/>
    <n v="873.75"/>
    <n v="0.23499999999999999"/>
    <n v="23"/>
    <n v="9"/>
    <n v="15373.63125"/>
    <n v="16084.59"/>
    <n v="-710.95874999999978"/>
    <n v="-4.6245336475076428E-2"/>
    <x v="13"/>
    <s v="Q4-2023"/>
    <s v="Medium"/>
    <s v="Asia &gt; India &gt; Delhi"/>
    <s v="Jan-2023"/>
    <n v="10"/>
    <n v="10"/>
    <n v="1473517.9961600001"/>
    <n v="1164375.8169799997"/>
    <n v="0.79020128699776493"/>
    <s v="A"/>
    <n v="0"/>
    <n v="1"/>
    <n v="0.23499999999999999"/>
    <n v="804.22950000000003"/>
    <n v="27.599999999999998"/>
    <n v="18448.357499999998"/>
    <n v="22196.734199999999"/>
    <n v="-3748.3767000000007"/>
  </r>
  <r>
    <s v="ORD-2025-509940"/>
    <d v="2025-05-16T00:00:00"/>
    <d v="2025-05-27T00:00:00"/>
    <x v="2"/>
    <s v="China"/>
    <s v="Beijing"/>
    <s v="Enterprise"/>
    <x v="2"/>
    <x v="6"/>
    <x v="5"/>
    <x v="479"/>
    <n v="918.12"/>
    <n v="1337.69"/>
    <n v="9.5000000000000001E-2"/>
    <n v="12"/>
    <n v="11"/>
    <n v="14527.313400000001"/>
    <n v="11017.44"/>
    <n v="3509.8734000000004"/>
    <n v="0.24160512707050158"/>
    <x v="27"/>
    <s v="Q2-2025"/>
    <s v="Medium"/>
    <s v="Asia &gt; China &gt; Beijing"/>
    <s v="Jan-2023"/>
    <n v="28"/>
    <n v="28"/>
    <n v="1473517.9961600001"/>
    <n v="1178903.1303799998"/>
    <n v="0.80006021877726019"/>
    <s v="B"/>
    <n v="0"/>
    <n v="0"/>
    <n v="9.5000000000000001E-2"/>
    <n v="1055.838"/>
    <n v="14.399999999999999"/>
    <n v="17432.77608"/>
    <n v="15204.067199999998"/>
    <n v="2228.708880000002"/>
  </r>
  <r>
    <s v="ORD-2025-881624"/>
    <d v="2025-02-21T00:00:00"/>
    <d v="2025-03-21T00:00:00"/>
    <x v="3"/>
    <s v="Nigeria"/>
    <s v="Abuja"/>
    <s v="Enterprise"/>
    <x v="1"/>
    <x v="14"/>
    <x v="5"/>
    <x v="480"/>
    <n v="1437.39"/>
    <n v="1388.31"/>
    <n v="0.13800000000000001"/>
    <n v="12"/>
    <n v="28"/>
    <n v="14360.67864"/>
    <n v="17248.68"/>
    <n v="-2888.0013600000002"/>
    <n v="-0.20110479681341858"/>
    <x v="11"/>
    <s v="Q1-2025"/>
    <s v="Medium"/>
    <s v="Africa &gt; Nigeria &gt; Abuja"/>
    <s v="Jan-2023"/>
    <n v="25"/>
    <n v="25"/>
    <n v="1473517.9961600001"/>
    <n v="1193263.8090199998"/>
    <n v="0.80980606421479417"/>
    <s v="B"/>
    <n v="0"/>
    <n v="0"/>
    <n v="0.13800000000000001"/>
    <n v="1652.9984999999999"/>
    <n v="14.399999999999999"/>
    <n v="17232.814367999996"/>
    <n v="23803.178399999997"/>
    <n v="-6570.3640320000013"/>
  </r>
  <r>
    <s v="ORD-2025-757957"/>
    <d v="2025-04-24T00:00:00"/>
    <d v="2025-05-06T00:00:00"/>
    <x v="1"/>
    <s v="Brazil"/>
    <s v="Brasília"/>
    <s v="Consumer"/>
    <x v="2"/>
    <x v="1"/>
    <x v="5"/>
    <x v="481"/>
    <n v="394.13"/>
    <n v="932.29"/>
    <n v="0.109"/>
    <n v="17"/>
    <n v="12"/>
    <n v="14121.396630000001"/>
    <n v="6700.21"/>
    <n v="7421.1866300000011"/>
    <n v="0.5255278089303268"/>
    <x v="32"/>
    <s v="Q2-2025"/>
    <s v="Medium"/>
    <s v="Americas &gt; Brazil &gt; Brasília"/>
    <s v="Jan-2023"/>
    <n v="27"/>
    <n v="27"/>
    <n v="1473517.9961600001"/>
    <n v="1207385.2056499999"/>
    <n v="0.81938952140147292"/>
    <s v="B"/>
    <n v="0"/>
    <n v="0"/>
    <n v="0.109"/>
    <n v="453.24949999999995"/>
    <n v="20.399999999999999"/>
    <n v="16945.675955999999"/>
    <n v="9246.2897999999986"/>
    <n v="7699.3861560000005"/>
  </r>
  <r>
    <s v="ORD-2024-855073"/>
    <d v="2024-07-19T00:00:00"/>
    <d v="2024-07-19T00:00:00"/>
    <x v="3"/>
    <s v="Kenya"/>
    <s v="Kisumu"/>
    <s v="Small Business"/>
    <x v="0"/>
    <x v="5"/>
    <x v="5"/>
    <x v="482"/>
    <n v="857.24"/>
    <n v="758.23"/>
    <n v="0.125"/>
    <n v="21"/>
    <n v="0"/>
    <n v="13932.47625"/>
    <n v="18002.04"/>
    <n v="-4069.5637500000012"/>
    <n v="-0.29209192084572916"/>
    <x v="23"/>
    <s v="Q3-2024"/>
    <s v="Low"/>
    <s v="Africa &gt; Kenya &gt; Kisumu"/>
    <s v="Jan-2023"/>
    <n v="18"/>
    <n v="18"/>
    <n v="1473517.9961600001"/>
    <n v="1221317.6819"/>
    <n v="0.82884476815536956"/>
    <s v="B"/>
    <n v="1"/>
    <n v="0"/>
    <n v="0.125"/>
    <n v="985.82599999999991"/>
    <n v="25.2"/>
    <n v="16718.9715"/>
    <n v="24842.815199999997"/>
    <n v="-8123.8436999999976"/>
  </r>
  <r>
    <s v="ORD-2025-474368"/>
    <d v="2025-04-27T00:00:00"/>
    <d v="2025-05-17T00:00:00"/>
    <x v="1"/>
    <s v="USA"/>
    <s v="Austin"/>
    <s v="Corporate"/>
    <x v="3"/>
    <x v="15"/>
    <x v="5"/>
    <x v="483"/>
    <n v="932.26"/>
    <n v="1624.67"/>
    <n v="0.23499999999999999"/>
    <n v="11"/>
    <n v="20"/>
    <n v="13671.598050000002"/>
    <n v="10254.86"/>
    <n v="3416.7380500000017"/>
    <n v="0.24991504559337166"/>
    <x v="32"/>
    <s v="Q2-2025"/>
    <s v="High"/>
    <s v="Americas &gt; USA &gt; Austin"/>
    <s v="Jan-2023"/>
    <n v="27"/>
    <n v="27"/>
    <n v="1473517.9961600001"/>
    <n v="1234989.2799499999"/>
    <n v="0.83812297044786155"/>
    <s v="B"/>
    <n v="0"/>
    <n v="1"/>
    <n v="0.23499999999999999"/>
    <n v="1072.0989999999999"/>
    <n v="13.2"/>
    <n v="16405.917659999999"/>
    <n v="14151.706799999998"/>
    <n v="2254.210860000001"/>
  </r>
  <r>
    <s v="ORD-2023-562894"/>
    <d v="2023-02-23T00:00:00"/>
    <d v="2023-03-25T00:00:00"/>
    <x v="1"/>
    <s v="Canada"/>
    <s v="Montreal"/>
    <s v="Enterprise"/>
    <x v="2"/>
    <x v="4"/>
    <x v="5"/>
    <x v="484"/>
    <n v="1242.6600000000001"/>
    <n v="1794.07"/>
    <n v="8.8999999999999996E-2"/>
    <n v="8"/>
    <n v="30"/>
    <n v="13075.18216"/>
    <n v="9941.2800000000007"/>
    <n v="3133.9021599999996"/>
    <n v="0.23968325042440553"/>
    <x v="29"/>
    <s v="Q1-2023"/>
    <s v="High"/>
    <s v="Americas &gt; Canada &gt; Montreal"/>
    <s v="Jan-2023"/>
    <n v="1"/>
    <n v="1"/>
    <n v="1473517.9961600001"/>
    <n v="1248064.46211"/>
    <n v="0.84699641630605538"/>
    <s v="B"/>
    <n v="0"/>
    <n v="0"/>
    <n v="8.8999999999999996E-2"/>
    <n v="1429.059"/>
    <n v="9.6"/>
    <n v="15690.218592000001"/>
    <n v="13718.966399999999"/>
    <n v="1971.2521920000017"/>
  </r>
  <r>
    <s v="ORD-2025-831576"/>
    <d v="2025-09-15T00:00:00"/>
    <d v="2025-09-25T00:00:00"/>
    <x v="2"/>
    <s v="India"/>
    <s v="Delhi"/>
    <s v="Consumer"/>
    <x v="0"/>
    <x v="5"/>
    <x v="5"/>
    <x v="485"/>
    <n v="1488.91"/>
    <n v="1483.74"/>
    <n v="0.16800000000000001"/>
    <n v="10"/>
    <n v="10"/>
    <n v="12344.716799999998"/>
    <n v="14889.1"/>
    <n v="-2544.383200000002"/>
    <n v="-0.20611110333450519"/>
    <x v="21"/>
    <s v="Q3-2025"/>
    <s v="Medium"/>
    <s v="Asia &gt; India &gt; Delhi"/>
    <s v="Jan-2023"/>
    <n v="32"/>
    <n v="32"/>
    <n v="1473517.9961600001"/>
    <n v="1260409.17891"/>
    <n v="0.85537413332896961"/>
    <s v="B"/>
    <n v="0"/>
    <n v="0"/>
    <n v="0.16800000000000001"/>
    <n v="1712.2465"/>
    <n v="12"/>
    <n v="14813.660159999999"/>
    <n v="20546.957999999999"/>
    <n v="-5733.2978399999993"/>
  </r>
  <r>
    <s v="ORD-2025-526752"/>
    <d v="2025-06-09T00:00:00"/>
    <d v="2025-06-25T00:00:00"/>
    <x v="2"/>
    <s v="India"/>
    <s v="Hyderabad"/>
    <s v="Enterprise"/>
    <x v="5"/>
    <x v="9"/>
    <x v="5"/>
    <x v="486"/>
    <n v="527.33000000000004"/>
    <n v="911.72"/>
    <n v="0.14399999999999999"/>
    <n v="15"/>
    <n v="16"/>
    <n v="11706.4848"/>
    <n v="7909.9500000000007"/>
    <n v="3796.5347999999994"/>
    <n v="0.32431040272652978"/>
    <x v="15"/>
    <s v="Q2-2025"/>
    <s v="Medium"/>
    <s v="Asia &gt; India &gt; Hyderabad"/>
    <s v="Jan-2023"/>
    <n v="29"/>
    <n v="29"/>
    <n v="1473517.9961600001"/>
    <n v="1272115.66371"/>
    <n v="0.86331871549933137"/>
    <s v="B"/>
    <n v="0"/>
    <n v="0"/>
    <n v="0.14399999999999999"/>
    <n v="606.42949999999996"/>
    <n v="18"/>
    <n v="14047.78176"/>
    <n v="10915.731"/>
    <n v="3132.0507600000001"/>
  </r>
  <r>
    <s v="ORD-2023-921939"/>
    <d v="2023-06-23T00:00:00"/>
    <d v="2023-07-18T00:00:00"/>
    <x v="1"/>
    <s v="Canada"/>
    <s v="Vancouver"/>
    <s v="Enterprise"/>
    <x v="2"/>
    <x v="15"/>
    <x v="5"/>
    <x v="487"/>
    <n v="807.02"/>
    <n v="1435.54"/>
    <n v="0"/>
    <n v="8"/>
    <n v="25"/>
    <n v="11484.32"/>
    <n v="6456.16"/>
    <n v="5028.16"/>
    <n v="0.43782827368098415"/>
    <x v="16"/>
    <s v="Q2-2023"/>
    <s v="Medium"/>
    <s v="Americas &gt; Canada &gt; Vancouver"/>
    <s v="Jan-2023"/>
    <n v="5"/>
    <n v="5"/>
    <n v="1473517.9961600001"/>
    <n v="1283599.9837100001"/>
    <n v="0.87111252597869326"/>
    <s v="B"/>
    <n v="0"/>
    <n v="0"/>
    <n v="0"/>
    <n v="928.07299999999987"/>
    <n v="9.6"/>
    <n v="13781.183999999999"/>
    <n v="8909.500799999998"/>
    <n v="4871.6832000000013"/>
  </r>
  <r>
    <s v="ORD-2025-323492"/>
    <d v="2025-04-27T00:00:00"/>
    <d v="2025-05-27T00:00:00"/>
    <x v="2"/>
    <s v="India"/>
    <s v="Unknown - India"/>
    <s v="Enterprise"/>
    <x v="1"/>
    <x v="11"/>
    <x v="5"/>
    <x v="488"/>
    <n v="481.32"/>
    <n v="1135.99"/>
    <n v="0.14499999999999999"/>
    <n v="11"/>
    <n v="30"/>
    <n v="10683.985949999998"/>
    <n v="5294.5199999999995"/>
    <n v="5389.4659499999989"/>
    <n v="0.50444337677175621"/>
    <x v="32"/>
    <s v="Q2-2025"/>
    <s v="Medium"/>
    <s v="Asia &gt; India &gt; Unknown - India"/>
    <s v="Jan-2023"/>
    <n v="27"/>
    <n v="27"/>
    <n v="1473517.9961600001"/>
    <n v="1294283.9696599999"/>
    <n v="0.87836319137799101"/>
    <s v="B"/>
    <n v="0"/>
    <n v="0"/>
    <n v="0.14499999999999999"/>
    <n v="553.51799999999992"/>
    <n v="13.2"/>
    <n v="12820.78314"/>
    <n v="7306.4375999999984"/>
    <n v="5514.3455400000012"/>
  </r>
  <r>
    <s v="ORD-2024-331226"/>
    <d v="2024-11-30T00:00:00"/>
    <d v="2024-12-19T00:00:00"/>
    <x v="3"/>
    <s v="Kenya"/>
    <s v="Kisumu"/>
    <s v="Corporate"/>
    <x v="2"/>
    <x v="2"/>
    <x v="5"/>
    <x v="489"/>
    <n v="1195.98"/>
    <n v="1841.9"/>
    <n v="5.5E-2"/>
    <n v="6"/>
    <n v="19"/>
    <n v="10443.573"/>
    <n v="7175.88"/>
    <n v="3267.6930000000002"/>
    <n v="0.31289032977506837"/>
    <x v="6"/>
    <s v="Q4-2024"/>
    <s v="High"/>
    <s v="Africa &gt; Kenya &gt; Kisumu"/>
    <s v="Jan-2023"/>
    <n v="22"/>
    <n v="22"/>
    <n v="1473517.9961600001"/>
    <n v="1304727.54266"/>
    <n v="0.88545070101629608"/>
    <s v="B"/>
    <n v="0"/>
    <n v="0"/>
    <n v="5.5E-2"/>
    <n v="1375.377"/>
    <n v="7.1999999999999993"/>
    <n v="12532.287599999998"/>
    <n v="9902.7143999999989"/>
    <n v="2629.5731999999989"/>
  </r>
  <r>
    <s v="ORD-2024-237478"/>
    <d v="2024-10-03T00:00:00"/>
    <d v="2024-10-11T00:00:00"/>
    <x v="2"/>
    <s v="China"/>
    <s v="Beijing"/>
    <s v="Enterprise"/>
    <x v="3"/>
    <x v="7"/>
    <x v="5"/>
    <x v="490"/>
    <n v="1132.6099999999999"/>
    <n v="2206.63"/>
    <n v="6.3E-2"/>
    <n v="5"/>
    <n v="8"/>
    <n v="10338.061550000002"/>
    <n v="5663.0499999999993"/>
    <n v="4675.0115500000029"/>
    <n v="0.45221355351671338"/>
    <x v="25"/>
    <s v="Q4-2024"/>
    <s v="High"/>
    <s v="Asia &gt; China &gt; Beijing"/>
    <s v="Jan-2023"/>
    <n v="21"/>
    <n v="21"/>
    <n v="1473517.9961600001"/>
    <n v="1315065.60421"/>
    <n v="0.89246660552302159"/>
    <s v="B"/>
    <n v="0"/>
    <n v="0"/>
    <n v="6.3E-2"/>
    <n v="1302.5014999999999"/>
    <n v="6"/>
    <n v="12405.673860000001"/>
    <n v="7815.0089999999991"/>
    <n v="4590.6648600000017"/>
  </r>
  <r>
    <s v="ORD-2025-155182"/>
    <d v="2025-07-11T00:00:00"/>
    <d v="2025-08-03T00:00:00"/>
    <x v="3"/>
    <s v="Kenya"/>
    <s v="Nakuru"/>
    <s v="Small Business"/>
    <x v="0"/>
    <x v="1"/>
    <x v="5"/>
    <x v="491"/>
    <n v="389.93"/>
    <n v="486.13"/>
    <n v="0.13200000000000001"/>
    <n v="23"/>
    <n v="23"/>
    <n v="9705.0993199999994"/>
    <n v="8968.39"/>
    <n v="736.70931999999993"/>
    <n v="7.5909508569562995E-2"/>
    <x v="10"/>
    <s v="Q3-2025"/>
    <s v="Low"/>
    <s v="Africa &gt; Kenya &gt; Nakuru"/>
    <s v="Jan-2023"/>
    <n v="30"/>
    <n v="30"/>
    <n v="1473517.9961600001"/>
    <n v="1324770.7035300001"/>
    <n v="0.8990529514959188"/>
    <s v="B"/>
    <n v="0"/>
    <n v="0"/>
    <n v="0.13200000000000001"/>
    <n v="448.41949999999997"/>
    <n v="27.599999999999998"/>
    <n v="11646.119183999999"/>
    <n v="12376.378199999997"/>
    <n v="-730.25901599999816"/>
  </r>
  <r>
    <s v="ORD-2024-251426"/>
    <d v="2024-03-09T00:00:00"/>
    <d v="2024-03-26T00:00:00"/>
    <x v="1"/>
    <s v="USA"/>
    <s v="San Francisco"/>
    <s v="Education"/>
    <x v="3"/>
    <x v="14"/>
    <x v="5"/>
    <x v="492"/>
    <n v="1137.4100000000001"/>
    <n v="1680.93"/>
    <n v="0.254"/>
    <n v="7"/>
    <n v="17"/>
    <n v="8777.81646"/>
    <n v="7961.8700000000008"/>
    <n v="815.94645999999921"/>
    <n v="9.2955516183121381E-2"/>
    <x v="12"/>
    <s v="Q1-2024"/>
    <s v="High"/>
    <s v="Americas &gt; USA &gt; San Francisco"/>
    <s v="Jan-2023"/>
    <n v="14"/>
    <n v="14"/>
    <n v="1473517.9961600001"/>
    <n v="1333548.5199899999"/>
    <n v="0.90500999883628042"/>
    <s v="B"/>
    <n v="0"/>
    <n v="1"/>
    <n v="0.25"/>
    <n v="1308.0215000000001"/>
    <n v="8.4"/>
    <n v="10589.859"/>
    <n v="10987.3806"/>
    <n v="-397.52160000000003"/>
  </r>
  <r>
    <s v="ORD-2025-673091"/>
    <d v="2025-05-07T00:00:00"/>
    <d v="2025-05-13T00:00:00"/>
    <x v="2"/>
    <s v="India"/>
    <s v="Bengaluru"/>
    <s v="Enterprise"/>
    <x v="3"/>
    <x v="8"/>
    <x v="5"/>
    <x v="493"/>
    <n v="935.98"/>
    <n v="2077.69"/>
    <n v="0.17499999999999999"/>
    <n v="5"/>
    <n v="6"/>
    <n v="8570.4712500000005"/>
    <n v="4679.8999999999996"/>
    <n v="3890.5712500000009"/>
    <n v="0.45395067978321502"/>
    <x v="27"/>
    <s v="Q2-2025"/>
    <s v="High"/>
    <s v="Asia &gt; India &gt; Bengaluru"/>
    <s v="Jan-2023"/>
    <n v="28"/>
    <n v="28"/>
    <n v="1473517.9961600001"/>
    <n v="1342118.9912399999"/>
    <n v="0.91082633177034344"/>
    <s v="B"/>
    <n v="1"/>
    <n v="0"/>
    <n v="0.17499999999999999"/>
    <n v="1076.377"/>
    <n v="6"/>
    <n v="10284.565499999999"/>
    <n v="6458.2619999999997"/>
    <n v="3826.3034999999991"/>
  </r>
  <r>
    <s v="ORD-2023-525643"/>
    <d v="2023-08-17T00:00:00"/>
    <d v="2023-09-03T00:00:00"/>
    <x v="3"/>
    <s v="South Africa"/>
    <s v="Durban"/>
    <s v="Enterprise"/>
    <x v="0"/>
    <x v="5"/>
    <x v="5"/>
    <x v="494"/>
    <n v="676.37"/>
    <n v="1276.67"/>
    <n v="6.6000000000000003E-2"/>
    <n v="7"/>
    <n v="17"/>
    <n v="8346.8684599999997"/>
    <n v="4734.59"/>
    <n v="3612.2784599999995"/>
    <n v="0.4327705027712872"/>
    <x v="3"/>
    <s v="Q3-2023"/>
    <s v="Medium"/>
    <s v="Africa &gt; South Africa &gt; Durban"/>
    <s v="Jan-2023"/>
    <n v="7"/>
    <n v="7"/>
    <n v="1473517.9961600001"/>
    <n v="1350465.8596999999"/>
    <n v="0.916490917124409"/>
    <s v="B"/>
    <n v="0"/>
    <n v="0"/>
    <n v="6.6000000000000003E-2"/>
    <n v="777.82549999999992"/>
    <n v="8.4"/>
    <n v="10016.242151999999"/>
    <n v="6533.7341999999999"/>
    <n v="3482.507951999999"/>
  </r>
  <r>
    <s v="ORD-2023-378104"/>
    <d v="2023-10-18T00:00:00"/>
    <d v="2023-10-20T00:00:00"/>
    <x v="3"/>
    <s v="Kenya"/>
    <s v="Kisumu"/>
    <s v="Consumer"/>
    <x v="0"/>
    <x v="8"/>
    <x v="5"/>
    <x v="495"/>
    <n v="774.12"/>
    <n v="908.3"/>
    <n v="0"/>
    <n v="9"/>
    <n v="2"/>
    <n v="8174.7"/>
    <n v="6967.08"/>
    <n v="1207.6199999999999"/>
    <n v="0.14772652207420456"/>
    <x v="5"/>
    <s v="Q4-2023"/>
    <s v="Medium"/>
    <s v="Africa &gt; Kenya &gt; Kisumu"/>
    <s v="Jan-2023"/>
    <n v="9"/>
    <n v="9"/>
    <n v="1473517.9961600001"/>
    <n v="1358640.5596999999"/>
    <n v="0.92203866070222984"/>
    <s v="B"/>
    <n v="1"/>
    <n v="0"/>
    <n v="0"/>
    <n v="890.23799999999994"/>
    <n v="10.799999999999999"/>
    <n v="9809.64"/>
    <n v="9614.5703999999987"/>
    <n v="195.06960000000072"/>
  </r>
  <r>
    <s v="ORD-2024-567435"/>
    <d v="2024-04-26T00:00:00"/>
    <d v="2024-05-03T00:00:00"/>
    <x v="0"/>
    <s v="United Kingdom"/>
    <s v="London"/>
    <s v="Non-Profit"/>
    <x v="5"/>
    <x v="15"/>
    <x v="5"/>
    <x v="496"/>
    <n v="1232.77"/>
    <n v="891.73"/>
    <n v="0.16700000000000001"/>
    <n v="11"/>
    <n v="7"/>
    <n v="8170.9219899999998"/>
    <n v="13560.47"/>
    <n v="-5389.5480099999995"/>
    <n v="-0.65960096260813761"/>
    <x v="28"/>
    <s v="Q2-2024"/>
    <s v="Medium"/>
    <s v="Europe &gt; United Kingdom &gt; London"/>
    <s v="Jan-2023"/>
    <n v="15"/>
    <n v="15"/>
    <n v="1473517.9961600001"/>
    <n v="1366811.4816899998"/>
    <n v="0.92758384034122532"/>
    <s v="B"/>
    <n v="1"/>
    <n v="0"/>
    <n v="0.16700000000000001"/>
    <n v="1417.6854999999998"/>
    <n v="13.2"/>
    <n v="9805.1063879999983"/>
    <n v="18713.448599999996"/>
    <n v="-8908.3422119999977"/>
  </r>
  <r>
    <s v="ORD-2024-993481"/>
    <d v="2024-08-18T00:00:00"/>
    <d v="2024-09-12T00:00:00"/>
    <x v="2"/>
    <s v="India"/>
    <s v="Mumbai"/>
    <s v="Consumer"/>
    <x v="1"/>
    <x v="1"/>
    <x v="5"/>
    <x v="497"/>
    <n v="1154.03"/>
    <n v="1590.36"/>
    <n v="0.3"/>
    <n v="7"/>
    <n v="25"/>
    <n v="7792.7639999999983"/>
    <n v="8078.21"/>
    <n v="-285.44600000000173"/>
    <n v="-3.6629622044245379E-2"/>
    <x v="4"/>
    <s v="Q3-2024"/>
    <s v="Medium"/>
    <s v="Asia &gt; India &gt; Mumbai"/>
    <s v="Jan-2023"/>
    <n v="19"/>
    <n v="19"/>
    <n v="1473517.9961600001"/>
    <n v="1374604.2456899998"/>
    <n v="0.93287238382716031"/>
    <s v="B"/>
    <n v="0"/>
    <n v="1"/>
    <n v="0.25"/>
    <n v="1327.1344999999999"/>
    <n v="8.4"/>
    <n v="10019.268"/>
    <n v="11147.9298"/>
    <n v="-1128.6617999999999"/>
  </r>
  <r>
    <s v="ORD-2024-536442"/>
    <d v="2024-08-31T00:00:00"/>
    <d v="2024-09-26T00:00:00"/>
    <x v="2"/>
    <s v="Japan"/>
    <s v="Tokyo"/>
    <s v="Education"/>
    <x v="2"/>
    <x v="14"/>
    <x v="5"/>
    <x v="498"/>
    <n v="1189.03"/>
    <n v="2949.62"/>
    <n v="0.125"/>
    <n v="3"/>
    <n v="26"/>
    <n v="7742.7525000000005"/>
    <n v="3567.09"/>
    <n v="4175.6625000000004"/>
    <n v="0.53929949330034765"/>
    <x v="4"/>
    <s v="Q3-2024"/>
    <s v="High"/>
    <s v="Asia &gt; Japan &gt; Tokyo"/>
    <s v="Mar-2023"/>
    <n v="17"/>
    <n v="17"/>
    <n v="1473517.9961600001"/>
    <n v="1382346.9981899997"/>
    <n v="0.93812698711003684"/>
    <s v="B"/>
    <n v="0"/>
    <n v="0"/>
    <n v="0.125"/>
    <n v="1367.3844999999999"/>
    <n v="3.5999999999999996"/>
    <n v="9291.3029999999981"/>
    <n v="4922.5841999999993"/>
    <n v="4368.7187999999987"/>
  </r>
  <r>
    <s v="ORD-2025-252117"/>
    <d v="2025-04-28T00:00:00"/>
    <d v="2025-05-19T00:00:00"/>
    <x v="0"/>
    <s v="Germany"/>
    <s v="Berlin"/>
    <s v="Corporate"/>
    <x v="5"/>
    <x v="7"/>
    <x v="5"/>
    <x v="499"/>
    <n v="350.76"/>
    <n v="492.18"/>
    <n v="5.2999999999999999E-2"/>
    <n v="14"/>
    <n v="21"/>
    <n v="6525.3224399999999"/>
    <n v="4910.6399999999994"/>
    <n v="1614.6824400000005"/>
    <n v="0.2474486823979844"/>
    <x v="32"/>
    <s v="Q2-2025"/>
    <s v="Low"/>
    <s v="Europe &gt; Germany &gt; Berlin"/>
    <s v="Jan-2023"/>
    <n v="27"/>
    <n v="27"/>
    <n v="1473517.9961600001"/>
    <n v="1388872.3206299997"/>
    <n v="0.94255538395147687"/>
    <s v="B"/>
    <n v="0"/>
    <n v="0"/>
    <n v="5.2999999999999999E-2"/>
    <n v="403.37399999999997"/>
    <n v="16.8"/>
    <n v="7830.386927999999"/>
    <n v="6776.6831999999995"/>
    <n v="1053.7037279999995"/>
  </r>
  <r>
    <s v="ORD-2025-725646"/>
    <d v="2025-09-10T00:00:00"/>
    <d v="2025-09-30T00:00:00"/>
    <x v="3"/>
    <s v="Kenya"/>
    <s v="Mombasa"/>
    <s v="Corporate"/>
    <x v="3"/>
    <x v="2"/>
    <x v="5"/>
    <x v="500"/>
    <n v="1009.48"/>
    <n v="1088.81"/>
    <n v="0.16"/>
    <n v="7"/>
    <n v="20"/>
    <n v="6402.2028"/>
    <n v="7066.3600000000006"/>
    <n v="-664.15720000000056"/>
    <n v="-0.10373885688219694"/>
    <x v="21"/>
    <s v="Q3-2025"/>
    <s v="Medium"/>
    <s v="Africa &gt; Kenya &gt; Mombasa"/>
    <s v="Jan-2023"/>
    <n v="32"/>
    <n v="32"/>
    <n v="1473517.9961600001"/>
    <n v="1395274.5234299998"/>
    <n v="0.94690022589890088"/>
    <s v="B"/>
    <n v="0"/>
    <n v="0"/>
    <n v="0.16"/>
    <n v="1160.902"/>
    <n v="8.4"/>
    <n v="7682.64336"/>
    <n v="9751.5768000000007"/>
    <n v="-2068.9334400000007"/>
  </r>
  <r>
    <s v="ORD-2023-363031"/>
    <d v="2023-05-06T00:00:00"/>
    <d v="2023-05-14T00:00:00"/>
    <x v="2"/>
    <s v="Japan"/>
    <s v="Osaka"/>
    <s v="Enterprise"/>
    <x v="1"/>
    <x v="7"/>
    <x v="5"/>
    <x v="501"/>
    <n v="291.18"/>
    <n v="479.54"/>
    <n v="0.14099999999999999"/>
    <n v="15"/>
    <n v="8"/>
    <n v="6178.8729000000003"/>
    <n v="4367.7"/>
    <n v="1811.1729000000005"/>
    <n v="0.29312350801066006"/>
    <x v="0"/>
    <s v="Q2-2023"/>
    <s v="Low"/>
    <s v="Asia &gt; Japan &gt; Osaka"/>
    <s v="Mar-2023"/>
    <n v="2"/>
    <n v="2"/>
    <n v="1473517.9961600001"/>
    <n v="1401453.3963299999"/>
    <n v="0.95109350546257243"/>
    <s v="C"/>
    <n v="0"/>
    <n v="0"/>
    <n v="0.14099999999999999"/>
    <n v="334.85699999999997"/>
    <n v="18"/>
    <n v="7414.6474800000005"/>
    <n v="6027.4259999999995"/>
    <n v="1387.2214800000011"/>
  </r>
  <r>
    <s v="ORD-2025-168148"/>
    <d v="2025-03-29T00:00:00"/>
    <d v="2025-04-02T00:00:00"/>
    <x v="3"/>
    <s v="Nigeria"/>
    <s v="Lagos"/>
    <s v="Non-Profit"/>
    <x v="1"/>
    <x v="12"/>
    <x v="5"/>
    <x v="502"/>
    <n v="259.93"/>
    <n v="255.94"/>
    <n v="7.1999999999999995E-2"/>
    <n v="26"/>
    <n v="4"/>
    <n v="6175.3203199999998"/>
    <n v="6758.18"/>
    <n v="-582.85968000000048"/>
    <n v="-9.4385335463861492E-2"/>
    <x v="20"/>
    <s v="Q1-2025"/>
    <s v="Low"/>
    <s v="Africa &gt; Nigeria &gt; Lagos"/>
    <s v="Jan-2023"/>
    <n v="26"/>
    <n v="26"/>
    <n v="1473517.9961600001"/>
    <n v="1407628.7166499998"/>
    <n v="0.9552843740750312"/>
    <s v="C"/>
    <n v="1"/>
    <n v="0"/>
    <n v="7.1999999999999995E-2"/>
    <n v="298.91949999999997"/>
    <n v="31.2"/>
    <n v="7410.384384"/>
    <n v="9326.2883999999995"/>
    <n v="-1915.9040159999995"/>
  </r>
  <r>
    <s v="ORD-2023-133848"/>
    <d v="2023-08-15T00:00:00"/>
    <d v="2023-09-07T00:00:00"/>
    <x v="1"/>
    <s v="USA"/>
    <s v="New York"/>
    <s v="Enterprise"/>
    <x v="2"/>
    <x v="10"/>
    <x v="5"/>
    <x v="503"/>
    <n v="590.33000000000004"/>
    <n v="973.04"/>
    <n v="0"/>
    <n v="6"/>
    <n v="23"/>
    <n v="5838.24"/>
    <n v="3541.9800000000005"/>
    <n v="2296.2599999999993"/>
    <n v="0.39331373838691103"/>
    <x v="3"/>
    <s v="Q3-2023"/>
    <s v="Medium"/>
    <s v="Americas &gt; USA &gt; New York"/>
    <s v="Jan-2023"/>
    <n v="7"/>
    <n v="7"/>
    <n v="1473517.9961600001"/>
    <n v="1413466.9566499998"/>
    <n v="0.95924648381187483"/>
    <s v="C"/>
    <n v="0"/>
    <n v="0"/>
    <n v="0"/>
    <n v="678.87950000000001"/>
    <n v="7.1999999999999993"/>
    <n v="7005.887999999999"/>
    <n v="4887.9323999999997"/>
    <n v="2117.9555999999993"/>
  </r>
  <r>
    <s v="ORD-2025-515515"/>
    <d v="2025-01-03T00:00:00"/>
    <d v="2025-01-23T00:00:00"/>
    <x v="2"/>
    <s v="Japan"/>
    <s v="Osaka"/>
    <s v="Corporate"/>
    <x v="5"/>
    <x v="6"/>
    <x v="5"/>
    <x v="504"/>
    <n v="908.6"/>
    <n v="691.37"/>
    <n v="0.25"/>
    <n v="11"/>
    <n v="20"/>
    <n v="5703.8024999999998"/>
    <n v="9994.6"/>
    <n v="-4290.7975000000006"/>
    <n v="-0.75226964818645115"/>
    <x v="9"/>
    <s v="Q1-2025"/>
    <s v="Low"/>
    <s v="Asia &gt; Japan &gt; Osaka"/>
    <s v="Mar-2023"/>
    <n v="22"/>
    <n v="22"/>
    <n v="1473517.9961600001"/>
    <n v="1419170.7591499998"/>
    <n v="0.9631173578119645"/>
    <s v="C"/>
    <n v="0"/>
    <n v="1"/>
    <n v="0.25"/>
    <n v="1044.8899999999999"/>
    <n v="13.2"/>
    <n v="6844.5629999999992"/>
    <n v="13792.547999999997"/>
    <n v="-6947.9849999999979"/>
  </r>
  <r>
    <s v="ORD-2023-597666"/>
    <d v="2023-10-25T00:00:00"/>
    <d v="2023-11-24T00:00:00"/>
    <x v="0"/>
    <s v="France"/>
    <s v="Paris"/>
    <s v="Enterprise"/>
    <x v="5"/>
    <x v="1"/>
    <x v="5"/>
    <x v="505"/>
    <n v="287.85000000000002"/>
    <n v="602.91999999999996"/>
    <n v="0.222"/>
    <n v="12"/>
    <n v="30"/>
    <n v="5628.8611199999996"/>
    <n v="3454.2000000000003"/>
    <n v="2174.6611199999993"/>
    <n v="0.38634122847216373"/>
    <x v="5"/>
    <s v="Q4-2023"/>
    <s v="Low"/>
    <s v="Europe &gt; France &gt; Paris"/>
    <s v="Jan-2023"/>
    <n v="9"/>
    <n v="9"/>
    <n v="1473517.9961600001"/>
    <n v="1424799.6202699998"/>
    <n v="0.96693737299648819"/>
    <s v="C"/>
    <n v="0"/>
    <n v="1"/>
    <n v="0.222"/>
    <n v="331.02749999999997"/>
    <n v="14.399999999999999"/>
    <n v="6754.6333439999989"/>
    <n v="4766.7959999999994"/>
    <n v="1987.8373439999996"/>
  </r>
  <r>
    <s v="ORD-2025-683043"/>
    <d v="2025-08-13T00:00:00"/>
    <d v="2025-09-03T00:00:00"/>
    <x v="0"/>
    <s v="France"/>
    <s v="Paris"/>
    <s v="Education"/>
    <x v="0"/>
    <x v="14"/>
    <x v="5"/>
    <x v="506"/>
    <n v="603.47"/>
    <n v="1344.05"/>
    <n v="0.20499999999999999"/>
    <n v="5"/>
    <n v="21"/>
    <n v="5342.5987500000001"/>
    <n v="3017.3500000000004"/>
    <n v="2325.2487499999997"/>
    <n v="0.43522803392262982"/>
    <x v="26"/>
    <s v="Q3-2025"/>
    <s v="Medium"/>
    <s v="Europe &gt; France &gt; Paris"/>
    <s v="Jan-2023"/>
    <n v="31"/>
    <n v="31"/>
    <n v="1473517.9961600001"/>
    <n v="1430142.2190199997"/>
    <n v="0.97056311680411234"/>
    <s v="C"/>
    <n v="0"/>
    <n v="1"/>
    <n v="0.20499999999999999"/>
    <n v="693.9905"/>
    <n v="6"/>
    <n v="6411.1184999999996"/>
    <n v="4163.9430000000002"/>
    <n v="2247.1754999999994"/>
  </r>
  <r>
    <s v="ORD-2023-581799"/>
    <d v="2023-12-05T00:00:00"/>
    <d v="2023-12-12T00:00:00"/>
    <x v="1"/>
    <s v="Brazil"/>
    <s v="Brasília"/>
    <s v="Corporate"/>
    <x v="3"/>
    <x v="6"/>
    <x v="5"/>
    <x v="507"/>
    <n v="307.43"/>
    <n v="495.19"/>
    <n v="0"/>
    <n v="10"/>
    <n v="7"/>
    <n v="4951.8999999999996"/>
    <n v="3074.3"/>
    <n v="1877.5999999999995"/>
    <n v="0.37916759223732299"/>
    <x v="19"/>
    <s v="Q4-2023"/>
    <s v="Low"/>
    <s v="Americas &gt; Brazil &gt; Brasília"/>
    <s v="Jan-2023"/>
    <n v="11"/>
    <n v="11"/>
    <n v="1473517.9961600001"/>
    <n v="1435094.1190199996"/>
    <n v="0.97392371369733288"/>
    <s v="C"/>
    <n v="1"/>
    <n v="0"/>
    <n v="0"/>
    <n v="353.54449999999997"/>
    <n v="12"/>
    <n v="5942.28"/>
    <n v="4242.5339999999997"/>
    <n v="1699.7460000000001"/>
  </r>
  <r>
    <s v="ORD-2025-653781"/>
    <d v="2025-01-11T00:00:00"/>
    <d v="2025-01-23T00:00:00"/>
    <x v="1"/>
    <s v="USA"/>
    <s v="Austin"/>
    <s v="Consumer"/>
    <x v="5"/>
    <x v="11"/>
    <x v="5"/>
    <x v="508"/>
    <n v="100.69"/>
    <n v="226.14"/>
    <n v="6.5000000000000002E-2"/>
    <n v="23"/>
    <n v="12"/>
    <n v="4863.1406999999999"/>
    <n v="2315.87"/>
    <n v="2547.2707"/>
    <n v="0.52379128162999689"/>
    <x v="9"/>
    <s v="Q1-2025"/>
    <s v="Low"/>
    <s v="Americas &gt; USA &gt; Austin"/>
    <s v="Jan-2023"/>
    <n v="24"/>
    <n v="24"/>
    <n v="1473517.9961600001"/>
    <n v="1439957.2597199997"/>
    <n v="0.97722407427160041"/>
    <s v="C"/>
    <n v="0"/>
    <n v="0"/>
    <n v="6.5000000000000002E-2"/>
    <n v="115.79349999999999"/>
    <n v="27.599999999999998"/>
    <n v="5835.7688399999997"/>
    <n v="3195.9005999999995"/>
    <n v="2639.8682400000002"/>
  </r>
  <r>
    <s v="ORD-2023-747341"/>
    <d v="2023-04-19T00:00:00"/>
    <d v="2023-04-28T00:00:00"/>
    <x v="1"/>
    <s v="Brazil"/>
    <s v="Rio de Janeiro"/>
    <s v="Corporate"/>
    <x v="5"/>
    <x v="9"/>
    <x v="5"/>
    <x v="509"/>
    <n v="1013.54"/>
    <n v="927.93"/>
    <n v="0.17499999999999999"/>
    <n v="6"/>
    <n v="9"/>
    <n v="4593.2534999999998"/>
    <n v="6081.24"/>
    <n v="-1487.9865"/>
    <n v="-0.32395044166406234"/>
    <x v="24"/>
    <s v="Q2-2023"/>
    <s v="Medium"/>
    <s v="Americas &gt; Brazil &gt; Rio de Janeiro"/>
    <s v="Jan-2023"/>
    <n v="3"/>
    <n v="3"/>
    <n v="1473517.9961600001"/>
    <n v="1444550.5132199998"/>
    <n v="0.98034127644488245"/>
    <s v="C"/>
    <n v="0"/>
    <n v="0"/>
    <n v="0.17499999999999999"/>
    <n v="1165.5709999999999"/>
    <n v="7.1999999999999993"/>
    <n v="5511.9041999999981"/>
    <n v="8392.1111999999994"/>
    <n v="-2880.2070000000012"/>
  </r>
  <r>
    <s v="ORD-2025-417942"/>
    <d v="2025-06-09T00:00:00"/>
    <d v="2025-06-24T00:00:00"/>
    <x v="2"/>
    <s v="Japan"/>
    <s v="Nagoya"/>
    <s v="Corporate"/>
    <x v="3"/>
    <x v="7"/>
    <x v="5"/>
    <x v="510"/>
    <n v="400.39"/>
    <n v="712.75"/>
    <n v="0.115"/>
    <n v="6"/>
    <n v="15"/>
    <n v="3784.7024999999999"/>
    <n v="2402.34"/>
    <n v="1382.3624999999997"/>
    <n v="0.36524997671547493"/>
    <x v="15"/>
    <s v="Q2-2025"/>
    <s v="Low"/>
    <s v="Asia &gt; Japan &gt; Nagoya"/>
    <s v="Mar-2023"/>
    <n v="27"/>
    <n v="27"/>
    <n v="1473517.9961600001"/>
    <n v="1448335.2157199997"/>
    <n v="0.98290975712164574"/>
    <s v="C"/>
    <n v="0"/>
    <n v="0"/>
    <n v="0.115"/>
    <n v="460.44849999999997"/>
    <n v="7.1999999999999993"/>
    <n v="4541.6429999999991"/>
    <n v="3315.2291999999993"/>
    <n v="1226.4137999999998"/>
  </r>
  <r>
    <s v="ORD-2023-613287"/>
    <d v="2023-03-31T00:00:00"/>
    <d v="2023-04-12T00:00:00"/>
    <x v="3"/>
    <s v="Kenya"/>
    <s v="Mombasa"/>
    <s v="Small Business"/>
    <x v="2"/>
    <x v="1"/>
    <x v="5"/>
    <x v="511"/>
    <n v="304.22000000000003"/>
    <n v="393.31"/>
    <n v="0.26500000000000001"/>
    <n v="12"/>
    <n v="12"/>
    <n v="3468.9942000000001"/>
    <n v="3650.6400000000003"/>
    <n v="-181.64580000000024"/>
    <n v="-5.2362670424758923E-2"/>
    <x v="8"/>
    <s v="Q1-2023"/>
    <s v="Low"/>
    <s v="Africa &gt; Kenya &gt; Mombasa"/>
    <s v="Jan-2023"/>
    <n v="2"/>
    <n v="2"/>
    <n v="1473517.9961600001"/>
    <n v="1451804.2099199998"/>
    <n v="0.98526398300082751"/>
    <s v="C"/>
    <n v="0"/>
    <n v="1"/>
    <n v="0.25"/>
    <n v="349.85300000000001"/>
    <n v="14.399999999999999"/>
    <n v="4247.7479999999996"/>
    <n v="5037.8831999999993"/>
    <n v="-790.13519999999971"/>
  </r>
  <r>
    <s v="ORD-2024-968374"/>
    <d v="2024-02-11T00:00:00"/>
    <d v="2024-03-03T00:00:00"/>
    <x v="3"/>
    <s v="Kenya"/>
    <s v="Kisumu"/>
    <s v="Enterprise"/>
    <x v="2"/>
    <x v="7"/>
    <x v="5"/>
    <x v="512"/>
    <n v="516.86"/>
    <n v="852.54"/>
    <n v="5.0999999999999997E-2"/>
    <n v="4"/>
    <n v="21"/>
    <n v="3236.2418399999997"/>
    <n v="2067.44"/>
    <n v="1168.8018399999996"/>
    <n v="0.36116022775355988"/>
    <x v="30"/>
    <s v="Q1-2024"/>
    <s v="Medium"/>
    <s v="Africa &gt; Kenya &gt; Kisumu"/>
    <s v="Jan-2023"/>
    <n v="13"/>
    <n v="13"/>
    <n v="1473517.9961600001"/>
    <n v="1455040.4517599999"/>
    <n v="0.98746025196288545"/>
    <s v="C"/>
    <n v="0"/>
    <n v="0"/>
    <n v="5.0999999999999997E-2"/>
    <n v="594.38900000000001"/>
    <n v="4.8"/>
    <n v="3883.4902079999993"/>
    <n v="2853.0672"/>
    <n v="1030.4230079999993"/>
  </r>
  <r>
    <s v="ORD-2023-967239"/>
    <d v="2023-12-24T00:00:00"/>
    <d v="2024-01-01T00:00:00"/>
    <x v="1"/>
    <s v="Brazil"/>
    <s v="São Paulo"/>
    <s v="Education"/>
    <x v="3"/>
    <x v="1"/>
    <x v="5"/>
    <x v="513"/>
    <n v="526.49"/>
    <n v="496.2"/>
    <n v="0"/>
    <n v="5"/>
    <n v="8"/>
    <n v="2481"/>
    <n v="2632.45"/>
    <n v="-151.44999999999982"/>
    <n v="-6.1043933897621853E-2"/>
    <x v="19"/>
    <s v="Q4-2023"/>
    <s v="Low"/>
    <s v="Americas &gt; Brazil &gt; São Paulo"/>
    <s v="Jan-2023"/>
    <n v="11"/>
    <n v="11"/>
    <n v="1473517.9961600001"/>
    <n v="1457521.4517599999"/>
    <n v="0.9891439775817551"/>
    <s v="C"/>
    <n v="0"/>
    <n v="0"/>
    <n v="0"/>
    <n v="605.46349999999995"/>
    <n v="6"/>
    <n v="2977.2"/>
    <n v="3632.7809999999999"/>
    <n v="-655.58100000000013"/>
  </r>
  <r>
    <s v="ORD-2024-605518"/>
    <d v="2024-05-30T00:00:00"/>
    <d v="2024-06-13T00:00:00"/>
    <x v="1"/>
    <s v="USA"/>
    <s v="San Francisco"/>
    <s v="Small Business"/>
    <x v="0"/>
    <x v="6"/>
    <x v="5"/>
    <x v="514"/>
    <n v="157.78"/>
    <n v="361.1"/>
    <n v="0.187"/>
    <n v="8"/>
    <n v="14"/>
    <n v="2348.5944"/>
    <n v="1262.24"/>
    <n v="1086.3543999999999"/>
    <n v="0.46255513510549118"/>
    <x v="17"/>
    <s v="Q2-2024"/>
    <s v="Low"/>
    <s v="Americas &gt; USA &gt; San Francisco"/>
    <s v="Jan-2023"/>
    <n v="16"/>
    <n v="16"/>
    <n v="1473517.9961600001"/>
    <n v="1459870.0461599999"/>
    <n v="0.99073784640868534"/>
    <s v="C"/>
    <n v="0"/>
    <n v="0"/>
    <n v="0.187"/>
    <n v="181.44699999999997"/>
    <n v="9.6"/>
    <n v="2818.3132799999998"/>
    <n v="1741.8911999999998"/>
    <n v="1076.4220800000001"/>
  </r>
  <r>
    <s v="ORD-2023-274037"/>
    <d v="2023-08-15T00:00:00"/>
    <d v="2023-08-25T00:00:00"/>
    <x v="3"/>
    <s v="Kenya"/>
    <s v="Nairobi"/>
    <s v="Small Business"/>
    <x v="0"/>
    <x v="15"/>
    <x v="5"/>
    <x v="515"/>
    <n v="91.85"/>
    <n v="111.29"/>
    <n v="0"/>
    <n v="21"/>
    <n v="10"/>
    <n v="2337.09"/>
    <n v="1928.85"/>
    <n v="408.24000000000024"/>
    <n v="0.17467876718483252"/>
    <x v="3"/>
    <s v="Q3-2023"/>
    <s v="Low"/>
    <s v="Africa &gt; Kenya &gt; Nairobi"/>
    <s v="Jan-2023"/>
    <n v="7"/>
    <n v="7"/>
    <n v="1473517.9961600001"/>
    <n v="1462207.13616"/>
    <n v="0.99232390779788482"/>
    <s v="C"/>
    <n v="0"/>
    <n v="0"/>
    <n v="0"/>
    <n v="105.62749999999998"/>
    <n v="25.2"/>
    <n v="2804.5080000000003"/>
    <n v="2661.8129999999996"/>
    <n v="142.69500000000062"/>
  </r>
  <r>
    <s v="ORD-2024-853298"/>
    <d v="2024-03-06T00:00:00"/>
    <d v="2024-03-26T00:00:00"/>
    <x v="3"/>
    <s v="Nigeria"/>
    <s v="Port Harcourt"/>
    <s v="Consumer"/>
    <x v="1"/>
    <x v="14"/>
    <x v="5"/>
    <x v="516"/>
    <n v="65.64"/>
    <n v="151.88"/>
    <n v="0.16700000000000001"/>
    <n v="18"/>
    <n v="20"/>
    <n v="2277.28872"/>
    <n v="1181.52"/>
    <n v="1095.76872"/>
    <n v="0.48117250587356353"/>
    <x v="12"/>
    <s v="Q1-2024"/>
    <s v="Low"/>
    <s v="Africa &gt; Nigeria &gt; Port Harcourt"/>
    <s v="Jan-2023"/>
    <n v="14"/>
    <n v="14"/>
    <n v="1473517.9961600001"/>
    <n v="1464484.4248800001"/>
    <n v="0.99386938516968126"/>
    <s v="C"/>
    <n v="0"/>
    <n v="0"/>
    <n v="0.16700000000000001"/>
    <n v="75.48599999999999"/>
    <n v="21.599999999999998"/>
    <n v="2732.7464639999998"/>
    <n v="1630.4975999999997"/>
    <n v="1102.2488640000001"/>
  </r>
  <r>
    <s v="ORD-2025-908258"/>
    <d v="2025-06-21T00:00:00"/>
    <d v="2025-06-27T00:00:00"/>
    <x v="3"/>
    <s v="South Africa"/>
    <s v="Durban"/>
    <s v="Enterprise"/>
    <x v="5"/>
    <x v="15"/>
    <x v="5"/>
    <x v="517"/>
    <n v="93.91"/>
    <n v="99.04"/>
    <n v="5.7000000000000002E-2"/>
    <n v="22"/>
    <n v="6"/>
    <n v="2054.6838400000001"/>
    <n v="2066.02"/>
    <n v="-11.336159999999836"/>
    <n v="-5.5172283829320601E-3"/>
    <x v="15"/>
    <s v="Q2-2025"/>
    <s v="Low"/>
    <s v="Africa &gt; South Africa &gt; Durban"/>
    <s v="Jan-2023"/>
    <n v="29"/>
    <n v="29"/>
    <n v="1473517.9961600001"/>
    <n v="1466539.1087200001"/>
    <n v="0.99526379219107808"/>
    <s v="C"/>
    <n v="1"/>
    <n v="0"/>
    <n v="5.7000000000000002E-2"/>
    <n v="107.99649999999998"/>
    <n v="26.4"/>
    <n v="2465.6206079999997"/>
    <n v="2851.1075999999994"/>
    <n v="-385.48699199999965"/>
  </r>
  <r>
    <s v="ORD-2025-591006"/>
    <d v="2025-06-25T00:00:00"/>
    <d v="2025-07-10T00:00:00"/>
    <x v="0"/>
    <s v="United Kingdom"/>
    <s v="Birmingham"/>
    <s v="Non-Profit"/>
    <x v="1"/>
    <x v="4"/>
    <x v="5"/>
    <x v="518"/>
    <n v="546.83000000000004"/>
    <n v="400.84"/>
    <n v="7.8E-2"/>
    <n v="5"/>
    <n v="15"/>
    <n v="1847.8724"/>
    <n v="2734.15"/>
    <n v="-886.27760000000012"/>
    <n v="-0.47962056254533597"/>
    <x v="15"/>
    <s v="Q2-2025"/>
    <s v="Low"/>
    <s v="Europe &gt; United Kingdom &gt; Birmingham"/>
    <s v="Jan-2023"/>
    <n v="29"/>
    <n v="29"/>
    <n v="1473517.9961600001"/>
    <n v="1468386.9811200001"/>
    <n v="0.99651784704810431"/>
    <s v="C"/>
    <n v="0"/>
    <n v="0"/>
    <n v="7.8E-2"/>
    <n v="628.85450000000003"/>
    <n v="6"/>
    <n v="2217.44688"/>
    <n v="3773.1270000000004"/>
    <n v="-1555.6801200000004"/>
  </r>
  <r>
    <s v="ORD-2023-897079"/>
    <d v="2023-04-14T00:00:00"/>
    <d v="2023-05-14T00:00:00"/>
    <x v="3"/>
    <s v="Kenya"/>
    <s v="Nakuru"/>
    <s v="Consumer"/>
    <x v="1"/>
    <x v="9"/>
    <x v="5"/>
    <x v="519"/>
    <n v="209.25"/>
    <n v="434.8"/>
    <n v="0"/>
    <n v="4"/>
    <n v="30"/>
    <n v="1739.2"/>
    <n v="837"/>
    <n v="902.2"/>
    <n v="0.51874425022999082"/>
    <x v="24"/>
    <s v="Q2-2023"/>
    <s v="Low"/>
    <s v="Africa &gt; Kenya &gt; Nakuru"/>
    <s v="Jan-2023"/>
    <n v="3"/>
    <n v="3"/>
    <n v="1473517.9961600001"/>
    <n v="1470126.1811200001"/>
    <n v="0.99769815160124331"/>
    <s v="C"/>
    <n v="0"/>
    <n v="0"/>
    <n v="0"/>
    <n v="240.63749999999999"/>
    <n v="4.8"/>
    <n v="2087.04"/>
    <n v="1155.06"/>
    <n v="931.98"/>
  </r>
  <r>
    <s v="ORD-2025-177994"/>
    <d v="2025-03-24T00:00:00"/>
    <d v="2025-04-04T00:00:00"/>
    <x v="2"/>
    <s v="India"/>
    <s v="Mumbai"/>
    <s v="Education"/>
    <x v="1"/>
    <x v="8"/>
    <x v="5"/>
    <x v="520"/>
    <n v="23.83"/>
    <n v="47.29"/>
    <n v="6.4000000000000001E-2"/>
    <n v="23"/>
    <n v="11"/>
    <n v="1018.05912"/>
    <n v="548.08999999999992"/>
    <n v="469.96912000000009"/>
    <n v="0.46163244429262623"/>
    <x v="20"/>
    <s v="Q1-2025"/>
    <s v="Low"/>
    <s v="Asia &gt; India &gt; Mumbai"/>
    <s v="Jan-2023"/>
    <n v="26"/>
    <n v="26"/>
    <n v="1473517.9961600001"/>
    <n v="1471144.2402400002"/>
    <n v="0.99838905535854605"/>
    <s v="C"/>
    <n v="0"/>
    <n v="0"/>
    <n v="6.4000000000000001E-2"/>
    <n v="27.404499999999995"/>
    <n v="27.599999999999998"/>
    <n v="1221.670944"/>
    <n v="756.36419999999976"/>
    <n v="465.30674400000021"/>
  </r>
  <r>
    <s v="ORD-2025-926547"/>
    <d v="2025-03-11T00:00:00"/>
    <d v="2025-03-26T00:00:00"/>
    <x v="0"/>
    <s v="Germany"/>
    <s v="Berlin"/>
    <s v="Small Business"/>
    <x v="2"/>
    <x v="14"/>
    <x v="5"/>
    <x v="521"/>
    <n v="116.97"/>
    <n v="140.82"/>
    <n v="0.122"/>
    <n v="8"/>
    <n v="15"/>
    <n v="989.1196799999999"/>
    <n v="935.76"/>
    <n v="53.359679999999912"/>
    <n v="5.3946636669892079E-2"/>
    <x v="20"/>
    <s v="Q1-2025"/>
    <s v="Low"/>
    <s v="Europe &gt; Germany &gt; Berlin"/>
    <s v="Jan-2023"/>
    <n v="26"/>
    <n v="26"/>
    <n v="1473517.9961600001"/>
    <n v="1472133.3599200002"/>
    <n v="0.99906031942357798"/>
    <s v="C"/>
    <n v="0"/>
    <n v="0"/>
    <n v="0.122"/>
    <n v="134.51549999999997"/>
    <n v="9.6"/>
    <n v="1186.9436159999998"/>
    <n v="1291.3487999999998"/>
    <n v="-104.40518399999996"/>
  </r>
  <r>
    <s v="ORD-2023-898009"/>
    <d v="2023-05-04T00:00:00"/>
    <d v="2023-05-16T00:00:00"/>
    <x v="3"/>
    <s v="Nigeria"/>
    <s v="Abuja"/>
    <s v="Small Business"/>
    <x v="1"/>
    <x v="8"/>
    <x v="5"/>
    <x v="522"/>
    <n v="77.739999999999995"/>
    <n v="147.12"/>
    <n v="0"/>
    <n v="4"/>
    <n v="12"/>
    <n v="588.48"/>
    <n v="310.95999999999998"/>
    <n v="277.52000000000004"/>
    <n v="0.47158781946710171"/>
    <x v="0"/>
    <s v="Q2-2023"/>
    <s v="Low"/>
    <s v="Africa &gt; Nigeria &gt; Abuja"/>
    <s v="Jan-2023"/>
    <n v="4"/>
    <n v="4"/>
    <n v="1473517.9961600001"/>
    <n v="1472721.8399200002"/>
    <n v="0.99945969018222058"/>
    <s v="C"/>
    <n v="0"/>
    <n v="0"/>
    <n v="0"/>
    <n v="89.400999999999982"/>
    <n v="4.8"/>
    <n v="706.17600000000004"/>
    <n v="429.12479999999988"/>
    <n v="277.05120000000016"/>
  </r>
  <r>
    <s v="ORD-2023-378676"/>
    <d v="2023-05-03T00:00:00"/>
    <d v="2023-05-16T00:00:00"/>
    <x v="1"/>
    <s v="USA"/>
    <s v="New York"/>
    <s v="Corporate"/>
    <x v="1"/>
    <x v="2"/>
    <x v="5"/>
    <x v="523"/>
    <n v="64.5"/>
    <n v="123.62"/>
    <n v="0"/>
    <n v="4"/>
    <n v="13"/>
    <n v="494.48"/>
    <n v="258"/>
    <n v="236.48000000000002"/>
    <n v="0.47823976702798904"/>
    <x v="0"/>
    <s v="Q2-2023"/>
    <s v="Low"/>
    <s v="Americas &gt; USA &gt; New York"/>
    <s v="Jan-2023"/>
    <n v="4"/>
    <n v="4"/>
    <n v="1473517.9961600001"/>
    <n v="1473216.3199200002"/>
    <n v="0.99979526803148244"/>
    <s v="C"/>
    <n v="0"/>
    <n v="0"/>
    <n v="0"/>
    <n v="74.174999999999997"/>
    <n v="4.8"/>
    <n v="593.37599999999998"/>
    <n v="356.03999999999996"/>
    <n v="237.33600000000001"/>
  </r>
  <r>
    <s v="ORD-2023-251563"/>
    <d v="2023-05-11T00:00:00"/>
    <d v="2023-06-07T00:00:00"/>
    <x v="3"/>
    <s v="Kenya"/>
    <s v="Mombasa"/>
    <s v="Corporate"/>
    <x v="2"/>
    <x v="8"/>
    <x v="5"/>
    <x v="524"/>
    <n v="12.85"/>
    <n v="15.41"/>
    <n v="0.13700000000000001"/>
    <n v="12"/>
    <n v="27"/>
    <n v="159.58596"/>
    <n v="154.19999999999999"/>
    <n v="5.3859600000000114"/>
    <n v="3.3749585489851436E-2"/>
    <x v="0"/>
    <s v="Q2-2023"/>
    <s v="Low"/>
    <s v="Africa &gt; Kenya &gt; Mombasa"/>
    <s v="Jan-2023"/>
    <n v="4"/>
    <n v="4"/>
    <n v="1473517.9961600001"/>
    <n v="1473375.9058800002"/>
    <n v="0.99990357071961777"/>
    <s v="C"/>
    <n v="0"/>
    <n v="0"/>
    <n v="0.13700000000000001"/>
    <n v="14.777499999999998"/>
    <n v="14.399999999999999"/>
    <n v="191.50315199999997"/>
    <n v="212.79599999999996"/>
    <n v="-21.292847999999992"/>
  </r>
  <r>
    <s v="ORD-2025-541048"/>
    <d v="2025-04-04T00:00:00"/>
    <d v="2025-04-13T00:00:00"/>
    <x v="0"/>
    <s v="Germany"/>
    <s v="Munich"/>
    <s v="Consumer"/>
    <x v="1"/>
    <x v="6"/>
    <x v="5"/>
    <x v="525"/>
    <n v="7.02"/>
    <n v="6.28"/>
    <n v="0.13400000000000001"/>
    <n v="16"/>
    <n v="9"/>
    <n v="87.015680000000003"/>
    <n v="112.32"/>
    <n v="-25.30431999999999"/>
    <n v="-0.2908018416910606"/>
    <x v="32"/>
    <s v="Q2-2025"/>
    <s v="Low"/>
    <s v="Europe &gt; Germany &gt; Munich"/>
    <s v="Jan-2023"/>
    <n v="27"/>
    <n v="27"/>
    <n v="1473517.9961600001"/>
    <n v="1473462.9215600002"/>
    <n v="0.99996262373439382"/>
    <s v="C"/>
    <n v="0"/>
    <n v="0"/>
    <n v="0.13400000000000001"/>
    <n v="8.0729999999999986"/>
    <n v="19.2"/>
    <n v="104.41881599999999"/>
    <n v="155.00159999999997"/>
    <n v="-50.582783999999975"/>
  </r>
  <r>
    <s v="ORD-2024-516704"/>
    <d v="2024-03-01T00:00:00"/>
    <d v="2024-03-08T00:00:00"/>
    <x v="1"/>
    <s v="Brazil"/>
    <s v="São Paulo"/>
    <s v="Non-Profit"/>
    <x v="3"/>
    <x v="14"/>
    <x v="5"/>
    <x v="526"/>
    <n v="5.34"/>
    <n v="12.69"/>
    <n v="0.13200000000000001"/>
    <n v="5"/>
    <n v="7"/>
    <n v="55.074599999999997"/>
    <n v="26.7"/>
    <n v="28.374599999999997"/>
    <n v="0.51520301554618642"/>
    <x v="12"/>
    <s v="Q1-2024"/>
    <s v="Low"/>
    <s v="Americas &gt; Brazil &gt; São Paulo"/>
    <s v="Jan-2023"/>
    <n v="14"/>
    <n v="14"/>
    <n v="1473517.9961600001"/>
    <n v="1473517.9961600001"/>
    <n v="1"/>
    <s v="C"/>
    <n v="1"/>
    <n v="0"/>
    <n v="0.13200000000000001"/>
    <n v="6.1409999999999991"/>
    <n v="6"/>
    <n v="66.089519999999993"/>
    <n v="36.845999999999997"/>
    <n v="29.243519999999997"/>
  </r>
  <r>
    <s v="ORD-2023-640022"/>
    <d v="2023-08-24T00:00:00"/>
    <d v="2023-09-20T00:00:00"/>
    <x v="3"/>
    <s v="South Africa"/>
    <s v="Durban"/>
    <s v="Small Business"/>
    <x v="1"/>
    <x v="9"/>
    <x v="6"/>
    <x v="527"/>
    <n v="1399.64"/>
    <n v="3342.11"/>
    <n v="0"/>
    <n v="28"/>
    <n v="27"/>
    <n v="93579.08"/>
    <n v="39189.920000000006"/>
    <n v="54389.159999999996"/>
    <n v="0.58121067229983447"/>
    <x v="3"/>
    <s v="Q3-2023"/>
    <s v="High"/>
    <s v="Africa &gt; South Africa &gt; Durban"/>
    <s v="Jan-2023"/>
    <n v="7"/>
    <n v="7"/>
    <n v="1460546.9416299989"/>
    <n v="93579.08"/>
    <n v="6.4071258055947128E-2"/>
    <s v="A"/>
    <n v="0"/>
    <n v="0"/>
    <n v="0"/>
    <n v="1609.586"/>
    <n v="33.6"/>
    <n v="112294.89600000001"/>
    <n v="54082.089599999999"/>
    <n v="58212.806400000009"/>
  </r>
  <r>
    <s v="ORD-2023-974506"/>
    <d v="2023-12-28T00:00:00"/>
    <d v="2024-01-01T00:00:00"/>
    <x v="3"/>
    <s v="South Africa"/>
    <s v="Cape Town"/>
    <s v="Education"/>
    <x v="5"/>
    <x v="5"/>
    <x v="6"/>
    <x v="528"/>
    <n v="1141.8"/>
    <n v="2318.7399999999998"/>
    <n v="0.107"/>
    <n v="26"/>
    <n v="4"/>
    <n v="53836.505319999989"/>
    <n v="29686.799999999999"/>
    <n v="24149.70531999999"/>
    <n v="0.44857490612468298"/>
    <x v="19"/>
    <s v="Q4-2023"/>
    <s v="High"/>
    <s v="Africa &gt; South Africa &gt; Cape Town"/>
    <s v="Jan-2023"/>
    <n v="11"/>
    <n v="11"/>
    <n v="1460546.9416299989"/>
    <n v="147415.58531999998"/>
    <n v="0.10093176817410697"/>
    <s v="A"/>
    <n v="1"/>
    <n v="0"/>
    <n v="0.107"/>
    <n v="1313.07"/>
    <n v="31.2"/>
    <n v="64603.806383999996"/>
    <n v="40967.784"/>
    <n v="23636.022383999996"/>
  </r>
  <r>
    <s v="ORD-2023-472078"/>
    <d v="2023-02-28T00:00:00"/>
    <d v="2023-03-06T00:00:00"/>
    <x v="0"/>
    <s v="Germany"/>
    <s v="Frankfurt"/>
    <s v="Small Business"/>
    <x v="1"/>
    <x v="4"/>
    <x v="6"/>
    <x v="529"/>
    <n v="880.02"/>
    <n v="1251.21"/>
    <n v="0.123"/>
    <n v="43"/>
    <n v="6"/>
    <n v="47184.38031"/>
    <n v="37840.86"/>
    <n v="9343.5203099999999"/>
    <n v="0.19802146915172658"/>
    <x v="29"/>
    <s v="Q1-2023"/>
    <s v="Medium"/>
    <s v="Europe &gt; Germany &gt; Frankfurt"/>
    <s v="Jan-2023"/>
    <n v="1"/>
    <n v="1"/>
    <n v="1460546.9416299989"/>
    <n v="194599.96562999999"/>
    <n v="0.13323773449747711"/>
    <s v="A"/>
    <n v="1"/>
    <n v="0"/>
    <n v="0.123"/>
    <n v="1012.0229999999999"/>
    <n v="51.6"/>
    <n v="56621.256372000003"/>
    <n v="52220.3868"/>
    <n v="4400.8695720000032"/>
  </r>
  <r>
    <s v="ORD-2023-184577"/>
    <d v="2023-05-17T00:00:00"/>
    <d v="2023-06-03T00:00:00"/>
    <x v="2"/>
    <s v="China"/>
    <s v="Beijing"/>
    <s v="Non-Profit"/>
    <x v="5"/>
    <x v="9"/>
    <x v="6"/>
    <x v="530"/>
    <n v="979.59"/>
    <n v="2210.94"/>
    <n v="0.15"/>
    <n v="25"/>
    <n v="17"/>
    <n v="46982.474999999999"/>
    <n v="24489.75"/>
    <n v="22492.724999999999"/>
    <n v="0.47874712858358354"/>
    <x v="0"/>
    <s v="Q2-2023"/>
    <s v="High"/>
    <s v="Asia &gt; China &gt; Beijing"/>
    <s v="Jan-2023"/>
    <n v="4"/>
    <n v="4"/>
    <n v="1460546.9416299989"/>
    <n v="241582.44063"/>
    <n v="0.1654054612995795"/>
    <s v="A"/>
    <n v="0"/>
    <n v="0"/>
    <n v="0.15"/>
    <n v="1126.5284999999999"/>
    <n v="30"/>
    <n v="56378.969999999994"/>
    <n v="33795.854999999996"/>
    <n v="22583.114999999998"/>
  </r>
  <r>
    <s v="ORD-2024-687100"/>
    <d v="2024-09-10T00:00:00"/>
    <d v="2024-10-07T00:00:00"/>
    <x v="3"/>
    <s v="Kenya"/>
    <s v="Kisumu"/>
    <s v="Consumer"/>
    <x v="0"/>
    <x v="2"/>
    <x v="6"/>
    <x v="531"/>
    <n v="1248.3900000000001"/>
    <n v="1805.11"/>
    <n v="0.20300000000000001"/>
    <n v="25"/>
    <n v="27"/>
    <n v="35966.816749999998"/>
    <n v="31209.750000000004"/>
    <n v="4757.0667499999945"/>
    <n v="0.13226265707820792"/>
    <x v="31"/>
    <s v="Q3-2024"/>
    <s v="High"/>
    <s v="Africa &gt; Kenya &gt; Kisumu"/>
    <s v="Jan-2023"/>
    <n v="20"/>
    <n v="20"/>
    <n v="1460546.9416299989"/>
    <n v="277549.25737999997"/>
    <n v="0.19003104211785865"/>
    <s v="A"/>
    <n v="0"/>
    <n v="1"/>
    <n v="0.20300000000000001"/>
    <n v="1435.6485"/>
    <n v="30"/>
    <n v="43160.18009999999"/>
    <n v="43069.455000000002"/>
    <n v="90.725099999988743"/>
  </r>
  <r>
    <s v="ORD-2024-998320"/>
    <d v="2024-10-25T00:00:00"/>
    <d v="2024-11-14T00:00:00"/>
    <x v="3"/>
    <s v="Kenya"/>
    <s v="Mombasa"/>
    <s v="Corporate"/>
    <x v="3"/>
    <x v="11"/>
    <x v="6"/>
    <x v="532"/>
    <n v="1396.48"/>
    <n v="3204.5"/>
    <n v="0.3"/>
    <n v="15"/>
    <n v="20"/>
    <n v="33647.25"/>
    <n v="20947.2"/>
    <n v="12700.05"/>
    <n v="0.37744689387691416"/>
    <x v="25"/>
    <s v="Q4-2024"/>
    <s v="High"/>
    <s v="Africa &gt; Kenya &gt; Mombasa"/>
    <s v="Jan-2023"/>
    <n v="21"/>
    <n v="21"/>
    <n v="1460546.9416299989"/>
    <n v="311196.50737999997"/>
    <n v="0.21306847353546787"/>
    <s v="A"/>
    <n v="0"/>
    <n v="1"/>
    <n v="0.25"/>
    <n v="1605.952"/>
    <n v="18"/>
    <n v="43260.75"/>
    <n v="28907.135999999999"/>
    <n v="14353.614000000001"/>
  </r>
  <r>
    <s v="ORD-2023-868734"/>
    <d v="2023-04-06T00:00:00"/>
    <d v="2023-04-27T00:00:00"/>
    <x v="0"/>
    <s v="United Kingdom"/>
    <s v="Manchester"/>
    <s v="Enterprise"/>
    <x v="5"/>
    <x v="14"/>
    <x v="6"/>
    <x v="533"/>
    <n v="1084.79"/>
    <n v="2484.9899999999998"/>
    <n v="3.4000000000000002E-2"/>
    <n v="14"/>
    <n v="21"/>
    <n v="33607.004759999996"/>
    <n v="15187.06"/>
    <n v="18419.944759999998"/>
    <n v="0.54809837685755136"/>
    <x v="24"/>
    <s v="Q2-2023"/>
    <s v="High"/>
    <s v="Europe &gt; United Kingdom &gt; Manchester"/>
    <s v="Jan-2023"/>
    <n v="3"/>
    <n v="3"/>
    <n v="1460546.9416299989"/>
    <n v="344803.51213999995"/>
    <n v="0.23607835004275352"/>
    <s v="A"/>
    <n v="0"/>
    <n v="0"/>
    <n v="3.4000000000000002E-2"/>
    <n v="1247.5084999999999"/>
    <n v="16.8"/>
    <n v="40328.405711999992"/>
    <n v="20958.142799999998"/>
    <n v="19370.262911999995"/>
  </r>
  <r>
    <s v="ORD-2025-752192"/>
    <d v="2025-05-16T00:00:00"/>
    <d v="2025-05-18T00:00:00"/>
    <x v="2"/>
    <s v="Japan"/>
    <s v="Tokyo"/>
    <s v="Enterprise"/>
    <x v="0"/>
    <x v="8"/>
    <x v="6"/>
    <x v="534"/>
    <n v="1144.3800000000001"/>
    <n v="2755.04"/>
    <n v="0.15"/>
    <n v="14"/>
    <n v="2"/>
    <n v="32784.975999999995"/>
    <n v="16021.320000000002"/>
    <n v="16763.655999999995"/>
    <n v="0.51132128326096682"/>
    <x v="27"/>
    <s v="Q2-2025"/>
    <s v="High"/>
    <s v="Asia &gt; Japan &gt; Tokyo"/>
    <s v="Mar-2023"/>
    <n v="26"/>
    <n v="26"/>
    <n v="1460546.9416299989"/>
    <n v="377588.48813999991"/>
    <n v="0.25852540399598783"/>
    <s v="A"/>
    <n v="1"/>
    <n v="0"/>
    <n v="0.15"/>
    <n v="1316.037"/>
    <n v="16.8"/>
    <n v="39341.9712"/>
    <n v="22109.421600000001"/>
    <n v="17232.549599999998"/>
  </r>
  <r>
    <s v="ORD-2024-134084"/>
    <d v="2024-06-04T00:00:00"/>
    <d v="2024-06-16T00:00:00"/>
    <x v="2"/>
    <s v="China"/>
    <s v="Shanghai"/>
    <s v="Corporate"/>
    <x v="0"/>
    <x v="8"/>
    <x v="6"/>
    <x v="535"/>
    <n v="918.42"/>
    <n v="1511.71"/>
    <n v="0.02"/>
    <n v="22"/>
    <n v="12"/>
    <n v="32592.467600000004"/>
    <n v="20205.239999999998"/>
    <n v="12387.227600000006"/>
    <n v="0.3800641225459101"/>
    <x v="2"/>
    <s v="Q2-2024"/>
    <s v="Medium"/>
    <s v="Asia &gt; China &gt; Shanghai"/>
    <s v="Jan-2023"/>
    <n v="17"/>
    <n v="17"/>
    <n v="1460546.9416299989"/>
    <n v="410180.95573999989"/>
    <n v="0.28084065225745497"/>
    <s v="A"/>
    <n v="0"/>
    <n v="0"/>
    <n v="0.02"/>
    <n v="1056.1829999999998"/>
    <n v="26.4"/>
    <n v="39110.96112"/>
    <n v="27883.231199999991"/>
    <n v="11227.729920000009"/>
  </r>
  <r>
    <s v="ORD-2024-332076"/>
    <d v="2024-04-09T00:00:00"/>
    <d v="2024-04-18T00:00:00"/>
    <x v="0"/>
    <s v="France"/>
    <s v="Lyon"/>
    <s v="Consumer"/>
    <x v="2"/>
    <x v="13"/>
    <x v="6"/>
    <x v="536"/>
    <n v="1288.8499999999999"/>
    <n v="2751.84"/>
    <n v="0.158"/>
    <n v="14"/>
    <n v="9"/>
    <n v="32438.689920000001"/>
    <n v="18043.899999999998"/>
    <n v="14394.789920000003"/>
    <n v="0.44375373837538756"/>
    <x v="28"/>
    <s v="Q2-2024"/>
    <s v="High"/>
    <s v="Europe &gt; France &gt; Lyon"/>
    <s v="Jan-2023"/>
    <n v="15"/>
    <n v="15"/>
    <n v="1460546.9416299989"/>
    <n v="442619.64565999986"/>
    <n v="0.30305061278347389"/>
    <s v="A"/>
    <n v="0"/>
    <n v="0"/>
    <n v="0.158"/>
    <n v="1482.1774999999998"/>
    <n v="16.8"/>
    <n v="38926.427904000004"/>
    <n v="24900.581999999999"/>
    <n v="14025.845904000005"/>
  </r>
  <r>
    <s v="ORD-2024-389102"/>
    <d v="2024-06-15T00:00:00"/>
    <d v="2024-07-06T00:00:00"/>
    <x v="1"/>
    <s v="Canada"/>
    <s v="Toronto"/>
    <s v="Enterprise"/>
    <x v="5"/>
    <x v="2"/>
    <x v="6"/>
    <x v="537"/>
    <n v="817.23"/>
    <n v="1467.17"/>
    <n v="0.245"/>
    <n v="29"/>
    <n v="21"/>
    <n v="32123.687150000002"/>
    <n v="23699.670000000002"/>
    <n v="8424.0171499999997"/>
    <n v="0.26223693160328887"/>
    <x v="2"/>
    <s v="Q2-2024"/>
    <s v="Medium"/>
    <s v="Americas &gt; Canada &gt; Toronto"/>
    <s v="Jan-2023"/>
    <n v="17"/>
    <n v="17"/>
    <n v="1460546.9416299989"/>
    <n v="474743.33280999988"/>
    <n v="0.32504489878303883"/>
    <s v="A"/>
    <n v="0"/>
    <n v="1"/>
    <n v="0.245"/>
    <n v="939.81449999999995"/>
    <n v="34.799999999999997"/>
    <n v="38548.424579999999"/>
    <n v="32705.544599999997"/>
    <n v="5842.8799800000015"/>
  </r>
  <r>
    <s v="ORD-2025-820255"/>
    <d v="2025-05-29T00:00:00"/>
    <d v="2025-06-20T00:00:00"/>
    <x v="0"/>
    <s v="Germany"/>
    <s v="Berlin"/>
    <s v="Corporate"/>
    <x v="3"/>
    <x v="5"/>
    <x v="6"/>
    <x v="538"/>
    <n v="483.47"/>
    <n v="1135.43"/>
    <n v="0.14599999999999999"/>
    <n v="32"/>
    <n v="22"/>
    <n v="31029.031040000002"/>
    <n v="15471.04"/>
    <n v="15557.991040000001"/>
    <n v="0.50140112399719972"/>
    <x v="27"/>
    <s v="Q2-2025"/>
    <s v="Medium"/>
    <s v="Europe &gt; Germany &gt; Berlin"/>
    <s v="Jan-2023"/>
    <n v="28"/>
    <n v="28"/>
    <n v="1460546.9416299989"/>
    <n v="505772.36384999985"/>
    <n v="0.34628970109344659"/>
    <s v="A"/>
    <n v="0"/>
    <n v="0"/>
    <n v="0.14599999999999999"/>
    <n v="555.9905"/>
    <n v="38.4"/>
    <n v="37234.837248000003"/>
    <n v="21350.035199999998"/>
    <n v="15884.802048000005"/>
  </r>
  <r>
    <s v="ORD-2024-281211"/>
    <d v="2024-01-11T00:00:00"/>
    <d v="2024-02-02T00:00:00"/>
    <x v="2"/>
    <s v="Japan"/>
    <s v="Nagoya"/>
    <s v="Small Business"/>
    <x v="2"/>
    <x v="3"/>
    <x v="6"/>
    <x v="539"/>
    <n v="1237.68"/>
    <n v="1432.8"/>
    <n v="6.8000000000000005E-2"/>
    <n v="23"/>
    <n v="22"/>
    <n v="30713.500799999998"/>
    <n v="28466.640000000003"/>
    <n v="2246.8607999999949"/>
    <n v="7.3155476955593254E-2"/>
    <x v="22"/>
    <s v="Q1-2024"/>
    <s v="Medium"/>
    <s v="Asia &gt; Japan &gt; Nagoya"/>
    <s v="Mar-2023"/>
    <n v="10"/>
    <n v="10"/>
    <n v="1460546.9416299989"/>
    <n v="536485.86464999989"/>
    <n v="0.36731846773186982"/>
    <s v="A"/>
    <n v="0"/>
    <n v="0"/>
    <n v="6.8000000000000005E-2"/>
    <n v="1423.3319999999999"/>
    <n v="27.599999999999998"/>
    <n v="36856.200959999995"/>
    <n v="39283.963199999991"/>
    <n v="-2427.7622399999964"/>
  </r>
  <r>
    <s v="ORD-2023-109927"/>
    <d v="2023-07-22T00:00:00"/>
    <d v="2023-07-29T00:00:00"/>
    <x v="2"/>
    <s v="India"/>
    <s v="Delhi"/>
    <s v="Small Business"/>
    <x v="5"/>
    <x v="13"/>
    <x v="6"/>
    <x v="540"/>
    <n v="946.99"/>
    <n v="2132.19"/>
    <n v="0.16500000000000001"/>
    <n v="17"/>
    <n v="7"/>
    <n v="30266.43705"/>
    <n v="16098.83"/>
    <n v="14167.607050000001"/>
    <n v="0.46809629513362228"/>
    <x v="14"/>
    <s v="Q3-2023"/>
    <s v="High"/>
    <s v="Asia &gt; India &gt; Delhi"/>
    <s v="Jan-2023"/>
    <n v="6"/>
    <n v="6"/>
    <n v="1460546.9416299989"/>
    <n v="566752.30169999984"/>
    <n v="0.38804114099030135"/>
    <s v="A"/>
    <n v="1"/>
    <n v="0"/>
    <n v="0.16500000000000001"/>
    <n v="1089.0384999999999"/>
    <n v="20.399999999999999"/>
    <n v="36319.724459999998"/>
    <n v="22216.385399999996"/>
    <n v="14103.339060000002"/>
  </r>
  <r>
    <s v="ORD-2023-664790"/>
    <d v="2023-04-16T00:00:00"/>
    <d v="2023-04-23T00:00:00"/>
    <x v="1"/>
    <s v="USA"/>
    <s v="Austin"/>
    <s v="Corporate"/>
    <x v="5"/>
    <x v="0"/>
    <x v="6"/>
    <x v="541"/>
    <n v="1099.1500000000001"/>
    <n v="1431.37"/>
    <n v="0.104"/>
    <n v="23"/>
    <n v="7"/>
    <n v="29497.672959999996"/>
    <n v="25280.45"/>
    <n v="4217.2229599999955"/>
    <n v="0.14296798821109433"/>
    <x v="24"/>
    <s v="Q2-2023"/>
    <s v="Medium"/>
    <s v="Americas &gt; USA &gt; Austin"/>
    <s v="Jan-2023"/>
    <n v="3"/>
    <n v="3"/>
    <n v="1460546.9416299989"/>
    <n v="596249.97465999983"/>
    <n v="0.40823746068344319"/>
    <s v="A"/>
    <n v="1"/>
    <n v="0"/>
    <n v="0.104"/>
    <n v="1264.0225"/>
    <n v="27.599999999999998"/>
    <n v="35397.207551999993"/>
    <n v="34887.021000000001"/>
    <n v="510.18655199999193"/>
  </r>
  <r>
    <s v="ORD-2024-550400"/>
    <d v="2024-08-19T00:00:00"/>
    <d v="2024-09-02T00:00:00"/>
    <x v="1"/>
    <s v="Canada"/>
    <s v="Toronto"/>
    <s v="Consumer"/>
    <x v="5"/>
    <x v="1"/>
    <x v="6"/>
    <x v="542"/>
    <n v="1337.01"/>
    <n v="1269.78"/>
    <n v="0.16"/>
    <n v="26"/>
    <n v="14"/>
    <n v="27731.995199999998"/>
    <n v="34762.26"/>
    <n v="-7030.2648000000045"/>
    <n v="-0.25350735672996239"/>
    <x v="4"/>
    <s v="Q3-2024"/>
    <s v="Medium"/>
    <s v="Americas &gt; Canada &gt; Toronto"/>
    <s v="Jan-2023"/>
    <n v="19"/>
    <n v="19"/>
    <n v="1460546.9416299989"/>
    <n v="623981.96985999984"/>
    <n v="0.42722486492876688"/>
    <s v="A"/>
    <n v="0"/>
    <n v="0"/>
    <n v="0.16"/>
    <n v="1537.5614999999998"/>
    <n v="31.2"/>
    <n v="33278.394239999994"/>
    <n v="47971.918799999992"/>
    <n v="-14693.524559999998"/>
  </r>
  <r>
    <s v="ORD-2024-892173"/>
    <d v="2024-01-18T00:00:00"/>
    <d v="2024-02-03T00:00:00"/>
    <x v="3"/>
    <s v="South Africa"/>
    <s v="Cape Town"/>
    <s v="Non-Profit"/>
    <x v="5"/>
    <x v="2"/>
    <x v="6"/>
    <x v="543"/>
    <n v="666.23"/>
    <n v="1382.91"/>
    <n v="0.17599999999999999"/>
    <n v="21"/>
    <n v="16"/>
    <n v="23929.874640000002"/>
    <n v="13990.83"/>
    <n v="9939.0446400000019"/>
    <n v="0.41534043907553048"/>
    <x v="22"/>
    <s v="Q1-2024"/>
    <s v="Medium"/>
    <s v="Africa &gt; South Africa &gt; Cape Town"/>
    <s v="Jan-2023"/>
    <n v="12"/>
    <n v="12"/>
    <n v="1460546.9416299989"/>
    <n v="647911.84449999989"/>
    <n v="0.44360905222047681"/>
    <s v="A"/>
    <n v="0"/>
    <n v="0"/>
    <n v="0.17599999999999999"/>
    <n v="766.16449999999998"/>
    <n v="25.2"/>
    <n v="28715.849568000005"/>
    <n v="19307.345399999998"/>
    <n v="9408.5041680000068"/>
  </r>
  <r>
    <s v="ORD-2024-626750"/>
    <d v="2024-08-12T00:00:00"/>
    <d v="2024-08-15T00:00:00"/>
    <x v="1"/>
    <s v="USA"/>
    <s v="Chicago"/>
    <s v="Corporate"/>
    <x v="1"/>
    <x v="4"/>
    <x v="6"/>
    <x v="544"/>
    <n v="850.7"/>
    <n v="1118.56"/>
    <n v="0.18"/>
    <n v="26"/>
    <n v="3"/>
    <n v="23847.699199999999"/>
    <n v="22118.2"/>
    <n v="1729.4991999999984"/>
    <n v="7.2522685962090563E-2"/>
    <x v="4"/>
    <s v="Q3-2024"/>
    <s v="Medium"/>
    <s v="Americas &gt; USA &gt; Chicago"/>
    <s v="Jan-2023"/>
    <n v="19"/>
    <n v="19"/>
    <n v="1460546.9416299989"/>
    <n v="671759.54369999992"/>
    <n v="0.45993697604152534"/>
    <s v="A"/>
    <n v="1"/>
    <n v="0"/>
    <n v="0.18"/>
    <n v="978.30499999999995"/>
    <n v="31.2"/>
    <n v="28617.239040000004"/>
    <n v="30523.115999999998"/>
    <n v="-1905.8769599999941"/>
  </r>
  <r>
    <s v="ORD-2023-987081"/>
    <d v="2023-08-29T00:00:00"/>
    <d v="2023-09-13T00:00:00"/>
    <x v="1"/>
    <s v="Canada"/>
    <s v="Vancouver"/>
    <s v="Small Business"/>
    <x v="1"/>
    <x v="0"/>
    <x v="6"/>
    <x v="545"/>
    <n v="1287.6400000000001"/>
    <n v="2717.15"/>
    <n v="3.2000000000000001E-2"/>
    <n v="9"/>
    <n v="15"/>
    <n v="23671.810800000003"/>
    <n v="11588.76"/>
    <n v="12083.050800000003"/>
    <n v="0.51044049405802117"/>
    <x v="3"/>
    <s v="Q3-2023"/>
    <s v="High"/>
    <s v="Americas &gt; Canada &gt; Vancouver"/>
    <s v="Jan-2023"/>
    <n v="7"/>
    <n v="7"/>
    <n v="1460546.9416299989"/>
    <n v="695431.3544999999"/>
    <n v="0.4761444734695654"/>
    <s v="A"/>
    <n v="0"/>
    <n v="0"/>
    <n v="3.2000000000000001E-2"/>
    <n v="1480.7860000000001"/>
    <n v="10.799999999999999"/>
    <n v="28406.172959999996"/>
    <n v="15992.488799999999"/>
    <n v="12413.684159999997"/>
  </r>
  <r>
    <s v="ORD-2024-331408"/>
    <d v="2024-02-01T00:00:00"/>
    <d v="2024-02-01T00:00:00"/>
    <x v="1"/>
    <s v="USA"/>
    <s v="Austin"/>
    <s v="Consumer"/>
    <x v="5"/>
    <x v="11"/>
    <x v="6"/>
    <x v="546"/>
    <n v="714.43"/>
    <n v="1595.52"/>
    <n v="0.19400000000000001"/>
    <n v="18"/>
    <n v="0"/>
    <n v="23147.804160000003"/>
    <n v="12859.74"/>
    <n v="10288.064160000004"/>
    <n v="0.44445097638151099"/>
    <x v="30"/>
    <s v="Q1-2024"/>
    <s v="Medium"/>
    <s v="Americas &gt; USA &gt; Austin"/>
    <s v="Jan-2023"/>
    <n v="13"/>
    <n v="13"/>
    <n v="1460546.9416299989"/>
    <n v="718579.15865999996"/>
    <n v="0.49199319664320518"/>
    <s v="A"/>
    <n v="1"/>
    <n v="0"/>
    <n v="0.19400000000000001"/>
    <n v="821.59449999999993"/>
    <n v="21.599999999999998"/>
    <n v="27777.364991999999"/>
    <n v="17746.441199999997"/>
    <n v="10030.923792000001"/>
  </r>
  <r>
    <s v="ORD-2023-664749"/>
    <d v="2023-08-27T00:00:00"/>
    <d v="2023-09-11T00:00:00"/>
    <x v="0"/>
    <s v="United Kingdom"/>
    <s v="London"/>
    <s v="Consumer"/>
    <x v="1"/>
    <x v="15"/>
    <x v="6"/>
    <x v="547"/>
    <n v="943.79"/>
    <n v="1913.76"/>
    <n v="9.0999999999999998E-2"/>
    <n v="13"/>
    <n v="15"/>
    <n v="22614.90192"/>
    <n v="12269.27"/>
    <n v="10345.63192"/>
    <n v="0.45746967891338081"/>
    <x v="3"/>
    <s v="Q3-2023"/>
    <s v="High"/>
    <s v="Europe &gt; United Kingdom &gt; London"/>
    <s v="Jan-2023"/>
    <n v="7"/>
    <n v="7"/>
    <n v="1460546.9416299989"/>
    <n v="741194.06057999993"/>
    <n v="0.50747705496737605"/>
    <s v="A"/>
    <n v="0"/>
    <n v="0"/>
    <n v="9.0999999999999998E-2"/>
    <n v="1085.3584999999998"/>
    <n v="15.6"/>
    <n v="27137.882303999999"/>
    <n v="16931.592599999996"/>
    <n v="10206.289704000003"/>
  </r>
  <r>
    <s v="ORD-2023-568013"/>
    <d v="2023-09-30T00:00:00"/>
    <d v="2023-10-30T00:00:00"/>
    <x v="2"/>
    <s v="Japan"/>
    <s v="Tokyo"/>
    <s v="Enterprise"/>
    <x v="2"/>
    <x v="4"/>
    <x v="6"/>
    <x v="548"/>
    <n v="649.13"/>
    <n v="975.43"/>
    <n v="0.157"/>
    <n v="26"/>
    <n v="30"/>
    <n v="21379.474739999998"/>
    <n v="16877.38"/>
    <n v="4502.0947399999968"/>
    <n v="0.21058023149543464"/>
    <x v="7"/>
    <s v="Q3-2023"/>
    <s v="Medium"/>
    <s v="Asia &gt; Japan &gt; Tokyo"/>
    <s v="Mar-2023"/>
    <n v="6"/>
    <n v="6"/>
    <n v="1460546.9416299989"/>
    <n v="762573.53531999991"/>
    <n v="0.52211504716784585"/>
    <s v="A"/>
    <n v="0"/>
    <n v="0"/>
    <n v="0.157"/>
    <n v="746.4994999999999"/>
    <n v="31.2"/>
    <n v="25655.369687999995"/>
    <n v="23290.784399999997"/>
    <n v="2364.5852879999984"/>
  </r>
  <r>
    <s v="ORD-2024-201376"/>
    <d v="2024-02-18T00:00:00"/>
    <d v="2024-03-04T00:00:00"/>
    <x v="3"/>
    <s v="Kenya"/>
    <s v="Kisumu"/>
    <s v="Education"/>
    <x v="3"/>
    <x v="10"/>
    <x v="6"/>
    <x v="549"/>
    <n v="928.68"/>
    <n v="2145.17"/>
    <n v="0.13600000000000001"/>
    <n v="11"/>
    <n v="15"/>
    <n v="20387.695680000001"/>
    <n v="10215.48"/>
    <n v="10172.215680000001"/>
    <n v="0.49893896003062183"/>
    <x v="30"/>
    <s v="Q1-2024"/>
    <s v="High"/>
    <s v="Africa &gt; Kenya &gt; Kisumu"/>
    <s v="Jan-2023"/>
    <n v="13"/>
    <n v="13"/>
    <n v="1460546.9416299989"/>
    <n v="782961.23099999991"/>
    <n v="0.53607399302496905"/>
    <s v="A"/>
    <n v="0"/>
    <n v="0"/>
    <n v="0.13600000000000001"/>
    <n v="1067.982"/>
    <n v="13.2"/>
    <n v="24465.234816"/>
    <n v="14097.362399999998"/>
    <n v="10367.872416000002"/>
  </r>
  <r>
    <s v="ORD-2023-701153"/>
    <d v="2023-04-14T00:00:00"/>
    <d v="2023-05-13T00:00:00"/>
    <x v="0"/>
    <s v="Germany"/>
    <s v="Frankfurt"/>
    <s v="Consumer"/>
    <x v="3"/>
    <x v="8"/>
    <x v="6"/>
    <x v="550"/>
    <n v="1320.33"/>
    <n v="2645.23"/>
    <n v="0.155"/>
    <n v="9"/>
    <n v="29"/>
    <n v="20116.974149999998"/>
    <n v="11882.97"/>
    <n v="8234.0041499999988"/>
    <n v="0.40930629470436536"/>
    <x v="24"/>
    <s v="Q2-2023"/>
    <s v="High"/>
    <s v="Europe &gt; Germany &gt; Frankfurt"/>
    <s v="Jan-2023"/>
    <n v="3"/>
    <n v="3"/>
    <n v="1460546.9416299989"/>
    <n v="803078.20514999994"/>
    <n v="0.54984758261432465"/>
    <s v="A"/>
    <n v="0"/>
    <n v="0"/>
    <n v="0.155"/>
    <n v="1518.3794999999998"/>
    <n v="10.799999999999999"/>
    <n v="24140.368979999996"/>
    <n v="16398.498599999995"/>
    <n v="7741.8703800000003"/>
  </r>
  <r>
    <s v="ORD-2023-925146"/>
    <d v="2023-10-15T00:00:00"/>
    <d v="2023-11-13T00:00:00"/>
    <x v="2"/>
    <s v="China"/>
    <s v="Shenzhen"/>
    <s v="Non-Profit"/>
    <x v="5"/>
    <x v="8"/>
    <x v="6"/>
    <x v="551"/>
    <n v="986.44"/>
    <n v="790.61"/>
    <n v="7.1999999999999995E-2"/>
    <n v="27"/>
    <n v="29"/>
    <n v="19809.524160000001"/>
    <n v="26633.88"/>
    <n v="-6824.3558400000002"/>
    <n v="-0.34449872621271482"/>
    <x v="5"/>
    <s v="Q4-2023"/>
    <s v="Low"/>
    <s v="Asia &gt; China &gt; Shenzhen"/>
    <s v="Jan-2023"/>
    <n v="9"/>
    <n v="9"/>
    <n v="1460546.9416299989"/>
    <n v="822887.72930999997"/>
    <n v="0.56341066887699021"/>
    <s v="A"/>
    <n v="0"/>
    <n v="0"/>
    <n v="7.1999999999999995E-2"/>
    <n v="1134.4059999999999"/>
    <n v="32.4"/>
    <n v="23771.428992000001"/>
    <n v="36754.754399999998"/>
    <n v="-12983.325407999997"/>
  </r>
  <r>
    <s v="ORD-2025-289139"/>
    <d v="2025-08-10T00:00:00"/>
    <d v="2025-08-30T00:00:00"/>
    <x v="1"/>
    <s v="USA"/>
    <s v="San Francisco"/>
    <s v="Corporate"/>
    <x v="1"/>
    <x v="10"/>
    <x v="6"/>
    <x v="552"/>
    <n v="933.29"/>
    <n v="1456.81"/>
    <n v="0.123"/>
    <n v="15"/>
    <n v="20"/>
    <n v="19164.33555"/>
    <n v="13999.349999999999"/>
    <n v="5164.9855500000012"/>
    <n v="0.26951028573489999"/>
    <x v="26"/>
    <s v="Q3-2025"/>
    <s v="Medium"/>
    <s v="Americas &gt; USA &gt; San Francisco"/>
    <s v="Jan-2023"/>
    <n v="31"/>
    <n v="31"/>
    <n v="1460546.9416299989"/>
    <n v="842052.06485999993"/>
    <n v="0.57653201061805892"/>
    <s v="A"/>
    <n v="0"/>
    <n v="0"/>
    <n v="0.123"/>
    <n v="1073.2834999999998"/>
    <n v="18"/>
    <n v="22997.202659999999"/>
    <n v="19319.102999999996"/>
    <n v="3678.0996600000035"/>
  </r>
  <r>
    <s v="ORD-2024-301260"/>
    <d v="2024-07-29T00:00:00"/>
    <d v="2024-07-31T00:00:00"/>
    <x v="1"/>
    <s v="USA"/>
    <s v="New York"/>
    <s v="Education"/>
    <x v="1"/>
    <x v="14"/>
    <x v="6"/>
    <x v="553"/>
    <n v="798.97"/>
    <n v="1814.06"/>
    <n v="0.122"/>
    <n v="12"/>
    <n v="2"/>
    <n v="19112.936160000001"/>
    <n v="9587.64"/>
    <n v="9525.2961600000017"/>
    <n v="0.49836906691159066"/>
    <x v="23"/>
    <s v="Q3-2024"/>
    <s v="High"/>
    <s v="Americas &gt; USA &gt; New York"/>
    <s v="Jan-2023"/>
    <n v="18"/>
    <n v="18"/>
    <n v="1460546.9416299989"/>
    <n v="861165.00101999997"/>
    <n v="0.58961816048097915"/>
    <s v="A"/>
    <n v="1"/>
    <n v="0"/>
    <n v="0.122"/>
    <n v="918.81549999999993"/>
    <n v="14.399999999999999"/>
    <n v="22935.523391999996"/>
    <n v="13230.943199999998"/>
    <n v="9704.5801919999976"/>
  </r>
  <r>
    <s v="ORD-2023-343322"/>
    <d v="2023-08-19T00:00:00"/>
    <d v="2023-09-12T00:00:00"/>
    <x v="1"/>
    <s v="Canada"/>
    <s v="Vancouver"/>
    <s v="Enterprise"/>
    <x v="0"/>
    <x v="14"/>
    <x v="6"/>
    <x v="554"/>
    <n v="1183.95"/>
    <n v="1503.53"/>
    <n v="0.24099999999999999"/>
    <n v="16"/>
    <n v="24"/>
    <n v="18258.868320000001"/>
    <n v="18943.2"/>
    <n v="-684.33167999999932"/>
    <n v="-3.7479413729623705E-2"/>
    <x v="3"/>
    <s v="Q3-2023"/>
    <s v="Medium"/>
    <s v="Americas &gt; Canada &gt; Vancouver"/>
    <s v="Jan-2023"/>
    <n v="7"/>
    <n v="7"/>
    <n v="1460546.9416299989"/>
    <n v="879423.86933999998"/>
    <n v="0.60211955143225027"/>
    <s v="A"/>
    <n v="0"/>
    <n v="1"/>
    <n v="0.24099999999999999"/>
    <n v="1361.5425"/>
    <n v="19.2"/>
    <n v="21910.641983999998"/>
    <n v="26141.615999999998"/>
    <n v="-4230.9740160000001"/>
  </r>
  <r>
    <s v="ORD-2024-129345"/>
    <d v="2024-02-18T00:00:00"/>
    <d v="2024-03-03T00:00:00"/>
    <x v="1"/>
    <s v="Brazil"/>
    <s v="Unknown - Brazil"/>
    <s v="Enterprise"/>
    <x v="5"/>
    <x v="5"/>
    <x v="6"/>
    <x v="555"/>
    <n v="624.23"/>
    <n v="1318.37"/>
    <n v="0.21"/>
    <n v="17"/>
    <n v="14"/>
    <n v="17705.7091"/>
    <n v="10611.91"/>
    <n v="7093.7991000000002"/>
    <n v="0.40065038118128804"/>
    <x v="30"/>
    <s v="Q1-2024"/>
    <s v="Medium"/>
    <s v="Americas &gt; Brazil &gt; Unknown - Brazil"/>
    <s v="Jan-2023"/>
    <n v="13"/>
    <n v="13"/>
    <n v="1460546.9416299989"/>
    <n v="897129.57843999995"/>
    <n v="0.61424220808595575"/>
    <s v="A"/>
    <n v="0"/>
    <n v="1"/>
    <n v="0.21"/>
    <n v="717.86450000000002"/>
    <n v="20.399999999999999"/>
    <n v="21246.850919999997"/>
    <n v="14644.435799999999"/>
    <n v="6602.4151199999978"/>
  </r>
  <r>
    <s v="ORD-2024-988736"/>
    <d v="2024-09-09T00:00:00"/>
    <d v="2024-10-01T00:00:00"/>
    <x v="2"/>
    <s v="China"/>
    <s v="Shenzhen"/>
    <s v="Consumer"/>
    <x v="3"/>
    <x v="2"/>
    <x v="6"/>
    <x v="556"/>
    <n v="1166.18"/>
    <n v="1335.02"/>
    <n v="0.128"/>
    <n v="15"/>
    <n v="22"/>
    <n v="17462.061600000001"/>
    <n v="17492.7"/>
    <n v="-30.63839999999982"/>
    <n v="-1.7545694604581979E-3"/>
    <x v="31"/>
    <s v="Q3-2024"/>
    <s v="Medium"/>
    <s v="Asia &gt; China &gt; Shenzhen"/>
    <s v="Jan-2023"/>
    <n v="20"/>
    <n v="20"/>
    <n v="1460546.9416299989"/>
    <n v="914591.64003999997"/>
    <n v="0.62619804538380519"/>
    <s v="A"/>
    <n v="0"/>
    <n v="0"/>
    <n v="0.128"/>
    <n v="1341.107"/>
    <n v="18"/>
    <n v="20954.47392"/>
    <n v="24139.925999999999"/>
    <n v="-3185.4520799999991"/>
  </r>
  <r>
    <s v="ORD-2024-834983"/>
    <d v="2024-03-16T00:00:00"/>
    <d v="2024-04-13T00:00:00"/>
    <x v="0"/>
    <s v="France"/>
    <s v="Paris"/>
    <s v="Small Business"/>
    <x v="2"/>
    <x v="10"/>
    <x v="6"/>
    <x v="557"/>
    <n v="287.61"/>
    <n v="628.54"/>
    <n v="0.13500000000000001"/>
    <n v="32"/>
    <n v="28"/>
    <n v="17397.9872"/>
    <n v="9203.52"/>
    <n v="8194.4671999999991"/>
    <n v="0.47100087531964613"/>
    <x v="12"/>
    <s v="Q1-2024"/>
    <s v="Low"/>
    <s v="Europe &gt; France &gt; Paris"/>
    <s v="Jan-2023"/>
    <n v="14"/>
    <n v="14"/>
    <n v="1460546.9416299989"/>
    <n v="931989.62723999994"/>
    <n v="0.63811001254083721"/>
    <s v="A"/>
    <n v="0"/>
    <n v="0"/>
    <n v="0.13500000000000001"/>
    <n v="330.75149999999996"/>
    <n v="38.4"/>
    <n v="20877.584639999997"/>
    <n v="12700.857599999998"/>
    <n v="8176.7270399999998"/>
  </r>
  <r>
    <s v="ORD-2023-588455"/>
    <d v="2023-05-23T00:00:00"/>
    <d v="2023-05-25T00:00:00"/>
    <x v="1"/>
    <s v="Brazil"/>
    <s v="Rio de Janeiro"/>
    <s v="Enterprise"/>
    <x v="0"/>
    <x v="9"/>
    <x v="6"/>
    <x v="558"/>
    <n v="690.49"/>
    <n v="1290.29"/>
    <n v="4.2000000000000003E-2"/>
    <n v="14"/>
    <n v="2"/>
    <n v="17305.369479999998"/>
    <n v="9666.86"/>
    <n v="7638.509479999997"/>
    <n v="0.44139534199647718"/>
    <x v="0"/>
    <s v="Q2-2023"/>
    <s v="Medium"/>
    <s v="Americas &gt; Brazil &gt; Rio de Janeiro"/>
    <s v="Jan-2023"/>
    <n v="4"/>
    <n v="4"/>
    <n v="1460546.9416299989"/>
    <n v="949294.99671999994"/>
    <n v="0.6499585666589861"/>
    <s v="A"/>
    <n v="1"/>
    <n v="0"/>
    <n v="4.2000000000000003E-2"/>
    <n v="794.06349999999998"/>
    <n v="16.8"/>
    <n v="20766.443375999999"/>
    <n v="13340.266799999999"/>
    <n v="7426.1765759999998"/>
  </r>
  <r>
    <s v="ORD-2023-700699"/>
    <d v="2023-01-12T00:00:00"/>
    <d v="2023-01-26T00:00:00"/>
    <x v="2"/>
    <s v="China"/>
    <s v="Shenzhen"/>
    <s v="Non-Profit"/>
    <x v="0"/>
    <x v="9"/>
    <x v="6"/>
    <x v="559"/>
    <n v="1083.0899999999999"/>
    <n v="1425.87"/>
    <n v="0"/>
    <n v="12"/>
    <n v="14"/>
    <n v="17110.439999999999"/>
    <n v="12997.079999999998"/>
    <n v="4113.3600000000006"/>
    <n v="0.24040059752992915"/>
    <x v="18"/>
    <s v="Q1-2023"/>
    <s v="Medium"/>
    <s v="Asia &gt; China &gt; Shenzhen"/>
    <s v="Jan-2023"/>
    <n v="0"/>
    <n v="0"/>
    <n v="1460546.9416299989"/>
    <n v="966405.43671999988"/>
    <n v="0.66167365743238116"/>
    <s v="A"/>
    <n v="0"/>
    <n v="0"/>
    <n v="0"/>
    <n v="1245.5534999999998"/>
    <n v="14.399999999999999"/>
    <n v="20532.527999999995"/>
    <n v="17935.970399999995"/>
    <n v="2596.5576000000001"/>
  </r>
  <r>
    <s v="ORD-2023-166668"/>
    <d v="2023-10-05T00:00:00"/>
    <d v="2023-10-31T00:00:00"/>
    <x v="2"/>
    <s v="China"/>
    <s v="Shanghai"/>
    <s v="Consumer"/>
    <x v="4"/>
    <x v="8"/>
    <x v="6"/>
    <x v="560"/>
    <n v="649.91"/>
    <n v="1360.12"/>
    <n v="0.19400000000000001"/>
    <n v="15"/>
    <n v="26"/>
    <n v="16443.8508"/>
    <n v="9748.65"/>
    <n v="6695.2008000000005"/>
    <n v="0.4071552874950678"/>
    <x v="5"/>
    <s v="Q4-2023"/>
    <s v="Medium"/>
    <s v="Asia &gt; China &gt; Shanghai"/>
    <s v="Jan-2023"/>
    <n v="9"/>
    <n v="9"/>
    <n v="1460546.9416299989"/>
    <n v="982849.2875199999"/>
    <n v="0.67293235123488804"/>
    <s v="A"/>
    <n v="0"/>
    <n v="0"/>
    <n v="0.19400000000000001"/>
    <n v="747.39649999999995"/>
    <n v="18"/>
    <n v="19732.620959999997"/>
    <n v="13453.136999999999"/>
    <n v="6279.4839599999978"/>
  </r>
  <r>
    <s v="ORD-2024-599522"/>
    <d v="2024-04-19T00:00:00"/>
    <d v="2024-05-06T00:00:00"/>
    <x v="3"/>
    <s v="Nigeria"/>
    <s v="Port Harcourt"/>
    <s v="Non-Profit"/>
    <x v="2"/>
    <x v="5"/>
    <x v="6"/>
    <x v="561"/>
    <n v="865.33"/>
    <n v="1395.64"/>
    <n v="0.17499999999999999"/>
    <n v="14"/>
    <n v="17"/>
    <n v="16119.642000000002"/>
    <n v="12114.62"/>
    <n v="4005.0220000000008"/>
    <n v="0.24845601409758358"/>
    <x v="28"/>
    <s v="Q2-2024"/>
    <s v="Medium"/>
    <s v="Africa &gt; Nigeria &gt; Port Harcourt"/>
    <s v="Jan-2023"/>
    <n v="15"/>
    <n v="15"/>
    <n v="1460546.9416299989"/>
    <n v="998968.92951999989"/>
    <n v="0.6839690673722072"/>
    <s v="A"/>
    <n v="0"/>
    <n v="0"/>
    <n v="0.17499999999999999"/>
    <n v="995.12950000000001"/>
    <n v="16.8"/>
    <n v="19343.570400000001"/>
    <n v="16718.175600000002"/>
    <n v="2625.3947999999982"/>
  </r>
  <r>
    <s v="ORD-2025-683247"/>
    <d v="2025-03-10T00:00:00"/>
    <d v="2025-04-04T00:00:00"/>
    <x v="2"/>
    <s v="Japan"/>
    <s v="Osaka"/>
    <s v="Corporate"/>
    <x v="3"/>
    <x v="11"/>
    <x v="6"/>
    <x v="562"/>
    <n v="783.72"/>
    <n v="1355.94"/>
    <n v="0.187"/>
    <n v="14"/>
    <n v="25"/>
    <n v="15433.309079999999"/>
    <n v="10972.08"/>
    <n v="4461.2290799999992"/>
    <n v="0.2890649734852585"/>
    <x v="20"/>
    <s v="Q1-2025"/>
    <s v="Medium"/>
    <s v="Asia &gt; Japan &gt; Osaka"/>
    <s v="Mar-2023"/>
    <n v="24"/>
    <n v="24"/>
    <n v="1460546.9416299989"/>
    <n v="1014402.2385999999"/>
    <n v="0.69453586850683979"/>
    <s v="A"/>
    <n v="0"/>
    <n v="0"/>
    <n v="0.187"/>
    <n v="901.27799999999991"/>
    <n v="16.8"/>
    <n v="18519.970895999999"/>
    <n v="15141.470399999998"/>
    <n v="3378.5004960000006"/>
  </r>
  <r>
    <s v="ORD-2024-371409"/>
    <d v="2024-11-17T00:00:00"/>
    <d v="2024-11-28T00:00:00"/>
    <x v="1"/>
    <s v="Canada"/>
    <s v="Unknown - Canada"/>
    <s v="Consumer"/>
    <x v="5"/>
    <x v="5"/>
    <x v="6"/>
    <x v="563"/>
    <n v="1008.16"/>
    <n v="2077.5"/>
    <n v="7.3999999999999996E-2"/>
    <n v="8"/>
    <n v="11"/>
    <n v="15390.12"/>
    <n v="8065.28"/>
    <n v="7324.8400000000011"/>
    <n v="0.47594430712691005"/>
    <x v="6"/>
    <s v="Q4-2024"/>
    <s v="High"/>
    <s v="Americas &gt; Canada &gt; Unknown - Canada"/>
    <s v="Jan-2023"/>
    <n v="22"/>
    <n v="22"/>
    <n v="1460546.9416299989"/>
    <n v="1029792.3585999999"/>
    <n v="0.70507309915745098"/>
    <s v="A"/>
    <n v="0"/>
    <n v="0"/>
    <n v="7.3999999999999996E-2"/>
    <n v="1159.3839999999998"/>
    <n v="9.6"/>
    <n v="18468.144"/>
    <n v="11130.086399999998"/>
    <n v="7338.0576000000019"/>
  </r>
  <r>
    <s v="ORD-2023-689428"/>
    <d v="2023-01-07T00:00:00"/>
    <d v="2023-01-30T00:00:00"/>
    <x v="3"/>
    <s v="South Africa"/>
    <s v="Cape Town"/>
    <s v="Consumer"/>
    <x v="2"/>
    <x v="5"/>
    <x v="6"/>
    <x v="564"/>
    <n v="299.02"/>
    <n v="724.7"/>
    <n v="0.14000000000000001"/>
    <n v="24"/>
    <n v="23"/>
    <n v="14957.808000000003"/>
    <n v="7176.48"/>
    <n v="7781.3280000000032"/>
    <n v="0.5202184705138615"/>
    <x v="18"/>
    <s v="Q1-2023"/>
    <s v="Low"/>
    <s v="Africa &gt; South Africa &gt; Cape Town"/>
    <s v="Jan-2023"/>
    <n v="0"/>
    <n v="0"/>
    <n v="1460546.9416299989"/>
    <n v="1044750.1665999999"/>
    <n v="0.71531433658273136"/>
    <s v="A"/>
    <n v="0"/>
    <n v="0"/>
    <n v="0.14000000000000001"/>
    <n v="343.87299999999993"/>
    <n v="28.799999999999997"/>
    <n v="17949.369600000002"/>
    <n v="9903.5423999999966"/>
    <n v="8045.8272000000052"/>
  </r>
  <r>
    <s v="ORD-2024-885858"/>
    <d v="2024-01-10T00:00:00"/>
    <d v="2024-01-23T00:00:00"/>
    <x v="0"/>
    <s v="France"/>
    <s v="Marseille"/>
    <s v="Corporate"/>
    <x v="3"/>
    <x v="5"/>
    <x v="6"/>
    <x v="565"/>
    <n v="720"/>
    <n v="907.59"/>
    <n v="0.154"/>
    <n v="19"/>
    <n v="13"/>
    <n v="14588.601659999998"/>
    <n v="13680"/>
    <n v="908.60165999999845"/>
    <n v="6.2281614179052071E-2"/>
    <x v="22"/>
    <s v="Q1-2024"/>
    <s v="Medium"/>
    <s v="Europe &gt; France &gt; Marseille"/>
    <s v="Jan-2023"/>
    <n v="12"/>
    <n v="12"/>
    <n v="1460546.9416299989"/>
    <n v="1059338.7682599998"/>
    <n v="0.72530278765142397"/>
    <s v="A"/>
    <n v="0"/>
    <n v="0"/>
    <n v="0.154"/>
    <n v="827.99999999999989"/>
    <n v="22.8"/>
    <n v="17506.321991999997"/>
    <n v="18878.399999999998"/>
    <n v="-1372.0780080000004"/>
  </r>
  <r>
    <s v="ORD-2023-243704"/>
    <d v="2023-08-29T00:00:00"/>
    <d v="2023-09-19T00:00:00"/>
    <x v="0"/>
    <s v="France"/>
    <s v="Lyon"/>
    <s v="Small Business"/>
    <x v="3"/>
    <x v="7"/>
    <x v="6"/>
    <x v="566"/>
    <n v="784.46"/>
    <n v="1843.51"/>
    <n v="0.13800000000000001"/>
    <n v="9"/>
    <n v="21"/>
    <n v="14301.950580000001"/>
    <n v="7060.14"/>
    <n v="7241.8105800000003"/>
    <n v="0.50635125184441798"/>
    <x v="3"/>
    <s v="Q3-2023"/>
    <s v="High"/>
    <s v="Europe &gt; France &gt; Lyon"/>
    <s v="Jan-2023"/>
    <n v="7"/>
    <n v="7"/>
    <n v="1460546.9416299989"/>
    <n v="1073640.7188399998"/>
    <n v="0.73509497588745476"/>
    <s v="A"/>
    <n v="0"/>
    <n v="0"/>
    <n v="0.13800000000000001"/>
    <n v="902.12900000000002"/>
    <n v="10.799999999999999"/>
    <n v="17162.340695999999"/>
    <n v="9742.993199999999"/>
    <n v="7419.3474960000003"/>
  </r>
  <r>
    <s v="ORD-2023-744942"/>
    <d v="2023-02-23T00:00:00"/>
    <d v="2023-03-18T00:00:00"/>
    <x v="2"/>
    <s v="China"/>
    <s v="Beijing"/>
    <s v="Education"/>
    <x v="5"/>
    <x v="10"/>
    <x v="6"/>
    <x v="567"/>
    <n v="770.11"/>
    <n v="1667.82"/>
    <n v="6.9000000000000006E-2"/>
    <n v="9"/>
    <n v="23"/>
    <n v="13974.663780000001"/>
    <n v="6930.99"/>
    <n v="7043.673780000001"/>
    <n v="0.50403171703355287"/>
    <x v="29"/>
    <s v="Q1-2023"/>
    <s v="High"/>
    <s v="Asia &gt; China &gt; Beijing"/>
    <s v="Jan-2023"/>
    <n v="1"/>
    <n v="1"/>
    <n v="1460546.9416299989"/>
    <n v="1087615.3826199998"/>
    <n v="0.74466307902859996"/>
    <s v="A"/>
    <n v="0"/>
    <n v="0"/>
    <n v="6.9000000000000006E-2"/>
    <n v="885.62649999999996"/>
    <n v="10.799999999999999"/>
    <n v="16769.596536000001"/>
    <n v="9564.7661999999982"/>
    <n v="7204.8303360000027"/>
  </r>
  <r>
    <s v="ORD-2025-532859"/>
    <d v="2025-03-11T00:00:00"/>
    <d v="2025-03-27T00:00:00"/>
    <x v="2"/>
    <s v="Japan"/>
    <s v="Tokyo"/>
    <s v="Enterprise"/>
    <x v="5"/>
    <x v="7"/>
    <x v="6"/>
    <x v="568"/>
    <n v="1317.58"/>
    <n v="1897.74"/>
    <n v="8.1000000000000003E-2"/>
    <n v="8"/>
    <n v="16"/>
    <n v="13952.18448"/>
    <n v="10540.64"/>
    <n v="3411.5444800000005"/>
    <n v="0.24451687009230261"/>
    <x v="20"/>
    <s v="Q1-2025"/>
    <s v="High"/>
    <s v="Asia &gt; Japan &gt; Tokyo"/>
    <s v="Mar-2023"/>
    <n v="24"/>
    <n v="24"/>
    <n v="1460546.9416299989"/>
    <n v="1101567.5670999999"/>
    <n v="0.75421579115466775"/>
    <s v="A"/>
    <n v="0"/>
    <n v="0"/>
    <n v="8.1000000000000003E-2"/>
    <n v="1515.2169999999999"/>
    <n v="9.6"/>
    <n v="16742.621375999999"/>
    <n v="14546.083199999999"/>
    <n v="2196.538176"/>
  </r>
  <r>
    <s v="ORD-2023-294716"/>
    <d v="2023-04-10T00:00:00"/>
    <d v="2023-04-25T00:00:00"/>
    <x v="0"/>
    <s v="United Kingdom"/>
    <s v="London"/>
    <s v="Small Business"/>
    <x v="0"/>
    <x v="4"/>
    <x v="6"/>
    <x v="569"/>
    <n v="405.66"/>
    <n v="962.51"/>
    <n v="0.19"/>
    <n v="17"/>
    <n v="15"/>
    <n v="13253.762700000001"/>
    <n v="6896.22"/>
    <n v="6357.5427000000009"/>
    <n v="0.47967832561239387"/>
    <x v="24"/>
    <s v="Q2-2023"/>
    <s v="Medium"/>
    <s v="Europe &gt; United Kingdom &gt; London"/>
    <s v="Jan-2023"/>
    <n v="3"/>
    <n v="3"/>
    <n v="1460546.9416299989"/>
    <n v="1114821.3297999999"/>
    <n v="0.76329031133764014"/>
    <s v="A"/>
    <n v="0"/>
    <n v="0"/>
    <n v="0.19"/>
    <n v="466.50900000000001"/>
    <n v="20.399999999999999"/>
    <n v="15904.515239999999"/>
    <n v="9516.7835999999988"/>
    <n v="6387.73164"/>
  </r>
  <r>
    <s v="ORD-2024-890180"/>
    <d v="2024-01-20T00:00:00"/>
    <d v="2024-02-13T00:00:00"/>
    <x v="0"/>
    <s v="France"/>
    <s v="Marseille"/>
    <s v="Corporate"/>
    <x v="0"/>
    <x v="11"/>
    <x v="6"/>
    <x v="570"/>
    <n v="643.53"/>
    <n v="1439.01"/>
    <n v="0"/>
    <n v="9"/>
    <n v="24"/>
    <n v="12951.09"/>
    <n v="5791.7699999999995"/>
    <n v="7159.3200000000006"/>
    <n v="0.55279671440782208"/>
    <x v="22"/>
    <s v="Q1-2024"/>
    <s v="Medium"/>
    <s v="Europe &gt; France &gt; Marseille"/>
    <s v="Jan-2023"/>
    <n v="12"/>
    <n v="12"/>
    <n v="1460546.9416299989"/>
    <n v="1127772.4198"/>
    <n v="0.77215759908502768"/>
    <s v="A"/>
    <n v="0"/>
    <n v="0"/>
    <n v="0"/>
    <n v="740.05949999999996"/>
    <n v="10.799999999999999"/>
    <n v="15541.307999999999"/>
    <n v="7992.6425999999983"/>
    <n v="7548.6654000000008"/>
  </r>
  <r>
    <s v="ORD-2024-783321"/>
    <d v="2024-11-20T00:00:00"/>
    <d v="2024-12-15T00:00:00"/>
    <x v="0"/>
    <s v="France"/>
    <s v="Paris"/>
    <s v="Corporate"/>
    <x v="2"/>
    <x v="12"/>
    <x v="6"/>
    <x v="571"/>
    <n v="1203.58"/>
    <n v="1856.16"/>
    <n v="0.129"/>
    <n v="8"/>
    <n v="25"/>
    <n v="12933.722880000001"/>
    <n v="9628.64"/>
    <n v="3305.0828800000018"/>
    <n v="0.25553994860295021"/>
    <x v="6"/>
    <s v="Q4-2024"/>
    <s v="High"/>
    <s v="Europe &gt; France &gt; Paris"/>
    <s v="Jan-2023"/>
    <n v="22"/>
    <n v="22"/>
    <n v="1460546.9416299989"/>
    <n v="1140706.14268"/>
    <n v="0.78101299599925889"/>
    <s v="A"/>
    <n v="0"/>
    <n v="0"/>
    <n v="0.129"/>
    <n v="1384.1169999999997"/>
    <n v="9.6"/>
    <n v="15520.467455999998"/>
    <n v="13287.523199999998"/>
    <n v="2232.9442560000007"/>
  </r>
  <r>
    <s v="ORD-2025-947929"/>
    <d v="2025-03-23T00:00:00"/>
    <d v="2025-04-02T00:00:00"/>
    <x v="0"/>
    <s v="Germany"/>
    <s v="Berlin"/>
    <s v="Enterprise"/>
    <x v="2"/>
    <x v="13"/>
    <x v="6"/>
    <x v="572"/>
    <n v="663.61"/>
    <n v="1002.11"/>
    <n v="4.5999999999999999E-2"/>
    <n v="13"/>
    <n v="10"/>
    <n v="12428.16822"/>
    <n v="8626.93"/>
    <n v="3801.2382199999993"/>
    <n v="0.30585667595670823"/>
    <x v="20"/>
    <s v="Q1-2025"/>
    <s v="Medium"/>
    <s v="Europe &gt; Germany &gt; Berlin"/>
    <s v="Jan-2023"/>
    <n v="26"/>
    <n v="26"/>
    <n v="1460546.9416299989"/>
    <n v="1153134.3109000002"/>
    <n v="0.78952225226878348"/>
    <s v="A"/>
    <n v="0"/>
    <n v="0"/>
    <n v="4.5999999999999999E-2"/>
    <n v="763.15149999999994"/>
    <n v="15.6"/>
    <n v="14913.801863999999"/>
    <n v="11905.163399999999"/>
    <n v="3008.6384639999997"/>
  </r>
  <r>
    <s v="ORD-2024-468655"/>
    <d v="2024-02-19T00:00:00"/>
    <d v="2024-03-06T00:00:00"/>
    <x v="2"/>
    <s v="China"/>
    <s v="Beijing"/>
    <s v="Education"/>
    <x v="1"/>
    <x v="0"/>
    <x v="6"/>
    <x v="573"/>
    <n v="1477.84"/>
    <n v="3197.47"/>
    <n v="0.24299999999999999"/>
    <n v="5"/>
    <n v="16"/>
    <n v="12102.423949999999"/>
    <n v="7389.2"/>
    <n v="4713.2239499999987"/>
    <n v="0.38944462443823075"/>
    <x v="30"/>
    <s v="Q1-2024"/>
    <s v="High"/>
    <s v="Asia &gt; China &gt; Beijing"/>
    <s v="Jan-2023"/>
    <n v="13"/>
    <n v="13"/>
    <n v="1460546.9416299989"/>
    <n v="1165236.7348500001"/>
    <n v="0.7978084795751742"/>
    <s v="A"/>
    <n v="0"/>
    <n v="1"/>
    <n v="0.24299999999999999"/>
    <n v="1699.5159999999998"/>
    <n v="6"/>
    <n v="14522.908740000001"/>
    <n v="10197.096"/>
    <n v="4325.8127400000012"/>
  </r>
  <r>
    <s v="ORD-2023-292714"/>
    <d v="2023-07-10T00:00:00"/>
    <d v="2023-08-01T00:00:00"/>
    <x v="0"/>
    <s v="France"/>
    <s v="Marseille"/>
    <s v="Consumer"/>
    <x v="1"/>
    <x v="7"/>
    <x v="6"/>
    <x v="574"/>
    <n v="1303.56"/>
    <n v="1791.37"/>
    <n v="0.126"/>
    <n v="7"/>
    <n v="22"/>
    <n v="10959.60166"/>
    <n v="9124.92"/>
    <n v="1834.6816600000002"/>
    <n v="0.16740404596055367"/>
    <x v="14"/>
    <s v="Q3-2023"/>
    <s v="High"/>
    <s v="Europe &gt; France &gt; Marseille"/>
    <s v="Jan-2023"/>
    <n v="6"/>
    <n v="6"/>
    <n v="1460546.9416299989"/>
    <n v="1176196.3365100001"/>
    <n v="0.80531224501236642"/>
    <s v="B"/>
    <n v="0"/>
    <n v="0"/>
    <n v="0.126"/>
    <n v="1499.0939999999998"/>
    <n v="8.4"/>
    <n v="13151.521992"/>
    <n v="12592.389599999999"/>
    <n v="559.13239200000135"/>
  </r>
  <r>
    <s v="ORD-2024-925626"/>
    <d v="2024-11-04T00:00:00"/>
    <d v="2024-11-05T00:00:00"/>
    <x v="0"/>
    <s v="United Kingdom"/>
    <s v="London"/>
    <s v="Corporate"/>
    <x v="0"/>
    <x v="9"/>
    <x v="6"/>
    <x v="575"/>
    <n v="840.68"/>
    <n v="1493.53"/>
    <n v="0"/>
    <n v="7"/>
    <n v="1"/>
    <n v="10454.709999999999"/>
    <n v="5884.7599999999993"/>
    <n v="4569.95"/>
    <n v="0.43711877230454027"/>
    <x v="6"/>
    <s v="Q4-2024"/>
    <s v="Medium"/>
    <s v="Europe &gt; United Kingdom &gt; London"/>
    <s v="Jan-2023"/>
    <n v="22"/>
    <n v="22"/>
    <n v="1460546.9416299989"/>
    <n v="1186651.04651"/>
    <n v="0.81247032374438732"/>
    <s v="B"/>
    <n v="1"/>
    <n v="0"/>
    <n v="0"/>
    <n v="966.78199999999981"/>
    <n v="8.4"/>
    <n v="12545.652"/>
    <n v="8120.9687999999987"/>
    <n v="4424.6832000000013"/>
  </r>
  <r>
    <s v="ORD-2023-735274"/>
    <d v="2023-02-23T00:00:00"/>
    <d v="2023-03-08T00:00:00"/>
    <x v="0"/>
    <s v="United Kingdom"/>
    <s v="Manchester"/>
    <s v="Small Business"/>
    <x v="3"/>
    <x v="1"/>
    <x v="6"/>
    <x v="576"/>
    <n v="307.37"/>
    <n v="462.61"/>
    <n v="0.188"/>
    <n v="27"/>
    <n v="13"/>
    <n v="10142.261640000002"/>
    <n v="8298.99"/>
    <n v="1843.2716400000027"/>
    <n v="0.18174167709599751"/>
    <x v="29"/>
    <s v="Q1-2023"/>
    <s v="Low"/>
    <s v="Europe &gt; United Kingdom &gt; Manchester"/>
    <s v="Jan-2023"/>
    <n v="1"/>
    <n v="1"/>
    <n v="1460546.9416299989"/>
    <n v="1196793.3081499999"/>
    <n v="0.81941447689066071"/>
    <s v="B"/>
    <n v="0"/>
    <n v="0"/>
    <n v="0.188"/>
    <n v="353.47549999999995"/>
    <n v="32.4"/>
    <n v="12170.713968000002"/>
    <n v="11452.606199999998"/>
    <n v="718.10776800000349"/>
  </r>
  <r>
    <s v="ORD-2025-949776"/>
    <d v="2025-08-14T00:00:00"/>
    <d v="2025-09-11T00:00:00"/>
    <x v="1"/>
    <s v="Brazil"/>
    <s v="São Paulo"/>
    <s v="Non-Profit"/>
    <x v="3"/>
    <x v="6"/>
    <x v="6"/>
    <x v="577"/>
    <n v="1203.02"/>
    <n v="2439.33"/>
    <n v="0"/>
    <n v="4"/>
    <n v="28"/>
    <n v="9757.32"/>
    <n v="4812.08"/>
    <n v="4945.24"/>
    <n v="0.50682359500354601"/>
    <x v="26"/>
    <s v="Q3-2025"/>
    <s v="High"/>
    <s v="Americas &gt; Brazil &gt; São Paulo"/>
    <s v="Jan-2023"/>
    <n v="31"/>
    <n v="31"/>
    <n v="1460546.9416299989"/>
    <n v="1206550.62815"/>
    <n v="0.82609507011357397"/>
    <s v="B"/>
    <n v="0"/>
    <n v="0"/>
    <n v="0"/>
    <n v="1383.473"/>
    <n v="4.8"/>
    <n v="11708.784"/>
    <n v="6640.6704"/>
    <n v="5068.1135999999997"/>
  </r>
  <r>
    <s v="ORD-2023-931633"/>
    <d v="2023-05-14T00:00:00"/>
    <d v="2023-05-22T00:00:00"/>
    <x v="3"/>
    <s v="Kenya"/>
    <s v="Mombasa"/>
    <s v="Small Business"/>
    <x v="5"/>
    <x v="6"/>
    <x v="6"/>
    <x v="578"/>
    <n v="432.01"/>
    <n v="913.78"/>
    <n v="4.9000000000000002E-2"/>
    <n v="11"/>
    <n v="8"/>
    <n v="9559.0525799999996"/>
    <n v="4752.1099999999997"/>
    <n v="4806.9425799999999"/>
    <n v="0.50286809699711899"/>
    <x v="0"/>
    <s v="Q2-2023"/>
    <s v="Medium"/>
    <s v="Africa &gt; Kenya &gt; Mombasa"/>
    <s v="Jan-2023"/>
    <n v="4"/>
    <n v="4"/>
    <n v="1460546.9416299989"/>
    <n v="1216109.6807299999"/>
    <n v="0.83263991458761177"/>
    <s v="B"/>
    <n v="0"/>
    <n v="0"/>
    <n v="4.9000000000000002E-2"/>
    <n v="496.81149999999997"/>
    <n v="13.2"/>
    <n v="11470.863095999999"/>
    <n v="6557.9117999999989"/>
    <n v="4912.9512960000002"/>
  </r>
  <r>
    <s v="ORD-2024-720756"/>
    <d v="2024-10-11T00:00:00"/>
    <d v="2024-11-09T00:00:00"/>
    <x v="2"/>
    <s v="China"/>
    <s v="Shanghai"/>
    <s v="Non-Profit"/>
    <x v="2"/>
    <x v="6"/>
    <x v="6"/>
    <x v="579"/>
    <n v="391.64"/>
    <n v="504.76"/>
    <n v="4.0000000000000001E-3"/>
    <n v="19"/>
    <n v="29"/>
    <n v="9552.0782400000007"/>
    <n v="7441.16"/>
    <n v="2110.9182400000009"/>
    <n v="0.22099046793402319"/>
    <x v="25"/>
    <s v="Q4-2024"/>
    <s v="Low"/>
    <s v="Asia &gt; China &gt; Shanghai"/>
    <s v="Jan-2023"/>
    <n v="21"/>
    <n v="21"/>
    <n v="1460546.9416299989"/>
    <n v="1225661.7589699998"/>
    <n v="0.83917998390530157"/>
    <s v="B"/>
    <n v="0"/>
    <n v="0"/>
    <n v="4.0000000000000001E-3"/>
    <n v="450.38599999999997"/>
    <n v="22.8"/>
    <n v="11462.493888000001"/>
    <n v="10268.800799999999"/>
    <n v="1193.6930880000018"/>
  </r>
  <r>
    <s v="ORD-2023-517216"/>
    <d v="2023-09-19T00:00:00"/>
    <d v="2023-10-08T00:00:00"/>
    <x v="2"/>
    <s v="India"/>
    <s v="Bengaluru"/>
    <s v="Education"/>
    <x v="3"/>
    <x v="8"/>
    <x v="6"/>
    <x v="580"/>
    <n v="385.32"/>
    <n v="606.76"/>
    <n v="8.5999999999999993E-2"/>
    <n v="17"/>
    <n v="19"/>
    <n v="9427.8368800000007"/>
    <n v="6550.44"/>
    <n v="2877.3968800000011"/>
    <n v="0.30520223425842735"/>
    <x v="7"/>
    <s v="Q3-2023"/>
    <s v="Low"/>
    <s v="Asia &gt; India &gt; Bengaluru"/>
    <s v="Jan-2023"/>
    <n v="8"/>
    <n v="8"/>
    <n v="1460546.9416299989"/>
    <n v="1235089.5958499999"/>
    <n v="0.84563498826789907"/>
    <s v="B"/>
    <n v="0"/>
    <n v="0"/>
    <n v="8.5999999999999993E-2"/>
    <n v="443.11799999999994"/>
    <n v="20.399999999999999"/>
    <n v="11313.404256"/>
    <n v="9039.6071999999986"/>
    <n v="2273.7970560000012"/>
  </r>
  <r>
    <s v="ORD-2024-206081"/>
    <d v="2024-12-10T00:00:00"/>
    <d v="2025-01-08T00:00:00"/>
    <x v="0"/>
    <s v="France"/>
    <s v="Marseille"/>
    <s v="Small Business"/>
    <x v="0"/>
    <x v="10"/>
    <x v="6"/>
    <x v="581"/>
    <n v="891.08"/>
    <n v="1040.0999999999999"/>
    <n v="0.109"/>
    <n v="10"/>
    <n v="29"/>
    <n v="9267.2909999999993"/>
    <n v="8910.8000000000011"/>
    <n v="356.49099999999817"/>
    <n v="3.8467660074556653E-2"/>
    <x v="1"/>
    <s v="Q4-2024"/>
    <s v="Medium"/>
    <s v="Europe &gt; France &gt; Marseille"/>
    <s v="Jan-2023"/>
    <n v="23"/>
    <n v="23"/>
    <n v="1460546.9416299989"/>
    <n v="1244356.8868499999"/>
    <n v="0.85198007087760796"/>
    <s v="B"/>
    <n v="0"/>
    <n v="0"/>
    <n v="0.109"/>
    <n v="1024.742"/>
    <n v="12"/>
    <n v="11120.749199999998"/>
    <n v="12296.903999999999"/>
    <n v="-1176.1548000000003"/>
  </r>
  <r>
    <s v="ORD-2023-651638"/>
    <d v="2023-06-17T00:00:00"/>
    <d v="2023-06-24T00:00:00"/>
    <x v="1"/>
    <s v="USA"/>
    <s v="San Francisco"/>
    <s v="Corporate"/>
    <x v="0"/>
    <x v="14"/>
    <x v="6"/>
    <x v="582"/>
    <n v="313.99"/>
    <n v="454.42"/>
    <n v="0.129"/>
    <n v="21"/>
    <n v="7"/>
    <n v="8311.7962200000002"/>
    <n v="6593.79"/>
    <n v="1718.0062200000002"/>
    <n v="0.2066949398814785"/>
    <x v="16"/>
    <s v="Q2-2023"/>
    <s v="Low"/>
    <s v="Americas &gt; USA &gt; San Francisco"/>
    <s v="Jan-2023"/>
    <n v="5"/>
    <n v="5"/>
    <n v="1460546.9416299989"/>
    <n v="1252668.6830699998"/>
    <n v="0.85767095008394401"/>
    <s v="B"/>
    <n v="1"/>
    <n v="0"/>
    <n v="0.129"/>
    <n v="361.08850000000001"/>
    <n v="25.2"/>
    <n v="9974.1554639999995"/>
    <n v="9099.4302000000007"/>
    <n v="874.72526399999879"/>
  </r>
  <r>
    <s v="ORD-2025-415018"/>
    <d v="2025-01-22T00:00:00"/>
    <d v="2025-02-04T00:00:00"/>
    <x v="2"/>
    <s v="Japan"/>
    <s v="Tokyo"/>
    <s v="Small Business"/>
    <x v="5"/>
    <x v="2"/>
    <x v="6"/>
    <x v="583"/>
    <n v="122.29"/>
    <n v="224.95"/>
    <n v="0.153"/>
    <n v="43"/>
    <n v="13"/>
    <n v="8192.9039499999999"/>
    <n v="5258.47"/>
    <n v="2934.4339499999996"/>
    <n v="0.35816774710266192"/>
    <x v="9"/>
    <s v="Q1-2025"/>
    <s v="Low"/>
    <s v="Asia &gt; Japan &gt; Tokyo"/>
    <s v="Mar-2023"/>
    <n v="22"/>
    <n v="22"/>
    <n v="1460546.9416299989"/>
    <n v="1260861.5870199997"/>
    <n v="0.86328042672346683"/>
    <s v="B"/>
    <n v="0"/>
    <n v="0"/>
    <n v="0.153"/>
    <n v="140.6335"/>
    <n v="51.6"/>
    <n v="9831.4847399999999"/>
    <n v="7256.6886000000004"/>
    <n v="2574.7961399999995"/>
  </r>
  <r>
    <s v="ORD-2024-375848"/>
    <d v="2024-05-18T00:00:00"/>
    <d v="2024-05-21T00:00:00"/>
    <x v="0"/>
    <s v="France"/>
    <s v="Marseille"/>
    <s v="Non-Profit"/>
    <x v="1"/>
    <x v="4"/>
    <x v="6"/>
    <x v="584"/>
    <n v="663.66"/>
    <n v="824.26"/>
    <n v="0.23899999999999999"/>
    <n v="13"/>
    <n v="3"/>
    <n v="8154.4041799999995"/>
    <n v="8627.58"/>
    <n v="-473.17582000000039"/>
    <n v="-5.8027025587049134E-2"/>
    <x v="17"/>
    <s v="Q2-2024"/>
    <s v="Medium"/>
    <s v="Europe &gt; France &gt; Marseille"/>
    <s v="Jan-2023"/>
    <n v="16"/>
    <n v="16"/>
    <n v="1460546.9416299989"/>
    <n v="1269015.9911999998"/>
    <n v="0.8688635435323655"/>
    <s v="B"/>
    <n v="1"/>
    <n v="1"/>
    <n v="0.23899999999999999"/>
    <n v="763.20899999999995"/>
    <n v="15.6"/>
    <n v="9785.2850159999998"/>
    <n v="11906.060399999998"/>
    <n v="-2120.7753839999987"/>
  </r>
  <r>
    <s v="ORD-2025-789245"/>
    <d v="2025-07-23T00:00:00"/>
    <d v="2025-08-17T00:00:00"/>
    <x v="0"/>
    <s v="United Kingdom"/>
    <s v="Birmingham"/>
    <s v="Education"/>
    <x v="2"/>
    <x v="14"/>
    <x v="6"/>
    <x v="585"/>
    <n v="1142.06"/>
    <n v="1455"/>
    <n v="7.8E-2"/>
    <n v="6"/>
    <n v="25"/>
    <n v="8049.06"/>
    <n v="6852.36"/>
    <n v="1196.7000000000007"/>
    <n v="0.14867574598773034"/>
    <x v="10"/>
    <s v="Q3-2025"/>
    <s v="Medium"/>
    <s v="Europe &gt; United Kingdom &gt; Birmingham"/>
    <s v="Jan-2023"/>
    <n v="30"/>
    <n v="30"/>
    <n v="1460546.9416299989"/>
    <n v="1277065.0511999999"/>
    <n v="0.87437453381318264"/>
    <s v="B"/>
    <n v="0"/>
    <n v="0"/>
    <n v="7.8E-2"/>
    <n v="1313.3689999999999"/>
    <n v="7.1999999999999993"/>
    <n v="9658.8719999999994"/>
    <n v="9456.2567999999992"/>
    <n v="202.61520000000019"/>
  </r>
  <r>
    <s v="ORD-2024-390951"/>
    <d v="2024-12-20T00:00:00"/>
    <d v="2025-01-14T00:00:00"/>
    <x v="2"/>
    <s v="India"/>
    <s v="Delhi"/>
    <s v="Small Business"/>
    <x v="0"/>
    <x v="9"/>
    <x v="6"/>
    <x v="586"/>
    <n v="1361.34"/>
    <n v="1737.9"/>
    <n v="7.6999999999999999E-2"/>
    <n v="5"/>
    <n v="25"/>
    <n v="8020.4085000000005"/>
    <n v="6806.7"/>
    <n v="1213.7085000000006"/>
    <n v="0.15132751654731808"/>
    <x v="1"/>
    <s v="Q4-2024"/>
    <s v="High"/>
    <s v="Asia &gt; India &gt; Delhi"/>
    <s v="Jan-2023"/>
    <n v="23"/>
    <n v="23"/>
    <n v="1460546.9416299989"/>
    <n v="1285085.4596999998"/>
    <n v="0.879865907127791"/>
    <s v="B"/>
    <n v="0"/>
    <n v="0"/>
    <n v="7.6999999999999999E-2"/>
    <n v="1565.5409999999997"/>
    <n v="6"/>
    <n v="9624.490200000002"/>
    <n v="9393.2459999999992"/>
    <n v="231.24420000000282"/>
  </r>
  <r>
    <s v="ORD-2025-866565"/>
    <d v="2025-05-12T00:00:00"/>
    <d v="2025-05-26T00:00:00"/>
    <x v="2"/>
    <s v="India"/>
    <s v="Hyderabad"/>
    <s v="Corporate"/>
    <x v="1"/>
    <x v="12"/>
    <x v="6"/>
    <x v="587"/>
    <n v="320.12"/>
    <n v="594.41999999999996"/>
    <n v="0.104"/>
    <n v="15"/>
    <n v="14"/>
    <n v="7989.0047999999997"/>
    <n v="4801.8"/>
    <n v="3187.2047999999995"/>
    <n v="0.39894891538931104"/>
    <x v="27"/>
    <s v="Q2-2025"/>
    <s v="Low"/>
    <s v="Asia &gt; India &gt; Hyderabad"/>
    <s v="Jan-2023"/>
    <n v="28"/>
    <n v="28"/>
    <n v="1460546.9416299989"/>
    <n v="1293074.4644999998"/>
    <n v="0.88533577911361305"/>
    <s v="B"/>
    <n v="0"/>
    <n v="0"/>
    <n v="0.104"/>
    <n v="368.13799999999998"/>
    <n v="18"/>
    <n v="9586.8057599999993"/>
    <n v="6626.4839999999995"/>
    <n v="2960.3217599999998"/>
  </r>
  <r>
    <s v="ORD-2023-374486"/>
    <d v="2023-06-24T00:00:00"/>
    <d v="2023-07-01T00:00:00"/>
    <x v="1"/>
    <s v="Brazil"/>
    <s v="Rio de Janeiro"/>
    <s v="Non-Profit"/>
    <x v="0"/>
    <x v="13"/>
    <x v="6"/>
    <x v="588"/>
    <n v="804.01"/>
    <n v="1405.07"/>
    <n v="9.6000000000000002E-2"/>
    <n v="6"/>
    <n v="7"/>
    <n v="7621.0996800000003"/>
    <n v="4824.0599999999995"/>
    <n v="2797.0396800000008"/>
    <n v="0.3670126093928745"/>
    <x v="16"/>
    <s v="Q2-2023"/>
    <s v="Medium"/>
    <s v="Americas &gt; Brazil &gt; Rio de Janeiro"/>
    <s v="Jan-2023"/>
    <n v="5"/>
    <n v="5"/>
    <n v="1460546.9416299989"/>
    <n v="1300695.5641799998"/>
    <n v="0.89055375565567108"/>
    <s v="B"/>
    <n v="1"/>
    <n v="0"/>
    <n v="9.6000000000000002E-2"/>
    <n v="924.61149999999986"/>
    <n v="7.1999999999999993"/>
    <n v="9145.3196159999989"/>
    <n v="6657.2027999999982"/>
    <n v="2488.1168160000007"/>
  </r>
  <r>
    <s v="ORD-2023-596758"/>
    <d v="2023-12-07T00:00:00"/>
    <d v="2023-12-14T00:00:00"/>
    <x v="2"/>
    <s v="Japan"/>
    <s v="Tokyo"/>
    <s v="Non-Profit"/>
    <x v="1"/>
    <x v="11"/>
    <x v="6"/>
    <x v="589"/>
    <n v="1097.5899999999999"/>
    <n v="845.55"/>
    <n v="0.184"/>
    <n v="11"/>
    <n v="7"/>
    <n v="7589.6567999999997"/>
    <n v="12073.49"/>
    <n v="-4483.8332"/>
    <n v="-0.59078207594314414"/>
    <x v="19"/>
    <s v="Q4-2023"/>
    <s v="Medium"/>
    <s v="Asia &gt; Japan &gt; Tokyo"/>
    <s v="Mar-2023"/>
    <n v="9"/>
    <n v="9"/>
    <n v="1460546.9416299989"/>
    <n v="1308285.2209799998"/>
    <n v="0.89575020404337569"/>
    <s v="B"/>
    <n v="1"/>
    <n v="0"/>
    <n v="0.184"/>
    <n v="1262.2284999999997"/>
    <n v="13.2"/>
    <n v="9107.5881599999993"/>
    <n v="16661.416199999996"/>
    <n v="-7553.8280399999967"/>
  </r>
  <r>
    <s v="ORD-2024-307849"/>
    <d v="2024-08-10T00:00:00"/>
    <d v="2024-09-07T00:00:00"/>
    <x v="0"/>
    <s v="France"/>
    <s v="Marseille"/>
    <s v="Non-Profit"/>
    <x v="3"/>
    <x v="6"/>
    <x v="6"/>
    <x v="590"/>
    <n v="229.96"/>
    <n v="564.26"/>
    <n v="0.105"/>
    <n v="15"/>
    <n v="28"/>
    <n v="7575.1904999999997"/>
    <n v="3449.4"/>
    <n v="4125.7904999999992"/>
    <n v="0.54464511486542799"/>
    <x v="4"/>
    <s v="Q3-2024"/>
    <s v="Low"/>
    <s v="Europe &gt; France &gt; Marseille"/>
    <s v="Jan-2023"/>
    <n v="19"/>
    <n v="19"/>
    <n v="1460546.9416299989"/>
    <n v="1315860.4114799998"/>
    <n v="0.90093674771690246"/>
    <s v="B"/>
    <n v="0"/>
    <n v="0"/>
    <n v="0.105"/>
    <n v="264.45400000000001"/>
    <n v="18"/>
    <n v="9090.2286000000004"/>
    <n v="4760.1720000000005"/>
    <n v="4330.0565999999999"/>
  </r>
  <r>
    <s v="ORD-2025-246470"/>
    <d v="2025-04-16T00:00:00"/>
    <d v="2025-05-16T00:00:00"/>
    <x v="1"/>
    <s v="Canada"/>
    <s v="Montreal"/>
    <s v="Enterprise"/>
    <x v="5"/>
    <x v="10"/>
    <x v="6"/>
    <x v="591"/>
    <n v="763.32"/>
    <n v="568.29"/>
    <n v="0.13100000000000001"/>
    <n v="15"/>
    <n v="30"/>
    <n v="7407.6601499999988"/>
    <n v="11449.800000000001"/>
    <n v="-4042.1398500000023"/>
    <n v="-0.54567026134426577"/>
    <x v="32"/>
    <s v="Q2-2025"/>
    <s v="Low"/>
    <s v="Americas &gt; Canada &gt; Montreal"/>
    <s v="Jan-2023"/>
    <n v="27"/>
    <n v="27"/>
    <n v="1460546.9416299989"/>
    <n v="1323268.0716299997"/>
    <n v="0.90600858754543467"/>
    <s v="B"/>
    <n v="0"/>
    <n v="0"/>
    <n v="0.13100000000000001"/>
    <n v="877.81799999999998"/>
    <n v="18"/>
    <n v="8889.19218"/>
    <n v="15800.724"/>
    <n v="-6911.5318200000002"/>
  </r>
  <r>
    <s v="ORD-2024-510520"/>
    <d v="2024-09-25T00:00:00"/>
    <d v="2024-10-03T00:00:00"/>
    <x v="1"/>
    <s v="Canada"/>
    <s v="Toronto"/>
    <s v="Consumer"/>
    <x v="2"/>
    <x v="13"/>
    <x v="6"/>
    <x v="592"/>
    <n v="558.19000000000005"/>
    <n v="1031.6400000000001"/>
    <n v="0"/>
    <n v="7"/>
    <n v="8"/>
    <n v="7221.4800000000005"/>
    <n v="3907.3300000000004"/>
    <n v="3314.15"/>
    <n v="0.45892947152107322"/>
    <x v="31"/>
    <s v="Q3-2024"/>
    <s v="Medium"/>
    <s v="Americas &gt; Canada &gt; Toronto"/>
    <s v="Jan-2023"/>
    <n v="20"/>
    <n v="20"/>
    <n v="1460546.9416299989"/>
    <n v="1330489.5516299997"/>
    <n v="0.91095295447686697"/>
    <s v="B"/>
    <n v="0"/>
    <n v="0"/>
    <n v="0"/>
    <n v="641.91849999999999"/>
    <n v="8.4"/>
    <n v="8665.7760000000017"/>
    <n v="5392.1154000000006"/>
    <n v="3273.6606000000011"/>
  </r>
  <r>
    <s v="ORD-2023-192324"/>
    <d v="2023-09-14T00:00:00"/>
    <d v="2023-09-16T00:00:00"/>
    <x v="0"/>
    <s v="France"/>
    <s v="Lyon"/>
    <s v="Non-Profit"/>
    <x v="3"/>
    <x v="7"/>
    <x v="6"/>
    <x v="593"/>
    <n v="376.83"/>
    <n v="732.88"/>
    <n v="0.188"/>
    <n v="12"/>
    <n v="2"/>
    <n v="7141.1827199999998"/>
    <n v="4521.96"/>
    <n v="2619.2227199999998"/>
    <n v="0.36677716040852121"/>
    <x v="7"/>
    <s v="Q3-2023"/>
    <s v="Low"/>
    <s v="Europe &gt; France &gt; Lyon"/>
    <s v="Jan-2023"/>
    <n v="8"/>
    <n v="8"/>
    <n v="1460546.9416299989"/>
    <n v="1337630.7343499996"/>
    <n v="0.91584234386686514"/>
    <s v="B"/>
    <n v="1"/>
    <n v="0"/>
    <n v="0.188"/>
    <n v="433.35449999999997"/>
    <n v="14.399999999999999"/>
    <n v="8569.4192640000001"/>
    <n v="6240.304799999999"/>
    <n v="2329.1144640000011"/>
  </r>
  <r>
    <s v="ORD-2025-150713"/>
    <d v="2025-07-11T00:00:00"/>
    <d v="2025-07-16T00:00:00"/>
    <x v="0"/>
    <s v="United Kingdom"/>
    <s v="London"/>
    <s v="Enterprise"/>
    <x v="2"/>
    <x v="10"/>
    <x v="6"/>
    <x v="594"/>
    <n v="930.03"/>
    <n v="1086.68"/>
    <n v="0.109"/>
    <n v="7"/>
    <n v="5"/>
    <n v="6777.6231600000001"/>
    <n v="6510.21"/>
    <n v="267.41316000000006"/>
    <n v="3.9455300728168552E-2"/>
    <x v="10"/>
    <s v="Q3-2025"/>
    <s v="Medium"/>
    <s v="Europe &gt; United Kingdom &gt; London"/>
    <s v="Jan-2023"/>
    <n v="30"/>
    <n v="30"/>
    <n v="1460546.9416299989"/>
    <n v="1344408.3575099995"/>
    <n v="0.9204828131094599"/>
    <s v="B"/>
    <n v="1"/>
    <n v="0"/>
    <n v="0.109"/>
    <n v="1069.5345"/>
    <n v="8.4"/>
    <n v="8133.1477920000007"/>
    <n v="8984.0897999999997"/>
    <n v="-850.94200799999908"/>
  </r>
  <r>
    <s v="ORD-2023-824839"/>
    <d v="2023-12-06T00:00:00"/>
    <d v="2023-12-31T00:00:00"/>
    <x v="2"/>
    <s v="Japan"/>
    <s v="Osaka"/>
    <s v="Consumer"/>
    <x v="0"/>
    <x v="2"/>
    <x v="6"/>
    <x v="595"/>
    <n v="663.03"/>
    <n v="813.51"/>
    <n v="0.10199999999999999"/>
    <n v="9"/>
    <n v="25"/>
    <n v="6574.7878200000005"/>
    <n v="5967.2699999999995"/>
    <n v="607.51782000000094"/>
    <n v="9.2401129379715993E-2"/>
    <x v="19"/>
    <s v="Q4-2023"/>
    <s v="Low"/>
    <s v="Asia &gt; Japan &gt; Osaka"/>
    <s v="Mar-2023"/>
    <n v="9"/>
    <n v="9"/>
    <n v="1460546.9416299989"/>
    <n v="1350983.1453299995"/>
    <n v="0.92498440606248233"/>
    <s v="B"/>
    <n v="0"/>
    <n v="0"/>
    <n v="0.10199999999999999"/>
    <n v="762.48449999999991"/>
    <n v="10.799999999999999"/>
    <n v="7889.7453839999998"/>
    <n v="8234.8325999999979"/>
    <n v="-345.08721599999808"/>
  </r>
  <r>
    <s v="ORD-2025-652467"/>
    <d v="2025-08-21T00:00:00"/>
    <d v="2025-09-12T00:00:00"/>
    <x v="2"/>
    <s v="China"/>
    <s v="Shenzhen"/>
    <s v="Education"/>
    <x v="0"/>
    <x v="7"/>
    <x v="6"/>
    <x v="596"/>
    <n v="352.66"/>
    <n v="411.18"/>
    <n v="0.17299999999999999"/>
    <n v="18"/>
    <n v="22"/>
    <n v="6120.8254799999995"/>
    <n v="6347.88"/>
    <n v="-227.05452000000059"/>
    <n v="-3.7095408248758073E-2"/>
    <x v="26"/>
    <s v="Q3-2025"/>
    <s v="Low"/>
    <s v="Asia &gt; China &gt; Shenzhen"/>
    <s v="Jan-2023"/>
    <n v="31"/>
    <n v="31"/>
    <n v="1460546.9416299989"/>
    <n v="1357103.9708099994"/>
    <n v="0.92917518234329732"/>
    <s v="B"/>
    <n v="0"/>
    <n v="0"/>
    <n v="0.17299999999999999"/>
    <n v="405.55899999999997"/>
    <n v="21.599999999999998"/>
    <n v="7344.9905759999992"/>
    <n v="8760.0743999999977"/>
    <n v="-1415.0838239999985"/>
  </r>
  <r>
    <s v="ORD-2025-269934"/>
    <d v="2025-04-04T00:00:00"/>
    <d v="2025-04-10T00:00:00"/>
    <x v="0"/>
    <s v="United Kingdom"/>
    <s v="Birmingham"/>
    <s v="Non-Profit"/>
    <x v="3"/>
    <x v="15"/>
    <x v="6"/>
    <x v="597"/>
    <n v="290.14"/>
    <n v="250.73"/>
    <n v="3.4000000000000002E-2"/>
    <n v="25"/>
    <n v="6"/>
    <n v="6055.1295"/>
    <n v="7253.5"/>
    <n v="-1198.3705"/>
    <n v="-0.19790997038131058"/>
    <x v="32"/>
    <s v="Q2-2025"/>
    <s v="Low"/>
    <s v="Europe &gt; United Kingdom &gt; Birmingham"/>
    <s v="Jan-2023"/>
    <n v="27"/>
    <n v="27"/>
    <n v="1460546.9416299989"/>
    <n v="1363159.1003099994"/>
    <n v="0.9333209782279831"/>
    <s v="B"/>
    <n v="1"/>
    <n v="0"/>
    <n v="3.4000000000000002E-2"/>
    <n v="333.66099999999994"/>
    <n v="30"/>
    <n v="7266.1553999999996"/>
    <n v="10009.829999999998"/>
    <n v="-2743.6745999999985"/>
  </r>
  <r>
    <s v="ORD-2024-358795"/>
    <d v="2024-10-23T00:00:00"/>
    <d v="2024-10-30T00:00:00"/>
    <x v="3"/>
    <s v="Nigeria"/>
    <s v="Port Harcourt"/>
    <s v="Education"/>
    <x v="2"/>
    <x v="8"/>
    <x v="6"/>
    <x v="598"/>
    <n v="1084.3900000000001"/>
    <n v="759.33"/>
    <n v="0.23699999999999999"/>
    <n v="10"/>
    <n v="7"/>
    <n v="5793.6878999999999"/>
    <n v="10843.900000000001"/>
    <n v="-5050.2121000000016"/>
    <n v="-0.87167486187856302"/>
    <x v="25"/>
    <s v="Q4-2024"/>
    <s v="Low"/>
    <s v="Africa &gt; Nigeria &gt; Port Harcourt"/>
    <s v="Jan-2023"/>
    <n v="21"/>
    <n v="21"/>
    <n v="1460546.9416299989"/>
    <n v="1368952.7882099994"/>
    <n v="0.93728777158111842"/>
    <s v="B"/>
    <n v="1"/>
    <n v="1"/>
    <n v="0.23699999999999999"/>
    <n v="1247.0485000000001"/>
    <n v="12"/>
    <n v="6952.4254800000008"/>
    <n v="14964.582000000002"/>
    <n v="-8012.1565200000014"/>
  </r>
  <r>
    <s v="ORD-2024-356812"/>
    <d v="2024-03-07T00:00:00"/>
    <d v="2024-04-03T00:00:00"/>
    <x v="0"/>
    <s v="Germany"/>
    <s v="Frankfurt"/>
    <s v="Corporate"/>
    <x v="3"/>
    <x v="9"/>
    <x v="6"/>
    <x v="599"/>
    <n v="738.16"/>
    <n v="956.49"/>
    <n v="0.152"/>
    <n v="7"/>
    <n v="27"/>
    <n v="5677.7246400000004"/>
    <n v="5167.12"/>
    <n v="510.60464000000047"/>
    <n v="8.9931208780847191E-2"/>
    <x v="12"/>
    <s v="Q1-2024"/>
    <s v="Medium"/>
    <s v="Europe &gt; Germany &gt; Frankfurt"/>
    <s v="Jan-2023"/>
    <n v="14"/>
    <n v="14"/>
    <n v="1460546.9416299989"/>
    <n v="1374630.5128499994"/>
    <n v="0.94117516778740773"/>
    <s v="B"/>
    <n v="0"/>
    <n v="0"/>
    <n v="0.152"/>
    <n v="848.8839999999999"/>
    <n v="8.4"/>
    <n v="6813.2695680000006"/>
    <n v="7130.6255999999994"/>
    <n v="-317.35603199999878"/>
  </r>
  <r>
    <s v="ORD-2025-874124"/>
    <d v="2025-05-14T00:00:00"/>
    <d v="2025-05-21T00:00:00"/>
    <x v="1"/>
    <s v="Canada"/>
    <s v="Vancouver"/>
    <s v="Non-Profit"/>
    <x v="5"/>
    <x v="6"/>
    <x v="6"/>
    <x v="600"/>
    <n v="883.5"/>
    <n v="1978.91"/>
    <n v="5.3999999999999999E-2"/>
    <n v="3"/>
    <n v="7"/>
    <n v="5616.1465800000005"/>
    <n v="2650.5"/>
    <n v="2965.6465800000005"/>
    <n v="0.52805718970390558"/>
    <x v="27"/>
    <s v="Q2-2025"/>
    <s v="High"/>
    <s v="Americas &gt; Canada &gt; Vancouver"/>
    <s v="Jan-2023"/>
    <n v="28"/>
    <n v="28"/>
    <n v="1460546.9416299989"/>
    <n v="1380246.6594299993"/>
    <n v="0.94502040303450785"/>
    <s v="B"/>
    <n v="1"/>
    <n v="0"/>
    <n v="5.3999999999999999E-2"/>
    <n v="1016.025"/>
    <n v="3.5999999999999996"/>
    <n v="6739.3758959999996"/>
    <n v="3657.6899999999996"/>
    <n v="3081.685896"/>
  </r>
  <r>
    <s v="ORD-2023-128295"/>
    <d v="2023-06-23T00:00:00"/>
    <d v="2023-07-03T00:00:00"/>
    <x v="3"/>
    <s v="Nigeria"/>
    <s v="Abuja"/>
    <s v="Consumer"/>
    <x v="2"/>
    <x v="8"/>
    <x v="6"/>
    <x v="601"/>
    <n v="337.75"/>
    <n v="548.89"/>
    <n v="0"/>
    <n v="10"/>
    <n v="10"/>
    <n v="5488.9"/>
    <n v="3377.5"/>
    <n v="2111.3999999999996"/>
    <n v="0.38466723751571347"/>
    <x v="16"/>
    <s v="Q2-2023"/>
    <s v="Low"/>
    <s v="Africa &gt; Nigeria &gt; Abuja"/>
    <s v="Jan-2023"/>
    <n v="5"/>
    <n v="5"/>
    <n v="1460546.9416299989"/>
    <n v="1385735.5594299992"/>
    <n v="0.9487785157274653"/>
    <s v="B"/>
    <n v="0"/>
    <n v="0"/>
    <n v="0"/>
    <n v="388.41249999999997"/>
    <n v="12"/>
    <n v="6586.68"/>
    <n v="4660.95"/>
    <n v="1925.7300000000005"/>
  </r>
  <r>
    <s v="ORD-2024-333192"/>
    <d v="2024-10-29T00:00:00"/>
    <d v="2024-11-04T00:00:00"/>
    <x v="3"/>
    <s v="Kenya"/>
    <s v="Nairobi"/>
    <s v="Corporate"/>
    <x v="5"/>
    <x v="9"/>
    <x v="6"/>
    <x v="602"/>
    <n v="805.81"/>
    <n v="1823.04"/>
    <n v="0"/>
    <n v="3"/>
    <n v="6"/>
    <n v="5469.12"/>
    <n v="2417.4299999999998"/>
    <n v="3051.69"/>
    <n v="0.55798556257679488"/>
    <x v="25"/>
    <s v="Q4-2024"/>
    <s v="High"/>
    <s v="Africa &gt; Kenya &gt; Nairobi"/>
    <s v="Jan-2023"/>
    <n v="21"/>
    <n v="21"/>
    <n v="1460546.9416299989"/>
    <n v="1391204.6794299993"/>
    <n v="0.95252308554861498"/>
    <s v="C"/>
    <n v="1"/>
    <n v="0"/>
    <n v="0"/>
    <n v="926.68149999999991"/>
    <n v="3.5999999999999996"/>
    <n v="6562.9439999999995"/>
    <n v="3336.0533999999993"/>
    <n v="3226.8906000000002"/>
  </r>
  <r>
    <s v="ORD-2024-364080"/>
    <d v="2024-04-16T00:00:00"/>
    <d v="2024-04-27T00:00:00"/>
    <x v="3"/>
    <s v="Kenya"/>
    <s v="Nakuru"/>
    <s v="Enterprise"/>
    <x v="2"/>
    <x v="4"/>
    <x v="6"/>
    <x v="603"/>
    <n v="401.3"/>
    <n v="826.47"/>
    <n v="0.22500000000000001"/>
    <n v="8"/>
    <n v="11"/>
    <n v="5124.1140000000005"/>
    <n v="3210.4"/>
    <n v="1913.7140000000004"/>
    <n v="0.3734721748969676"/>
    <x v="28"/>
    <s v="Q2-2024"/>
    <s v="Medium"/>
    <s v="Africa &gt; Kenya &gt; Nakuru"/>
    <s v="Jan-2023"/>
    <n v="15"/>
    <n v="15"/>
    <n v="1460546.9416299989"/>
    <n v="1396328.7934299994"/>
    <n v="0.95603143838134308"/>
    <s v="C"/>
    <n v="0"/>
    <n v="1"/>
    <n v="0.22500000000000001"/>
    <n v="461.495"/>
    <n v="9.6"/>
    <n v="6148.9368000000004"/>
    <n v="4430.3519999999999"/>
    <n v="1718.5848000000005"/>
  </r>
  <r>
    <s v="ORD-2024-381197"/>
    <d v="2024-11-01T00:00:00"/>
    <d v="2024-11-12T00:00:00"/>
    <x v="0"/>
    <s v="Germany"/>
    <s v="Frankfurt"/>
    <s v="Consumer"/>
    <x v="2"/>
    <x v="7"/>
    <x v="6"/>
    <x v="604"/>
    <n v="599.84"/>
    <n v="1330.85"/>
    <n v="0.115"/>
    <n v="4"/>
    <n v="11"/>
    <n v="4711.2089999999998"/>
    <n v="2399.36"/>
    <n v="2311.8489999999997"/>
    <n v="0.49071246892252068"/>
    <x v="6"/>
    <s v="Q4-2024"/>
    <s v="Medium"/>
    <s v="Europe &gt; Germany &gt; Frankfurt"/>
    <s v="Jan-2023"/>
    <n v="22"/>
    <n v="22"/>
    <n v="1460546.9416299989"/>
    <n v="1401040.0024299994"/>
    <n v="0.95925708547676769"/>
    <s v="C"/>
    <n v="0"/>
    <n v="0"/>
    <n v="0.115"/>
    <n v="689.81600000000003"/>
    <n v="4.8"/>
    <n v="5653.4507999999996"/>
    <n v="3311.1168000000002"/>
    <n v="2342.3339999999994"/>
  </r>
  <r>
    <s v="ORD-2025-306903"/>
    <d v="2025-06-24T00:00:00"/>
    <d v="2025-07-23T00:00:00"/>
    <x v="1"/>
    <s v="Canada"/>
    <s v="Vancouver"/>
    <s v="Non-Profit"/>
    <x v="1"/>
    <x v="14"/>
    <x v="6"/>
    <x v="605"/>
    <n v="255.4"/>
    <n v="322.70999999999998"/>
    <n v="0.115"/>
    <n v="16"/>
    <n v="29"/>
    <n v="4569.5735999999997"/>
    <n v="4086.4"/>
    <n v="483.17359999999962"/>
    <n v="0.10573713048412212"/>
    <x v="15"/>
    <s v="Q2-2025"/>
    <s v="Low"/>
    <s v="Americas &gt; Canada &gt; Vancouver"/>
    <s v="Jan-2023"/>
    <n v="29"/>
    <n v="29"/>
    <n v="1460546.9416299989"/>
    <n v="1405609.5760299994"/>
    <n v="0.96238575835249207"/>
    <s v="C"/>
    <n v="0"/>
    <n v="0"/>
    <n v="0.115"/>
    <n v="293.70999999999998"/>
    <n v="19.2"/>
    <n v="5483.4883199999995"/>
    <n v="5639.2319999999991"/>
    <n v="-155.74367999999959"/>
  </r>
  <r>
    <s v="ORD-2024-999607"/>
    <d v="2024-01-12T00:00:00"/>
    <d v="2024-01-29T00:00:00"/>
    <x v="1"/>
    <s v="USA"/>
    <s v="Chicago"/>
    <s v="Education"/>
    <x v="5"/>
    <x v="5"/>
    <x v="6"/>
    <x v="606"/>
    <n v="493.76"/>
    <n v="625.04"/>
    <n v="0.25800000000000001"/>
    <n v="9"/>
    <n v="17"/>
    <n v="4174.0171199999995"/>
    <n v="4443.84"/>
    <n v="-269.82288000000062"/>
    <n v="-6.4643453115496727E-2"/>
    <x v="22"/>
    <s v="Q1-2024"/>
    <s v="Low"/>
    <s v="Americas &gt; USA &gt; Chicago"/>
    <s v="Jan-2023"/>
    <n v="12"/>
    <n v="12"/>
    <n v="1460546.9416299989"/>
    <n v="1409783.5931499994"/>
    <n v="0.96524360358911399"/>
    <s v="C"/>
    <n v="0"/>
    <n v="1"/>
    <n v="0.25"/>
    <n v="567.82399999999996"/>
    <n v="10.799999999999999"/>
    <n v="5062.8239999999987"/>
    <n v="6132.4991999999993"/>
    <n v="-1069.6752000000006"/>
  </r>
  <r>
    <s v="ORD-2024-777623"/>
    <d v="2024-09-19T00:00:00"/>
    <d v="2024-10-14T00:00:00"/>
    <x v="1"/>
    <s v="Brazil"/>
    <s v="Rio de Janeiro"/>
    <s v="Small Business"/>
    <x v="0"/>
    <x v="10"/>
    <x v="6"/>
    <x v="607"/>
    <n v="386.96"/>
    <n v="937.46"/>
    <n v="0.26600000000000001"/>
    <n v="6"/>
    <n v="25"/>
    <n v="4128.57384"/>
    <n v="2321.7599999999998"/>
    <n v="1806.8138400000003"/>
    <n v="0.43763631462626335"/>
    <x v="31"/>
    <s v="Q3-2024"/>
    <s v="Medium"/>
    <s v="Americas &gt; Brazil &gt; Rio de Janeiro"/>
    <s v="Jan-2023"/>
    <n v="20"/>
    <n v="20"/>
    <n v="1460546.9416299989"/>
    <n v="1413912.1669899994"/>
    <n v="0.96807033494729433"/>
    <s v="C"/>
    <n v="0"/>
    <n v="1"/>
    <n v="0.25"/>
    <n v="445.00399999999996"/>
    <n v="7.1999999999999993"/>
    <n v="5062.2839999999997"/>
    <n v="3204.0287999999996"/>
    <n v="1858.2552000000001"/>
  </r>
  <r>
    <s v="ORD-2024-423853"/>
    <d v="2024-09-03T00:00:00"/>
    <d v="2024-09-08T00:00:00"/>
    <x v="3"/>
    <s v="Nigeria"/>
    <s v="Lagos"/>
    <s v="Small Business"/>
    <x v="3"/>
    <x v="10"/>
    <x v="6"/>
    <x v="608"/>
    <n v="197.63"/>
    <n v="325.79000000000002"/>
    <n v="0.11600000000000001"/>
    <n v="13"/>
    <n v="5"/>
    <n v="3743.9786800000006"/>
    <n v="2569.19"/>
    <n v="1174.7886800000006"/>
    <n v="0.31378081458519425"/>
    <x v="31"/>
    <s v="Q3-2024"/>
    <s v="Low"/>
    <s v="Africa &gt; Nigeria &gt; Lagos"/>
    <s v="Jan-2023"/>
    <n v="20"/>
    <n v="20"/>
    <n v="1460546.9416299989"/>
    <n v="1417656.1456699993"/>
    <n v="0.97063374360831389"/>
    <s v="C"/>
    <n v="1"/>
    <n v="0"/>
    <n v="0.11600000000000001"/>
    <n v="227.27449999999999"/>
    <n v="15.6"/>
    <n v="4492.7744160000002"/>
    <n v="3545.4821999999999"/>
    <n v="947.29221600000028"/>
  </r>
  <r>
    <s v="ORD-2024-872291"/>
    <d v="2024-01-08T00:00:00"/>
    <d v="2024-01-12T00:00:00"/>
    <x v="2"/>
    <s v="India"/>
    <s v="Bengaluru"/>
    <s v="Corporate"/>
    <x v="3"/>
    <x v="13"/>
    <x v="6"/>
    <x v="609"/>
    <n v="802.32"/>
    <n v="602.34"/>
    <n v="0.12"/>
    <n v="7"/>
    <n v="4"/>
    <n v="3710.4144000000001"/>
    <n v="5616.2400000000007"/>
    <n v="-1905.8256000000006"/>
    <n v="-0.51364224977134643"/>
    <x v="22"/>
    <s v="Q1-2024"/>
    <s v="Low"/>
    <s v="Asia &gt; India &gt; Bengaluru"/>
    <s v="Jan-2023"/>
    <n v="12"/>
    <n v="12"/>
    <n v="1460546.9416299989"/>
    <n v="1421366.5600699992"/>
    <n v="0.97317417164540188"/>
    <s v="C"/>
    <n v="1"/>
    <n v="0"/>
    <n v="0.12"/>
    <n v="922.66800000000001"/>
    <n v="8.4"/>
    <n v="4452.4972800000005"/>
    <n v="7750.4112000000005"/>
    <n v="-3297.91392"/>
  </r>
  <r>
    <s v="ORD-2025-898022"/>
    <d v="2025-09-02T00:00:00"/>
    <d v="2025-09-11T00:00:00"/>
    <x v="1"/>
    <s v="Canada"/>
    <s v="Toronto"/>
    <s v="Corporate"/>
    <x v="5"/>
    <x v="9"/>
    <x v="6"/>
    <x v="610"/>
    <n v="1207.6300000000001"/>
    <n v="921.68"/>
    <n v="0.19600000000000001"/>
    <n v="5"/>
    <n v="9"/>
    <n v="3705.1536000000001"/>
    <n v="6038.1500000000005"/>
    <n v="-2332.9964000000004"/>
    <n v="-0.62966253274897976"/>
    <x v="21"/>
    <s v="Q3-2025"/>
    <s v="Medium"/>
    <s v="Americas &gt; Canada &gt; Toronto"/>
    <s v="Jan-2023"/>
    <n v="32"/>
    <n v="32"/>
    <n v="1460546.9416299989"/>
    <n v="1425071.7136699993"/>
    <n v="0.97571099774416803"/>
    <s v="C"/>
    <n v="0"/>
    <n v="0"/>
    <n v="0.19600000000000001"/>
    <n v="1388.7745"/>
    <n v="6"/>
    <n v="4446.1843200000003"/>
    <n v="8332.6470000000008"/>
    <n v="-3886.4626800000005"/>
  </r>
  <r>
    <s v="ORD-2024-745424"/>
    <d v="2024-08-22T00:00:00"/>
    <d v="2024-09-04T00:00:00"/>
    <x v="0"/>
    <s v="Germany"/>
    <s v="Frankfurt"/>
    <s v="Non-Profit"/>
    <x v="0"/>
    <x v="2"/>
    <x v="6"/>
    <x v="611"/>
    <n v="90.04"/>
    <n v="194.62"/>
    <n v="4.2999999999999997E-2"/>
    <n v="19"/>
    <n v="13"/>
    <n v="3538.7754599999998"/>
    <n v="1710.7600000000002"/>
    <n v="1828.0154599999996"/>
    <n v="0.51656723650954661"/>
    <x v="4"/>
    <s v="Q3-2024"/>
    <s v="Low"/>
    <s v="Europe &gt; Germany &gt; Frankfurt"/>
    <s v="Jan-2023"/>
    <n v="19"/>
    <n v="19"/>
    <n v="1460546.9416299989"/>
    <n v="1428610.4891299992"/>
    <n v="0.9781339088873392"/>
    <s v="C"/>
    <n v="0"/>
    <n v="0"/>
    <n v="4.2999999999999997E-2"/>
    <n v="103.54599999999999"/>
    <n v="22.8"/>
    <n v="4246.5305520000002"/>
    <n v="2360.8487999999998"/>
    <n v="1885.6817520000004"/>
  </r>
  <r>
    <s v="ORD-2024-788105"/>
    <d v="2024-11-30T00:00:00"/>
    <d v="2024-12-30T00:00:00"/>
    <x v="0"/>
    <s v="France"/>
    <s v="Marseille"/>
    <s v="Consumer"/>
    <x v="1"/>
    <x v="6"/>
    <x v="6"/>
    <x v="612"/>
    <n v="117.64"/>
    <n v="175.67"/>
    <n v="0"/>
    <n v="20"/>
    <n v="30"/>
    <n v="3513.3999999999996"/>
    <n v="2352.8000000000002"/>
    <n v="1160.5999999999995"/>
    <n v="0.33033528775545046"/>
    <x v="6"/>
    <s v="Q4-2024"/>
    <s v="Low"/>
    <s v="Europe &gt; France &gt; Marseille"/>
    <s v="Jan-2023"/>
    <n v="22"/>
    <n v="22"/>
    <n v="1460546.9416299989"/>
    <n v="1432123.8891299991"/>
    <n v="0.9805394460870398"/>
    <s v="C"/>
    <n v="0"/>
    <n v="0"/>
    <n v="0"/>
    <n v="135.286"/>
    <n v="24"/>
    <n v="4216.08"/>
    <n v="3246.864"/>
    <n v="969.21599999999989"/>
  </r>
  <r>
    <s v="ORD-2023-949710"/>
    <d v="2023-03-07T00:00:00"/>
    <d v="2023-04-01T00:00:00"/>
    <x v="3"/>
    <s v="Kenya"/>
    <s v="Nairobi"/>
    <s v="Consumer"/>
    <x v="1"/>
    <x v="4"/>
    <x v="6"/>
    <x v="613"/>
    <n v="1024.0999999999999"/>
    <n v="918.19"/>
    <n v="0.189"/>
    <n v="4"/>
    <n v="25"/>
    <n v="2978.6083600000002"/>
    <n v="4096.3999999999996"/>
    <n v="-1117.7916399999995"/>
    <n v="-0.37527311579827816"/>
    <x v="8"/>
    <s v="Q1-2023"/>
    <s v="Medium"/>
    <s v="Africa &gt; Kenya &gt; Nairobi"/>
    <s v="Jan-2023"/>
    <n v="2"/>
    <n v="2"/>
    <n v="1460546.9416299989"/>
    <n v="1435102.497489999"/>
    <n v="0.98257882481229719"/>
    <s v="C"/>
    <n v="0"/>
    <n v="0"/>
    <n v="0.189"/>
    <n v="1177.7149999999997"/>
    <n v="4.8"/>
    <n v="3574.3300319999998"/>
    <n v="5653.0319999999983"/>
    <n v="-2078.7019679999985"/>
  </r>
  <r>
    <s v="ORD-2024-970848"/>
    <d v="2024-05-23T00:00:00"/>
    <d v="2024-06-03T00:00:00"/>
    <x v="3"/>
    <s v="South Africa"/>
    <s v="Johannesburg"/>
    <s v="Small Business"/>
    <x v="5"/>
    <x v="6"/>
    <x v="6"/>
    <x v="614"/>
    <n v="180.89"/>
    <n v="249.57"/>
    <n v="2.1999999999999999E-2"/>
    <n v="12"/>
    <n v="11"/>
    <n v="2928.95352"/>
    <n v="2170.6799999999998"/>
    <n v="758.27352000000019"/>
    <n v="0.25888888806948368"/>
    <x v="17"/>
    <s v="Q2-2024"/>
    <s v="Low"/>
    <s v="Africa &gt; South Africa &gt; Johannesburg"/>
    <s v="Jan-2023"/>
    <n v="16"/>
    <n v="16"/>
    <n v="1460546.9416299989"/>
    <n v="1438031.451009999"/>
    <n v="0.9845842061092045"/>
    <s v="C"/>
    <n v="0"/>
    <n v="0"/>
    <n v="2.1999999999999999E-2"/>
    <n v="208.02349999999996"/>
    <n v="14.399999999999999"/>
    <n v="3514.7442239999996"/>
    <n v="2995.538399999999"/>
    <n v="519.20582400000058"/>
  </r>
  <r>
    <s v="ORD-2024-164288"/>
    <d v="2024-12-21T00:00:00"/>
    <d v="2024-12-26T00:00:00"/>
    <x v="1"/>
    <s v="USA"/>
    <s v="San Francisco"/>
    <s v="Consumer"/>
    <x v="1"/>
    <x v="9"/>
    <x v="6"/>
    <x v="615"/>
    <n v="699.57"/>
    <n v="572.71"/>
    <n v="0.192"/>
    <n v="6"/>
    <n v="5"/>
    <n v="2776.4980800000003"/>
    <n v="4197.42"/>
    <n v="-1420.9219199999998"/>
    <n v="-0.51176765805651114"/>
    <x v="1"/>
    <s v="Q4-2024"/>
    <s v="Low"/>
    <s v="Americas &gt; USA &gt; San Francisco"/>
    <s v="Jan-2023"/>
    <n v="23"/>
    <n v="23"/>
    <n v="1460546.9416299989"/>
    <n v="1440807.9490899991"/>
    <n v="0.98648520497535619"/>
    <s v="C"/>
    <n v="1"/>
    <n v="0"/>
    <n v="0.192"/>
    <n v="804.50549999999998"/>
    <n v="7.1999999999999993"/>
    <n v="3331.7976960000001"/>
    <n v="5792.4395999999997"/>
    <n v="-2460.6419039999996"/>
  </r>
  <r>
    <s v="ORD-2024-225829"/>
    <d v="2024-11-07T00:00:00"/>
    <d v="2024-11-26T00:00:00"/>
    <x v="1"/>
    <s v="Brazil"/>
    <s v="Rio de Janeiro"/>
    <s v="Non-Profit"/>
    <x v="5"/>
    <x v="8"/>
    <x v="6"/>
    <x v="616"/>
    <n v="55.35"/>
    <n v="128.68"/>
    <n v="0.128"/>
    <n v="21"/>
    <n v="19"/>
    <n v="2356.38816"/>
    <n v="1162.3500000000001"/>
    <n v="1194.0381599999998"/>
    <n v="0.50672388372550636"/>
    <x v="6"/>
    <s v="Q4-2024"/>
    <s v="Low"/>
    <s v="Americas &gt; Brazil &gt; Rio de Janeiro"/>
    <s v="Jan-2023"/>
    <n v="22"/>
    <n v="22"/>
    <n v="1460546.9416299989"/>
    <n v="1443164.3372499992"/>
    <n v="0.98809856507549132"/>
    <s v="C"/>
    <n v="0"/>
    <n v="0"/>
    <n v="0.128"/>
    <n v="63.652499999999996"/>
    <n v="25.2"/>
    <n v="2827.6657919999998"/>
    <n v="1604.0429999999999"/>
    <n v="1223.6227919999999"/>
  </r>
  <r>
    <s v="ORD-2023-864121"/>
    <d v="2023-03-27T00:00:00"/>
    <d v="2023-04-22T00:00:00"/>
    <x v="2"/>
    <s v="India"/>
    <s v="Delhi"/>
    <s v="Non-Profit"/>
    <x v="1"/>
    <x v="8"/>
    <x v="6"/>
    <x v="617"/>
    <n v="178.53"/>
    <n v="199.37"/>
    <n v="0.10100000000000001"/>
    <n v="12"/>
    <n v="26"/>
    <n v="2150.8035600000003"/>
    <n v="2142.36"/>
    <n v="8.4435600000001614"/>
    <n v="3.9257699573456905E-3"/>
    <x v="8"/>
    <s v="Q1-2023"/>
    <s v="Low"/>
    <s v="Asia &gt; India &gt; Delhi"/>
    <s v="Jan-2023"/>
    <n v="2"/>
    <n v="2"/>
    <n v="1460546.9416299989"/>
    <n v="1445315.1408099991"/>
    <n v="0.98957116653642041"/>
    <s v="C"/>
    <n v="0"/>
    <n v="0"/>
    <n v="0.10100000000000001"/>
    <n v="205.30949999999999"/>
    <n v="14.399999999999999"/>
    <n v="2580.9642720000002"/>
    <n v="2956.4567999999995"/>
    <n v="-375.49252799999931"/>
  </r>
  <r>
    <s v="ORD-2024-266562"/>
    <d v="2024-11-27T00:00:00"/>
    <d v="2024-12-24T00:00:00"/>
    <x v="3"/>
    <s v="Kenya"/>
    <s v="Mombasa"/>
    <s v="Corporate"/>
    <x v="5"/>
    <x v="7"/>
    <x v="6"/>
    <x v="618"/>
    <n v="143.33000000000001"/>
    <n v="233.51"/>
    <n v="0.16300000000000001"/>
    <n v="11"/>
    <n v="27"/>
    <n v="2149.9265699999996"/>
    <n v="1576.63"/>
    <n v="573.29656999999952"/>
    <n v="0.26665867476580823"/>
    <x v="6"/>
    <s v="Q4-2024"/>
    <s v="Low"/>
    <s v="Africa &gt; Kenya &gt; Mombasa"/>
    <s v="Jan-2023"/>
    <n v="22"/>
    <n v="22"/>
    <n v="1460546.9416299989"/>
    <n v="1447465.067379999"/>
    <n v="0.99104316754420763"/>
    <s v="C"/>
    <n v="0"/>
    <n v="0"/>
    <n v="0.16300000000000001"/>
    <n v="164.8295"/>
    <n v="13.2"/>
    <n v="2579.9118839999996"/>
    <n v="2175.7493999999997"/>
    <n v="404.16248399999995"/>
  </r>
  <r>
    <s v="ORD-2023-386663"/>
    <d v="2023-06-05T00:00:00"/>
    <d v="2023-06-28T00:00:00"/>
    <x v="0"/>
    <s v="United Kingdom"/>
    <s v="Birmingham"/>
    <s v="Corporate"/>
    <x v="3"/>
    <x v="10"/>
    <x v="6"/>
    <x v="619"/>
    <n v="605.82000000000005"/>
    <n v="771.12"/>
    <n v="0.13200000000000001"/>
    <n v="3"/>
    <n v="23"/>
    <n v="2007.99648"/>
    <n v="1817.46"/>
    <n v="190.53647999999998"/>
    <n v="9.4888851597986851E-2"/>
    <x v="16"/>
    <s v="Q2-2023"/>
    <s v="Low"/>
    <s v="Europe &gt; United Kingdom &gt; Birmingham"/>
    <s v="Jan-2023"/>
    <n v="5"/>
    <n v="5"/>
    <n v="1460546.9416299989"/>
    <n v="1449473.0638599989"/>
    <n v="0.99241799256541441"/>
    <s v="C"/>
    <n v="0"/>
    <n v="0"/>
    <n v="0.13200000000000001"/>
    <n v="696.69299999999998"/>
    <n v="3.5999999999999996"/>
    <n v="2409.5957759999997"/>
    <n v="2508.0947999999999"/>
    <n v="-98.49902400000019"/>
  </r>
  <r>
    <s v="ORD-2024-973420"/>
    <d v="2024-05-12T00:00:00"/>
    <d v="2024-05-24T00:00:00"/>
    <x v="0"/>
    <s v="United Kingdom"/>
    <s v="Manchester"/>
    <s v="Education"/>
    <x v="1"/>
    <x v="10"/>
    <x v="6"/>
    <x v="620"/>
    <n v="111.02"/>
    <n v="172.88"/>
    <n v="0.19700000000000001"/>
    <n v="14"/>
    <n v="12"/>
    <n v="1943.5169599999997"/>
    <n v="1554.28"/>
    <n v="389.23695999999973"/>
    <n v="0.20027453735212056"/>
    <x v="17"/>
    <s v="Q2-2024"/>
    <s v="Low"/>
    <s v="Europe &gt; United Kingdom &gt; Manchester"/>
    <s v="Jan-2023"/>
    <n v="16"/>
    <n v="16"/>
    <n v="1460546.9416299989"/>
    <n v="1451416.5808199989"/>
    <n v="0.99374867007026124"/>
    <s v="C"/>
    <n v="0"/>
    <n v="0"/>
    <n v="0.19700000000000001"/>
    <n v="127.67299999999999"/>
    <n v="16.8"/>
    <n v="2332.2203519999998"/>
    <n v="2144.9063999999998"/>
    <n v="187.31395199999997"/>
  </r>
  <r>
    <s v="ORD-2024-792137"/>
    <d v="2024-03-02T00:00:00"/>
    <d v="2024-03-16T00:00:00"/>
    <x v="1"/>
    <s v="Canada"/>
    <s v="Vancouver"/>
    <s v="Non-Profit"/>
    <x v="3"/>
    <x v="0"/>
    <x v="6"/>
    <x v="621"/>
    <n v="248.24"/>
    <n v="464.05"/>
    <n v="0.16900000000000001"/>
    <n v="5"/>
    <n v="14"/>
    <n v="1928.1277499999999"/>
    <n v="1241.2"/>
    <n v="686.92774999999983"/>
    <n v="0.3562667203975462"/>
    <x v="12"/>
    <s v="Q1-2024"/>
    <s v="Low"/>
    <s v="Americas &gt; Canada &gt; Vancouver"/>
    <s v="Jan-2023"/>
    <n v="14"/>
    <n v="14"/>
    <n v="1460546.9416299989"/>
    <n v="1453344.7085699989"/>
    <n v="0.99506881096751187"/>
    <s v="C"/>
    <n v="0"/>
    <n v="0"/>
    <n v="0.16900000000000001"/>
    <n v="285.476"/>
    <n v="6"/>
    <n v="2313.7532999999999"/>
    <n v="1712.856"/>
    <n v="600.89729999999986"/>
  </r>
  <r>
    <s v="ORD-2025-752845"/>
    <d v="2025-03-30T00:00:00"/>
    <d v="2025-04-07T00:00:00"/>
    <x v="1"/>
    <s v="Brazil"/>
    <s v="São Paulo"/>
    <s v="Non-Profit"/>
    <x v="3"/>
    <x v="2"/>
    <x v="6"/>
    <x v="622"/>
    <n v="71.62"/>
    <n v="118.37"/>
    <n v="0.156"/>
    <n v="17"/>
    <n v="8"/>
    <n v="1698.37276"/>
    <n v="1217.54"/>
    <n v="480.83276000000001"/>
    <n v="0.28311379652603474"/>
    <x v="20"/>
    <s v="Q1-2025"/>
    <s v="Low"/>
    <s v="Americas &gt; Brazil &gt; São Paulo"/>
    <s v="Jan-2023"/>
    <n v="26"/>
    <n v="26"/>
    <n v="1460546.9416299989"/>
    <n v="1455043.0813299988"/>
    <n v="0.99623164436340705"/>
    <s v="C"/>
    <n v="0"/>
    <n v="0"/>
    <n v="0.156"/>
    <n v="82.363"/>
    <n v="20.399999999999999"/>
    <n v="2038.0473119999999"/>
    <n v="1680.2051999999999"/>
    <n v="357.84211200000004"/>
  </r>
  <r>
    <s v="ORD-2024-207792"/>
    <d v="2024-09-03T00:00:00"/>
    <d v="2024-09-07T00:00:00"/>
    <x v="2"/>
    <s v="Japan"/>
    <s v="Tokyo"/>
    <s v="Small Business"/>
    <x v="5"/>
    <x v="15"/>
    <x v="6"/>
    <x v="623"/>
    <n v="43.23"/>
    <n v="94.78"/>
    <n v="9.0999999999999998E-2"/>
    <n v="19"/>
    <n v="4"/>
    <n v="1636.9453799999999"/>
    <n v="821.36999999999989"/>
    <n v="815.57538"/>
    <n v="0.49823005090127076"/>
    <x v="31"/>
    <s v="Q3-2024"/>
    <s v="Low"/>
    <s v="Asia &gt; Japan &gt; Tokyo"/>
    <s v="Mar-2023"/>
    <n v="18"/>
    <n v="18"/>
    <n v="1460546.9416299989"/>
    <n v="1456680.0267099987"/>
    <n v="0.99735241996694435"/>
    <s v="C"/>
    <n v="1"/>
    <n v="0"/>
    <n v="9.0999999999999998E-2"/>
    <n v="49.714499999999994"/>
    <n v="22.8"/>
    <n v="1964.334456"/>
    <n v="1133.4905999999999"/>
    <n v="830.84385600000019"/>
  </r>
  <r>
    <s v="ORD-2024-866535"/>
    <d v="2024-12-04T00:00:00"/>
    <d v="2024-12-12T00:00:00"/>
    <x v="0"/>
    <s v="Germany"/>
    <s v="Frankfurt"/>
    <s v="Enterprise"/>
    <x v="1"/>
    <x v="7"/>
    <x v="6"/>
    <x v="624"/>
    <n v="72.06"/>
    <n v="122.74"/>
    <n v="0.23799999999999999"/>
    <n v="12"/>
    <n v="8"/>
    <n v="1122.33456"/>
    <n v="864.72"/>
    <n v="257.61455999999998"/>
    <n v="0.22953455162246805"/>
    <x v="1"/>
    <s v="Q4-2024"/>
    <s v="Low"/>
    <s v="Europe &gt; Germany &gt; Frankfurt"/>
    <s v="Jan-2023"/>
    <n v="23"/>
    <n v="23"/>
    <n v="1460546.9416299989"/>
    <n v="1457802.3612699988"/>
    <n v="0.99812085439928622"/>
    <s v="C"/>
    <n v="0"/>
    <n v="1"/>
    <n v="0.23799999999999999"/>
    <n v="82.869"/>
    <n v="14.399999999999999"/>
    <n v="1346.8014719999999"/>
    <n v="1193.3136"/>
    <n v="153.48787199999992"/>
  </r>
  <r>
    <s v="ORD-2023-769774"/>
    <d v="2023-06-13T00:00:00"/>
    <d v="2023-06-24T00:00:00"/>
    <x v="1"/>
    <s v="Canada"/>
    <s v="Toronto"/>
    <s v="Corporate"/>
    <x v="2"/>
    <x v="1"/>
    <x v="6"/>
    <x v="625"/>
    <n v="247.07"/>
    <n v="495.19"/>
    <n v="2.8000000000000001E-2"/>
    <n v="2"/>
    <n v="11"/>
    <n v="962.64936"/>
    <n v="494.14"/>
    <n v="468.50936000000002"/>
    <n v="0.48668744764968214"/>
    <x v="16"/>
    <s v="Q2-2023"/>
    <s v="Low"/>
    <s v="Americas &gt; Canada &gt; Toronto"/>
    <s v="Jan-2023"/>
    <n v="5"/>
    <n v="5"/>
    <n v="1460546.9416299989"/>
    <n v="1458765.0106299988"/>
    <n v="0.99877995636483174"/>
    <s v="C"/>
    <n v="0"/>
    <n v="0"/>
    <n v="2.8000000000000001E-2"/>
    <n v="284.13049999999998"/>
    <n v="2.4"/>
    <n v="1155.179232"/>
    <n v="681.91319999999996"/>
    <n v="473.266032"/>
  </r>
  <r>
    <s v="ORD-2025-222035"/>
    <d v="2025-03-14T00:00:00"/>
    <d v="2025-04-08T00:00:00"/>
    <x v="2"/>
    <s v="China"/>
    <s v="Unknown - China"/>
    <s v="Corporate"/>
    <x v="5"/>
    <x v="4"/>
    <x v="6"/>
    <x v="626"/>
    <n v="80.59"/>
    <n v="157.82"/>
    <n v="0.217"/>
    <n v="5"/>
    <n v="25"/>
    <n v="617.86529999999993"/>
    <n v="402.95000000000005"/>
    <n v="214.91529999999989"/>
    <n v="0.3478351996786353"/>
    <x v="20"/>
    <s v="Q1-2025"/>
    <s v="Low"/>
    <s v="Asia &gt; China &gt; Unknown - China"/>
    <s v="Jan-2023"/>
    <n v="26"/>
    <n v="26"/>
    <n v="1460546.9416299989"/>
    <n v="1459382.8759299987"/>
    <n v="0.99920299329872886"/>
    <s v="C"/>
    <n v="0"/>
    <n v="1"/>
    <n v="0.217"/>
    <n v="92.6785"/>
    <n v="6"/>
    <n v="741.43835999999999"/>
    <n v="556.07100000000003"/>
    <n v="185.36735999999996"/>
  </r>
  <r>
    <s v="ORD-2025-460466"/>
    <d v="2025-02-07T00:00:00"/>
    <d v="2025-02-16T00:00:00"/>
    <x v="3"/>
    <s v="Nigeria"/>
    <s v="Lagos"/>
    <s v="Small Business"/>
    <x v="5"/>
    <x v="1"/>
    <x v="6"/>
    <x v="627"/>
    <n v="90.68"/>
    <n v="118.17"/>
    <n v="0.13500000000000001"/>
    <n v="6"/>
    <n v="9"/>
    <n v="613.30229999999995"/>
    <n v="544.08000000000004"/>
    <n v="69.222299999999905"/>
    <n v="0.11286815653552891"/>
    <x v="11"/>
    <s v="Q1-2025"/>
    <s v="Low"/>
    <s v="Africa &gt; Nigeria &gt; Lagos"/>
    <s v="Jan-2023"/>
    <n v="25"/>
    <n v="25"/>
    <n v="1460546.9416299989"/>
    <n v="1459996.1782299988"/>
    <n v="0.99962290606053006"/>
    <s v="C"/>
    <n v="0"/>
    <n v="0"/>
    <n v="0.13500000000000001"/>
    <n v="104.282"/>
    <n v="7.1999999999999993"/>
    <n v="735.96276"/>
    <n v="750.83039999999994"/>
    <n v="-14.867639999999938"/>
  </r>
  <r>
    <s v="ORD-2025-698069"/>
    <d v="2025-06-03T00:00:00"/>
    <d v="2025-06-10T00:00:00"/>
    <x v="1"/>
    <s v="Canada"/>
    <s v="Toronto"/>
    <s v="Consumer"/>
    <x v="5"/>
    <x v="0"/>
    <x v="6"/>
    <x v="628"/>
    <n v="75.180000000000007"/>
    <n v="53.45"/>
    <n v="0.157"/>
    <n v="8"/>
    <n v="7"/>
    <n v="360.46680000000003"/>
    <n v="601.44000000000005"/>
    <n v="-240.97320000000002"/>
    <n v="-0.66850317421743144"/>
    <x v="15"/>
    <s v="Q2-2025"/>
    <s v="Low"/>
    <s v="Americas &gt; Canada &gt; Toronto"/>
    <s v="Jan-2023"/>
    <n v="29"/>
    <n v="29"/>
    <n v="1460546.9416299989"/>
    <n v="1460356.6450299989"/>
    <n v="0.99986970867243219"/>
    <s v="C"/>
    <n v="1"/>
    <n v="0"/>
    <n v="0.157"/>
    <n v="86.457000000000008"/>
    <n v="9.6"/>
    <n v="432.56016"/>
    <n v="829.98720000000003"/>
    <n v="-397.42704000000003"/>
  </r>
  <r>
    <s v="ORD-2023-112666"/>
    <d v="2023-01-15T00:00:00"/>
    <d v="2023-01-22T00:00:00"/>
    <x v="3"/>
    <s v="Nigeria"/>
    <s v="Abuja"/>
    <s v="Education"/>
    <x v="2"/>
    <x v="0"/>
    <x v="6"/>
    <x v="629"/>
    <n v="28.38"/>
    <n v="47.22"/>
    <n v="0.19400000000000001"/>
    <n v="5"/>
    <n v="7"/>
    <n v="190.29660000000001"/>
    <n v="141.9"/>
    <n v="48.396600000000007"/>
    <n v="0.25432193743871412"/>
    <x v="18"/>
    <s v="Q1-2023"/>
    <s v="Low"/>
    <s v="Africa &gt; Nigeria &gt; Abuja"/>
    <s v="Jan-2023"/>
    <n v="0"/>
    <n v="0"/>
    <n v="1460546.9416299989"/>
    <n v="1460546.9416299989"/>
    <n v="1"/>
    <s v="C"/>
    <n v="1"/>
    <n v="0"/>
    <n v="0.19400000000000001"/>
    <n v="32.636999999999993"/>
    <n v="6"/>
    <n v="228.35592"/>
    <n v="195.82199999999995"/>
    <n v="32.533920000000052"/>
  </r>
  <r>
    <m/>
    <m/>
    <m/>
    <x v="4"/>
    <m/>
    <m/>
    <m/>
    <x v="6"/>
    <x v="16"/>
    <x v="7"/>
    <x v="630"/>
    <m/>
    <m/>
    <m/>
    <m/>
    <m/>
    <m/>
    <m/>
    <m/>
    <m/>
    <x v="33"/>
    <m/>
    <m/>
    <m/>
    <m/>
    <m/>
    <m/>
    <n v="0"/>
    <n v="0"/>
    <n v="0"/>
    <s v="A"/>
    <n v="1"/>
    <n v="0"/>
    <n v="0.25"/>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D3D14E-82F0-4AE0-AC23-01FEC22BB0DB}"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 firstHeaderRow="0" firstDataRow="0" firstDataCol="0" rowPageCount="1" colPageCount="1"/>
  <pivotFields count="3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5">
        <item x="24"/>
        <item x="28"/>
        <item x="32"/>
        <item x="3"/>
        <item x="4"/>
        <item x="26"/>
        <item x="19"/>
        <item x="1"/>
        <item x="29"/>
        <item x="30"/>
        <item x="11"/>
        <item x="18"/>
        <item x="22"/>
        <item x="9"/>
        <item x="14"/>
        <item x="23"/>
        <item x="10"/>
        <item x="16"/>
        <item x="2"/>
        <item x="15"/>
        <item x="8"/>
        <item x="12"/>
        <item x="20"/>
        <item x="0"/>
        <item x="17"/>
        <item x="27"/>
        <item x="13"/>
        <item x="6"/>
        <item x="5"/>
        <item x="25"/>
        <item x="7"/>
        <item x="31"/>
        <item x="21"/>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2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892CE2-B528-4947-A626-A95334DFD8E6}"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 firstHeaderRow="0" firstDataRow="0" firstDataCol="0" rowPageCount="1" colPageCount="1"/>
  <pivotFields count="39">
    <pivotField showAll="0"/>
    <pivotField showAll="0"/>
    <pivotField showAll="0"/>
    <pivotField showAll="0"/>
    <pivotField showAll="0"/>
    <pivotField showAll="0"/>
    <pivotField showAll="0"/>
    <pivotField showAll="0"/>
    <pivotField showAll="0"/>
    <pivotField axis="axisPage"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9"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E9C47A-B2F4-44BD-8535-0B6269DD1BBE}"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 firstHeaderRow="0" firstDataRow="0" firstDataCol="0" rowPageCount="1" colPageCount="1"/>
  <pivotFields count="39">
    <pivotField showAll="0"/>
    <pivotField showAll="0"/>
    <pivotField showAll="0"/>
    <pivotField showAll="0"/>
    <pivotField showAll="0"/>
    <pivotField showAll="0"/>
    <pivotField showAll="0"/>
    <pivotField showAll="0"/>
    <pivotField axis="axisPage" multipleItemSelectionAllowed="1" showAll="0">
      <items count="18">
        <item x="5"/>
        <item x="7"/>
        <item x="1"/>
        <item x="4"/>
        <item x="13"/>
        <item x="6"/>
        <item x="12"/>
        <item x="11"/>
        <item x="14"/>
        <item x="8"/>
        <item x="10"/>
        <item x="2"/>
        <item x="9"/>
        <item x="15"/>
        <item x="3"/>
        <item x="0"/>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BE7275-CECD-45CB-B7E1-37FD8319F31D}"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 firstHeaderRow="0" firstDataRow="0" firstDataCol="0" rowPageCount="1" colPageCount="1"/>
  <pivotFields count="39">
    <pivotField showAll="0"/>
    <pivotField showAll="0"/>
    <pivotField showAll="0"/>
    <pivotField showAll="0"/>
    <pivotField showAll="0"/>
    <pivotField showAll="0"/>
    <pivotField showAll="0"/>
    <pivotField axis="axisPage" showAll="0">
      <items count="8">
        <item x="3"/>
        <item x="5"/>
        <item x="1"/>
        <item x="2"/>
        <item x="0"/>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4671D0-5CE2-4B6E-96EE-2203ECBF2C76}"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 firstHeaderRow="0" firstDataRow="0" firstDataCol="0" rowPageCount="1" colPageCount="1"/>
  <pivotFields count="39">
    <pivotField showAll="0"/>
    <pivotField showAll="0"/>
    <pivotField showAll="0"/>
    <pivotField axis="axisPage" multipleItemSelectionAllowe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AB61C3-E19D-4EB2-8906-2C63914A3D18}"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A3:B38" firstHeaderRow="1" firstDataRow="1" firstDataCol="1"/>
  <pivotFields count="3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35">
        <item x="24"/>
        <item x="28"/>
        <item x="32"/>
        <item x="3"/>
        <item x="4"/>
        <item x="26"/>
        <item x="19"/>
        <item x="1"/>
        <item x="29"/>
        <item x="30"/>
        <item x="11"/>
        <item x="18"/>
        <item x="22"/>
        <item x="9"/>
        <item x="14"/>
        <item x="23"/>
        <item x="10"/>
        <item x="16"/>
        <item x="2"/>
        <item x="15"/>
        <item x="8"/>
        <item x="12"/>
        <item x="20"/>
        <item x="0"/>
        <item x="17"/>
        <item x="27"/>
        <item x="13"/>
        <item x="6"/>
        <item x="5"/>
        <item x="25"/>
        <item x="7"/>
        <item x="31"/>
        <item x="21"/>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GrossRevenue" fld="16"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E09AA3-0763-4E4B-9645-349C11F1E032}"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I10" firstHeaderRow="1" firstDataRow="2" firstDataCol="1"/>
  <pivotFields count="39">
    <pivotField showAll="0"/>
    <pivotField showAll="0"/>
    <pivotField showAll="0"/>
    <pivotField axis="axisRow" showAll="0">
      <items count="6">
        <item x="3"/>
        <item x="1"/>
        <item x="2"/>
        <item x="0"/>
        <item x="4"/>
        <item t="default"/>
      </items>
    </pivotField>
    <pivotField showAll="0"/>
    <pivotField showAll="0"/>
    <pivotField showAll="0"/>
    <pivotField axis="axisCol" showAll="0">
      <items count="8">
        <item x="3"/>
        <item x="5"/>
        <item x="1"/>
        <item x="2"/>
        <item x="0"/>
        <item x="4"/>
        <item x="6"/>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Fields count="1">
    <field x="7"/>
  </colFields>
  <colItems count="8">
    <i>
      <x/>
    </i>
    <i>
      <x v="1"/>
    </i>
    <i>
      <x v="2"/>
    </i>
    <i>
      <x v="3"/>
    </i>
    <i>
      <x v="4"/>
    </i>
    <i>
      <x v="5"/>
    </i>
    <i>
      <x v="6"/>
    </i>
    <i t="grand">
      <x/>
    </i>
  </colItems>
  <dataFields count="1">
    <dataField name="Sum of GrossProfit" fld="18" baseField="0" baseItem="0"/>
  </dataFields>
  <chartFormats count="1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3" format="14" series="1">
      <pivotArea type="data" outline="0" fieldPosition="0">
        <references count="2">
          <reference field="4294967294" count="1" selected="0">
            <x v="0"/>
          </reference>
          <reference field="7" count="1" selected="0">
            <x v="0"/>
          </reference>
        </references>
      </pivotArea>
    </chartFormat>
    <chartFormat chart="3" format="15" series="1">
      <pivotArea type="data" outline="0" fieldPosition="0">
        <references count="2">
          <reference field="4294967294" count="1" selected="0">
            <x v="0"/>
          </reference>
          <reference field="7" count="1" selected="0">
            <x v="1"/>
          </reference>
        </references>
      </pivotArea>
    </chartFormat>
    <chartFormat chart="3" format="16" series="1">
      <pivotArea type="data" outline="0" fieldPosition="0">
        <references count="2">
          <reference field="4294967294" count="1" selected="0">
            <x v="0"/>
          </reference>
          <reference field="7" count="1" selected="0">
            <x v="2"/>
          </reference>
        </references>
      </pivotArea>
    </chartFormat>
    <chartFormat chart="3" format="17" series="1">
      <pivotArea type="data" outline="0" fieldPosition="0">
        <references count="2">
          <reference field="4294967294" count="1" selected="0">
            <x v="0"/>
          </reference>
          <reference field="7" count="1" selected="0">
            <x v="3"/>
          </reference>
        </references>
      </pivotArea>
    </chartFormat>
    <chartFormat chart="3" format="18" series="1">
      <pivotArea type="data" outline="0" fieldPosition="0">
        <references count="2">
          <reference field="4294967294" count="1" selected="0">
            <x v="0"/>
          </reference>
          <reference field="7" count="1" selected="0">
            <x v="4"/>
          </reference>
        </references>
      </pivotArea>
    </chartFormat>
    <chartFormat chart="3" format="19" series="1">
      <pivotArea type="data" outline="0" fieldPosition="0">
        <references count="2">
          <reference field="4294967294" count="1" selected="0">
            <x v="0"/>
          </reference>
          <reference field="7" count="1" selected="0">
            <x v="5"/>
          </reference>
        </references>
      </pivotArea>
    </chartFormat>
    <chartFormat chart="3" format="2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2E898D-C294-4250-B741-2895DA46B9F2}"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35" firstHeaderRow="1" firstDataRow="1" firstDataCol="1"/>
  <pivotFields count="39">
    <pivotField showAll="0"/>
    <pivotField showAll="0"/>
    <pivotField showAll="0"/>
    <pivotField showAll="0"/>
    <pivotField showAll="0"/>
    <pivotField showAll="0"/>
    <pivotField showAll="0"/>
    <pivotField showAll="0"/>
    <pivotField showAll="0"/>
    <pivotField showAll="0"/>
    <pivotField axis="axisRow" showAll="0">
      <items count="632">
        <item x="84"/>
        <item x="80"/>
        <item x="16"/>
        <item x="7"/>
        <item x="54"/>
        <item x="57"/>
        <item x="8"/>
        <item x="77"/>
        <item x="43"/>
        <item x="13"/>
        <item x="11"/>
        <item x="27"/>
        <item x="46"/>
        <item x="86"/>
        <item x="0"/>
        <item x="64"/>
        <item x="48"/>
        <item x="82"/>
        <item x="47"/>
        <item x="15"/>
        <item x="51"/>
        <item x="78"/>
        <item x="31"/>
        <item x="14"/>
        <item x="72"/>
        <item x="3"/>
        <item x="36"/>
        <item x="83"/>
        <item x="68"/>
        <item x="40"/>
        <item x="85"/>
        <item x="71"/>
        <item x="23"/>
        <item x="30"/>
        <item x="33"/>
        <item x="59"/>
        <item x="19"/>
        <item x="38"/>
        <item x="63"/>
        <item x="45"/>
        <item x="53"/>
        <item x="4"/>
        <item x="76"/>
        <item x="20"/>
        <item x="52"/>
        <item x="74"/>
        <item x="55"/>
        <item x="39"/>
        <item x="22"/>
        <item x="44"/>
        <item x="21"/>
        <item x="81"/>
        <item x="49"/>
        <item x="24"/>
        <item x="58"/>
        <item x="79"/>
        <item x="29"/>
        <item x="42"/>
        <item x="61"/>
        <item x="25"/>
        <item x="35"/>
        <item x="87"/>
        <item x="69"/>
        <item x="50"/>
        <item x="75"/>
        <item x="70"/>
        <item x="67"/>
        <item x="37"/>
        <item x="2"/>
        <item x="56"/>
        <item x="65"/>
        <item x="66"/>
        <item x="17"/>
        <item x="62"/>
        <item x="73"/>
        <item x="6"/>
        <item x="1"/>
        <item x="9"/>
        <item x="12"/>
        <item x="41"/>
        <item x="10"/>
        <item x="28"/>
        <item x="5"/>
        <item x="18"/>
        <item x="26"/>
        <item x="34"/>
        <item x="32"/>
        <item x="60"/>
        <item x="114"/>
        <item x="139"/>
        <item x="88"/>
        <item x="152"/>
        <item x="140"/>
        <item x="159"/>
        <item x="136"/>
        <item x="90"/>
        <item x="177"/>
        <item x="103"/>
        <item x="129"/>
        <item x="127"/>
        <item x="98"/>
        <item x="151"/>
        <item x="169"/>
        <item x="89"/>
        <item x="107"/>
        <item x="96"/>
        <item x="115"/>
        <item x="138"/>
        <item x="101"/>
        <item x="170"/>
        <item x="120"/>
        <item x="104"/>
        <item x="163"/>
        <item x="143"/>
        <item x="125"/>
        <item x="148"/>
        <item x="132"/>
        <item x="116"/>
        <item x="113"/>
        <item x="145"/>
        <item x="108"/>
        <item x="153"/>
        <item x="118"/>
        <item x="128"/>
        <item x="99"/>
        <item x="100"/>
        <item x="168"/>
        <item x="142"/>
        <item x="146"/>
        <item x="131"/>
        <item x="130"/>
        <item x="123"/>
        <item x="121"/>
        <item x="134"/>
        <item x="144"/>
        <item x="165"/>
        <item x="150"/>
        <item x="160"/>
        <item x="92"/>
        <item x="147"/>
        <item x="155"/>
        <item x="175"/>
        <item x="135"/>
        <item x="166"/>
        <item x="171"/>
        <item x="97"/>
        <item x="172"/>
        <item x="109"/>
        <item x="124"/>
        <item x="156"/>
        <item x="173"/>
        <item x="105"/>
        <item x="94"/>
        <item x="162"/>
        <item x="167"/>
        <item x="106"/>
        <item x="149"/>
        <item x="158"/>
        <item x="110"/>
        <item x="141"/>
        <item x="137"/>
        <item x="164"/>
        <item x="122"/>
        <item x="93"/>
        <item x="154"/>
        <item x="111"/>
        <item x="91"/>
        <item x="119"/>
        <item x="117"/>
        <item x="133"/>
        <item x="157"/>
        <item x="95"/>
        <item x="126"/>
        <item x="174"/>
        <item x="102"/>
        <item x="112"/>
        <item x="161"/>
        <item x="176"/>
        <item x="251"/>
        <item x="216"/>
        <item x="192"/>
        <item x="253"/>
        <item x="248"/>
        <item x="203"/>
        <item x="252"/>
        <item x="231"/>
        <item x="180"/>
        <item x="234"/>
        <item x="190"/>
        <item x="228"/>
        <item x="255"/>
        <item x="215"/>
        <item x="210"/>
        <item x="241"/>
        <item x="236"/>
        <item x="227"/>
        <item x="258"/>
        <item x="206"/>
        <item x="218"/>
        <item x="189"/>
        <item x="229"/>
        <item x="198"/>
        <item x="233"/>
        <item x="244"/>
        <item x="195"/>
        <item x="222"/>
        <item x="256"/>
        <item x="212"/>
        <item x="217"/>
        <item x="197"/>
        <item x="249"/>
        <item x="230"/>
        <item x="247"/>
        <item x="199"/>
        <item x="204"/>
        <item x="250"/>
        <item x="232"/>
        <item x="211"/>
        <item x="220"/>
        <item x="223"/>
        <item x="219"/>
        <item x="188"/>
        <item x="196"/>
        <item x="205"/>
        <item x="240"/>
        <item x="201"/>
        <item x="185"/>
        <item x="243"/>
        <item x="184"/>
        <item x="182"/>
        <item x="242"/>
        <item x="235"/>
        <item x="186"/>
        <item x="181"/>
        <item x="257"/>
        <item x="245"/>
        <item x="193"/>
        <item x="208"/>
        <item x="246"/>
        <item x="237"/>
        <item x="254"/>
        <item x="187"/>
        <item x="226"/>
        <item x="207"/>
        <item x="200"/>
        <item x="238"/>
        <item x="221"/>
        <item x="183"/>
        <item x="191"/>
        <item x="224"/>
        <item x="178"/>
        <item x="209"/>
        <item x="202"/>
        <item x="225"/>
        <item x="239"/>
        <item x="213"/>
        <item x="214"/>
        <item x="179"/>
        <item x="194"/>
        <item x="294"/>
        <item x="278"/>
        <item x="327"/>
        <item x="305"/>
        <item x="301"/>
        <item x="313"/>
        <item x="306"/>
        <item x="286"/>
        <item x="350"/>
        <item x="277"/>
        <item x="287"/>
        <item x="308"/>
        <item x="318"/>
        <item x="317"/>
        <item x="322"/>
        <item x="328"/>
        <item x="261"/>
        <item x="348"/>
        <item x="331"/>
        <item x="341"/>
        <item x="291"/>
        <item x="299"/>
        <item x="268"/>
        <item x="265"/>
        <item x="346"/>
        <item x="347"/>
        <item x="290"/>
        <item x="259"/>
        <item x="330"/>
        <item x="339"/>
        <item x="349"/>
        <item x="298"/>
        <item x="300"/>
        <item x="340"/>
        <item x="324"/>
        <item x="343"/>
        <item x="295"/>
        <item x="293"/>
        <item x="307"/>
        <item x="269"/>
        <item x="292"/>
        <item x="282"/>
        <item x="334"/>
        <item x="314"/>
        <item x="273"/>
        <item x="315"/>
        <item x="319"/>
        <item x="335"/>
        <item x="274"/>
        <item x="272"/>
        <item x="352"/>
        <item x="304"/>
        <item x="263"/>
        <item x="280"/>
        <item x="262"/>
        <item x="297"/>
        <item x="270"/>
        <item x="325"/>
        <item x="260"/>
        <item x="275"/>
        <item x="303"/>
        <item x="312"/>
        <item x="321"/>
        <item x="276"/>
        <item x="285"/>
        <item x="323"/>
        <item x="337"/>
        <item x="351"/>
        <item x="302"/>
        <item x="296"/>
        <item x="283"/>
        <item x="320"/>
        <item x="345"/>
        <item x="267"/>
        <item x="289"/>
        <item x="281"/>
        <item x="311"/>
        <item x="326"/>
        <item x="309"/>
        <item x="264"/>
        <item x="338"/>
        <item x="279"/>
        <item x="329"/>
        <item x="316"/>
        <item x="284"/>
        <item x="333"/>
        <item x="344"/>
        <item x="342"/>
        <item x="271"/>
        <item x="336"/>
        <item x="266"/>
        <item x="288"/>
        <item x="332"/>
        <item x="310"/>
        <item x="398"/>
        <item x="430"/>
        <item x="390"/>
        <item x="383"/>
        <item x="412"/>
        <item x="381"/>
        <item x="355"/>
        <item x="354"/>
        <item x="384"/>
        <item x="431"/>
        <item x="435"/>
        <item x="409"/>
        <item x="392"/>
        <item x="407"/>
        <item x="374"/>
        <item x="360"/>
        <item x="371"/>
        <item x="388"/>
        <item x="376"/>
        <item x="420"/>
        <item x="403"/>
        <item x="393"/>
        <item x="389"/>
        <item x="417"/>
        <item x="424"/>
        <item x="361"/>
        <item x="391"/>
        <item x="382"/>
        <item x="367"/>
        <item x="422"/>
        <item x="366"/>
        <item x="429"/>
        <item x="386"/>
        <item x="413"/>
        <item x="377"/>
        <item x="410"/>
        <item x="406"/>
        <item x="400"/>
        <item x="438"/>
        <item x="395"/>
        <item x="425"/>
        <item x="372"/>
        <item x="405"/>
        <item x="362"/>
        <item x="358"/>
        <item x="370"/>
        <item x="356"/>
        <item x="433"/>
        <item x="357"/>
        <item x="411"/>
        <item x="375"/>
        <item x="428"/>
        <item x="363"/>
        <item x="419"/>
        <item x="373"/>
        <item x="415"/>
        <item x="416"/>
        <item x="364"/>
        <item x="426"/>
        <item x="379"/>
        <item x="359"/>
        <item x="402"/>
        <item x="368"/>
        <item x="421"/>
        <item x="397"/>
        <item x="408"/>
        <item x="404"/>
        <item x="432"/>
        <item x="387"/>
        <item x="369"/>
        <item x="380"/>
        <item x="427"/>
        <item x="394"/>
        <item x="414"/>
        <item x="385"/>
        <item x="396"/>
        <item x="401"/>
        <item x="399"/>
        <item x="353"/>
        <item x="418"/>
        <item x="434"/>
        <item x="436"/>
        <item x="365"/>
        <item x="423"/>
        <item x="378"/>
        <item x="437"/>
        <item x="446"/>
        <item x="440"/>
        <item x="515"/>
        <item x="522"/>
        <item x="467"/>
        <item x="444"/>
        <item x="519"/>
        <item x="489"/>
        <item x="453"/>
        <item x="503"/>
        <item x="474"/>
        <item x="476"/>
        <item x="445"/>
        <item x="459"/>
        <item x="478"/>
        <item x="499"/>
        <item x="481"/>
        <item x="485"/>
        <item x="473"/>
        <item x="521"/>
        <item x="513"/>
        <item x="497"/>
        <item x="448"/>
        <item x="492"/>
        <item x="486"/>
        <item x="479"/>
        <item x="525"/>
        <item x="517"/>
        <item x="488"/>
        <item x="472"/>
        <item x="471"/>
        <item x="514"/>
        <item x="520"/>
        <item x="502"/>
        <item x="477"/>
        <item x="451"/>
        <item x="460"/>
        <item x="487"/>
        <item x="516"/>
        <item x="484"/>
        <item x="461"/>
        <item x="512"/>
        <item x="443"/>
        <item x="523"/>
        <item x="518"/>
        <item x="463"/>
        <item x="510"/>
        <item x="493"/>
        <item x="480"/>
        <item x="505"/>
        <item x="498"/>
        <item x="501"/>
        <item x="508"/>
        <item x="439"/>
        <item x="507"/>
        <item x="469"/>
        <item x="452"/>
        <item x="482"/>
        <item x="458"/>
        <item x="500"/>
        <item x="504"/>
        <item x="509"/>
        <item x="449"/>
        <item x="441"/>
        <item x="490"/>
        <item x="491"/>
        <item x="464"/>
        <item x="526"/>
        <item x="462"/>
        <item x="455"/>
        <item x="511"/>
        <item x="465"/>
        <item x="494"/>
        <item x="456"/>
        <item x="450"/>
        <item x="466"/>
        <item x="454"/>
        <item x="483"/>
        <item x="470"/>
        <item x="495"/>
        <item x="524"/>
        <item x="496"/>
        <item x="442"/>
        <item x="468"/>
        <item x="457"/>
        <item x="506"/>
        <item x="447"/>
        <item x="475"/>
        <item x="567"/>
        <item x="536"/>
        <item x="608"/>
        <item x="590"/>
        <item x="558"/>
        <item x="610"/>
        <item x="563"/>
        <item x="574"/>
        <item x="559"/>
        <item x="528"/>
        <item x="584"/>
        <item x="548"/>
        <item x="627"/>
        <item x="530"/>
        <item x="552"/>
        <item x="575"/>
        <item x="540"/>
        <item x="600"/>
        <item x="604"/>
        <item x="601"/>
        <item x="603"/>
        <item x="607"/>
        <item x="553"/>
        <item x="583"/>
        <item x="556"/>
        <item x="532"/>
        <item x="572"/>
        <item x="619"/>
        <item x="605"/>
        <item x="614"/>
        <item x="623"/>
        <item x="535"/>
        <item x="612"/>
        <item x="593"/>
        <item x="537"/>
        <item x="617"/>
        <item x="527"/>
        <item x="564"/>
        <item x="615"/>
        <item x="611"/>
        <item x="602"/>
        <item x="546"/>
        <item x="571"/>
        <item x="551"/>
        <item x="580"/>
        <item x="569"/>
        <item x="547"/>
        <item x="568"/>
        <item x="555"/>
        <item x="624"/>
        <item x="618"/>
        <item x="544"/>
        <item x="579"/>
        <item x="594"/>
        <item x="620"/>
        <item x="626"/>
        <item x="585"/>
        <item x="531"/>
        <item x="534"/>
        <item x="591"/>
        <item x="629"/>
        <item x="573"/>
        <item x="628"/>
        <item x="588"/>
        <item x="560"/>
        <item x="582"/>
        <item x="609"/>
        <item x="543"/>
        <item x="565"/>
        <item x="581"/>
        <item x="599"/>
        <item x="550"/>
        <item x="613"/>
        <item x="566"/>
        <item x="549"/>
        <item x="561"/>
        <item x="576"/>
        <item x="539"/>
        <item x="621"/>
        <item x="625"/>
        <item x="595"/>
        <item x="596"/>
        <item x="589"/>
        <item x="570"/>
        <item x="606"/>
        <item x="597"/>
        <item x="557"/>
        <item x="622"/>
        <item x="587"/>
        <item x="533"/>
        <item x="541"/>
        <item x="598"/>
        <item x="586"/>
        <item x="578"/>
        <item x="577"/>
        <item x="592"/>
        <item x="529"/>
        <item x="554"/>
        <item x="538"/>
        <item x="542"/>
        <item x="562"/>
        <item x="616"/>
        <item x="545"/>
        <item x="63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6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t="grand">
      <x/>
    </i>
  </rowItems>
  <colItems count="1">
    <i/>
  </colItems>
  <dataFields count="1">
    <dataField name="Sum of GrossRevenue"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921369-BD55-407C-849E-C57FAEF72A65}" name="PivotTable3" cacheId="9" applyNumberFormats="0" applyBorderFormats="0" applyFontFormats="0" applyPatternFormats="0" applyAlignmentFormats="0" applyWidthHeightFormats="1" dataCaption="Values" grandTotalCaption="Total Orders" updatedVersion="8" minRefreshableVersion="3" useAutoFormatting="1" itemPrintTitles="1" createdVersion="8" indent="0" outline="1" outlineData="1" multipleFieldFilters="0" chartFormat="2" rowHeaderCaption="Salesperson" colHeaderCaption="Month">
  <location ref="A3:AJ22" firstHeaderRow="1" firstDataRow="2" firstDataCol="1"/>
  <pivotFields count="31">
    <pivotField dataField="1" showAll="0"/>
    <pivotField showAll="0"/>
    <pivotField showAll="0"/>
    <pivotField showAll="0"/>
    <pivotField showAll="0"/>
    <pivotField showAll="0"/>
    <pivotField showAll="0"/>
    <pivotField showAll="0"/>
    <pivotField axis="axisRow" showAll="0">
      <items count="18">
        <item x="5"/>
        <item x="7"/>
        <item x="1"/>
        <item x="4"/>
        <item x="13"/>
        <item x="6"/>
        <item x="12"/>
        <item x="11"/>
        <item x="14"/>
        <item x="8"/>
        <item x="10"/>
        <item x="2"/>
        <item x="9"/>
        <item x="15"/>
        <item x="3"/>
        <item x="0"/>
        <item x="16"/>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5">
        <item x="24"/>
        <item x="28"/>
        <item x="32"/>
        <item x="3"/>
        <item x="4"/>
        <item x="26"/>
        <item x="19"/>
        <item x="1"/>
        <item x="29"/>
        <item x="30"/>
        <item x="11"/>
        <item x="18"/>
        <item x="22"/>
        <item x="9"/>
        <item x="14"/>
        <item x="23"/>
        <item x="10"/>
        <item x="16"/>
        <item x="2"/>
        <item x="15"/>
        <item x="8"/>
        <item x="12"/>
        <item x="20"/>
        <item x="0"/>
        <item x="17"/>
        <item x="27"/>
        <item x="13"/>
        <item x="6"/>
        <item x="5"/>
        <item x="25"/>
        <item x="7"/>
        <item x="31"/>
        <item x="21"/>
        <item x="33"/>
        <item t="default"/>
      </items>
    </pivotField>
    <pivotField showAll="0"/>
    <pivotField showAll="0"/>
    <pivotField showAll="0"/>
    <pivotField showAll="0"/>
    <pivotField showAll="0"/>
    <pivotField showAll="0"/>
    <pivotField showAll="0"/>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Fields count="1">
    <field x="20"/>
  </colFields>
  <col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colItems>
  <dataFields count="1">
    <dataField name="Count of OrderID" fld="0" subtotal="count" baseField="0" baseItem="0"/>
  </dataFields>
  <formats count="1">
    <format dxfId="4">
      <pivotArea type="all" dataOnly="0" outline="0" fieldPosition="0"/>
    </format>
  </formats>
  <chartFormats count="34">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0" format="2" series="1">
      <pivotArea type="data" outline="0" fieldPosition="0">
        <references count="2">
          <reference field="4294967294" count="1" selected="0">
            <x v="0"/>
          </reference>
          <reference field="20" count="1" selected="0">
            <x v="2"/>
          </reference>
        </references>
      </pivotArea>
    </chartFormat>
    <chartFormat chart="0" format="3" series="1">
      <pivotArea type="data" outline="0" fieldPosition="0">
        <references count="2">
          <reference field="4294967294" count="1" selected="0">
            <x v="0"/>
          </reference>
          <reference field="20" count="1" selected="0">
            <x v="3"/>
          </reference>
        </references>
      </pivotArea>
    </chartFormat>
    <chartFormat chart="0" format="4" series="1">
      <pivotArea type="data" outline="0" fieldPosition="0">
        <references count="2">
          <reference field="4294967294" count="1" selected="0">
            <x v="0"/>
          </reference>
          <reference field="20" count="1" selected="0">
            <x v="4"/>
          </reference>
        </references>
      </pivotArea>
    </chartFormat>
    <chartFormat chart="0" format="5" series="1">
      <pivotArea type="data" outline="0" fieldPosition="0">
        <references count="2">
          <reference field="4294967294" count="1" selected="0">
            <x v="0"/>
          </reference>
          <reference field="20" count="1" selected="0">
            <x v="5"/>
          </reference>
        </references>
      </pivotArea>
    </chartFormat>
    <chartFormat chart="0" format="6" series="1">
      <pivotArea type="data" outline="0" fieldPosition="0">
        <references count="2">
          <reference field="4294967294" count="1" selected="0">
            <x v="0"/>
          </reference>
          <reference field="20" count="1" selected="0">
            <x v="6"/>
          </reference>
        </references>
      </pivotArea>
    </chartFormat>
    <chartFormat chart="0" format="7" series="1">
      <pivotArea type="data" outline="0" fieldPosition="0">
        <references count="2">
          <reference field="4294967294" count="1" selected="0">
            <x v="0"/>
          </reference>
          <reference field="20" count="1" selected="0">
            <x v="7"/>
          </reference>
        </references>
      </pivotArea>
    </chartFormat>
    <chartFormat chart="0" format="8" series="1">
      <pivotArea type="data" outline="0" fieldPosition="0">
        <references count="2">
          <reference field="4294967294" count="1" selected="0">
            <x v="0"/>
          </reference>
          <reference field="20" count="1" selected="0">
            <x v="8"/>
          </reference>
        </references>
      </pivotArea>
    </chartFormat>
    <chartFormat chart="0" format="9" series="1">
      <pivotArea type="data" outline="0" fieldPosition="0">
        <references count="2">
          <reference field="4294967294" count="1" selected="0">
            <x v="0"/>
          </reference>
          <reference field="20" count="1" selected="0">
            <x v="9"/>
          </reference>
        </references>
      </pivotArea>
    </chartFormat>
    <chartFormat chart="0" format="10" series="1">
      <pivotArea type="data" outline="0" fieldPosition="0">
        <references count="2">
          <reference field="4294967294" count="1" selected="0">
            <x v="0"/>
          </reference>
          <reference field="20" count="1" selected="0">
            <x v="10"/>
          </reference>
        </references>
      </pivotArea>
    </chartFormat>
    <chartFormat chart="0" format="11" series="1">
      <pivotArea type="data" outline="0" fieldPosition="0">
        <references count="2">
          <reference field="4294967294" count="1" selected="0">
            <x v="0"/>
          </reference>
          <reference field="20" count="1" selected="0">
            <x v="11"/>
          </reference>
        </references>
      </pivotArea>
    </chartFormat>
    <chartFormat chart="0" format="12" series="1">
      <pivotArea type="data" outline="0" fieldPosition="0">
        <references count="2">
          <reference field="4294967294" count="1" selected="0">
            <x v="0"/>
          </reference>
          <reference field="20" count="1" selected="0">
            <x v="12"/>
          </reference>
        </references>
      </pivotArea>
    </chartFormat>
    <chartFormat chart="0" format="13" series="1">
      <pivotArea type="data" outline="0" fieldPosition="0">
        <references count="2">
          <reference field="4294967294" count="1" selected="0">
            <x v="0"/>
          </reference>
          <reference field="20" count="1" selected="0">
            <x v="13"/>
          </reference>
        </references>
      </pivotArea>
    </chartFormat>
    <chartFormat chart="0" format="14" series="1">
      <pivotArea type="data" outline="0" fieldPosition="0">
        <references count="2">
          <reference field="4294967294" count="1" selected="0">
            <x v="0"/>
          </reference>
          <reference field="20" count="1" selected="0">
            <x v="14"/>
          </reference>
        </references>
      </pivotArea>
    </chartFormat>
    <chartFormat chart="0" format="15" series="1">
      <pivotArea type="data" outline="0" fieldPosition="0">
        <references count="2">
          <reference field="4294967294" count="1" selected="0">
            <x v="0"/>
          </reference>
          <reference field="20" count="1" selected="0">
            <x v="15"/>
          </reference>
        </references>
      </pivotArea>
    </chartFormat>
    <chartFormat chart="0" format="16" series="1">
      <pivotArea type="data" outline="0" fieldPosition="0">
        <references count="2">
          <reference field="4294967294" count="1" selected="0">
            <x v="0"/>
          </reference>
          <reference field="20" count="1" selected="0">
            <x v="16"/>
          </reference>
        </references>
      </pivotArea>
    </chartFormat>
    <chartFormat chart="0" format="17" series="1">
      <pivotArea type="data" outline="0" fieldPosition="0">
        <references count="2">
          <reference field="4294967294" count="1" selected="0">
            <x v="0"/>
          </reference>
          <reference field="20" count="1" selected="0">
            <x v="17"/>
          </reference>
        </references>
      </pivotArea>
    </chartFormat>
    <chartFormat chart="0" format="18" series="1">
      <pivotArea type="data" outline="0" fieldPosition="0">
        <references count="2">
          <reference field="4294967294" count="1" selected="0">
            <x v="0"/>
          </reference>
          <reference field="20" count="1" selected="0">
            <x v="18"/>
          </reference>
        </references>
      </pivotArea>
    </chartFormat>
    <chartFormat chart="0" format="19" series="1">
      <pivotArea type="data" outline="0" fieldPosition="0">
        <references count="2">
          <reference field="4294967294" count="1" selected="0">
            <x v="0"/>
          </reference>
          <reference field="20" count="1" selected="0">
            <x v="19"/>
          </reference>
        </references>
      </pivotArea>
    </chartFormat>
    <chartFormat chart="0" format="20" series="1">
      <pivotArea type="data" outline="0" fieldPosition="0">
        <references count="2">
          <reference field="4294967294" count="1" selected="0">
            <x v="0"/>
          </reference>
          <reference field="20" count="1" selected="0">
            <x v="20"/>
          </reference>
        </references>
      </pivotArea>
    </chartFormat>
    <chartFormat chart="0" format="21" series="1">
      <pivotArea type="data" outline="0" fieldPosition="0">
        <references count="2">
          <reference field="4294967294" count="1" selected="0">
            <x v="0"/>
          </reference>
          <reference field="20" count="1" selected="0">
            <x v="21"/>
          </reference>
        </references>
      </pivotArea>
    </chartFormat>
    <chartFormat chart="0" format="22" series="1">
      <pivotArea type="data" outline="0" fieldPosition="0">
        <references count="2">
          <reference field="4294967294" count="1" selected="0">
            <x v="0"/>
          </reference>
          <reference field="20" count="1" selected="0">
            <x v="22"/>
          </reference>
        </references>
      </pivotArea>
    </chartFormat>
    <chartFormat chart="0" format="23" series="1">
      <pivotArea type="data" outline="0" fieldPosition="0">
        <references count="2">
          <reference field="4294967294" count="1" selected="0">
            <x v="0"/>
          </reference>
          <reference field="20" count="1" selected="0">
            <x v="23"/>
          </reference>
        </references>
      </pivotArea>
    </chartFormat>
    <chartFormat chart="0" format="24" series="1">
      <pivotArea type="data" outline="0" fieldPosition="0">
        <references count="2">
          <reference field="4294967294" count="1" selected="0">
            <x v="0"/>
          </reference>
          <reference field="20" count="1" selected="0">
            <x v="24"/>
          </reference>
        </references>
      </pivotArea>
    </chartFormat>
    <chartFormat chart="0" format="25" series="1">
      <pivotArea type="data" outline="0" fieldPosition="0">
        <references count="2">
          <reference field="4294967294" count="1" selected="0">
            <x v="0"/>
          </reference>
          <reference field="20" count="1" selected="0">
            <x v="25"/>
          </reference>
        </references>
      </pivotArea>
    </chartFormat>
    <chartFormat chart="0" format="26" series="1">
      <pivotArea type="data" outline="0" fieldPosition="0">
        <references count="2">
          <reference field="4294967294" count="1" selected="0">
            <x v="0"/>
          </reference>
          <reference field="20" count="1" selected="0">
            <x v="26"/>
          </reference>
        </references>
      </pivotArea>
    </chartFormat>
    <chartFormat chart="0" format="27" series="1">
      <pivotArea type="data" outline="0" fieldPosition="0">
        <references count="2">
          <reference field="4294967294" count="1" selected="0">
            <x v="0"/>
          </reference>
          <reference field="20" count="1" selected="0">
            <x v="27"/>
          </reference>
        </references>
      </pivotArea>
    </chartFormat>
    <chartFormat chart="0" format="28" series="1">
      <pivotArea type="data" outline="0" fieldPosition="0">
        <references count="2">
          <reference field="4294967294" count="1" selected="0">
            <x v="0"/>
          </reference>
          <reference field="20" count="1" selected="0">
            <x v="28"/>
          </reference>
        </references>
      </pivotArea>
    </chartFormat>
    <chartFormat chart="0" format="29" series="1">
      <pivotArea type="data" outline="0" fieldPosition="0">
        <references count="2">
          <reference field="4294967294" count="1" selected="0">
            <x v="0"/>
          </reference>
          <reference field="20" count="1" selected="0">
            <x v="29"/>
          </reference>
        </references>
      </pivotArea>
    </chartFormat>
    <chartFormat chart="0" format="30" series="1">
      <pivotArea type="data" outline="0" fieldPosition="0">
        <references count="2">
          <reference field="4294967294" count="1" selected="0">
            <x v="0"/>
          </reference>
          <reference field="20" count="1" selected="0">
            <x v="30"/>
          </reference>
        </references>
      </pivotArea>
    </chartFormat>
    <chartFormat chart="0" format="31" series="1">
      <pivotArea type="data" outline="0" fieldPosition="0">
        <references count="2">
          <reference field="4294967294" count="1" selected="0">
            <x v="0"/>
          </reference>
          <reference field="20" count="1" selected="0">
            <x v="31"/>
          </reference>
        </references>
      </pivotArea>
    </chartFormat>
    <chartFormat chart="0" format="32" series="1">
      <pivotArea type="data" outline="0" fieldPosition="0">
        <references count="2">
          <reference field="4294967294" count="1" selected="0">
            <x v="0"/>
          </reference>
          <reference field="20" count="1" selected="0">
            <x v="32"/>
          </reference>
        </references>
      </pivotArea>
    </chartFormat>
    <chartFormat chart="0" format="33" series="1">
      <pivotArea type="data" outline="0" fieldPosition="0">
        <references count="2">
          <reference field="4294967294" count="1" selected="0">
            <x v="0"/>
          </reference>
          <reference field="2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002127-503C-443C-A6E9-B31B92B24F55}"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Region" colHeaderCaption="Channel">
  <location ref="A3:E10" firstHeaderRow="1" firstDataRow="3" firstDataCol="1"/>
  <pivotFields count="31">
    <pivotField showAll="0"/>
    <pivotField showAll="0"/>
    <pivotField showAll="0"/>
    <pivotField axis="axisRow" showAll="0">
      <items count="6">
        <item x="3"/>
        <item x="1"/>
        <item x="2"/>
        <item x="0"/>
        <item x="4"/>
        <item t="default"/>
      </items>
    </pivotField>
    <pivotField showAll="0">
      <items count="14">
        <item x="4"/>
        <item x="1"/>
        <item x="9"/>
        <item x="7"/>
        <item x="0"/>
        <item x="3"/>
        <item x="10"/>
        <item x="5"/>
        <item x="6"/>
        <item x="8"/>
        <item x="2"/>
        <item x="11"/>
        <item x="12"/>
        <item t="default"/>
      </items>
    </pivotField>
    <pivotField showAll="0"/>
    <pivotField showAll="0"/>
    <pivotField axis="axisCol" showAll="0">
      <items count="8">
        <item h="1" x="3"/>
        <item x="5"/>
        <item h="1" x="1"/>
        <item h="1" x="2"/>
        <item h="1" x="0"/>
        <item h="1" x="4"/>
        <item h="1" x="6"/>
        <item t="default"/>
      </items>
    </pivotField>
    <pivotField showAll="0">
      <items count="18">
        <item x="5"/>
        <item x="7"/>
        <item x="1"/>
        <item x="4"/>
        <item x="13"/>
        <item x="6"/>
        <item x="12"/>
        <item x="11"/>
        <item x="14"/>
        <item x="8"/>
        <item x="10"/>
        <item x="2"/>
        <item x="9"/>
        <item x="15"/>
        <item x="3"/>
        <item x="0"/>
        <item x="16"/>
        <item t="default"/>
      </items>
    </pivotField>
    <pivotField showAll="0"/>
    <pivotField showAll="0"/>
    <pivotField showAll="0"/>
    <pivotField showAll="0"/>
    <pivotField showAll="0"/>
    <pivotField showAll="0"/>
    <pivotField showAll="0"/>
    <pivotField dataField="1" showAll="0"/>
    <pivotField showAll="0"/>
    <pivotField dataField="1" showAll="0">
      <items count="634">
        <item x="438"/>
        <item x="86"/>
        <item x="351"/>
        <item x="265"/>
        <item x="7"/>
        <item x="462"/>
        <item x="133"/>
        <item x="219"/>
        <item x="544"/>
        <item x="553"/>
        <item x="136"/>
        <item x="240"/>
        <item x="498"/>
        <item x="135"/>
        <item x="600"/>
        <item x="117"/>
        <item x="27"/>
        <item x="445"/>
        <item x="242"/>
        <item x="591"/>
        <item x="506"/>
        <item x="484"/>
        <item x="593"/>
        <item x="43"/>
        <item x="416"/>
        <item x="62"/>
        <item x="411"/>
        <item x="201"/>
        <item x="400"/>
        <item x="482"/>
        <item x="55"/>
        <item x="63"/>
        <item x="157"/>
        <item x="487"/>
        <item x="10"/>
        <item x="612"/>
        <item x="233"/>
        <item x="71"/>
        <item x="461"/>
        <item x="285"/>
        <item x="115"/>
        <item x="374"/>
        <item x="611"/>
        <item x="247"/>
        <item x="52"/>
        <item x="477"/>
        <item x="16"/>
        <item x="141"/>
        <item x="511"/>
        <item x="238"/>
        <item x="617"/>
        <item x="289"/>
        <item x="340"/>
        <item x="599"/>
        <item x="303"/>
        <item x="426"/>
        <item x="615"/>
        <item x="227"/>
        <item x="520"/>
        <item x="464"/>
        <item x="433"/>
        <item x="73"/>
        <item x="253"/>
        <item x="480"/>
        <item x="556"/>
        <item x="502"/>
        <item x="226"/>
        <item x="504"/>
        <item x="427"/>
        <item x="60"/>
        <item x="586"/>
        <item x="294"/>
        <item x="297"/>
        <item x="256"/>
        <item x="434"/>
        <item x="166"/>
        <item x="175"/>
        <item x="165"/>
        <item x="336"/>
        <item x="499"/>
        <item x="282"/>
        <item x="608"/>
        <item x="630"/>
        <item x="598"/>
        <item x="58"/>
        <item x="382"/>
        <item x="513"/>
        <item x="174"/>
        <item x="320"/>
        <item x="260"/>
        <item x="177"/>
        <item x="515"/>
        <item x="252"/>
        <item x="255"/>
        <item x="450"/>
        <item x="299"/>
        <item x="439"/>
        <item x="158"/>
        <item x="258"/>
        <item x="84"/>
        <item x="176"/>
        <item x="354"/>
        <item x="558"/>
        <item x="527"/>
        <item x="159"/>
        <item x="519"/>
        <item x="440"/>
        <item x="87"/>
        <item x="346"/>
        <item x="352"/>
        <item x="526"/>
        <item x="619"/>
        <item x="178"/>
        <item x="528"/>
        <item x="170"/>
        <item x="161"/>
        <item x="153"/>
        <item x="345"/>
        <item x="631"/>
        <item x="523"/>
        <item x="629"/>
        <item x="236"/>
        <item x="415"/>
        <item x="254"/>
        <item x="432"/>
        <item x="315"/>
        <item x="85"/>
        <item x="353"/>
        <item x="621"/>
        <item x="628"/>
        <item x="348"/>
        <item x="525"/>
        <item x="259"/>
        <item x="626"/>
        <item x="350"/>
        <item x="173"/>
        <item x="69"/>
        <item x="596"/>
        <item x="524"/>
        <item x="169"/>
        <item x="349"/>
        <item x="347"/>
        <item x="437"/>
        <item x="423"/>
        <item x="324"/>
        <item x="339"/>
        <item x="171"/>
        <item x="435"/>
        <item x="583"/>
        <item x="431"/>
        <item x="622"/>
        <item x="168"/>
        <item x="517"/>
        <item x="78"/>
        <item x="80"/>
        <item x="123"/>
        <item x="471"/>
        <item x="257"/>
        <item x="65"/>
        <item x="627"/>
        <item x="522"/>
        <item x="624"/>
        <item x="607"/>
        <item x="64"/>
        <item x="601"/>
        <item x="341"/>
        <item x="129"/>
        <item x="430"/>
        <item x="420"/>
        <item x="81"/>
        <item x="37"/>
        <item x="620"/>
        <item x="597"/>
        <item x="436"/>
        <item x="412"/>
        <item x="343"/>
        <item x="122"/>
        <item x="156"/>
        <item x="160"/>
        <item x="623"/>
        <item x="147"/>
        <item x="410"/>
        <item x="172"/>
        <item x="83"/>
        <item x="493"/>
        <item x="616"/>
        <item x="68"/>
        <item x="75"/>
        <item x="76"/>
        <item x="418"/>
        <item x="625"/>
        <item x="494"/>
        <item x="82"/>
        <item x="155"/>
        <item x="329"/>
        <item x="414"/>
        <item x="344"/>
        <item x="338"/>
        <item x="384"/>
        <item x="521"/>
        <item x="422"/>
        <item x="567"/>
        <item x="74"/>
        <item x="50"/>
        <item x="137"/>
        <item x="328"/>
        <item x="167"/>
        <item x="79"/>
        <item x="372"/>
        <item x="516"/>
        <item x="518"/>
        <item x="342"/>
        <item x="164"/>
        <item x="162"/>
        <item x="614"/>
        <item x="57"/>
        <item x="514"/>
        <item x="429"/>
        <item x="610"/>
        <item x="302"/>
        <item x="618"/>
        <item x="587"/>
        <item x="497"/>
        <item x="588"/>
        <item x="143"/>
        <item x="333"/>
        <item x="327"/>
        <item x="421"/>
        <item x="334"/>
        <item x="47"/>
        <item x="146"/>
        <item x="428"/>
        <item x="512"/>
        <item x="245"/>
        <item x="335"/>
        <item x="326"/>
        <item x="189"/>
        <item x="39"/>
        <item x="425"/>
        <item x="59"/>
        <item x="72"/>
        <item x="404"/>
        <item x="417"/>
        <item x="501"/>
        <item x="424"/>
        <item x="148"/>
        <item x="283"/>
        <item x="405"/>
        <item x="300"/>
        <item x="163"/>
        <item x="311"/>
        <item x="77"/>
        <item x="395"/>
        <item x="584"/>
        <item x="546"/>
        <item x="232"/>
        <item x="337"/>
        <item x="134"/>
        <item x="70"/>
        <item x="609"/>
        <item x="503"/>
        <item x="613"/>
        <item x="576"/>
        <item x="578"/>
        <item x="509"/>
        <item x="250"/>
        <item x="251"/>
        <item x="605"/>
        <item x="243"/>
        <item x="249"/>
        <item x="393"/>
        <item x="248"/>
        <item x="46"/>
        <item x="581"/>
        <item x="603"/>
        <item x="61"/>
        <item x="48"/>
        <item x="246"/>
        <item x="223"/>
        <item x="507"/>
        <item x="151"/>
        <item x="331"/>
        <item x="230"/>
        <item x="541"/>
        <item x="281"/>
        <item x="325"/>
        <item x="505"/>
        <item x="330"/>
        <item x="606"/>
        <item x="209"/>
        <item x="508"/>
        <item x="45"/>
        <item x="237"/>
        <item x="332"/>
        <item x="301"/>
        <item x="465"/>
        <item x="44"/>
        <item x="472"/>
        <item x="241"/>
        <item x="390"/>
        <item x="510"/>
        <item x="388"/>
        <item x="310"/>
        <item x="595"/>
        <item x="463"/>
        <item x="22"/>
        <item x="308"/>
        <item x="67"/>
        <item x="139"/>
        <item x="298"/>
        <item x="319"/>
        <item x="322"/>
        <item x="590"/>
        <item x="235"/>
        <item x="150"/>
        <item x="42"/>
        <item x="307"/>
        <item x="154"/>
        <item x="582"/>
        <item x="323"/>
        <item x="585"/>
        <item x="292"/>
        <item x="228"/>
        <item x="317"/>
        <item x="602"/>
        <item x="419"/>
        <item x="66"/>
        <item x="312"/>
        <item x="25"/>
        <item x="604"/>
        <item x="211"/>
        <item x="486"/>
        <item x="152"/>
        <item x="589"/>
        <item x="210"/>
        <item x="491"/>
        <item x="573"/>
        <item x="594"/>
        <item x="381"/>
        <item x="33"/>
        <item x="126"/>
        <item x="314"/>
        <item x="570"/>
        <item x="485"/>
        <item x="114"/>
        <item x="14"/>
        <item x="481"/>
        <item x="476"/>
        <item x="202"/>
        <item x="239"/>
        <item x="496"/>
        <item x="244"/>
        <item x="234"/>
        <item x="275"/>
        <item x="321"/>
        <item x="149"/>
        <item x="26"/>
        <item x="488"/>
        <item x="574"/>
        <item x="145"/>
        <item x="54"/>
        <item x="495"/>
        <item x="231"/>
        <item x="30"/>
        <item x="131"/>
        <item x="277"/>
        <item x="473"/>
        <item x="313"/>
        <item x="563"/>
        <item x="318"/>
        <item x="306"/>
        <item x="561"/>
        <item x="592"/>
        <item x="391"/>
        <item x="500"/>
        <item x="205"/>
        <item x="225"/>
        <item x="543"/>
        <item x="56"/>
        <item x="401"/>
        <item x="49"/>
        <item x="305"/>
        <item x="199"/>
        <item x="316"/>
        <item x="93"/>
        <item x="32"/>
        <item x="564"/>
        <item x="409"/>
        <item x="40"/>
        <item x="550"/>
        <item x="468"/>
        <item x="398"/>
        <item x="577"/>
        <item x="296"/>
        <item x="492"/>
        <item x="402"/>
        <item x="575"/>
        <item x="406"/>
        <item x="533"/>
        <item x="580"/>
        <item x="309"/>
        <item x="478"/>
        <item x="53"/>
        <item x="579"/>
        <item x="403"/>
        <item x="489"/>
        <item x="291"/>
        <item x="413"/>
        <item x="125"/>
        <item x="142"/>
        <item x="51"/>
        <item x="144"/>
        <item x="554"/>
        <item x="229"/>
        <item x="490"/>
        <item x="479"/>
        <item x="118"/>
        <item x="407"/>
        <item x="475"/>
        <item x="138"/>
        <item x="218"/>
        <item x="132"/>
        <item x="408"/>
        <item x="36"/>
        <item x="127"/>
        <item x="386"/>
        <item x="140"/>
        <item x="304"/>
        <item x="224"/>
        <item x="31"/>
        <item x="293"/>
        <item x="130"/>
        <item x="15"/>
        <item x="128"/>
        <item x="455"/>
        <item x="94"/>
        <item x="571"/>
        <item x="220"/>
        <item x="20"/>
        <item x="222"/>
        <item x="107"/>
        <item x="389"/>
        <item x="24"/>
        <item x="562"/>
        <item x="35"/>
        <item x="295"/>
        <item x="41"/>
        <item x="203"/>
        <item x="569"/>
        <item x="557"/>
        <item x="375"/>
        <item x="572"/>
        <item x="287"/>
        <item x="383"/>
        <item x="568"/>
        <item x="38"/>
        <item x="565"/>
        <item x="483"/>
        <item x="216"/>
        <item x="290"/>
        <item x="446"/>
        <item x="92"/>
        <item x="397"/>
        <item x="560"/>
        <item x="217"/>
        <item x="116"/>
        <item x="34"/>
        <item x="566"/>
        <item x="470"/>
        <item x="119"/>
        <item x="124"/>
        <item x="19"/>
        <item x="376"/>
        <item x="21"/>
        <item x="399"/>
        <item x="559"/>
        <item x="552"/>
        <item x="28"/>
        <item x="288"/>
        <item x="539"/>
        <item x="198"/>
        <item x="221"/>
        <item x="467"/>
        <item x="396"/>
        <item x="469"/>
        <item x="212"/>
        <item x="215"/>
        <item x="286"/>
        <item x="392"/>
        <item x="208"/>
        <item x="474"/>
        <item x="29"/>
        <item x="207"/>
        <item x="206"/>
        <item x="377"/>
        <item x="456"/>
        <item x="379"/>
        <item x="110"/>
        <item x="394"/>
        <item x="213"/>
        <item x="531"/>
        <item x="121"/>
        <item x="214"/>
        <item x="279"/>
        <item x="555"/>
        <item x="466"/>
        <item x="108"/>
        <item x="385"/>
        <item x="458"/>
        <item x="12"/>
        <item x="9"/>
        <item x="545"/>
        <item x="284"/>
        <item x="276"/>
        <item x="448"/>
        <item x="120"/>
        <item x="551"/>
        <item x="98"/>
        <item x="112"/>
        <item x="548"/>
        <item x="549"/>
        <item x="378"/>
        <item x="204"/>
        <item x="104"/>
        <item x="113"/>
        <item x="457"/>
        <item x="280"/>
        <item x="267"/>
        <item x="387"/>
        <item x="370"/>
        <item x="460"/>
        <item x="373"/>
        <item x="278"/>
        <item x="100"/>
        <item x="105"/>
        <item x="274"/>
        <item x="23"/>
        <item x="266"/>
        <item x="194"/>
        <item x="269"/>
        <item x="547"/>
        <item x="454"/>
        <item x="537"/>
        <item x="102"/>
        <item x="17"/>
        <item x="534"/>
        <item x="380"/>
        <item x="200"/>
        <item x="111"/>
        <item x="18"/>
        <item x="273"/>
        <item x="196"/>
        <item x="371"/>
        <item x="459"/>
        <item x="453"/>
        <item x="542"/>
        <item x="6"/>
        <item x="369"/>
        <item x="538"/>
        <item x="13"/>
        <item x="197"/>
        <item x="540"/>
        <item x="195"/>
        <item x="272"/>
        <item x="447"/>
        <item x="11"/>
        <item x="451"/>
        <item x="106"/>
        <item x="364"/>
        <item x="180"/>
        <item x="271"/>
        <item x="536"/>
        <item x="109"/>
        <item x="270"/>
        <item x="193"/>
        <item x="99"/>
        <item x="103"/>
        <item x="192"/>
        <item x="449"/>
        <item x="8"/>
        <item x="368"/>
        <item x="268"/>
        <item x="367"/>
        <item x="535"/>
        <item x="452"/>
        <item x="2"/>
        <item x="101"/>
        <item x="363"/>
        <item x="190"/>
        <item x="366"/>
        <item x="95"/>
        <item x="3"/>
        <item x="191"/>
        <item x="187"/>
        <item x="532"/>
        <item x="5"/>
        <item x="97"/>
        <item x="365"/>
        <item x="530"/>
        <item x="89"/>
        <item x="4"/>
        <item x="359"/>
        <item x="91"/>
        <item x="362"/>
        <item x="188"/>
        <item x="96"/>
        <item x="360"/>
        <item x="361"/>
        <item x="358"/>
        <item x="444"/>
        <item x="441"/>
        <item x="262"/>
        <item x="442"/>
        <item x="264"/>
        <item x="263"/>
        <item x="186"/>
        <item x="185"/>
        <item x="1"/>
        <item x="181"/>
        <item x="90"/>
        <item x="443"/>
        <item x="184"/>
        <item x="183"/>
        <item x="182"/>
        <item x="0"/>
        <item x="356"/>
        <item x="357"/>
        <item x="179"/>
        <item x="355"/>
        <item x="261"/>
        <item x="529"/>
        <item x="88"/>
        <item x="632"/>
        <item t="default"/>
      </items>
    </pivotField>
    <pivotField showAll="0"/>
    <pivotField showAll="0">
      <items count="35">
        <item x="24"/>
        <item x="28"/>
        <item x="32"/>
        <item x="3"/>
        <item x="4"/>
        <item x="26"/>
        <item x="19"/>
        <item x="1"/>
        <item x="29"/>
        <item x="30"/>
        <item x="11"/>
        <item x="18"/>
        <item x="22"/>
        <item x="9"/>
        <item x="14"/>
        <item x="23"/>
        <item x="10"/>
        <item x="16"/>
        <item x="2"/>
        <item x="15"/>
        <item x="8"/>
        <item x="12"/>
        <item x="20"/>
        <item x="0"/>
        <item x="17"/>
        <item x="27"/>
        <item x="13"/>
        <item x="6"/>
        <item x="5"/>
        <item x="25"/>
        <item x="7"/>
        <item x="31"/>
        <item x="21"/>
        <item x="33"/>
        <item t="default"/>
      </items>
    </pivotField>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2">
    <field x="7"/>
    <field x="-2"/>
  </colFields>
  <colItems count="4">
    <i>
      <x v="1"/>
      <x/>
    </i>
    <i r="1" i="1">
      <x v="1"/>
    </i>
    <i t="grand">
      <x/>
    </i>
    <i t="grand" i="1">
      <x/>
    </i>
  </colItems>
  <dataFields count="2">
    <dataField name="Sum of GrossRevenue" fld="16" baseField="0" baseItem="0"/>
    <dataField name="Sum of GrossProfit" fld="18" baseField="0" baseItem="0"/>
  </dataFields>
  <chartFormats count="19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4" format="0" series="1">
      <pivotArea type="data" outline="0" fieldPosition="0">
        <references count="2">
          <reference field="4294967294" count="1" selected="0">
            <x v="0"/>
          </reference>
          <reference field="7" count="1" selected="0">
            <x v="0"/>
          </reference>
        </references>
      </pivotArea>
    </chartFormat>
    <chartFormat chart="4" format="1" series="1">
      <pivotArea type="data" outline="0" fieldPosition="0">
        <references count="2">
          <reference field="4294967294" count="1" selected="0">
            <x v="0"/>
          </reference>
          <reference field="7" count="1" selected="0">
            <x v="1"/>
          </reference>
        </references>
      </pivotArea>
    </chartFormat>
    <chartFormat chart="4" format="2" series="1">
      <pivotArea type="data" outline="0" fieldPosition="0">
        <references count="2">
          <reference field="4294967294" count="1" selected="0">
            <x v="0"/>
          </reference>
          <reference field="7" count="1" selected="0">
            <x v="2"/>
          </reference>
        </references>
      </pivotArea>
    </chartFormat>
    <chartFormat chart="4" format="3" series="1">
      <pivotArea type="data" outline="0" fieldPosition="0">
        <references count="2">
          <reference field="4294967294" count="1" selected="0">
            <x v="0"/>
          </reference>
          <reference field="7" count="1" selected="0">
            <x v="3"/>
          </reference>
        </references>
      </pivotArea>
    </chartFormat>
    <chartFormat chart="4" format="4" series="1">
      <pivotArea type="data" outline="0" fieldPosition="0">
        <references count="2">
          <reference field="4294967294" count="1" selected="0">
            <x v="0"/>
          </reference>
          <reference field="7" count="1" selected="0">
            <x v="4"/>
          </reference>
        </references>
      </pivotArea>
    </chartFormat>
    <chartFormat chart="4" format="5" series="1">
      <pivotArea type="data" outline="0" fieldPosition="0">
        <references count="2">
          <reference field="4294967294" count="1" selected="0">
            <x v="0"/>
          </reference>
          <reference field="7" count="1" selected="0">
            <x v="5"/>
          </reference>
        </references>
      </pivotArea>
    </chartFormat>
    <chartFormat chart="8" format="36" series="1">
      <pivotArea type="data" outline="0" fieldPosition="0">
        <references count="2">
          <reference field="4294967294" count="1" selected="0">
            <x v="0"/>
          </reference>
          <reference field="7" count="1" selected="0">
            <x v="0"/>
          </reference>
        </references>
      </pivotArea>
    </chartFormat>
    <chartFormat chart="8" format="37">
      <pivotArea type="data" outline="0" fieldPosition="0">
        <references count="3">
          <reference field="4294967294" count="1" selected="0">
            <x v="0"/>
          </reference>
          <reference field="3" count="1" selected="0">
            <x v="0"/>
          </reference>
          <reference field="7" count="1" selected="0">
            <x v="0"/>
          </reference>
        </references>
      </pivotArea>
    </chartFormat>
    <chartFormat chart="8" format="38">
      <pivotArea type="data" outline="0" fieldPosition="0">
        <references count="3">
          <reference field="4294967294" count="1" selected="0">
            <x v="0"/>
          </reference>
          <reference field="3" count="1" selected="0">
            <x v="1"/>
          </reference>
          <reference field="7" count="1" selected="0">
            <x v="0"/>
          </reference>
        </references>
      </pivotArea>
    </chartFormat>
    <chartFormat chart="8" format="39">
      <pivotArea type="data" outline="0" fieldPosition="0">
        <references count="3">
          <reference field="4294967294" count="1" selected="0">
            <x v="0"/>
          </reference>
          <reference field="3" count="1" selected="0">
            <x v="2"/>
          </reference>
          <reference field="7" count="1" selected="0">
            <x v="0"/>
          </reference>
        </references>
      </pivotArea>
    </chartFormat>
    <chartFormat chart="8" format="40">
      <pivotArea type="data" outline="0" fieldPosition="0">
        <references count="3">
          <reference field="4294967294" count="1" selected="0">
            <x v="0"/>
          </reference>
          <reference field="3" count="1" selected="0">
            <x v="3"/>
          </reference>
          <reference field="7" count="1" selected="0">
            <x v="0"/>
          </reference>
        </references>
      </pivotArea>
    </chartFormat>
    <chartFormat chart="8" format="41" series="1">
      <pivotArea type="data" outline="0" fieldPosition="0">
        <references count="2">
          <reference field="4294967294" count="1" selected="0">
            <x v="0"/>
          </reference>
          <reference field="7" count="1" selected="0">
            <x v="1"/>
          </reference>
        </references>
      </pivotArea>
    </chartFormat>
    <chartFormat chart="8" format="42">
      <pivotArea type="data" outline="0" fieldPosition="0">
        <references count="3">
          <reference field="4294967294" count="1" selected="0">
            <x v="0"/>
          </reference>
          <reference field="3" count="1" selected="0">
            <x v="0"/>
          </reference>
          <reference field="7" count="1" selected="0">
            <x v="1"/>
          </reference>
        </references>
      </pivotArea>
    </chartFormat>
    <chartFormat chart="8" format="43">
      <pivotArea type="data" outline="0" fieldPosition="0">
        <references count="3">
          <reference field="4294967294" count="1" selected="0">
            <x v="0"/>
          </reference>
          <reference field="3" count="1" selected="0">
            <x v="1"/>
          </reference>
          <reference field="7" count="1" selected="0">
            <x v="1"/>
          </reference>
        </references>
      </pivotArea>
    </chartFormat>
    <chartFormat chart="8" format="44">
      <pivotArea type="data" outline="0" fieldPosition="0">
        <references count="3">
          <reference field="4294967294" count="1" selected="0">
            <x v="0"/>
          </reference>
          <reference field="3" count="1" selected="0">
            <x v="2"/>
          </reference>
          <reference field="7" count="1" selected="0">
            <x v="1"/>
          </reference>
        </references>
      </pivotArea>
    </chartFormat>
    <chartFormat chart="8" format="45">
      <pivotArea type="data" outline="0" fieldPosition="0">
        <references count="3">
          <reference field="4294967294" count="1" selected="0">
            <x v="0"/>
          </reference>
          <reference field="3" count="1" selected="0">
            <x v="3"/>
          </reference>
          <reference field="7" count="1" selected="0">
            <x v="1"/>
          </reference>
        </references>
      </pivotArea>
    </chartFormat>
    <chartFormat chart="8" format="46" series="1">
      <pivotArea type="data" outline="0" fieldPosition="0">
        <references count="2">
          <reference field="4294967294" count="1" selected="0">
            <x v="0"/>
          </reference>
          <reference field="7" count="1" selected="0">
            <x v="2"/>
          </reference>
        </references>
      </pivotArea>
    </chartFormat>
    <chartFormat chart="8" format="47">
      <pivotArea type="data" outline="0" fieldPosition="0">
        <references count="3">
          <reference field="4294967294" count="1" selected="0">
            <x v="0"/>
          </reference>
          <reference field="3" count="1" selected="0">
            <x v="0"/>
          </reference>
          <reference field="7" count="1" selected="0">
            <x v="2"/>
          </reference>
        </references>
      </pivotArea>
    </chartFormat>
    <chartFormat chart="8" format="48">
      <pivotArea type="data" outline="0" fieldPosition="0">
        <references count="3">
          <reference field="4294967294" count="1" selected="0">
            <x v="0"/>
          </reference>
          <reference field="3" count="1" selected="0">
            <x v="1"/>
          </reference>
          <reference field="7" count="1" selected="0">
            <x v="2"/>
          </reference>
        </references>
      </pivotArea>
    </chartFormat>
    <chartFormat chart="8" format="49">
      <pivotArea type="data" outline="0" fieldPosition="0">
        <references count="3">
          <reference field="4294967294" count="1" selected="0">
            <x v="0"/>
          </reference>
          <reference field="3" count="1" selected="0">
            <x v="2"/>
          </reference>
          <reference field="7" count="1" selected="0">
            <x v="2"/>
          </reference>
        </references>
      </pivotArea>
    </chartFormat>
    <chartFormat chart="8" format="50">
      <pivotArea type="data" outline="0" fieldPosition="0">
        <references count="3">
          <reference field="4294967294" count="1" selected="0">
            <x v="0"/>
          </reference>
          <reference field="3" count="1" selected="0">
            <x v="3"/>
          </reference>
          <reference field="7" count="1" selected="0">
            <x v="2"/>
          </reference>
        </references>
      </pivotArea>
    </chartFormat>
    <chartFormat chart="8" format="51" series="1">
      <pivotArea type="data" outline="0" fieldPosition="0">
        <references count="2">
          <reference field="4294967294" count="1" selected="0">
            <x v="0"/>
          </reference>
          <reference field="7" count="1" selected="0">
            <x v="3"/>
          </reference>
        </references>
      </pivotArea>
    </chartFormat>
    <chartFormat chart="8" format="52">
      <pivotArea type="data" outline="0" fieldPosition="0">
        <references count="3">
          <reference field="4294967294" count="1" selected="0">
            <x v="0"/>
          </reference>
          <reference field="3" count="1" selected="0">
            <x v="0"/>
          </reference>
          <reference field="7" count="1" selected="0">
            <x v="3"/>
          </reference>
        </references>
      </pivotArea>
    </chartFormat>
    <chartFormat chart="8" format="53">
      <pivotArea type="data" outline="0" fieldPosition="0">
        <references count="3">
          <reference field="4294967294" count="1" selected="0">
            <x v="0"/>
          </reference>
          <reference field="3" count="1" selected="0">
            <x v="1"/>
          </reference>
          <reference field="7" count="1" selected="0">
            <x v="3"/>
          </reference>
        </references>
      </pivotArea>
    </chartFormat>
    <chartFormat chart="8" format="54">
      <pivotArea type="data" outline="0" fieldPosition="0">
        <references count="3">
          <reference field="4294967294" count="1" selected="0">
            <x v="0"/>
          </reference>
          <reference field="3" count="1" selected="0">
            <x v="2"/>
          </reference>
          <reference field="7" count="1" selected="0">
            <x v="3"/>
          </reference>
        </references>
      </pivotArea>
    </chartFormat>
    <chartFormat chart="8" format="55">
      <pivotArea type="data" outline="0" fieldPosition="0">
        <references count="3">
          <reference field="4294967294" count="1" selected="0">
            <x v="0"/>
          </reference>
          <reference field="3" count="1" selected="0">
            <x v="3"/>
          </reference>
          <reference field="7" count="1" selected="0">
            <x v="3"/>
          </reference>
        </references>
      </pivotArea>
    </chartFormat>
    <chartFormat chart="8" format="56" series="1">
      <pivotArea type="data" outline="0" fieldPosition="0">
        <references count="2">
          <reference field="4294967294" count="1" selected="0">
            <x v="0"/>
          </reference>
          <reference field="7" count="1" selected="0">
            <x v="4"/>
          </reference>
        </references>
      </pivotArea>
    </chartFormat>
    <chartFormat chart="8" format="57">
      <pivotArea type="data" outline="0" fieldPosition="0">
        <references count="3">
          <reference field="4294967294" count="1" selected="0">
            <x v="0"/>
          </reference>
          <reference field="3" count="1" selected="0">
            <x v="0"/>
          </reference>
          <reference field="7" count="1" selected="0">
            <x v="4"/>
          </reference>
        </references>
      </pivotArea>
    </chartFormat>
    <chartFormat chart="8" format="58">
      <pivotArea type="data" outline="0" fieldPosition="0">
        <references count="3">
          <reference field="4294967294" count="1" selected="0">
            <x v="0"/>
          </reference>
          <reference field="3" count="1" selected="0">
            <x v="1"/>
          </reference>
          <reference field="7" count="1" selected="0">
            <x v="4"/>
          </reference>
        </references>
      </pivotArea>
    </chartFormat>
    <chartFormat chart="8" format="59">
      <pivotArea type="data" outline="0" fieldPosition="0">
        <references count="3">
          <reference field="4294967294" count="1" selected="0">
            <x v="0"/>
          </reference>
          <reference field="3" count="1" selected="0">
            <x v="2"/>
          </reference>
          <reference field="7" count="1" selected="0">
            <x v="4"/>
          </reference>
        </references>
      </pivotArea>
    </chartFormat>
    <chartFormat chart="8" format="60">
      <pivotArea type="data" outline="0" fieldPosition="0">
        <references count="3">
          <reference field="4294967294" count="1" selected="0">
            <x v="0"/>
          </reference>
          <reference field="3" count="1" selected="0">
            <x v="3"/>
          </reference>
          <reference field="7" count="1" selected="0">
            <x v="4"/>
          </reference>
        </references>
      </pivotArea>
    </chartFormat>
    <chartFormat chart="8" format="61" series="1">
      <pivotArea type="data" outline="0" fieldPosition="0">
        <references count="2">
          <reference field="4294967294" count="1" selected="0">
            <x v="0"/>
          </reference>
          <reference field="7" count="1" selected="0">
            <x v="5"/>
          </reference>
        </references>
      </pivotArea>
    </chartFormat>
    <chartFormat chart="8" format="62">
      <pivotArea type="data" outline="0" fieldPosition="0">
        <references count="3">
          <reference field="4294967294" count="1" selected="0">
            <x v="0"/>
          </reference>
          <reference field="3" count="1" selected="0">
            <x v="0"/>
          </reference>
          <reference field="7" count="1" selected="0">
            <x v="5"/>
          </reference>
        </references>
      </pivotArea>
    </chartFormat>
    <chartFormat chart="8" format="63">
      <pivotArea type="data" outline="0" fieldPosition="0">
        <references count="3">
          <reference field="4294967294" count="1" selected="0">
            <x v="0"/>
          </reference>
          <reference field="3" count="1" selected="0">
            <x v="1"/>
          </reference>
          <reference field="7" count="1" selected="0">
            <x v="5"/>
          </reference>
        </references>
      </pivotArea>
    </chartFormat>
    <chartFormat chart="8" format="64">
      <pivotArea type="data" outline="0" fieldPosition="0">
        <references count="3">
          <reference field="4294967294" count="1" selected="0">
            <x v="0"/>
          </reference>
          <reference field="3" count="1" selected="0">
            <x v="2"/>
          </reference>
          <reference field="7" count="1" selected="0">
            <x v="5"/>
          </reference>
        </references>
      </pivotArea>
    </chartFormat>
    <chartFormat chart="8" format="65">
      <pivotArea type="data" outline="0" fieldPosition="0">
        <references count="3">
          <reference field="4294967294" count="1" selected="0">
            <x v="0"/>
          </reference>
          <reference field="3" count="1" selected="0">
            <x v="3"/>
          </reference>
          <reference field="7" count="1" selected="0">
            <x v="5"/>
          </reference>
        </references>
      </pivotArea>
    </chartFormat>
    <chartFormat chart="8" format="66" series="1">
      <pivotArea type="data" outline="0" fieldPosition="0">
        <references count="2">
          <reference field="4294967294" count="1" selected="0">
            <x v="0"/>
          </reference>
          <reference field="7" count="1" selected="0">
            <x v="6"/>
          </reference>
        </references>
      </pivotArea>
    </chartFormat>
    <chartFormat chart="4" format="6" series="1">
      <pivotArea type="data" outline="0" fieldPosition="0">
        <references count="2">
          <reference field="4294967294" count="1" selected="0">
            <x v="0"/>
          </reference>
          <reference field="7" count="1" selected="0">
            <x v="6"/>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13" format="12" series="1">
      <pivotArea type="data" outline="0" fieldPosition="0">
        <references count="2">
          <reference field="4294967294" count="1" selected="0">
            <x v="0"/>
          </reference>
          <reference field="7" count="1" selected="0">
            <x v="0"/>
          </reference>
        </references>
      </pivotArea>
    </chartFormat>
    <chartFormat chart="13" format="13" series="1">
      <pivotArea type="data" outline="0" fieldPosition="0">
        <references count="2">
          <reference field="4294967294" count="1" selected="0">
            <x v="0"/>
          </reference>
          <reference field="7" count="1" selected="0">
            <x v="1"/>
          </reference>
        </references>
      </pivotArea>
    </chartFormat>
    <chartFormat chart="13" format="14" series="1">
      <pivotArea type="data" outline="0" fieldPosition="0">
        <references count="2">
          <reference field="4294967294" count="1" selected="0">
            <x v="0"/>
          </reference>
          <reference field="7" count="1" selected="0">
            <x v="2"/>
          </reference>
        </references>
      </pivotArea>
    </chartFormat>
    <chartFormat chart="13" format="15" series="1">
      <pivotArea type="data" outline="0" fieldPosition="0">
        <references count="2">
          <reference field="4294967294" count="1" selected="0">
            <x v="0"/>
          </reference>
          <reference field="7" count="1" selected="0">
            <x v="3"/>
          </reference>
        </references>
      </pivotArea>
    </chartFormat>
    <chartFormat chart="13" format="16" series="1">
      <pivotArea type="data" outline="0" fieldPosition="0">
        <references count="2">
          <reference field="4294967294" count="1" selected="0">
            <x v="0"/>
          </reference>
          <reference field="7" count="1" selected="0">
            <x v="4"/>
          </reference>
        </references>
      </pivotArea>
    </chartFormat>
    <chartFormat chart="13" format="17" series="1">
      <pivotArea type="data" outline="0" fieldPosition="0">
        <references count="2">
          <reference field="4294967294" count="1" selected="0">
            <x v="0"/>
          </reference>
          <reference field="7" count="1" selected="0">
            <x v="5"/>
          </reference>
        </references>
      </pivotArea>
    </chartFormat>
    <chartFormat chart="13" format="18" series="1">
      <pivotArea type="data" outline="0" fieldPosition="0">
        <references count="2">
          <reference field="4294967294" count="1" selected="0">
            <x v="0"/>
          </reference>
          <reference field="7" count="1" selected="0">
            <x v="6"/>
          </reference>
        </references>
      </pivotArea>
    </chartFormat>
    <chartFormat chart="4" format="14">
      <pivotArea type="data" outline="0" fieldPosition="0">
        <references count="3">
          <reference field="4294967294" count="1" selected="0">
            <x v="0"/>
          </reference>
          <reference field="3" count="1" selected="0">
            <x v="0"/>
          </reference>
          <reference field="7" count="1" selected="0">
            <x v="0"/>
          </reference>
        </references>
      </pivotArea>
    </chartFormat>
    <chartFormat chart="4" format="15">
      <pivotArea type="data" outline="0" fieldPosition="0">
        <references count="3">
          <reference field="4294967294" count="1" selected="0">
            <x v="0"/>
          </reference>
          <reference field="3" count="1" selected="0">
            <x v="1"/>
          </reference>
          <reference field="7" count="1" selected="0">
            <x v="0"/>
          </reference>
        </references>
      </pivotArea>
    </chartFormat>
    <chartFormat chart="4" format="16">
      <pivotArea type="data" outline="0" fieldPosition="0">
        <references count="3">
          <reference field="4294967294" count="1" selected="0">
            <x v="0"/>
          </reference>
          <reference field="3" count="1" selected="0">
            <x v="2"/>
          </reference>
          <reference field="7" count="1" selected="0">
            <x v="0"/>
          </reference>
        </references>
      </pivotArea>
    </chartFormat>
    <chartFormat chart="4" format="17">
      <pivotArea type="data" outline="0" fieldPosition="0">
        <references count="3">
          <reference field="4294967294" count="1" selected="0">
            <x v="0"/>
          </reference>
          <reference field="3" count="1" selected="0">
            <x v="3"/>
          </reference>
          <reference field="7" count="1" selected="0">
            <x v="0"/>
          </reference>
        </references>
      </pivotArea>
    </chartFormat>
    <chartFormat chart="4" format="18">
      <pivotArea type="data" outline="0" fieldPosition="0">
        <references count="3">
          <reference field="4294967294" count="1" selected="0">
            <x v="0"/>
          </reference>
          <reference field="3" count="1" selected="0">
            <x v="4"/>
          </reference>
          <reference field="7" count="1" selected="0">
            <x v="0"/>
          </reference>
        </references>
      </pivotArea>
    </chartFormat>
    <chartFormat chart="4" format="19">
      <pivotArea type="data" outline="0" fieldPosition="0">
        <references count="3">
          <reference field="4294967294" count="1" selected="0">
            <x v="0"/>
          </reference>
          <reference field="3" count="1" selected="0">
            <x v="0"/>
          </reference>
          <reference field="7" count="1" selected="0">
            <x v="1"/>
          </reference>
        </references>
      </pivotArea>
    </chartFormat>
    <chartFormat chart="4" format="20">
      <pivotArea type="data" outline="0" fieldPosition="0">
        <references count="3">
          <reference field="4294967294" count="1" selected="0">
            <x v="0"/>
          </reference>
          <reference field="3" count="1" selected="0">
            <x v="1"/>
          </reference>
          <reference field="7" count="1" selected="0">
            <x v="1"/>
          </reference>
        </references>
      </pivotArea>
    </chartFormat>
    <chartFormat chart="4" format="21">
      <pivotArea type="data" outline="0" fieldPosition="0">
        <references count="3">
          <reference field="4294967294" count="1" selected="0">
            <x v="0"/>
          </reference>
          <reference field="3" count="1" selected="0">
            <x v="2"/>
          </reference>
          <reference field="7" count="1" selected="0">
            <x v="1"/>
          </reference>
        </references>
      </pivotArea>
    </chartFormat>
    <chartFormat chart="4" format="22">
      <pivotArea type="data" outline="0" fieldPosition="0">
        <references count="3">
          <reference field="4294967294" count="1" selected="0">
            <x v="0"/>
          </reference>
          <reference field="3" count="1" selected="0">
            <x v="3"/>
          </reference>
          <reference field="7" count="1" selected="0">
            <x v="1"/>
          </reference>
        </references>
      </pivotArea>
    </chartFormat>
    <chartFormat chart="4" format="23">
      <pivotArea type="data" outline="0" fieldPosition="0">
        <references count="3">
          <reference field="4294967294" count="1" selected="0">
            <x v="0"/>
          </reference>
          <reference field="3" count="1" selected="0">
            <x v="4"/>
          </reference>
          <reference field="7" count="1" selected="0">
            <x v="1"/>
          </reference>
        </references>
      </pivotArea>
    </chartFormat>
    <chartFormat chart="4" format="24">
      <pivotArea type="data" outline="0" fieldPosition="0">
        <references count="3">
          <reference field="4294967294" count="1" selected="0">
            <x v="0"/>
          </reference>
          <reference field="3" count="1" selected="0">
            <x v="0"/>
          </reference>
          <reference field="7" count="1" selected="0">
            <x v="2"/>
          </reference>
        </references>
      </pivotArea>
    </chartFormat>
    <chartFormat chart="4" format="25">
      <pivotArea type="data" outline="0" fieldPosition="0">
        <references count="3">
          <reference field="4294967294" count="1" selected="0">
            <x v="0"/>
          </reference>
          <reference field="3" count="1" selected="0">
            <x v="1"/>
          </reference>
          <reference field="7" count="1" selected="0">
            <x v="2"/>
          </reference>
        </references>
      </pivotArea>
    </chartFormat>
    <chartFormat chart="4" format="26">
      <pivotArea type="data" outline="0" fieldPosition="0">
        <references count="3">
          <reference field="4294967294" count="1" selected="0">
            <x v="0"/>
          </reference>
          <reference field="3" count="1" selected="0">
            <x v="2"/>
          </reference>
          <reference field="7" count="1" selected="0">
            <x v="2"/>
          </reference>
        </references>
      </pivotArea>
    </chartFormat>
    <chartFormat chart="4" format="27">
      <pivotArea type="data" outline="0" fieldPosition="0">
        <references count="3">
          <reference field="4294967294" count="1" selected="0">
            <x v="0"/>
          </reference>
          <reference field="3" count="1" selected="0">
            <x v="3"/>
          </reference>
          <reference field="7" count="1" selected="0">
            <x v="2"/>
          </reference>
        </references>
      </pivotArea>
    </chartFormat>
    <chartFormat chart="4" format="28">
      <pivotArea type="data" outline="0" fieldPosition="0">
        <references count="3">
          <reference field="4294967294" count="1" selected="0">
            <x v="0"/>
          </reference>
          <reference field="3" count="1" selected="0">
            <x v="4"/>
          </reference>
          <reference field="7" count="1" selected="0">
            <x v="2"/>
          </reference>
        </references>
      </pivotArea>
    </chartFormat>
    <chartFormat chart="4" format="29">
      <pivotArea type="data" outline="0" fieldPosition="0">
        <references count="3">
          <reference field="4294967294" count="1" selected="0">
            <x v="0"/>
          </reference>
          <reference field="3" count="1" selected="0">
            <x v="0"/>
          </reference>
          <reference field="7" count="1" selected="0">
            <x v="3"/>
          </reference>
        </references>
      </pivotArea>
    </chartFormat>
    <chartFormat chart="4" format="30">
      <pivotArea type="data" outline="0" fieldPosition="0">
        <references count="3">
          <reference field="4294967294" count="1" selected="0">
            <x v="0"/>
          </reference>
          <reference field="3" count="1" selected="0">
            <x v="1"/>
          </reference>
          <reference field="7" count="1" selected="0">
            <x v="3"/>
          </reference>
        </references>
      </pivotArea>
    </chartFormat>
    <chartFormat chart="4" format="31">
      <pivotArea type="data" outline="0" fieldPosition="0">
        <references count="3">
          <reference field="4294967294" count="1" selected="0">
            <x v="0"/>
          </reference>
          <reference field="3" count="1" selected="0">
            <x v="2"/>
          </reference>
          <reference field="7" count="1" selected="0">
            <x v="3"/>
          </reference>
        </references>
      </pivotArea>
    </chartFormat>
    <chartFormat chart="4" format="32">
      <pivotArea type="data" outline="0" fieldPosition="0">
        <references count="3">
          <reference field="4294967294" count="1" selected="0">
            <x v="0"/>
          </reference>
          <reference field="3" count="1" selected="0">
            <x v="3"/>
          </reference>
          <reference field="7" count="1" selected="0">
            <x v="3"/>
          </reference>
        </references>
      </pivotArea>
    </chartFormat>
    <chartFormat chart="4" format="33">
      <pivotArea type="data" outline="0" fieldPosition="0">
        <references count="3">
          <reference field="4294967294" count="1" selected="0">
            <x v="0"/>
          </reference>
          <reference field="3" count="1" selected="0">
            <x v="4"/>
          </reference>
          <reference field="7" count="1" selected="0">
            <x v="3"/>
          </reference>
        </references>
      </pivotArea>
    </chartFormat>
    <chartFormat chart="4" format="34">
      <pivotArea type="data" outline="0" fieldPosition="0">
        <references count="3">
          <reference field="4294967294" count="1" selected="0">
            <x v="0"/>
          </reference>
          <reference field="3" count="1" selected="0">
            <x v="0"/>
          </reference>
          <reference field="7" count="1" selected="0">
            <x v="4"/>
          </reference>
        </references>
      </pivotArea>
    </chartFormat>
    <chartFormat chart="4" format="35">
      <pivotArea type="data" outline="0" fieldPosition="0">
        <references count="3">
          <reference field="4294967294" count="1" selected="0">
            <x v="0"/>
          </reference>
          <reference field="3" count="1" selected="0">
            <x v="1"/>
          </reference>
          <reference field="7" count="1" selected="0">
            <x v="4"/>
          </reference>
        </references>
      </pivotArea>
    </chartFormat>
    <chartFormat chart="4" format="36">
      <pivotArea type="data" outline="0" fieldPosition="0">
        <references count="3">
          <reference field="4294967294" count="1" selected="0">
            <x v="0"/>
          </reference>
          <reference field="3" count="1" selected="0">
            <x v="2"/>
          </reference>
          <reference field="7" count="1" selected="0">
            <x v="4"/>
          </reference>
        </references>
      </pivotArea>
    </chartFormat>
    <chartFormat chart="4" format="37">
      <pivotArea type="data" outline="0" fieldPosition="0">
        <references count="3">
          <reference field="4294967294" count="1" selected="0">
            <x v="0"/>
          </reference>
          <reference field="3" count="1" selected="0">
            <x v="3"/>
          </reference>
          <reference field="7" count="1" selected="0">
            <x v="4"/>
          </reference>
        </references>
      </pivotArea>
    </chartFormat>
    <chartFormat chart="4" format="38">
      <pivotArea type="data" outline="0" fieldPosition="0">
        <references count="3">
          <reference field="4294967294" count="1" selected="0">
            <x v="0"/>
          </reference>
          <reference field="3" count="1" selected="0">
            <x v="4"/>
          </reference>
          <reference field="7" count="1" selected="0">
            <x v="4"/>
          </reference>
        </references>
      </pivotArea>
    </chartFormat>
    <chartFormat chart="4" format="39">
      <pivotArea type="data" outline="0" fieldPosition="0">
        <references count="3">
          <reference field="4294967294" count="1" selected="0">
            <x v="0"/>
          </reference>
          <reference field="3" count="1" selected="0">
            <x v="0"/>
          </reference>
          <reference field="7" count="1" selected="0">
            <x v="5"/>
          </reference>
        </references>
      </pivotArea>
    </chartFormat>
    <chartFormat chart="4" format="40">
      <pivotArea type="data" outline="0" fieldPosition="0">
        <references count="3">
          <reference field="4294967294" count="1" selected="0">
            <x v="0"/>
          </reference>
          <reference field="3" count="1" selected="0">
            <x v="1"/>
          </reference>
          <reference field="7" count="1" selected="0">
            <x v="5"/>
          </reference>
        </references>
      </pivotArea>
    </chartFormat>
    <chartFormat chart="4" format="41">
      <pivotArea type="data" outline="0" fieldPosition="0">
        <references count="3">
          <reference field="4294967294" count="1" selected="0">
            <x v="0"/>
          </reference>
          <reference field="3" count="1" selected="0">
            <x v="2"/>
          </reference>
          <reference field="7" count="1" selected="0">
            <x v="5"/>
          </reference>
        </references>
      </pivotArea>
    </chartFormat>
    <chartFormat chart="4" format="42">
      <pivotArea type="data" outline="0" fieldPosition="0">
        <references count="3">
          <reference field="4294967294" count="1" selected="0">
            <x v="0"/>
          </reference>
          <reference field="3" count="1" selected="0">
            <x v="3"/>
          </reference>
          <reference field="7" count="1" selected="0">
            <x v="5"/>
          </reference>
        </references>
      </pivotArea>
    </chartFormat>
    <chartFormat chart="4" format="43">
      <pivotArea type="data" outline="0" fieldPosition="0">
        <references count="3">
          <reference field="4294967294" count="1" selected="0">
            <x v="0"/>
          </reference>
          <reference field="3" count="1" selected="0">
            <x v="4"/>
          </reference>
          <reference field="7" count="1" selected="0">
            <x v="5"/>
          </reference>
        </references>
      </pivotArea>
    </chartFormat>
    <chartFormat chart="4" format="44">
      <pivotArea type="data" outline="0" fieldPosition="0">
        <references count="3">
          <reference field="4294967294" count="1" selected="0">
            <x v="0"/>
          </reference>
          <reference field="3" count="1" selected="0">
            <x v="0"/>
          </reference>
          <reference field="7" count="1" selected="0">
            <x v="6"/>
          </reference>
        </references>
      </pivotArea>
    </chartFormat>
    <chartFormat chart="4" format="45">
      <pivotArea type="data" outline="0" fieldPosition="0">
        <references count="3">
          <reference field="4294967294" count="1" selected="0">
            <x v="0"/>
          </reference>
          <reference field="3" count="1" selected="0">
            <x v="1"/>
          </reference>
          <reference field="7" count="1" selected="0">
            <x v="6"/>
          </reference>
        </references>
      </pivotArea>
    </chartFormat>
    <chartFormat chart="4" format="46">
      <pivotArea type="data" outline="0" fieldPosition="0">
        <references count="3">
          <reference field="4294967294" count="1" selected="0">
            <x v="0"/>
          </reference>
          <reference field="3" count="1" selected="0">
            <x v="2"/>
          </reference>
          <reference field="7" count="1" selected="0">
            <x v="6"/>
          </reference>
        </references>
      </pivotArea>
    </chartFormat>
    <chartFormat chart="4" format="47">
      <pivotArea type="data" outline="0" fieldPosition="0">
        <references count="3">
          <reference field="4294967294" count="1" selected="0">
            <x v="0"/>
          </reference>
          <reference field="3" count="1" selected="0">
            <x v="3"/>
          </reference>
          <reference field="7" count="1" selected="0">
            <x v="6"/>
          </reference>
        </references>
      </pivotArea>
    </chartFormat>
    <chartFormat chart="4" format="48">
      <pivotArea type="data" outline="0" fieldPosition="0">
        <references count="3">
          <reference field="4294967294" count="1" selected="0">
            <x v="0"/>
          </reference>
          <reference field="3" count="1" selected="0">
            <x v="4"/>
          </reference>
          <reference field="7" count="1" selected="0">
            <x v="6"/>
          </reference>
        </references>
      </pivotArea>
    </chartFormat>
    <chartFormat chart="8" format="74">
      <pivotArea type="data" outline="0" fieldPosition="0">
        <references count="3">
          <reference field="4294967294" count="1" selected="0">
            <x v="0"/>
          </reference>
          <reference field="3" count="1" selected="0">
            <x v="4"/>
          </reference>
          <reference field="7" count="1" selected="0">
            <x v="0"/>
          </reference>
        </references>
      </pivotArea>
    </chartFormat>
    <chartFormat chart="8" format="75">
      <pivotArea type="data" outline="0" fieldPosition="0">
        <references count="3">
          <reference field="4294967294" count="1" selected="0">
            <x v="0"/>
          </reference>
          <reference field="3" count="1" selected="0">
            <x v="4"/>
          </reference>
          <reference field="7" count="1" selected="0">
            <x v="1"/>
          </reference>
        </references>
      </pivotArea>
    </chartFormat>
    <chartFormat chart="8" format="76">
      <pivotArea type="data" outline="0" fieldPosition="0">
        <references count="3">
          <reference field="4294967294" count="1" selected="0">
            <x v="0"/>
          </reference>
          <reference field="3" count="1" selected="0">
            <x v="4"/>
          </reference>
          <reference field="7" count="1" selected="0">
            <x v="2"/>
          </reference>
        </references>
      </pivotArea>
    </chartFormat>
    <chartFormat chart="8" format="77">
      <pivotArea type="data" outline="0" fieldPosition="0">
        <references count="3">
          <reference field="4294967294" count="1" selected="0">
            <x v="0"/>
          </reference>
          <reference field="3" count="1" selected="0">
            <x v="4"/>
          </reference>
          <reference field="7" count="1" selected="0">
            <x v="3"/>
          </reference>
        </references>
      </pivotArea>
    </chartFormat>
    <chartFormat chart="8" format="78">
      <pivotArea type="data" outline="0" fieldPosition="0">
        <references count="3">
          <reference field="4294967294" count="1" selected="0">
            <x v="0"/>
          </reference>
          <reference field="3" count="1" selected="0">
            <x v="4"/>
          </reference>
          <reference field="7" count="1" selected="0">
            <x v="4"/>
          </reference>
        </references>
      </pivotArea>
    </chartFormat>
    <chartFormat chart="8" format="79">
      <pivotArea type="data" outline="0" fieldPosition="0">
        <references count="3">
          <reference field="4294967294" count="1" selected="0">
            <x v="0"/>
          </reference>
          <reference field="3" count="1" selected="0">
            <x v="4"/>
          </reference>
          <reference field="7" count="1" selected="0">
            <x v="5"/>
          </reference>
        </references>
      </pivotArea>
    </chartFormat>
    <chartFormat chart="8" format="80">
      <pivotArea type="data" outline="0" fieldPosition="0">
        <references count="3">
          <reference field="4294967294" count="1" selected="0">
            <x v="0"/>
          </reference>
          <reference field="3" count="1" selected="0">
            <x v="0"/>
          </reference>
          <reference field="7" count="1" selected="0">
            <x v="6"/>
          </reference>
        </references>
      </pivotArea>
    </chartFormat>
    <chartFormat chart="8" format="81">
      <pivotArea type="data" outline="0" fieldPosition="0">
        <references count="3">
          <reference field="4294967294" count="1" selected="0">
            <x v="0"/>
          </reference>
          <reference field="3" count="1" selected="0">
            <x v="1"/>
          </reference>
          <reference field="7" count="1" selected="0">
            <x v="6"/>
          </reference>
        </references>
      </pivotArea>
    </chartFormat>
    <chartFormat chart="8" format="82">
      <pivotArea type="data" outline="0" fieldPosition="0">
        <references count="3">
          <reference field="4294967294" count="1" selected="0">
            <x v="0"/>
          </reference>
          <reference field="3" count="1" selected="0">
            <x v="2"/>
          </reference>
          <reference field="7" count="1" selected="0">
            <x v="6"/>
          </reference>
        </references>
      </pivotArea>
    </chartFormat>
    <chartFormat chart="8" format="83">
      <pivotArea type="data" outline="0" fieldPosition="0">
        <references count="3">
          <reference field="4294967294" count="1" selected="0">
            <x v="0"/>
          </reference>
          <reference field="3" count="1" selected="0">
            <x v="3"/>
          </reference>
          <reference field="7" count="1" selected="0">
            <x v="6"/>
          </reference>
        </references>
      </pivotArea>
    </chartFormat>
    <chartFormat chart="8" format="84">
      <pivotArea type="data" outline="0" fieldPosition="0">
        <references count="3">
          <reference field="4294967294" count="1" selected="0">
            <x v="0"/>
          </reference>
          <reference field="3" count="1" selected="0">
            <x v="4"/>
          </reference>
          <reference field="7" count="1" selected="0">
            <x v="6"/>
          </reference>
        </references>
      </pivotArea>
    </chartFormat>
    <chartFormat chart="4" format="49" series="1">
      <pivotArea type="data" outline="0" fieldPosition="0">
        <references count="2">
          <reference field="4294967294" count="1" selected="0">
            <x v="1"/>
          </reference>
          <reference field="7" count="1" selected="0">
            <x v="3"/>
          </reference>
        </references>
      </pivotArea>
    </chartFormat>
    <chartFormat chart="4" format="50" series="1">
      <pivotArea type="data" outline="0" fieldPosition="0">
        <references count="2">
          <reference field="4294967294" count="1" selected="0">
            <x v="1"/>
          </reference>
          <reference field="7" count="1" selected="0">
            <x v="4"/>
          </reference>
        </references>
      </pivotArea>
    </chartFormat>
    <chartFormat chart="4" format="51" series="1">
      <pivotArea type="data" outline="0" fieldPosition="0">
        <references count="2">
          <reference field="4294967294" count="1" selected="0">
            <x v="1"/>
          </reference>
          <reference field="7" count="1" selected="0">
            <x v="5"/>
          </reference>
        </references>
      </pivotArea>
    </chartFormat>
    <chartFormat chart="4" format="52" series="1">
      <pivotArea type="data" outline="0" fieldPosition="0">
        <references count="2">
          <reference field="4294967294" count="1" selected="0">
            <x v="1"/>
          </reference>
          <reference field="7" count="1" selected="0">
            <x v="6"/>
          </reference>
        </references>
      </pivotArea>
    </chartFormat>
    <chartFormat chart="4" format="53" series="1">
      <pivotArea type="data" outline="0" fieldPosition="0">
        <references count="2">
          <reference field="4294967294" count="1" selected="0">
            <x v="1"/>
          </reference>
          <reference field="7" count="1" selected="0">
            <x v="0"/>
          </reference>
        </references>
      </pivotArea>
    </chartFormat>
    <chartFormat chart="4" format="54" series="1">
      <pivotArea type="data" outline="0" fieldPosition="0">
        <references count="2">
          <reference field="4294967294" count="1" selected="0">
            <x v="1"/>
          </reference>
          <reference field="7" count="1" selected="0">
            <x v="1"/>
          </reference>
        </references>
      </pivotArea>
    </chartFormat>
    <chartFormat chart="4" format="55" series="1">
      <pivotArea type="data" outline="0" fieldPosition="0">
        <references count="2">
          <reference field="4294967294" count="1" selected="0">
            <x v="1"/>
          </reference>
          <reference field="7" count="1" selected="0">
            <x v="2"/>
          </reference>
        </references>
      </pivotArea>
    </chartFormat>
    <chartFormat chart="0" format="14" series="1">
      <pivotArea type="data" outline="0" fieldPosition="0">
        <references count="2">
          <reference field="4294967294" count="1" selected="0">
            <x v="1"/>
          </reference>
          <reference field="7" count="1" selected="0">
            <x v="3"/>
          </reference>
        </references>
      </pivotArea>
    </chartFormat>
    <chartFormat chart="0" format="15" series="1">
      <pivotArea type="data" outline="0" fieldPosition="0">
        <references count="2">
          <reference field="4294967294" count="1" selected="0">
            <x v="1"/>
          </reference>
          <reference field="7" count="1" selected="0">
            <x v="4"/>
          </reference>
        </references>
      </pivotArea>
    </chartFormat>
    <chartFormat chart="0" format="16" series="1">
      <pivotArea type="data" outline="0" fieldPosition="0">
        <references count="2">
          <reference field="4294967294" count="1" selected="0">
            <x v="1"/>
          </reference>
          <reference field="7" count="1" selected="0">
            <x v="5"/>
          </reference>
        </references>
      </pivotArea>
    </chartFormat>
    <chartFormat chart="0" format="17" series="1">
      <pivotArea type="data" outline="0" fieldPosition="0">
        <references count="2">
          <reference field="4294967294" count="1" selected="0">
            <x v="1"/>
          </reference>
          <reference field="7" count="1" selected="0">
            <x v="6"/>
          </reference>
        </references>
      </pivotArea>
    </chartFormat>
    <chartFormat chart="0" format="18" series="1">
      <pivotArea type="data" outline="0" fieldPosition="0">
        <references count="2">
          <reference field="4294967294" count="1" selected="0">
            <x v="1"/>
          </reference>
          <reference field="7" count="1" selected="0">
            <x v="0"/>
          </reference>
        </references>
      </pivotArea>
    </chartFormat>
    <chartFormat chart="0" format="19" series="1">
      <pivotArea type="data" outline="0" fieldPosition="0">
        <references count="2">
          <reference field="4294967294" count="1" selected="0">
            <x v="1"/>
          </reference>
          <reference field="7" count="1" selected="0">
            <x v="1"/>
          </reference>
        </references>
      </pivotArea>
    </chartFormat>
    <chartFormat chart="0" format="20" series="1">
      <pivotArea type="data" outline="0" fieldPosition="0">
        <references count="2">
          <reference field="4294967294" count="1" selected="0">
            <x v="1"/>
          </reference>
          <reference field="7" count="1" selected="0">
            <x v="2"/>
          </reference>
        </references>
      </pivotArea>
    </chartFormat>
    <chartFormat chart="13" format="26" series="1">
      <pivotArea type="data" outline="0" fieldPosition="0">
        <references count="2">
          <reference field="4294967294" count="1" selected="0">
            <x v="1"/>
          </reference>
          <reference field="7" count="1" selected="0">
            <x v="3"/>
          </reference>
        </references>
      </pivotArea>
    </chartFormat>
    <chartFormat chart="13" format="27" series="1">
      <pivotArea type="data" outline="0" fieldPosition="0">
        <references count="2">
          <reference field="4294967294" count="1" selected="0">
            <x v="1"/>
          </reference>
          <reference field="7" count="1" selected="0">
            <x v="4"/>
          </reference>
        </references>
      </pivotArea>
    </chartFormat>
    <chartFormat chart="13" format="28" series="1">
      <pivotArea type="data" outline="0" fieldPosition="0">
        <references count="2">
          <reference field="4294967294" count="1" selected="0">
            <x v="1"/>
          </reference>
          <reference field="7" count="1" selected="0">
            <x v="5"/>
          </reference>
        </references>
      </pivotArea>
    </chartFormat>
    <chartFormat chart="13" format="29" series="1">
      <pivotArea type="data" outline="0" fieldPosition="0">
        <references count="2">
          <reference field="4294967294" count="1" selected="0">
            <x v="1"/>
          </reference>
          <reference field="7" count="1" selected="0">
            <x v="6"/>
          </reference>
        </references>
      </pivotArea>
    </chartFormat>
    <chartFormat chart="13" format="30" series="1">
      <pivotArea type="data" outline="0" fieldPosition="0">
        <references count="2">
          <reference field="4294967294" count="1" selected="0">
            <x v="1"/>
          </reference>
          <reference field="7" count="1" selected="0">
            <x v="0"/>
          </reference>
        </references>
      </pivotArea>
    </chartFormat>
    <chartFormat chart="13" format="31" series="1">
      <pivotArea type="data" outline="0" fieldPosition="0">
        <references count="2">
          <reference field="4294967294" count="1" selected="0">
            <x v="1"/>
          </reference>
          <reference field="7" count="1" selected="0">
            <x v="1"/>
          </reference>
        </references>
      </pivotArea>
    </chartFormat>
    <chartFormat chart="13" format="32" series="1">
      <pivotArea type="data" outline="0" fieldPosition="0">
        <references count="2">
          <reference field="4294967294" count="1" selected="0">
            <x v="1"/>
          </reference>
          <reference field="7" count="1" selected="0">
            <x v="2"/>
          </reference>
        </references>
      </pivotArea>
    </chartFormat>
    <chartFormat chart="8" format="85" series="1">
      <pivotArea type="data" outline="0" fieldPosition="0">
        <references count="2">
          <reference field="4294967294" count="1" selected="0">
            <x v="1"/>
          </reference>
          <reference field="7" count="1" selected="0">
            <x v="3"/>
          </reference>
        </references>
      </pivotArea>
    </chartFormat>
    <chartFormat chart="8" format="86" series="1">
      <pivotArea type="data" outline="0" fieldPosition="0">
        <references count="2">
          <reference field="4294967294" count="1" selected="0">
            <x v="1"/>
          </reference>
          <reference field="7" count="1" selected="0">
            <x v="4"/>
          </reference>
        </references>
      </pivotArea>
    </chartFormat>
    <chartFormat chart="8" format="87" series="1">
      <pivotArea type="data" outline="0" fieldPosition="0">
        <references count="2">
          <reference field="4294967294" count="1" selected="0">
            <x v="1"/>
          </reference>
          <reference field="7" count="1" selected="0">
            <x v="5"/>
          </reference>
        </references>
      </pivotArea>
    </chartFormat>
    <chartFormat chart="8" format="88" series="1">
      <pivotArea type="data" outline="0" fieldPosition="0">
        <references count="2">
          <reference field="4294967294" count="1" selected="0">
            <x v="1"/>
          </reference>
          <reference field="7" count="1" selected="0">
            <x v="6"/>
          </reference>
        </references>
      </pivotArea>
    </chartFormat>
    <chartFormat chart="8" format="89" series="1">
      <pivotArea type="data" outline="0" fieldPosition="0">
        <references count="2">
          <reference field="4294967294" count="1" selected="0">
            <x v="1"/>
          </reference>
          <reference field="7" count="1" selected="0">
            <x v="0"/>
          </reference>
        </references>
      </pivotArea>
    </chartFormat>
    <chartFormat chart="8" format="90" series="1">
      <pivotArea type="data" outline="0" fieldPosition="0">
        <references count="2">
          <reference field="4294967294" count="1" selected="0">
            <x v="1"/>
          </reference>
          <reference field="7" count="1" selected="0">
            <x v="1"/>
          </reference>
        </references>
      </pivotArea>
    </chartFormat>
    <chartFormat chart="8" format="91" series="1">
      <pivotArea type="data" outline="0" fieldPosition="0">
        <references count="2">
          <reference field="4294967294" count="1" selected="0">
            <x v="1"/>
          </reference>
          <reference field="7" count="1" selected="0">
            <x v="2"/>
          </reference>
        </references>
      </pivotArea>
    </chartFormat>
    <chartFormat chart="8" format="92">
      <pivotArea type="data" outline="0" fieldPosition="0">
        <references count="3">
          <reference field="4294967294" count="1" selected="0">
            <x v="1"/>
          </reference>
          <reference field="3" count="1" selected="0">
            <x v="0"/>
          </reference>
          <reference field="7" count="1" selected="0">
            <x v="0"/>
          </reference>
        </references>
      </pivotArea>
    </chartFormat>
    <chartFormat chart="8" format="93">
      <pivotArea type="data" outline="0" fieldPosition="0">
        <references count="3">
          <reference field="4294967294" count="1" selected="0">
            <x v="1"/>
          </reference>
          <reference field="3" count="1" selected="0">
            <x v="1"/>
          </reference>
          <reference field="7" count="1" selected="0">
            <x v="0"/>
          </reference>
        </references>
      </pivotArea>
    </chartFormat>
    <chartFormat chart="8" format="94">
      <pivotArea type="data" outline="0" fieldPosition="0">
        <references count="3">
          <reference field="4294967294" count="1" selected="0">
            <x v="1"/>
          </reference>
          <reference field="3" count="1" selected="0">
            <x v="2"/>
          </reference>
          <reference field="7" count="1" selected="0">
            <x v="0"/>
          </reference>
        </references>
      </pivotArea>
    </chartFormat>
    <chartFormat chart="8" format="95">
      <pivotArea type="data" outline="0" fieldPosition="0">
        <references count="3">
          <reference field="4294967294" count="1" selected="0">
            <x v="1"/>
          </reference>
          <reference field="3" count="1" selected="0">
            <x v="3"/>
          </reference>
          <reference field="7" count="1" selected="0">
            <x v="0"/>
          </reference>
        </references>
      </pivotArea>
    </chartFormat>
    <chartFormat chart="8" format="96">
      <pivotArea type="data" outline="0" fieldPosition="0">
        <references count="3">
          <reference field="4294967294" count="1" selected="0">
            <x v="1"/>
          </reference>
          <reference field="3" count="1" selected="0">
            <x v="4"/>
          </reference>
          <reference field="7" count="1" selected="0">
            <x v="0"/>
          </reference>
        </references>
      </pivotArea>
    </chartFormat>
    <chartFormat chart="8" format="97">
      <pivotArea type="data" outline="0" fieldPosition="0">
        <references count="3">
          <reference field="4294967294" count="1" selected="0">
            <x v="1"/>
          </reference>
          <reference field="3" count="1" selected="0">
            <x v="0"/>
          </reference>
          <reference field="7" count="1" selected="0">
            <x v="1"/>
          </reference>
        </references>
      </pivotArea>
    </chartFormat>
    <chartFormat chart="8" format="98">
      <pivotArea type="data" outline="0" fieldPosition="0">
        <references count="3">
          <reference field="4294967294" count="1" selected="0">
            <x v="1"/>
          </reference>
          <reference field="3" count="1" selected="0">
            <x v="1"/>
          </reference>
          <reference field="7" count="1" selected="0">
            <x v="1"/>
          </reference>
        </references>
      </pivotArea>
    </chartFormat>
    <chartFormat chart="8" format="99">
      <pivotArea type="data" outline="0" fieldPosition="0">
        <references count="3">
          <reference field="4294967294" count="1" selected="0">
            <x v="1"/>
          </reference>
          <reference field="3" count="1" selected="0">
            <x v="2"/>
          </reference>
          <reference field="7" count="1" selected="0">
            <x v="1"/>
          </reference>
        </references>
      </pivotArea>
    </chartFormat>
    <chartFormat chart="8" format="100">
      <pivotArea type="data" outline="0" fieldPosition="0">
        <references count="3">
          <reference field="4294967294" count="1" selected="0">
            <x v="1"/>
          </reference>
          <reference field="3" count="1" selected="0">
            <x v="3"/>
          </reference>
          <reference field="7" count="1" selected="0">
            <x v="1"/>
          </reference>
        </references>
      </pivotArea>
    </chartFormat>
    <chartFormat chart="8" format="101">
      <pivotArea type="data" outline="0" fieldPosition="0">
        <references count="3">
          <reference field="4294967294" count="1" selected="0">
            <x v="1"/>
          </reference>
          <reference field="3" count="1" selected="0">
            <x v="4"/>
          </reference>
          <reference field="7" count="1" selected="0">
            <x v="1"/>
          </reference>
        </references>
      </pivotArea>
    </chartFormat>
    <chartFormat chart="8" format="102">
      <pivotArea type="data" outline="0" fieldPosition="0">
        <references count="3">
          <reference field="4294967294" count="1" selected="0">
            <x v="1"/>
          </reference>
          <reference field="3" count="1" selected="0">
            <x v="0"/>
          </reference>
          <reference field="7" count="1" selected="0">
            <x v="2"/>
          </reference>
        </references>
      </pivotArea>
    </chartFormat>
    <chartFormat chart="8" format="103">
      <pivotArea type="data" outline="0" fieldPosition="0">
        <references count="3">
          <reference field="4294967294" count="1" selected="0">
            <x v="1"/>
          </reference>
          <reference field="3" count="1" selected="0">
            <x v="1"/>
          </reference>
          <reference field="7" count="1" selected="0">
            <x v="2"/>
          </reference>
        </references>
      </pivotArea>
    </chartFormat>
    <chartFormat chart="8" format="104">
      <pivotArea type="data" outline="0" fieldPosition="0">
        <references count="3">
          <reference field="4294967294" count="1" selected="0">
            <x v="1"/>
          </reference>
          <reference field="3" count="1" selected="0">
            <x v="2"/>
          </reference>
          <reference field="7" count="1" selected="0">
            <x v="2"/>
          </reference>
        </references>
      </pivotArea>
    </chartFormat>
    <chartFormat chart="8" format="105">
      <pivotArea type="data" outline="0" fieldPosition="0">
        <references count="3">
          <reference field="4294967294" count="1" selected="0">
            <x v="1"/>
          </reference>
          <reference field="3" count="1" selected="0">
            <x v="3"/>
          </reference>
          <reference field="7" count="1" selected="0">
            <x v="2"/>
          </reference>
        </references>
      </pivotArea>
    </chartFormat>
    <chartFormat chart="8" format="106">
      <pivotArea type="data" outline="0" fieldPosition="0">
        <references count="3">
          <reference field="4294967294" count="1" selected="0">
            <x v="1"/>
          </reference>
          <reference field="3" count="1" selected="0">
            <x v="4"/>
          </reference>
          <reference field="7" count="1" selected="0">
            <x v="2"/>
          </reference>
        </references>
      </pivotArea>
    </chartFormat>
    <chartFormat chart="8" format="107">
      <pivotArea type="data" outline="0" fieldPosition="0">
        <references count="3">
          <reference field="4294967294" count="1" selected="0">
            <x v="1"/>
          </reference>
          <reference field="3" count="1" selected="0">
            <x v="0"/>
          </reference>
          <reference field="7" count="1" selected="0">
            <x v="3"/>
          </reference>
        </references>
      </pivotArea>
    </chartFormat>
    <chartFormat chart="8" format="108">
      <pivotArea type="data" outline="0" fieldPosition="0">
        <references count="3">
          <reference field="4294967294" count="1" selected="0">
            <x v="1"/>
          </reference>
          <reference field="3" count="1" selected="0">
            <x v="1"/>
          </reference>
          <reference field="7" count="1" selected="0">
            <x v="3"/>
          </reference>
        </references>
      </pivotArea>
    </chartFormat>
    <chartFormat chart="8" format="109">
      <pivotArea type="data" outline="0" fieldPosition="0">
        <references count="3">
          <reference field="4294967294" count="1" selected="0">
            <x v="1"/>
          </reference>
          <reference field="3" count="1" selected="0">
            <x v="2"/>
          </reference>
          <reference field="7" count="1" selected="0">
            <x v="3"/>
          </reference>
        </references>
      </pivotArea>
    </chartFormat>
    <chartFormat chart="8" format="110">
      <pivotArea type="data" outline="0" fieldPosition="0">
        <references count="3">
          <reference field="4294967294" count="1" selected="0">
            <x v="1"/>
          </reference>
          <reference field="3" count="1" selected="0">
            <x v="3"/>
          </reference>
          <reference field="7" count="1" selected="0">
            <x v="3"/>
          </reference>
        </references>
      </pivotArea>
    </chartFormat>
    <chartFormat chart="8" format="111">
      <pivotArea type="data" outline="0" fieldPosition="0">
        <references count="3">
          <reference field="4294967294" count="1" selected="0">
            <x v="1"/>
          </reference>
          <reference field="3" count="1" selected="0">
            <x v="4"/>
          </reference>
          <reference field="7" count="1" selected="0">
            <x v="3"/>
          </reference>
        </references>
      </pivotArea>
    </chartFormat>
    <chartFormat chart="8" format="112">
      <pivotArea type="data" outline="0" fieldPosition="0">
        <references count="3">
          <reference field="4294967294" count="1" selected="0">
            <x v="1"/>
          </reference>
          <reference field="3" count="1" selected="0">
            <x v="0"/>
          </reference>
          <reference field="7" count="1" selected="0">
            <x v="4"/>
          </reference>
        </references>
      </pivotArea>
    </chartFormat>
    <chartFormat chart="8" format="113">
      <pivotArea type="data" outline="0" fieldPosition="0">
        <references count="3">
          <reference field="4294967294" count="1" selected="0">
            <x v="1"/>
          </reference>
          <reference field="3" count="1" selected="0">
            <x v="1"/>
          </reference>
          <reference field="7" count="1" selected="0">
            <x v="4"/>
          </reference>
        </references>
      </pivotArea>
    </chartFormat>
    <chartFormat chart="8" format="114">
      <pivotArea type="data" outline="0" fieldPosition="0">
        <references count="3">
          <reference field="4294967294" count="1" selected="0">
            <x v="1"/>
          </reference>
          <reference field="3" count="1" selected="0">
            <x v="2"/>
          </reference>
          <reference field="7" count="1" selected="0">
            <x v="4"/>
          </reference>
        </references>
      </pivotArea>
    </chartFormat>
    <chartFormat chart="8" format="115">
      <pivotArea type="data" outline="0" fieldPosition="0">
        <references count="3">
          <reference field="4294967294" count="1" selected="0">
            <x v="1"/>
          </reference>
          <reference field="3" count="1" selected="0">
            <x v="3"/>
          </reference>
          <reference field="7" count="1" selected="0">
            <x v="4"/>
          </reference>
        </references>
      </pivotArea>
    </chartFormat>
    <chartFormat chart="8" format="116">
      <pivotArea type="data" outline="0" fieldPosition="0">
        <references count="3">
          <reference field="4294967294" count="1" selected="0">
            <x v="1"/>
          </reference>
          <reference field="3" count="1" selected="0">
            <x v="4"/>
          </reference>
          <reference field="7" count="1" selected="0">
            <x v="4"/>
          </reference>
        </references>
      </pivotArea>
    </chartFormat>
    <chartFormat chart="8" format="117">
      <pivotArea type="data" outline="0" fieldPosition="0">
        <references count="3">
          <reference field="4294967294" count="1" selected="0">
            <x v="1"/>
          </reference>
          <reference field="3" count="1" selected="0">
            <x v="0"/>
          </reference>
          <reference field="7" count="1" selected="0">
            <x v="5"/>
          </reference>
        </references>
      </pivotArea>
    </chartFormat>
    <chartFormat chart="8" format="118">
      <pivotArea type="data" outline="0" fieldPosition="0">
        <references count="3">
          <reference field="4294967294" count="1" selected="0">
            <x v="1"/>
          </reference>
          <reference field="3" count="1" selected="0">
            <x v="1"/>
          </reference>
          <reference field="7" count="1" selected="0">
            <x v="5"/>
          </reference>
        </references>
      </pivotArea>
    </chartFormat>
    <chartFormat chart="8" format="119">
      <pivotArea type="data" outline="0" fieldPosition="0">
        <references count="3">
          <reference field="4294967294" count="1" selected="0">
            <x v="1"/>
          </reference>
          <reference field="3" count="1" selected="0">
            <x v="2"/>
          </reference>
          <reference field="7" count="1" selected="0">
            <x v="5"/>
          </reference>
        </references>
      </pivotArea>
    </chartFormat>
    <chartFormat chart="8" format="120">
      <pivotArea type="data" outline="0" fieldPosition="0">
        <references count="3">
          <reference field="4294967294" count="1" selected="0">
            <x v="1"/>
          </reference>
          <reference field="3" count="1" selected="0">
            <x v="3"/>
          </reference>
          <reference field="7" count="1" selected="0">
            <x v="5"/>
          </reference>
        </references>
      </pivotArea>
    </chartFormat>
    <chartFormat chart="8" format="121">
      <pivotArea type="data" outline="0" fieldPosition="0">
        <references count="3">
          <reference field="4294967294" count="1" selected="0">
            <x v="1"/>
          </reference>
          <reference field="3" count="1" selected="0">
            <x v="4"/>
          </reference>
          <reference field="7" count="1" selected="0">
            <x v="5"/>
          </reference>
        </references>
      </pivotArea>
    </chartFormat>
    <chartFormat chart="8" format="122">
      <pivotArea type="data" outline="0" fieldPosition="0">
        <references count="3">
          <reference field="4294967294" count="1" selected="0">
            <x v="1"/>
          </reference>
          <reference field="3" count="1" selected="0">
            <x v="0"/>
          </reference>
          <reference field="7" count="1" selected="0">
            <x v="6"/>
          </reference>
        </references>
      </pivotArea>
    </chartFormat>
    <chartFormat chart="8" format="123">
      <pivotArea type="data" outline="0" fieldPosition="0">
        <references count="3">
          <reference field="4294967294" count="1" selected="0">
            <x v="1"/>
          </reference>
          <reference field="3" count="1" selected="0">
            <x v="1"/>
          </reference>
          <reference field="7" count="1" selected="0">
            <x v="6"/>
          </reference>
        </references>
      </pivotArea>
    </chartFormat>
    <chartFormat chart="8" format="124">
      <pivotArea type="data" outline="0" fieldPosition="0">
        <references count="3">
          <reference field="4294967294" count="1" selected="0">
            <x v="1"/>
          </reference>
          <reference field="3" count="1" selected="0">
            <x v="2"/>
          </reference>
          <reference field="7" count="1" selected="0">
            <x v="6"/>
          </reference>
        </references>
      </pivotArea>
    </chartFormat>
    <chartFormat chart="8" format="125">
      <pivotArea type="data" outline="0" fieldPosition="0">
        <references count="3">
          <reference field="4294967294" count="1" selected="0">
            <x v="1"/>
          </reference>
          <reference field="3" count="1" selected="0">
            <x v="3"/>
          </reference>
          <reference field="7" count="1" selected="0">
            <x v="6"/>
          </reference>
        </references>
      </pivotArea>
    </chartFormat>
    <chartFormat chart="8" format="126">
      <pivotArea type="data" outline="0" fieldPosition="0">
        <references count="3">
          <reference field="4294967294" count="1" selected="0">
            <x v="1"/>
          </reference>
          <reference field="3" count="1" selected="0">
            <x v="4"/>
          </reference>
          <reference field="7" count="1" selected="0">
            <x v="6"/>
          </reference>
        </references>
      </pivotArea>
    </chartFormat>
    <chartFormat chart="4" format="56">
      <pivotArea type="data" outline="0" fieldPosition="0">
        <references count="3">
          <reference field="4294967294" count="1" selected="0">
            <x v="1"/>
          </reference>
          <reference field="3" count="1" selected="0">
            <x v="0"/>
          </reference>
          <reference field="7" count="1" selected="0">
            <x v="0"/>
          </reference>
        </references>
      </pivotArea>
    </chartFormat>
    <chartFormat chart="4" format="57">
      <pivotArea type="data" outline="0" fieldPosition="0">
        <references count="3">
          <reference field="4294967294" count="1" selected="0">
            <x v="1"/>
          </reference>
          <reference field="3" count="1" selected="0">
            <x v="1"/>
          </reference>
          <reference field="7" count="1" selected="0">
            <x v="0"/>
          </reference>
        </references>
      </pivotArea>
    </chartFormat>
    <chartFormat chart="4" format="58">
      <pivotArea type="data" outline="0" fieldPosition="0">
        <references count="3">
          <reference field="4294967294" count="1" selected="0">
            <x v="1"/>
          </reference>
          <reference field="3" count="1" selected="0">
            <x v="2"/>
          </reference>
          <reference field="7" count="1" selected="0">
            <x v="0"/>
          </reference>
        </references>
      </pivotArea>
    </chartFormat>
    <chartFormat chart="4" format="59">
      <pivotArea type="data" outline="0" fieldPosition="0">
        <references count="3">
          <reference field="4294967294" count="1" selected="0">
            <x v="1"/>
          </reference>
          <reference field="3" count="1" selected="0">
            <x v="3"/>
          </reference>
          <reference field="7" count="1" selected="0">
            <x v="0"/>
          </reference>
        </references>
      </pivotArea>
    </chartFormat>
    <chartFormat chart="4" format="60">
      <pivotArea type="data" outline="0" fieldPosition="0">
        <references count="3">
          <reference field="4294967294" count="1" selected="0">
            <x v="1"/>
          </reference>
          <reference field="3" count="1" selected="0">
            <x v="4"/>
          </reference>
          <reference field="7" count="1" selected="0">
            <x v="0"/>
          </reference>
        </references>
      </pivotArea>
    </chartFormat>
    <chartFormat chart="4" format="61">
      <pivotArea type="data" outline="0" fieldPosition="0">
        <references count="3">
          <reference field="4294967294" count="1" selected="0">
            <x v="1"/>
          </reference>
          <reference field="3" count="1" selected="0">
            <x v="0"/>
          </reference>
          <reference field="7" count="1" selected="0">
            <x v="1"/>
          </reference>
        </references>
      </pivotArea>
    </chartFormat>
    <chartFormat chart="4" format="62">
      <pivotArea type="data" outline="0" fieldPosition="0">
        <references count="3">
          <reference field="4294967294" count="1" selected="0">
            <x v="1"/>
          </reference>
          <reference field="3" count="1" selected="0">
            <x v="1"/>
          </reference>
          <reference field="7" count="1" selected="0">
            <x v="1"/>
          </reference>
        </references>
      </pivotArea>
    </chartFormat>
    <chartFormat chart="4" format="63">
      <pivotArea type="data" outline="0" fieldPosition="0">
        <references count="3">
          <reference field="4294967294" count="1" selected="0">
            <x v="1"/>
          </reference>
          <reference field="3" count="1" selected="0">
            <x v="2"/>
          </reference>
          <reference field="7" count="1" selected="0">
            <x v="1"/>
          </reference>
        </references>
      </pivotArea>
    </chartFormat>
    <chartFormat chart="4" format="64">
      <pivotArea type="data" outline="0" fieldPosition="0">
        <references count="3">
          <reference field="4294967294" count="1" selected="0">
            <x v="1"/>
          </reference>
          <reference field="3" count="1" selected="0">
            <x v="3"/>
          </reference>
          <reference field="7" count="1" selected="0">
            <x v="1"/>
          </reference>
        </references>
      </pivotArea>
    </chartFormat>
    <chartFormat chart="4" format="65">
      <pivotArea type="data" outline="0" fieldPosition="0">
        <references count="3">
          <reference field="4294967294" count="1" selected="0">
            <x v="1"/>
          </reference>
          <reference field="3" count="1" selected="0">
            <x v="4"/>
          </reference>
          <reference field="7" count="1" selected="0">
            <x v="1"/>
          </reference>
        </references>
      </pivotArea>
    </chartFormat>
    <chartFormat chart="4" format="66">
      <pivotArea type="data" outline="0" fieldPosition="0">
        <references count="3">
          <reference field="4294967294" count="1" selected="0">
            <x v="1"/>
          </reference>
          <reference field="3" count="1" selected="0">
            <x v="0"/>
          </reference>
          <reference field="7" count="1" selected="0">
            <x v="2"/>
          </reference>
        </references>
      </pivotArea>
    </chartFormat>
    <chartFormat chart="4" format="67">
      <pivotArea type="data" outline="0" fieldPosition="0">
        <references count="3">
          <reference field="4294967294" count="1" selected="0">
            <x v="1"/>
          </reference>
          <reference field="3" count="1" selected="0">
            <x v="1"/>
          </reference>
          <reference field="7" count="1" selected="0">
            <x v="2"/>
          </reference>
        </references>
      </pivotArea>
    </chartFormat>
    <chartFormat chart="4" format="68">
      <pivotArea type="data" outline="0" fieldPosition="0">
        <references count="3">
          <reference field="4294967294" count="1" selected="0">
            <x v="1"/>
          </reference>
          <reference field="3" count="1" selected="0">
            <x v="2"/>
          </reference>
          <reference field="7" count="1" selected="0">
            <x v="2"/>
          </reference>
        </references>
      </pivotArea>
    </chartFormat>
    <chartFormat chart="4" format="69">
      <pivotArea type="data" outline="0" fieldPosition="0">
        <references count="3">
          <reference field="4294967294" count="1" selected="0">
            <x v="1"/>
          </reference>
          <reference field="3" count="1" selected="0">
            <x v="3"/>
          </reference>
          <reference field="7" count="1" selected="0">
            <x v="2"/>
          </reference>
        </references>
      </pivotArea>
    </chartFormat>
    <chartFormat chart="4" format="70">
      <pivotArea type="data" outline="0" fieldPosition="0">
        <references count="3">
          <reference field="4294967294" count="1" selected="0">
            <x v="1"/>
          </reference>
          <reference field="3" count="1" selected="0">
            <x v="4"/>
          </reference>
          <reference field="7" count="1" selected="0">
            <x v="2"/>
          </reference>
        </references>
      </pivotArea>
    </chartFormat>
    <chartFormat chart="4" format="71">
      <pivotArea type="data" outline="0" fieldPosition="0">
        <references count="3">
          <reference field="4294967294" count="1" selected="0">
            <x v="1"/>
          </reference>
          <reference field="3" count="1" selected="0">
            <x v="0"/>
          </reference>
          <reference field="7" count="1" selected="0">
            <x v="3"/>
          </reference>
        </references>
      </pivotArea>
    </chartFormat>
    <chartFormat chart="4" format="72">
      <pivotArea type="data" outline="0" fieldPosition="0">
        <references count="3">
          <reference field="4294967294" count="1" selected="0">
            <x v="1"/>
          </reference>
          <reference field="3" count="1" selected="0">
            <x v="1"/>
          </reference>
          <reference field="7" count="1" selected="0">
            <x v="3"/>
          </reference>
        </references>
      </pivotArea>
    </chartFormat>
    <chartFormat chart="4" format="73">
      <pivotArea type="data" outline="0" fieldPosition="0">
        <references count="3">
          <reference field="4294967294" count="1" selected="0">
            <x v="1"/>
          </reference>
          <reference field="3" count="1" selected="0">
            <x v="2"/>
          </reference>
          <reference field="7" count="1" selected="0">
            <x v="3"/>
          </reference>
        </references>
      </pivotArea>
    </chartFormat>
    <chartFormat chart="4" format="74">
      <pivotArea type="data" outline="0" fieldPosition="0">
        <references count="3">
          <reference field="4294967294" count="1" selected="0">
            <x v="1"/>
          </reference>
          <reference field="3" count="1" selected="0">
            <x v="3"/>
          </reference>
          <reference field="7" count="1" selected="0">
            <x v="3"/>
          </reference>
        </references>
      </pivotArea>
    </chartFormat>
    <chartFormat chart="4" format="75">
      <pivotArea type="data" outline="0" fieldPosition="0">
        <references count="3">
          <reference field="4294967294" count="1" selected="0">
            <x v="1"/>
          </reference>
          <reference field="3" count="1" selected="0">
            <x v="4"/>
          </reference>
          <reference field="7" count="1" selected="0">
            <x v="3"/>
          </reference>
        </references>
      </pivotArea>
    </chartFormat>
    <chartFormat chart="4" format="76">
      <pivotArea type="data" outline="0" fieldPosition="0">
        <references count="3">
          <reference field="4294967294" count="1" selected="0">
            <x v="1"/>
          </reference>
          <reference field="3" count="1" selected="0">
            <x v="0"/>
          </reference>
          <reference field="7" count="1" selected="0">
            <x v="4"/>
          </reference>
        </references>
      </pivotArea>
    </chartFormat>
    <chartFormat chart="4" format="77">
      <pivotArea type="data" outline="0" fieldPosition="0">
        <references count="3">
          <reference field="4294967294" count="1" selected="0">
            <x v="1"/>
          </reference>
          <reference field="3" count="1" selected="0">
            <x v="1"/>
          </reference>
          <reference field="7" count="1" selected="0">
            <x v="4"/>
          </reference>
        </references>
      </pivotArea>
    </chartFormat>
    <chartFormat chart="4" format="78">
      <pivotArea type="data" outline="0" fieldPosition="0">
        <references count="3">
          <reference field="4294967294" count="1" selected="0">
            <x v="1"/>
          </reference>
          <reference field="3" count="1" selected="0">
            <x v="2"/>
          </reference>
          <reference field="7" count="1" selected="0">
            <x v="4"/>
          </reference>
        </references>
      </pivotArea>
    </chartFormat>
    <chartFormat chart="4" format="79">
      <pivotArea type="data" outline="0" fieldPosition="0">
        <references count="3">
          <reference field="4294967294" count="1" selected="0">
            <x v="1"/>
          </reference>
          <reference field="3" count="1" selected="0">
            <x v="3"/>
          </reference>
          <reference field="7" count="1" selected="0">
            <x v="4"/>
          </reference>
        </references>
      </pivotArea>
    </chartFormat>
    <chartFormat chart="4" format="80">
      <pivotArea type="data" outline="0" fieldPosition="0">
        <references count="3">
          <reference field="4294967294" count="1" selected="0">
            <x v="1"/>
          </reference>
          <reference field="3" count="1" selected="0">
            <x v="4"/>
          </reference>
          <reference field="7" count="1" selected="0">
            <x v="4"/>
          </reference>
        </references>
      </pivotArea>
    </chartFormat>
    <chartFormat chart="4" format="81">
      <pivotArea type="data" outline="0" fieldPosition="0">
        <references count="3">
          <reference field="4294967294" count="1" selected="0">
            <x v="1"/>
          </reference>
          <reference field="3" count="1" selected="0">
            <x v="0"/>
          </reference>
          <reference field="7" count="1" selected="0">
            <x v="5"/>
          </reference>
        </references>
      </pivotArea>
    </chartFormat>
    <chartFormat chart="4" format="82">
      <pivotArea type="data" outline="0" fieldPosition="0">
        <references count="3">
          <reference field="4294967294" count="1" selected="0">
            <x v="1"/>
          </reference>
          <reference field="3" count="1" selected="0">
            <x v="1"/>
          </reference>
          <reference field="7" count="1" selected="0">
            <x v="5"/>
          </reference>
        </references>
      </pivotArea>
    </chartFormat>
    <chartFormat chart="4" format="83">
      <pivotArea type="data" outline="0" fieldPosition="0">
        <references count="3">
          <reference field="4294967294" count="1" selected="0">
            <x v="1"/>
          </reference>
          <reference field="3" count="1" selected="0">
            <x v="2"/>
          </reference>
          <reference field="7" count="1" selected="0">
            <x v="5"/>
          </reference>
        </references>
      </pivotArea>
    </chartFormat>
    <chartFormat chart="4" format="84">
      <pivotArea type="data" outline="0" fieldPosition="0">
        <references count="3">
          <reference field="4294967294" count="1" selected="0">
            <x v="1"/>
          </reference>
          <reference field="3" count="1" selected="0">
            <x v="3"/>
          </reference>
          <reference field="7" count="1" selected="0">
            <x v="5"/>
          </reference>
        </references>
      </pivotArea>
    </chartFormat>
    <chartFormat chart="4" format="85">
      <pivotArea type="data" outline="0" fieldPosition="0">
        <references count="3">
          <reference field="4294967294" count="1" selected="0">
            <x v="1"/>
          </reference>
          <reference field="3" count="1" selected="0">
            <x v="4"/>
          </reference>
          <reference field="7" count="1" selected="0">
            <x v="5"/>
          </reference>
        </references>
      </pivotArea>
    </chartFormat>
    <chartFormat chart="4" format="86">
      <pivotArea type="data" outline="0" fieldPosition="0">
        <references count="3">
          <reference field="4294967294" count="1" selected="0">
            <x v="1"/>
          </reference>
          <reference field="3" count="1" selected="0">
            <x v="0"/>
          </reference>
          <reference field="7" count="1" selected="0">
            <x v="6"/>
          </reference>
        </references>
      </pivotArea>
    </chartFormat>
    <chartFormat chart="4" format="87">
      <pivotArea type="data" outline="0" fieldPosition="0">
        <references count="3">
          <reference field="4294967294" count="1" selected="0">
            <x v="1"/>
          </reference>
          <reference field="3" count="1" selected="0">
            <x v="1"/>
          </reference>
          <reference field="7" count="1" selected="0">
            <x v="6"/>
          </reference>
        </references>
      </pivotArea>
    </chartFormat>
    <chartFormat chart="4" format="88">
      <pivotArea type="data" outline="0" fieldPosition="0">
        <references count="3">
          <reference field="4294967294" count="1" selected="0">
            <x v="1"/>
          </reference>
          <reference field="3" count="1" selected="0">
            <x v="2"/>
          </reference>
          <reference field="7" count="1" selected="0">
            <x v="6"/>
          </reference>
        </references>
      </pivotArea>
    </chartFormat>
    <chartFormat chart="4" format="89">
      <pivotArea type="data" outline="0" fieldPosition="0">
        <references count="3">
          <reference field="4294967294" count="1" selected="0">
            <x v="1"/>
          </reference>
          <reference field="3" count="1" selected="0">
            <x v="3"/>
          </reference>
          <reference field="7" count="1" selected="0">
            <x v="6"/>
          </reference>
        </references>
      </pivotArea>
    </chartFormat>
    <chartFormat chart="4" format="90">
      <pivotArea type="data" outline="0" fieldPosition="0">
        <references count="3">
          <reference field="4294967294" count="1" selected="0">
            <x v="1"/>
          </reference>
          <reference field="3" count="1" selected="0">
            <x v="4"/>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CF7693-67AC-4E4F-A560-E7673C42D233}"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72" firstHeaderRow="0" firstDataRow="1" firstDataCol="1"/>
  <pivotFields count="33">
    <pivotField dataField="1" showAll="0"/>
    <pivotField showAll="0"/>
    <pivotField showAll="0"/>
    <pivotField axis="axisRow" showAll="0">
      <items count="6">
        <item x="3"/>
        <item x="1"/>
        <item x="2"/>
        <item x="0"/>
        <item h="1" x="4"/>
        <item t="default"/>
      </items>
    </pivotField>
    <pivotField showAll="0"/>
    <pivotField showAll="0"/>
    <pivotField showAll="0"/>
    <pivotField showAll="0">
      <items count="8">
        <item x="3"/>
        <item x="5"/>
        <item x="1"/>
        <item x="2"/>
        <item x="0"/>
        <item x="4"/>
        <item x="6"/>
        <item t="default"/>
      </items>
    </pivotField>
    <pivotField axis="axisRow" showAll="0">
      <items count="18">
        <item x="5"/>
        <item x="7"/>
        <item x="1"/>
        <item x="4"/>
        <item x="13"/>
        <item x="6"/>
        <item x="12"/>
        <item x="11"/>
        <item x="14"/>
        <item x="8"/>
        <item x="10"/>
        <item x="2"/>
        <item x="9"/>
        <item x="15"/>
        <item x="3"/>
        <item x="0"/>
        <item h="1" x="16"/>
        <item t="default"/>
      </items>
    </pivotField>
    <pivotField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3"/>
    <field x="8"/>
  </rowFields>
  <rowItems count="69">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4"/>
    </i>
    <i r="1">
      <x v="15"/>
    </i>
    <i>
      <x v="3"/>
    </i>
    <i r="1">
      <x/>
    </i>
    <i r="1">
      <x v="1"/>
    </i>
    <i r="1">
      <x v="2"/>
    </i>
    <i r="1">
      <x v="3"/>
    </i>
    <i r="1">
      <x v="4"/>
    </i>
    <i r="1">
      <x v="5"/>
    </i>
    <i r="1">
      <x v="6"/>
    </i>
    <i r="1">
      <x v="7"/>
    </i>
    <i r="1">
      <x v="8"/>
    </i>
    <i r="1">
      <x v="9"/>
    </i>
    <i r="1">
      <x v="10"/>
    </i>
    <i r="1">
      <x v="11"/>
    </i>
    <i r="1">
      <x v="12"/>
    </i>
    <i r="1">
      <x v="13"/>
    </i>
    <i r="1">
      <x v="14"/>
    </i>
    <i r="1">
      <x v="15"/>
    </i>
    <i t="grand">
      <x/>
    </i>
  </rowItems>
  <colFields count="1">
    <field x="-2"/>
  </colFields>
  <colItems count="2">
    <i>
      <x/>
    </i>
    <i i="1">
      <x v="1"/>
    </i>
  </colItems>
  <dataFields count="2">
    <dataField name="Count of OrderID" fld="0" subtotal="count" baseField="0" baseItem="0"/>
    <dataField name="Sum of HighDiscountFlag" fld="3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13B811-ED91-4BDD-83F1-665CCA497766}"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colHeaderCaption="ABC_Class">
  <location ref="A3:F13" firstHeaderRow="1" firstDataRow="2" firstDataCol="1"/>
  <pivotFields count="31">
    <pivotField showAll="0"/>
    <pivotField showAll="0"/>
    <pivotField showAll="0"/>
    <pivotField showAll="0"/>
    <pivotField showAll="0"/>
    <pivotField showAll="0"/>
    <pivotField showAll="0"/>
    <pivotField showAll="0"/>
    <pivotField showAll="0">
      <items count="18">
        <item x="5"/>
        <item x="7"/>
        <item x="1"/>
        <item x="4"/>
        <item x="13"/>
        <item x="6"/>
        <item x="12"/>
        <item x="11"/>
        <item x="14"/>
        <item x="8"/>
        <item x="10"/>
        <item x="2"/>
        <item x="9"/>
        <item x="15"/>
        <item x="3"/>
        <item x="0"/>
        <item x="16"/>
        <item t="default"/>
      </items>
    </pivotField>
    <pivotField axis="axisRow" showAll="0">
      <items count="9">
        <item x="0"/>
        <item x="1"/>
        <item x="2"/>
        <item x="3"/>
        <item x="4"/>
        <item x="5"/>
        <item x="6"/>
        <item x="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1"/>
        <item x="2"/>
        <item x="3"/>
        <item t="default"/>
      </items>
    </pivotField>
  </pivotFields>
  <rowFields count="1">
    <field x="9"/>
  </rowFields>
  <rowItems count="9">
    <i>
      <x/>
    </i>
    <i>
      <x v="1"/>
    </i>
    <i>
      <x v="2"/>
    </i>
    <i>
      <x v="3"/>
    </i>
    <i>
      <x v="4"/>
    </i>
    <i>
      <x v="5"/>
    </i>
    <i>
      <x v="6"/>
    </i>
    <i>
      <x v="7"/>
    </i>
    <i t="grand">
      <x/>
    </i>
  </rowItems>
  <colFields count="1">
    <field x="30"/>
  </colFields>
  <colItems count="5">
    <i>
      <x/>
    </i>
    <i>
      <x v="1"/>
    </i>
    <i>
      <x v="2"/>
    </i>
    <i>
      <x v="3"/>
    </i>
    <i t="grand">
      <x/>
    </i>
  </colItems>
  <dataFields count="1">
    <dataField name="Sum of Gross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45094A-E9C0-460D-AC33-11586C908F59}"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person">
  <location ref="A3:C21" firstHeaderRow="0" firstDataRow="1" firstDataCol="1"/>
  <pivotFields count="31">
    <pivotField dataField="1" showAll="0"/>
    <pivotField showAll="0"/>
    <pivotField showAll="0"/>
    <pivotField showAll="0"/>
    <pivotField showAll="0"/>
    <pivotField showAll="0"/>
    <pivotField showAll="0"/>
    <pivotField showAll="0"/>
    <pivotField axis="axisRow" showAll="0">
      <items count="18">
        <item x="5"/>
        <item x="7"/>
        <item x="1"/>
        <item x="4"/>
        <item x="13"/>
        <item x="6"/>
        <item x="12"/>
        <item x="11"/>
        <item x="14"/>
        <item x="8"/>
        <item x="10"/>
        <item x="2"/>
        <item x="9"/>
        <item x="15"/>
        <item x="3"/>
        <item x="0"/>
        <item x="16"/>
        <item t="default"/>
      </items>
    </pivotField>
    <pivotField showAll="0"/>
    <pivotField showAll="0"/>
    <pivotField showAll="0"/>
    <pivotField showAll="0"/>
    <pivotField showAll="0"/>
    <pivotField showAll="0"/>
    <pivotField showAll="0"/>
    <pivotField showAll="0"/>
    <pivotField showAll="0"/>
    <pivotField dataField="1" showAll="0">
      <items count="634">
        <item x="438"/>
        <item x="86"/>
        <item x="351"/>
        <item x="265"/>
        <item x="7"/>
        <item x="462"/>
        <item x="133"/>
        <item x="219"/>
        <item x="544"/>
        <item x="553"/>
        <item x="136"/>
        <item x="240"/>
        <item x="498"/>
        <item x="135"/>
        <item x="600"/>
        <item x="117"/>
        <item x="27"/>
        <item x="445"/>
        <item x="242"/>
        <item x="591"/>
        <item x="506"/>
        <item x="484"/>
        <item x="593"/>
        <item x="43"/>
        <item x="416"/>
        <item x="62"/>
        <item x="411"/>
        <item x="201"/>
        <item x="400"/>
        <item x="482"/>
        <item x="55"/>
        <item x="63"/>
        <item x="157"/>
        <item x="487"/>
        <item x="10"/>
        <item x="612"/>
        <item x="233"/>
        <item x="71"/>
        <item x="461"/>
        <item x="285"/>
        <item x="115"/>
        <item x="374"/>
        <item x="611"/>
        <item x="247"/>
        <item x="52"/>
        <item x="477"/>
        <item x="16"/>
        <item x="141"/>
        <item x="511"/>
        <item x="238"/>
        <item x="617"/>
        <item x="289"/>
        <item x="340"/>
        <item x="599"/>
        <item x="303"/>
        <item x="426"/>
        <item x="615"/>
        <item x="227"/>
        <item x="520"/>
        <item x="464"/>
        <item x="433"/>
        <item x="73"/>
        <item x="253"/>
        <item x="480"/>
        <item x="556"/>
        <item x="502"/>
        <item x="226"/>
        <item x="504"/>
        <item x="427"/>
        <item x="60"/>
        <item x="586"/>
        <item x="294"/>
        <item x="297"/>
        <item x="256"/>
        <item x="434"/>
        <item x="166"/>
        <item x="175"/>
        <item x="165"/>
        <item x="336"/>
        <item x="499"/>
        <item x="282"/>
        <item x="608"/>
        <item x="630"/>
        <item x="598"/>
        <item x="58"/>
        <item x="382"/>
        <item x="513"/>
        <item x="174"/>
        <item x="320"/>
        <item x="260"/>
        <item x="177"/>
        <item x="515"/>
        <item x="252"/>
        <item x="255"/>
        <item x="450"/>
        <item x="299"/>
        <item x="439"/>
        <item x="158"/>
        <item x="258"/>
        <item x="84"/>
        <item x="176"/>
        <item x="354"/>
        <item x="558"/>
        <item x="527"/>
        <item x="159"/>
        <item x="519"/>
        <item x="440"/>
        <item x="87"/>
        <item x="346"/>
        <item x="352"/>
        <item x="526"/>
        <item x="619"/>
        <item x="178"/>
        <item x="528"/>
        <item x="170"/>
        <item x="161"/>
        <item x="153"/>
        <item x="345"/>
        <item x="631"/>
        <item x="523"/>
        <item x="629"/>
        <item x="236"/>
        <item x="415"/>
        <item x="254"/>
        <item x="432"/>
        <item x="315"/>
        <item x="85"/>
        <item x="353"/>
        <item x="621"/>
        <item x="628"/>
        <item x="348"/>
        <item x="525"/>
        <item x="259"/>
        <item x="626"/>
        <item x="350"/>
        <item x="173"/>
        <item x="69"/>
        <item x="596"/>
        <item x="524"/>
        <item x="169"/>
        <item x="349"/>
        <item x="347"/>
        <item x="437"/>
        <item x="423"/>
        <item x="324"/>
        <item x="339"/>
        <item x="171"/>
        <item x="435"/>
        <item x="583"/>
        <item x="431"/>
        <item x="622"/>
        <item x="168"/>
        <item x="517"/>
        <item x="78"/>
        <item x="80"/>
        <item x="123"/>
        <item x="471"/>
        <item x="257"/>
        <item x="65"/>
        <item x="627"/>
        <item x="522"/>
        <item x="624"/>
        <item x="607"/>
        <item x="64"/>
        <item x="601"/>
        <item x="341"/>
        <item x="129"/>
        <item x="430"/>
        <item x="420"/>
        <item x="81"/>
        <item x="37"/>
        <item x="620"/>
        <item x="597"/>
        <item x="436"/>
        <item x="412"/>
        <item x="343"/>
        <item x="122"/>
        <item x="156"/>
        <item x="160"/>
        <item x="623"/>
        <item x="147"/>
        <item x="410"/>
        <item x="172"/>
        <item x="83"/>
        <item x="493"/>
        <item x="616"/>
        <item x="68"/>
        <item x="75"/>
        <item x="76"/>
        <item x="418"/>
        <item x="625"/>
        <item x="494"/>
        <item x="82"/>
        <item x="155"/>
        <item x="329"/>
        <item x="414"/>
        <item x="344"/>
        <item x="338"/>
        <item x="384"/>
        <item x="521"/>
        <item x="422"/>
        <item x="567"/>
        <item x="74"/>
        <item x="50"/>
        <item x="137"/>
        <item x="328"/>
        <item x="167"/>
        <item x="79"/>
        <item x="372"/>
        <item x="516"/>
        <item x="518"/>
        <item x="342"/>
        <item x="164"/>
        <item x="162"/>
        <item x="614"/>
        <item x="57"/>
        <item x="514"/>
        <item x="429"/>
        <item x="610"/>
        <item x="302"/>
        <item x="618"/>
        <item x="587"/>
        <item x="497"/>
        <item x="588"/>
        <item x="143"/>
        <item x="333"/>
        <item x="327"/>
        <item x="421"/>
        <item x="334"/>
        <item x="47"/>
        <item x="146"/>
        <item x="428"/>
        <item x="512"/>
        <item x="245"/>
        <item x="335"/>
        <item x="326"/>
        <item x="189"/>
        <item x="39"/>
        <item x="425"/>
        <item x="59"/>
        <item x="72"/>
        <item x="404"/>
        <item x="417"/>
        <item x="501"/>
        <item x="424"/>
        <item x="148"/>
        <item x="283"/>
        <item x="405"/>
        <item x="300"/>
        <item x="163"/>
        <item x="311"/>
        <item x="77"/>
        <item x="395"/>
        <item x="584"/>
        <item x="546"/>
        <item x="232"/>
        <item x="337"/>
        <item x="134"/>
        <item x="70"/>
        <item x="609"/>
        <item x="503"/>
        <item x="613"/>
        <item x="576"/>
        <item x="578"/>
        <item x="509"/>
        <item x="250"/>
        <item x="251"/>
        <item x="605"/>
        <item x="243"/>
        <item x="249"/>
        <item x="393"/>
        <item x="248"/>
        <item x="46"/>
        <item x="581"/>
        <item x="603"/>
        <item x="61"/>
        <item x="48"/>
        <item x="246"/>
        <item x="223"/>
        <item x="507"/>
        <item x="151"/>
        <item x="331"/>
        <item x="230"/>
        <item x="541"/>
        <item x="281"/>
        <item x="325"/>
        <item x="505"/>
        <item x="330"/>
        <item x="606"/>
        <item x="209"/>
        <item x="508"/>
        <item x="45"/>
        <item x="237"/>
        <item x="332"/>
        <item x="301"/>
        <item x="465"/>
        <item x="44"/>
        <item x="472"/>
        <item x="241"/>
        <item x="390"/>
        <item x="510"/>
        <item x="388"/>
        <item x="310"/>
        <item x="595"/>
        <item x="463"/>
        <item x="22"/>
        <item x="308"/>
        <item x="67"/>
        <item x="139"/>
        <item x="298"/>
        <item x="319"/>
        <item x="322"/>
        <item x="590"/>
        <item x="235"/>
        <item x="150"/>
        <item x="42"/>
        <item x="307"/>
        <item x="154"/>
        <item x="582"/>
        <item x="323"/>
        <item x="585"/>
        <item x="292"/>
        <item x="228"/>
        <item x="317"/>
        <item x="602"/>
        <item x="419"/>
        <item x="66"/>
        <item x="312"/>
        <item x="25"/>
        <item x="604"/>
        <item x="211"/>
        <item x="486"/>
        <item x="152"/>
        <item x="589"/>
        <item x="210"/>
        <item x="491"/>
        <item x="573"/>
        <item x="594"/>
        <item x="381"/>
        <item x="33"/>
        <item x="126"/>
        <item x="314"/>
        <item x="570"/>
        <item x="485"/>
        <item x="114"/>
        <item x="14"/>
        <item x="481"/>
        <item x="476"/>
        <item x="202"/>
        <item x="239"/>
        <item x="496"/>
        <item x="244"/>
        <item x="234"/>
        <item x="275"/>
        <item x="321"/>
        <item x="149"/>
        <item x="26"/>
        <item x="488"/>
        <item x="574"/>
        <item x="145"/>
        <item x="54"/>
        <item x="495"/>
        <item x="231"/>
        <item x="30"/>
        <item x="131"/>
        <item x="277"/>
        <item x="473"/>
        <item x="313"/>
        <item x="563"/>
        <item x="318"/>
        <item x="306"/>
        <item x="561"/>
        <item x="592"/>
        <item x="391"/>
        <item x="500"/>
        <item x="205"/>
        <item x="225"/>
        <item x="543"/>
        <item x="56"/>
        <item x="401"/>
        <item x="49"/>
        <item x="305"/>
        <item x="199"/>
        <item x="316"/>
        <item x="93"/>
        <item x="32"/>
        <item x="564"/>
        <item x="409"/>
        <item x="40"/>
        <item x="550"/>
        <item x="468"/>
        <item x="398"/>
        <item x="577"/>
        <item x="296"/>
        <item x="492"/>
        <item x="402"/>
        <item x="575"/>
        <item x="406"/>
        <item x="533"/>
        <item x="580"/>
        <item x="309"/>
        <item x="478"/>
        <item x="53"/>
        <item x="579"/>
        <item x="403"/>
        <item x="489"/>
        <item x="291"/>
        <item x="413"/>
        <item x="125"/>
        <item x="142"/>
        <item x="51"/>
        <item x="144"/>
        <item x="554"/>
        <item x="229"/>
        <item x="490"/>
        <item x="479"/>
        <item x="118"/>
        <item x="407"/>
        <item x="475"/>
        <item x="138"/>
        <item x="218"/>
        <item x="132"/>
        <item x="408"/>
        <item x="36"/>
        <item x="127"/>
        <item x="386"/>
        <item x="140"/>
        <item x="304"/>
        <item x="224"/>
        <item x="31"/>
        <item x="293"/>
        <item x="130"/>
        <item x="15"/>
        <item x="128"/>
        <item x="455"/>
        <item x="94"/>
        <item x="571"/>
        <item x="220"/>
        <item x="20"/>
        <item x="222"/>
        <item x="107"/>
        <item x="389"/>
        <item x="24"/>
        <item x="562"/>
        <item x="35"/>
        <item x="295"/>
        <item x="41"/>
        <item x="203"/>
        <item x="569"/>
        <item x="557"/>
        <item x="375"/>
        <item x="572"/>
        <item x="287"/>
        <item x="383"/>
        <item x="568"/>
        <item x="38"/>
        <item x="565"/>
        <item x="483"/>
        <item x="216"/>
        <item x="290"/>
        <item x="446"/>
        <item x="92"/>
        <item x="397"/>
        <item x="560"/>
        <item x="217"/>
        <item x="116"/>
        <item x="34"/>
        <item x="566"/>
        <item x="470"/>
        <item x="119"/>
        <item x="124"/>
        <item x="19"/>
        <item x="376"/>
        <item x="21"/>
        <item x="399"/>
        <item x="559"/>
        <item x="552"/>
        <item x="28"/>
        <item x="288"/>
        <item x="539"/>
        <item x="198"/>
        <item x="221"/>
        <item x="467"/>
        <item x="396"/>
        <item x="469"/>
        <item x="212"/>
        <item x="215"/>
        <item x="286"/>
        <item x="392"/>
        <item x="208"/>
        <item x="474"/>
        <item x="29"/>
        <item x="207"/>
        <item x="206"/>
        <item x="377"/>
        <item x="456"/>
        <item x="379"/>
        <item x="110"/>
        <item x="394"/>
        <item x="213"/>
        <item x="531"/>
        <item x="121"/>
        <item x="214"/>
        <item x="279"/>
        <item x="555"/>
        <item x="466"/>
        <item x="108"/>
        <item x="385"/>
        <item x="458"/>
        <item x="12"/>
        <item x="9"/>
        <item x="545"/>
        <item x="284"/>
        <item x="276"/>
        <item x="448"/>
        <item x="120"/>
        <item x="551"/>
        <item x="98"/>
        <item x="112"/>
        <item x="548"/>
        <item x="549"/>
        <item x="378"/>
        <item x="204"/>
        <item x="104"/>
        <item x="113"/>
        <item x="457"/>
        <item x="280"/>
        <item x="267"/>
        <item x="387"/>
        <item x="370"/>
        <item x="460"/>
        <item x="373"/>
        <item x="278"/>
        <item x="100"/>
        <item x="105"/>
        <item x="274"/>
        <item x="23"/>
        <item x="266"/>
        <item x="194"/>
        <item x="269"/>
        <item x="547"/>
        <item x="454"/>
        <item x="537"/>
        <item x="102"/>
        <item x="17"/>
        <item x="534"/>
        <item x="380"/>
        <item x="200"/>
        <item x="111"/>
        <item x="18"/>
        <item x="273"/>
        <item x="196"/>
        <item x="371"/>
        <item x="459"/>
        <item x="453"/>
        <item x="542"/>
        <item x="6"/>
        <item x="369"/>
        <item x="538"/>
        <item x="13"/>
        <item x="197"/>
        <item x="540"/>
        <item x="195"/>
        <item x="272"/>
        <item x="447"/>
        <item x="11"/>
        <item x="451"/>
        <item x="106"/>
        <item x="364"/>
        <item x="180"/>
        <item x="271"/>
        <item x="536"/>
        <item x="109"/>
        <item x="270"/>
        <item x="193"/>
        <item x="99"/>
        <item x="103"/>
        <item x="192"/>
        <item x="449"/>
        <item x="8"/>
        <item x="368"/>
        <item x="268"/>
        <item x="367"/>
        <item x="535"/>
        <item x="452"/>
        <item x="2"/>
        <item x="101"/>
        <item x="363"/>
        <item x="190"/>
        <item x="366"/>
        <item x="95"/>
        <item x="3"/>
        <item x="191"/>
        <item x="187"/>
        <item x="532"/>
        <item x="5"/>
        <item x="97"/>
        <item x="365"/>
        <item x="530"/>
        <item x="89"/>
        <item x="4"/>
        <item x="359"/>
        <item x="91"/>
        <item x="362"/>
        <item x="188"/>
        <item x="96"/>
        <item x="360"/>
        <item x="361"/>
        <item x="358"/>
        <item x="444"/>
        <item x="441"/>
        <item x="262"/>
        <item x="442"/>
        <item x="264"/>
        <item x="263"/>
        <item x="186"/>
        <item x="185"/>
        <item x="1"/>
        <item x="181"/>
        <item x="90"/>
        <item x="443"/>
        <item x="184"/>
        <item x="183"/>
        <item x="182"/>
        <item x="0"/>
        <item x="356"/>
        <item x="357"/>
        <item x="179"/>
        <item x="355"/>
        <item x="261"/>
        <item x="529"/>
        <item x="88"/>
        <item x="632"/>
        <item t="default"/>
      </items>
    </pivotField>
    <pivotField showAll="0"/>
    <pivotField showAll="0"/>
    <pivotField showAll="0"/>
    <pivotField showAll="0"/>
    <pivotField showAll="0"/>
    <pivotField showAll="0"/>
    <pivotField showAll="0"/>
    <pivotField showAll="0">
      <items count="35">
        <item x="18"/>
        <item x="24"/>
        <item x="8"/>
        <item x="27"/>
        <item x="0"/>
        <item x="16"/>
        <item x="14"/>
        <item x="3"/>
        <item x="7"/>
        <item x="5"/>
        <item x="13"/>
        <item x="19"/>
        <item x="22"/>
        <item x="30"/>
        <item x="12"/>
        <item x="29"/>
        <item x="17"/>
        <item x="2"/>
        <item x="23"/>
        <item x="4"/>
        <item x="31"/>
        <item x="25"/>
        <item x="6"/>
        <item x="1"/>
        <item x="9"/>
        <item x="11"/>
        <item x="20"/>
        <item x="32"/>
        <item x="26"/>
        <item x="15"/>
        <item x="10"/>
        <item x="28"/>
        <item x="21"/>
        <item x="33"/>
        <item t="default"/>
      </items>
    </pivotField>
    <pivotField showAll="0"/>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Count of OrderID" fld="0" subtotal="count" baseField="0" baseItem="0" numFmtId="2"/>
    <dataField name="Sum of GrossProfit" fld="18" baseField="0" baseItem="0" numFmtId="2"/>
  </dataFields>
  <formats count="4">
    <format dxfId="3">
      <pivotArea outline="0" collapsedLevelsAreSubtotals="1" fieldPosition="0">
        <references count="1">
          <reference field="4294967294" count="1" selected="0">
            <x v="0"/>
          </reference>
        </references>
      </pivotArea>
    </format>
    <format dxfId="2">
      <pivotArea dataOnly="0" labelOnly="1" outline="0" fieldPosition="0">
        <references count="1">
          <reference field="4294967294" count="1">
            <x v="0"/>
          </reference>
        </references>
      </pivotArea>
    </format>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7D7D5A8-DBC2-452F-8BF6-CD3BFF0CD6AF}"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colHeaderCaption="Month">
  <location ref="A3:AJ18" firstHeaderRow="1" firstDataRow="2" firstDataCol="1"/>
  <pivotFields count="27">
    <pivotField showAll="0"/>
    <pivotField showAll="0"/>
    <pivotField showAll="0"/>
    <pivotField showAll="0"/>
    <pivotField axis="axisRow" showAll="0">
      <items count="14">
        <item x="5"/>
        <item x="3"/>
        <item x="9"/>
        <item x="7"/>
        <item x="6"/>
        <item x="4"/>
        <item x="2"/>
        <item x="0"/>
        <item x="1"/>
        <item x="11"/>
        <item x="8"/>
        <item x="10"/>
        <item x="1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Col" showAll="0">
      <items count="35">
        <item x="5"/>
        <item x="2"/>
        <item x="21"/>
        <item x="12"/>
        <item x="15"/>
        <item x="22"/>
        <item x="23"/>
        <item x="25"/>
        <item x="28"/>
        <item x="4"/>
        <item x="31"/>
        <item x="27"/>
        <item x="9"/>
        <item x="32"/>
        <item x="0"/>
        <item x="19"/>
        <item x="7"/>
        <item x="17"/>
        <item x="14"/>
        <item x="20"/>
        <item x="30"/>
        <item x="1"/>
        <item x="10"/>
        <item x="6"/>
        <item x="24"/>
        <item x="26"/>
        <item x="3"/>
        <item x="18"/>
        <item x="8"/>
        <item x="16"/>
        <item x="13"/>
        <item x="29"/>
        <item x="11"/>
        <item x="33"/>
        <item t="default"/>
      </items>
    </pivotField>
  </pivotFields>
  <rowFields count="1">
    <field x="4"/>
  </rowFields>
  <rowItems count="14">
    <i>
      <x/>
    </i>
    <i>
      <x v="1"/>
    </i>
    <i>
      <x v="2"/>
    </i>
    <i>
      <x v="3"/>
    </i>
    <i>
      <x v="4"/>
    </i>
    <i>
      <x v="5"/>
    </i>
    <i>
      <x v="6"/>
    </i>
    <i>
      <x v="7"/>
    </i>
    <i>
      <x v="8"/>
    </i>
    <i>
      <x v="9"/>
    </i>
    <i>
      <x v="10"/>
    </i>
    <i>
      <x v="11"/>
    </i>
    <i>
      <x v="12"/>
    </i>
    <i t="grand">
      <x/>
    </i>
  </rowItems>
  <colFields count="1">
    <field x="26"/>
  </colFields>
  <col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colItems>
  <dataFields count="1">
    <dataField name="Sum of Gross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435DDE0-B1AC-4660-AEDA-27311556A471}"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0" firstHeaderRow="0" firstDataRow="1" firstDataCol="1"/>
  <pivotFields count="32">
    <pivotField dataField="1" showAll="0"/>
    <pivotField showAll="0"/>
    <pivotField showAll="0"/>
    <pivotField showAll="0"/>
    <pivotField axis="axisRow" showAll="0">
      <items count="14">
        <item x="4"/>
        <item x="1"/>
        <item x="9"/>
        <item x="7"/>
        <item x="0"/>
        <item x="3"/>
        <item x="10"/>
        <item x="5"/>
        <item x="6"/>
        <item x="8"/>
        <item x="2"/>
        <item x="11"/>
        <item h="1" x="12"/>
        <item t="default"/>
      </items>
    </pivotField>
    <pivotField showAll="0"/>
    <pivotField showAll="0"/>
    <pivotField showAll="0"/>
    <pivotField showAll="0"/>
    <pivotField axis="axisRow"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4"/>
    <field x="9"/>
  </rowFields>
  <rowItems count="97">
    <i>
      <x/>
    </i>
    <i r="1">
      <x/>
    </i>
    <i r="1">
      <x v="1"/>
    </i>
    <i r="1">
      <x v="2"/>
    </i>
    <i r="1">
      <x v="3"/>
    </i>
    <i r="1">
      <x v="4"/>
    </i>
    <i r="1">
      <x v="5"/>
    </i>
    <i r="1">
      <x v="6"/>
    </i>
    <i>
      <x v="1"/>
    </i>
    <i r="1">
      <x/>
    </i>
    <i r="1">
      <x v="1"/>
    </i>
    <i r="1">
      <x v="2"/>
    </i>
    <i r="1">
      <x v="3"/>
    </i>
    <i r="1">
      <x v="4"/>
    </i>
    <i r="1">
      <x v="5"/>
    </i>
    <i r="1">
      <x v="6"/>
    </i>
    <i>
      <x v="2"/>
    </i>
    <i r="1">
      <x/>
    </i>
    <i r="1">
      <x v="1"/>
    </i>
    <i r="1">
      <x v="2"/>
    </i>
    <i r="1">
      <x v="3"/>
    </i>
    <i r="1">
      <x v="4"/>
    </i>
    <i r="1">
      <x v="5"/>
    </i>
    <i r="1">
      <x v="6"/>
    </i>
    <i>
      <x v="3"/>
    </i>
    <i r="1">
      <x/>
    </i>
    <i r="1">
      <x v="1"/>
    </i>
    <i r="1">
      <x v="2"/>
    </i>
    <i r="1">
      <x v="3"/>
    </i>
    <i r="1">
      <x v="4"/>
    </i>
    <i r="1">
      <x v="5"/>
    </i>
    <i r="1">
      <x v="6"/>
    </i>
    <i>
      <x v="4"/>
    </i>
    <i r="1">
      <x/>
    </i>
    <i r="1">
      <x v="1"/>
    </i>
    <i r="1">
      <x v="2"/>
    </i>
    <i r="1">
      <x v="3"/>
    </i>
    <i r="1">
      <x v="4"/>
    </i>
    <i r="1">
      <x v="5"/>
    </i>
    <i r="1">
      <x v="6"/>
    </i>
    <i>
      <x v="5"/>
    </i>
    <i r="1">
      <x/>
    </i>
    <i r="1">
      <x v="1"/>
    </i>
    <i r="1">
      <x v="2"/>
    </i>
    <i r="1">
      <x v="3"/>
    </i>
    <i r="1">
      <x v="4"/>
    </i>
    <i r="1">
      <x v="5"/>
    </i>
    <i r="1">
      <x v="6"/>
    </i>
    <i>
      <x v="6"/>
    </i>
    <i r="1">
      <x/>
    </i>
    <i r="1">
      <x v="1"/>
    </i>
    <i r="1">
      <x v="2"/>
    </i>
    <i r="1">
      <x v="3"/>
    </i>
    <i r="1">
      <x v="4"/>
    </i>
    <i r="1">
      <x v="5"/>
    </i>
    <i r="1">
      <x v="6"/>
    </i>
    <i>
      <x v="7"/>
    </i>
    <i r="1">
      <x/>
    </i>
    <i r="1">
      <x v="1"/>
    </i>
    <i r="1">
      <x v="2"/>
    </i>
    <i r="1">
      <x v="3"/>
    </i>
    <i r="1">
      <x v="4"/>
    </i>
    <i r="1">
      <x v="5"/>
    </i>
    <i r="1">
      <x v="6"/>
    </i>
    <i>
      <x v="8"/>
    </i>
    <i r="1">
      <x/>
    </i>
    <i r="1">
      <x v="1"/>
    </i>
    <i r="1">
      <x v="2"/>
    </i>
    <i r="1">
      <x v="3"/>
    </i>
    <i r="1">
      <x v="4"/>
    </i>
    <i r="1">
      <x v="5"/>
    </i>
    <i r="1">
      <x v="6"/>
    </i>
    <i>
      <x v="9"/>
    </i>
    <i r="1">
      <x/>
    </i>
    <i r="1">
      <x v="1"/>
    </i>
    <i r="1">
      <x v="2"/>
    </i>
    <i r="1">
      <x v="3"/>
    </i>
    <i r="1">
      <x v="4"/>
    </i>
    <i r="1">
      <x v="5"/>
    </i>
    <i r="1">
      <x v="6"/>
    </i>
    <i>
      <x v="10"/>
    </i>
    <i r="1">
      <x/>
    </i>
    <i r="1">
      <x v="1"/>
    </i>
    <i r="1">
      <x v="2"/>
    </i>
    <i r="1">
      <x v="3"/>
    </i>
    <i r="1">
      <x v="4"/>
    </i>
    <i r="1">
      <x v="5"/>
    </i>
    <i r="1">
      <x v="6"/>
    </i>
    <i>
      <x v="11"/>
    </i>
    <i r="1">
      <x/>
    </i>
    <i r="1">
      <x v="1"/>
    </i>
    <i r="1">
      <x v="2"/>
    </i>
    <i r="1">
      <x v="3"/>
    </i>
    <i r="1">
      <x v="4"/>
    </i>
    <i r="1">
      <x v="5"/>
    </i>
    <i r="1">
      <x v="6"/>
    </i>
    <i t="grand">
      <x/>
    </i>
  </rowItems>
  <colFields count="1">
    <field x="-2"/>
  </colFields>
  <colItems count="2">
    <i>
      <x/>
    </i>
    <i i="1">
      <x v="1"/>
    </i>
  </colItems>
  <dataFields count="2">
    <dataField name="Sum of MetTarget7Days" fld="31" baseField="0" baseItem="0"/>
    <dataField name="Count of Ord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3101B9C-BE37-461B-9BB4-1550EEDCD9C5}"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5">
    <pivotField showAll="0"/>
    <pivotField dataField="1" numFmtId="165" showAll="0">
      <items count="469">
        <item x="5"/>
        <item x="455"/>
        <item x="271"/>
        <item x="415"/>
        <item x="181"/>
        <item x="7"/>
        <item x="371"/>
        <item x="184"/>
        <item x="119"/>
        <item x="424"/>
        <item x="122"/>
        <item x="171"/>
        <item x="180"/>
        <item x="312"/>
        <item x="23"/>
        <item x="77"/>
        <item x="426"/>
        <item x="62"/>
        <item x="152"/>
        <item x="147"/>
        <item x="361"/>
        <item x="29"/>
        <item x="159"/>
        <item x="452"/>
        <item x="2"/>
        <item x="107"/>
        <item x="432"/>
        <item x="226"/>
        <item x="336"/>
        <item x="206"/>
        <item x="315"/>
        <item x="211"/>
        <item x="342"/>
        <item x="64"/>
        <item x="278"/>
        <item x="150"/>
        <item x="33"/>
        <item x="50"/>
        <item x="451"/>
        <item x="163"/>
        <item x="89"/>
        <item x="458"/>
        <item x="125"/>
        <item x="290"/>
        <item x="27"/>
        <item x="387"/>
        <item x="153"/>
        <item x="43"/>
        <item x="67"/>
        <item x="460"/>
        <item x="15"/>
        <item x="441"/>
        <item x="410"/>
        <item x="129"/>
        <item x="449"/>
        <item x="177"/>
        <item x="275"/>
        <item x="239"/>
        <item x="406"/>
        <item x="20"/>
        <item x="382"/>
        <item x="362"/>
        <item x="72"/>
        <item x="207"/>
        <item x="373"/>
        <item x="234"/>
        <item x="328"/>
        <item x="408"/>
        <item x="446"/>
        <item x="308"/>
        <item x="109"/>
        <item x="280"/>
        <item x="367"/>
        <item x="75"/>
        <item x="251"/>
        <item x="37"/>
        <item x="264"/>
        <item x="169"/>
        <item x="44"/>
        <item x="87"/>
        <item x="85"/>
        <item x="306"/>
        <item x="186"/>
        <item x="140"/>
        <item x="133"/>
        <item x="422"/>
        <item x="425"/>
        <item x="376"/>
        <item x="47"/>
        <item x="289"/>
        <item x="386"/>
        <item x="256"/>
        <item x="172"/>
        <item x="370"/>
        <item x="245"/>
        <item x="288"/>
        <item x="131"/>
        <item x="203"/>
        <item x="443"/>
        <item x="242"/>
        <item x="235"/>
        <item x="174"/>
        <item x="389"/>
        <item x="115"/>
        <item x="183"/>
        <item x="419"/>
        <item x="66"/>
        <item x="114"/>
        <item x="260"/>
        <item x="417"/>
        <item x="343"/>
        <item x="200"/>
        <item x="161"/>
        <item x="345"/>
        <item x="52"/>
        <item x="429"/>
        <item x="137"/>
        <item x="459"/>
        <item x="73"/>
        <item x="216"/>
        <item x="364"/>
        <item x="158"/>
        <item x="199"/>
        <item x="323"/>
        <item x="204"/>
        <item x="231"/>
        <item x="155"/>
        <item x="327"/>
        <item x="233"/>
        <item x="348"/>
        <item x="176"/>
        <item x="358"/>
        <item x="259"/>
        <item x="282"/>
        <item x="391"/>
        <item x="324"/>
        <item x="250"/>
        <item x="143"/>
        <item x="193"/>
        <item x="276"/>
        <item x="285"/>
        <item x="112"/>
        <item x="106"/>
        <item x="214"/>
        <item x="134"/>
        <item x="294"/>
        <item x="297"/>
        <item x="63"/>
        <item x="374"/>
        <item x="4"/>
        <item x="141"/>
        <item x="340"/>
        <item x="380"/>
        <item x="202"/>
        <item x="195"/>
        <item x="295"/>
        <item x="81"/>
        <item x="240"/>
        <item x="311"/>
        <item x="423"/>
        <item x="113"/>
        <item x="360"/>
        <item x="300"/>
        <item x="279"/>
        <item x="435"/>
        <item x="241"/>
        <item x="39"/>
        <item x="182"/>
        <item x="94"/>
        <item x="347"/>
        <item x="303"/>
        <item x="13"/>
        <item x="84"/>
        <item x="436"/>
        <item x="247"/>
        <item x="10"/>
        <item x="145"/>
        <item x="162"/>
        <item x="383"/>
        <item x="437"/>
        <item x="179"/>
        <item x="128"/>
        <item x="221"/>
        <item x="292"/>
        <item x="142"/>
        <item x="351"/>
        <item x="439"/>
        <item x="354"/>
        <item x="352"/>
        <item x="194"/>
        <item x="397"/>
        <item x="263"/>
        <item x="314"/>
        <item x="428"/>
        <item x="220"/>
        <item x="34"/>
        <item x="307"/>
        <item x="58"/>
        <item x="0"/>
        <item x="450"/>
        <item x="227"/>
        <item x="246"/>
        <item x="68"/>
        <item x="363"/>
        <item x="265"/>
        <item x="248"/>
        <item x="215"/>
        <item x="244"/>
        <item x="149"/>
        <item x="136"/>
        <item x="403"/>
        <item x="82"/>
        <item x="286"/>
        <item x="70"/>
        <item x="413"/>
        <item x="31"/>
        <item x="36"/>
        <item x="395"/>
        <item x="412"/>
        <item x="400"/>
        <item x="230"/>
        <item x="372"/>
        <item x="8"/>
        <item x="375"/>
        <item x="322"/>
        <item x="385"/>
        <item x="393"/>
        <item x="45"/>
        <item x="313"/>
        <item x="22"/>
        <item x="173"/>
        <item x="42"/>
        <item x="98"/>
        <item x="65"/>
        <item x="154"/>
        <item x="398"/>
        <item x="91"/>
        <item x="118"/>
        <item x="101"/>
        <item x="368"/>
        <item x="151"/>
        <item x="416"/>
        <item x="344"/>
        <item x="116"/>
        <item x="274"/>
        <item x="102"/>
        <item x="103"/>
        <item x="369"/>
        <item x="132"/>
        <item x="249"/>
        <item x="269"/>
        <item x="304"/>
        <item x="463"/>
        <item x="104"/>
        <item x="24"/>
        <item x="411"/>
        <item x="287"/>
        <item x="293"/>
        <item x="157"/>
        <item x="320"/>
        <item x="26"/>
        <item x="334"/>
        <item x="19"/>
        <item x="465"/>
        <item x="228"/>
        <item x="453"/>
        <item x="447"/>
        <item x="399"/>
        <item x="144"/>
        <item x="298"/>
        <item x="326"/>
        <item x="175"/>
        <item x="99"/>
        <item x="421"/>
        <item x="456"/>
        <item x="353"/>
        <item x="396"/>
        <item x="365"/>
        <item x="32"/>
        <item x="38"/>
        <item x="74"/>
        <item x="341"/>
        <item x="434"/>
        <item x="225"/>
        <item x="209"/>
        <item x="210"/>
        <item x="331"/>
        <item x="255"/>
        <item x="191"/>
        <item x="187"/>
        <item x="212"/>
        <item x="97"/>
        <item x="197"/>
        <item x="178"/>
        <item x="138"/>
        <item x="366"/>
        <item x="189"/>
        <item x="166"/>
        <item x="88"/>
        <item x="238"/>
        <item x="156"/>
        <item x="407"/>
        <item x="196"/>
        <item x="464"/>
        <item x="46"/>
        <item x="100"/>
        <item x="49"/>
        <item x="462"/>
        <item x="168"/>
        <item x="1"/>
        <item x="404"/>
        <item x="40"/>
        <item x="229"/>
        <item x="291"/>
        <item x="148"/>
        <item x="356"/>
        <item x="61"/>
        <item x="273"/>
        <item x="333"/>
        <item x="48"/>
        <item x="299"/>
        <item x="223"/>
        <item x="444"/>
        <item x="405"/>
        <item x="392"/>
        <item x="127"/>
        <item x="76"/>
        <item x="379"/>
        <item x="302"/>
        <item x="461"/>
        <item x="25"/>
        <item x="219"/>
        <item x="96"/>
        <item x="430"/>
        <item x="390"/>
        <item x="16"/>
        <item x="330"/>
        <item x="126"/>
        <item x="71"/>
        <item x="55"/>
        <item x="337"/>
        <item x="124"/>
        <item x="130"/>
        <item x="359"/>
        <item x="6"/>
        <item x="357"/>
        <item x="272"/>
        <item x="11"/>
        <item x="409"/>
        <item x="316"/>
        <item x="123"/>
        <item x="420"/>
        <item x="283"/>
        <item x="170"/>
        <item x="105"/>
        <item x="335"/>
        <item x="51"/>
        <item x="266"/>
        <item x="93"/>
        <item x="192"/>
        <item x="318"/>
        <item x="167"/>
        <item x="185"/>
        <item x="317"/>
        <item x="414"/>
        <item x="54"/>
        <item x="120"/>
        <item x="146"/>
        <item x="433"/>
        <item x="454"/>
        <item x="243"/>
        <item x="338"/>
        <item x="349"/>
        <item x="467"/>
        <item x="121"/>
        <item x="12"/>
        <item x="339"/>
        <item x="402"/>
        <item x="418"/>
        <item x="252"/>
        <item x="310"/>
        <item x="309"/>
        <item x="381"/>
        <item x="401"/>
        <item x="80"/>
        <item x="3"/>
        <item x="258"/>
        <item x="95"/>
        <item x="277"/>
        <item x="254"/>
        <item x="53"/>
        <item x="28"/>
        <item x="69"/>
        <item x="377"/>
        <item x="261"/>
        <item x="332"/>
        <item x="440"/>
        <item x="160"/>
        <item x="139"/>
        <item x="448"/>
        <item x="222"/>
        <item x="79"/>
        <item x="208"/>
        <item x="60"/>
        <item x="86"/>
        <item x="57"/>
        <item x="355"/>
        <item x="267"/>
        <item x="321"/>
        <item x="78"/>
        <item x="394"/>
        <item x="217"/>
        <item x="253"/>
        <item x="270"/>
        <item x="281"/>
        <item x="9"/>
        <item x="329"/>
        <item x="41"/>
        <item x="262"/>
        <item x="108"/>
        <item x="346"/>
        <item x="56"/>
        <item x="21"/>
        <item x="325"/>
        <item x="296"/>
        <item x="111"/>
        <item x="236"/>
        <item x="268"/>
        <item x="35"/>
        <item x="305"/>
        <item x="438"/>
        <item x="232"/>
        <item x="350"/>
        <item x="110"/>
        <item x="445"/>
        <item x="190"/>
        <item x="201"/>
        <item x="213"/>
        <item x="466"/>
        <item x="18"/>
        <item x="188"/>
        <item x="92"/>
        <item x="319"/>
        <item x="30"/>
        <item x="378"/>
        <item x="90"/>
        <item x="218"/>
        <item x="442"/>
        <item x="117"/>
        <item x="431"/>
        <item x="83"/>
        <item x="205"/>
        <item x="457"/>
        <item x="384"/>
        <item x="301"/>
        <item x="427"/>
        <item x="164"/>
        <item x="198"/>
        <item x="257"/>
        <item x="388"/>
        <item x="14"/>
        <item x="237"/>
        <item x="17"/>
        <item x="59"/>
        <item x="135"/>
        <item x="224"/>
        <item x="284"/>
        <item x="165"/>
        <item t="default"/>
      </items>
    </pivotField>
    <pivotField numFmtId="164" showAll="0"/>
    <pivotField showAll="0"/>
    <pivotField axis="axisRow" showAll="0">
      <items count="13">
        <item x="5"/>
        <item x="3"/>
        <item x="9"/>
        <item x="7"/>
        <item x="6"/>
        <item x="4"/>
        <item x="2"/>
        <item x="0"/>
        <item x="1"/>
        <item x="11"/>
        <item x="8"/>
        <item x="10"/>
        <item t="default"/>
      </items>
    </pivotField>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Min of OrderDate" fld="1" subtotal="min" baseField="4"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566C2710-15A7-46A7-9438-92929F438124}" sourceName="Channel">
  <pivotTables>
    <pivotTable tabId="15" name="PivotTable5"/>
  </pivotTables>
  <data>
    <tabular pivotCacheId="1302101464">
      <items count="7">
        <i x="3"/>
        <i x="5" s="1"/>
        <i x="1"/>
        <i x="2"/>
        <i x="0"/>
        <i x="4"/>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B2BA89B-847E-49C0-8AC8-23527E842D54}" sourceName="Region">
  <pivotTables>
    <pivotTable tabId="18" name="PivotTable8"/>
  </pivotTables>
  <data>
    <tabular pivotCacheId="37025820">
      <items count="5">
        <i x="3" s="1"/>
        <i x="1" s="1"/>
        <i x="2" s="1"/>
        <i x="0" s="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B113A3AC-D5C1-41AC-9378-73751F0129DD}" sourceName="Salesperson">
  <pivotTables>
    <pivotTable tabId="18" name="PivotTable8"/>
  </pivotTables>
  <data>
    <tabular pivotCacheId="37025820">
      <items count="17">
        <i x="5" s="1"/>
        <i x="7" s="1"/>
        <i x="1" s="1"/>
        <i x="4" s="1"/>
        <i x="13" s="1"/>
        <i x="6" s="1"/>
        <i x="12" s="1"/>
        <i x="11" s="1"/>
        <i x="14" s="1"/>
        <i x="8" s="1"/>
        <i x="10" s="1"/>
        <i x="2" s="1"/>
        <i x="9" s="1"/>
        <i x="15" s="1"/>
        <i x="3" s="1"/>
        <i x="0" s="1"/>
        <i x="1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1" xr10:uid="{633B4B9C-3E5D-474F-8107-268653DCF2FD}" sourceName="Channel">
  <pivotTables>
    <pivotTable tabId="18" name="PivotTable8"/>
  </pivotTables>
  <data>
    <tabular pivotCacheId="37025820">
      <items count="7">
        <i x="3" s="1"/>
        <i x="5" s="1"/>
        <i x="1" s="1"/>
        <i x="2" s="1"/>
        <i x="0" s="1"/>
        <i x="4" s="1"/>
        <i x="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Category" xr10:uid="{D43A0D42-7A13-4DE6-A774-83B283E7B3E0}" sourceName="ProductCategory">
  <pivotTables>
    <pivotTable tabId="18" name="PivotTable8"/>
  </pivotTables>
  <data>
    <tabular pivotCacheId="37025820">
      <items count="8">
        <i x="0" s="1"/>
        <i x="1" s="1"/>
        <i x="2" s="1"/>
        <i x="3" s="1"/>
        <i x="4" s="1"/>
        <i x="5" s="1"/>
        <i x="6" s="1"/>
        <i x="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1121C31-1F82-4513-BC3B-26F79D407C52}" sourceName="Region">
  <pivotTables>
    <pivotTable tabId="15" name="PivotTable5"/>
  </pivotTables>
  <data>
    <tabular pivotCacheId="1302101464">
      <items count="5">
        <i x="3" s="1"/>
        <i x="1" s="1"/>
        <i x="2" s="1"/>
        <i x="0" s="1"/>
        <i x="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DB6D8D2-222B-49BF-93EE-95346ED19AAA}" sourceName="Country">
  <pivotTables>
    <pivotTable tabId="15" name="PivotTable5"/>
  </pivotTables>
  <data>
    <tabular pivotCacheId="1302101464">
      <items count="13">
        <i x="4" s="1"/>
        <i x="1" s="1"/>
        <i x="9" s="1"/>
        <i x="7" s="1"/>
        <i x="0" s="1"/>
        <i x="3" s="1"/>
        <i x="10" s="1"/>
        <i x="5" s="1"/>
        <i x="6" s="1"/>
        <i x="8" s="1"/>
        <i x="2" s="1"/>
        <i x="11" s="1"/>
        <i x="12"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1" xr10:uid="{329AFB00-D9FD-48FC-A046-3EFFD9173608}" sourceName="Salesperson">
  <pivotTables>
    <pivotTable tabId="15" name="PivotTable5"/>
  </pivotTables>
  <data>
    <tabular pivotCacheId="1302101464">
      <items count="17">
        <i x="5" s="1"/>
        <i x="7" s="1"/>
        <i x="1" s="1"/>
        <i x="4" s="1"/>
        <i x="13" s="1"/>
        <i x="6" s="1"/>
        <i x="12" s="1"/>
        <i x="11" s="1"/>
        <i x="14" s="1"/>
        <i x="8" s="1"/>
        <i x="10" s="1"/>
        <i x="2" s="1"/>
        <i x="9" s="1"/>
        <i x="15" s="1"/>
        <i x="3" s="1"/>
        <i x="0" s="1"/>
        <i x="16"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4008693-ADFB-4263-B0EC-E3B19BE0A471}" sourceName="Month">
  <pivotTables>
    <pivotTable tabId="15" name="PivotTable5"/>
  </pivotTables>
  <data>
    <tabular pivotCacheId="1302101464">
      <items count="34">
        <i x="24" s="1"/>
        <i x="28" s="1"/>
        <i x="32" s="1"/>
        <i x="3" s="1"/>
        <i x="4" s="1"/>
        <i x="26" s="1"/>
        <i x="19" s="1"/>
        <i x="1" s="1"/>
        <i x="29" s="1"/>
        <i x="30" s="1"/>
        <i x="11" s="1"/>
        <i x="18" s="1"/>
        <i x="22" s="1"/>
        <i x="9" s="1"/>
        <i x="14" s="1"/>
        <i x="10" s="1"/>
        <i x="16" s="1"/>
        <i x="2" s="1"/>
        <i x="15" s="1"/>
        <i x="8" s="1"/>
        <i x="12" s="1"/>
        <i x="20" s="1"/>
        <i x="0" s="1"/>
        <i x="17" s="1"/>
        <i x="27" s="1"/>
        <i x="6" s="1"/>
        <i x="5" s="1"/>
        <i x="25" s="1"/>
        <i x="31" s="1"/>
        <i x="21" s="1"/>
        <i x="23" s="1" nd="1"/>
        <i x="13" s="1" nd="1"/>
        <i x="7" s="1" nd="1"/>
        <i x="3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2" xr10:uid="{4B0CC2C1-9B53-4744-8C71-D24FFA8EFF9A}" cache="Slicer_Channel" caption="Channel" rowHeight="241300"/>
  <slicer name="Region 1" xr10:uid="{8E2ACEF4-0256-4FA5-AEC6-B727F9878BC3}" cache="Slicer_Region1" caption="Region" rowHeight="241300"/>
  <slicer name="Country" xr10:uid="{B930A5DB-03A3-427B-B820-A34546EDDF8A}" cache="Slicer_Country" caption="Country" rowHeight="241300"/>
  <slicer name="Salesperson 1" xr10:uid="{CFB13D0A-E2ED-425F-9946-F75329BEF559}" cache="Slicer_Salesperson1" caption="Salesperson" rowHeight="241300"/>
  <slicer name="Month" xr10:uid="{432F4999-B4B4-4DF3-BABF-4F52551693A6}" cache="Slicer_Month" caption="Mont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xr10:uid="{D05D12CA-1961-4292-B482-EA01468AD793}" cache="Slicer_Channel" caption="Channel"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EDB71B7-B9EC-46F3-9E0A-25A69142043E}" cache="Slicer_Region" caption="Region" rowHeight="241300"/>
  <slicer name="Salesperson" xr10:uid="{840E2F3D-2FA0-49AA-8A4E-41750A8E7CCD}" cache="Slicer_Salesperson" caption="Salesperson" rowHeight="241300"/>
  <slicer name="Channel 1" xr10:uid="{CB183CB5-BF36-4C9B-847F-D069C5FF670A}" cache="Slicer_Channel1" caption="Channel" rowHeight="241300"/>
  <slicer name="ProductCategory" xr10:uid="{6B30EEA0-C986-442C-BF32-FCD2E11A930E}" cache="Slicer_ProductCategory" caption="Product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1CC0D2-A9FE-4F26-AC70-80EA5259EF75}" name="StagingTable" displayName="StagingTable" ref="A1:AM634" totalsRowShown="0" headerRowDxfId="16">
  <autoFilter ref="A1:AM634" xr:uid="{031CC0D2-A9FE-4F26-AC70-80EA5259EF75}"/>
  <tableColumns count="39">
    <tableColumn id="1" xr3:uid="{A4849A09-DAED-4EB5-9672-8923A06647DB}" name="OrderID"/>
    <tableColumn id="2" xr3:uid="{05B0B9B9-2ABB-45E5-A503-6FE95724521C}" name="OrderDate" dataDxfId="15"/>
    <tableColumn id="3" xr3:uid="{2F1EB500-2FE7-4BD6-9A24-53A06CC0DE8F}" name="RequiredDate" dataDxfId="14"/>
    <tableColumn id="4" xr3:uid="{4DF8478A-FDAC-4C27-84D2-57DDDA889B1C}" name="Region"/>
    <tableColumn id="5" xr3:uid="{BAA0AF8B-0625-4B42-B2D4-1828C6764DE5}" name="Country"/>
    <tableColumn id="6" xr3:uid="{C39AA516-7181-4D68-8B7B-12488CB89753}" name="City"/>
    <tableColumn id="7" xr3:uid="{B0269D3A-91D9-4F2A-9387-2110A5499285}" name="CustomerSegment"/>
    <tableColumn id="8" xr3:uid="{CBE8A1B0-1C8A-4F3A-B7CC-32AAEFCC4156}" name="Channel"/>
    <tableColumn id="9" xr3:uid="{E3B84926-6911-4EA9-BA9D-C32D8E51084B}" name="Salesperson"/>
    <tableColumn id="10" xr3:uid="{FB721FC5-BAA6-42B6-AC44-6655ADCC40BF}" name="ProductCategory"/>
    <tableColumn id="11" xr3:uid="{98A1EAB9-B2F3-4D3B-B124-33CF2FF04AEA}" name="SKU"/>
    <tableColumn id="12" xr3:uid="{CD2B7752-0E64-4200-8600-E35873EEECFF}" name="UnitCost" dataDxfId="13"/>
    <tableColumn id="13" xr3:uid="{C9FB1588-709D-456D-AC44-B15EE82D8CE1}" name="UnitPrice" dataDxfId="12"/>
    <tableColumn id="14" xr3:uid="{524470B9-4C67-47B1-9360-779ACF827C53}" name="DiscountPct" dataDxfId="11"/>
    <tableColumn id="15" xr3:uid="{C17EA2D8-794C-42DD-A4FB-2216068FCED5}" name="Quantity"/>
    <tableColumn id="16" xr3:uid="{0878A28A-BAA4-442C-91AE-8853800F7959}" name="LeadTimeDays"/>
    <tableColumn id="17" xr3:uid="{2B06C00E-A2DD-43C3-8B8F-29E7D6094E48}" name="GrossRevenue"/>
    <tableColumn id="18" xr3:uid="{8E989536-B9FE-46E4-A2B5-881B1A921F8D}" name="CostOfGoods"/>
    <tableColumn id="19" xr3:uid="{BBA43118-364D-40D6-AE48-8812C60B646A}" name="GrossProfit"/>
    <tableColumn id="20" xr3:uid="{D0126315-5B06-468B-B160-654C00E7332E}" name="MarginPct"/>
    <tableColumn id="21" xr3:uid="{B4AD3C0E-77C7-4556-9E8D-C8B5A904E31B}" name="Month"/>
    <tableColumn id="22" xr3:uid="{3F81F8AA-16EB-4E4B-9058-21B146638D5B}" name="Quarter"/>
    <tableColumn id="23" xr3:uid="{5AB56132-C431-4608-9949-F1D2AFBB7F94}" name="PriceBand"/>
    <tableColumn id="24" xr3:uid="{B8E3C442-2465-48CA-B5D1-87EB7B8BB106}" name="GeoPath"/>
    <tableColumn id="25" xr3:uid="{55A3BE85-BDD3-4E8B-AFF8-70EBF043B28A}" name="FirstMonthSale"/>
    <tableColumn id="26" xr3:uid="{27E2A468-7B40-4030-A526-B664D837EEB6}" name="CohortAge"/>
    <tableColumn id="27" xr3:uid="{0ACAFA79-2739-4D7F-B670-5A229922D8DA}" name="CohortOffsetMonth"/>
    <tableColumn id="28" xr3:uid="{D9565A94-6FE7-42B2-BB34-4D3ECD7029C2}" name="CategoryTotalRevenue">
      <calculatedColumnFormula>SUMIFS($Q$2:$Q$1000, $J$2:$J$1000, J2)</calculatedColumnFormula>
    </tableColumn>
    <tableColumn id="29" xr3:uid="{245F20B3-C60E-4994-BBCA-BFAB5EA6F31F}" name="CumulativeRevenue">
      <calculatedColumnFormula>SUMIFS($Q$2:Q2, $J$2:J2, J2)</calculatedColumnFormula>
    </tableColumn>
    <tableColumn id="30" xr3:uid="{9B769BEA-24F0-496F-9186-549754B77F26}" name="CumulativePct">
      <calculatedColumnFormula>IF(AB2=0, 0, AC2/AB2)</calculatedColumnFormula>
    </tableColumn>
    <tableColumn id="31" xr3:uid="{80BB0253-7A04-4B8D-9EC5-5B674E751897}" name="ABC_Class">
      <calculatedColumnFormula>IF(AD2&lt;=0.8,"A",IF(AD2&lt;=0.95,"B","C"))</calculatedColumnFormula>
    </tableColumn>
    <tableColumn id="32" xr3:uid="{9A0464AF-61E3-4BFC-B4BD-E162098A3080}" name="MetTarget7Days">
      <calculatedColumnFormula>IF(P2&lt;=7, 1, 0)</calculatedColumnFormula>
    </tableColumn>
    <tableColumn id="33" xr3:uid="{AF8F5B7B-FDCD-4730-8CFE-4536AC1EB617}" name="HighDiscountFlag">
      <calculatedColumnFormula>IF(N2&gt; 0.2, 1, 0)</calculatedColumnFormula>
    </tableColumn>
    <tableColumn id="37" xr3:uid="{DE21E331-43D4-406A-92E0-BC70F9E1E5AF}" name="AdjustedDiscountPct" dataDxfId="10">
      <calculatedColumnFormula>MIN(StagingTable[[#This Row],[DiscountPct]], ControlPanel!$B$2/100)</calculatedColumnFormula>
    </tableColumn>
    <tableColumn id="36" xr3:uid="{B61A9BBE-DD13-4C79-969B-F6A44CA28FAA}" name="InflatedUnitCost" dataDxfId="9">
      <calculatedColumnFormula>StagingTable[[#This Row],[UnitCost]] * (1 + ControlPanel!$B$3/100)</calculatedColumnFormula>
    </tableColumn>
    <tableColumn id="38" xr3:uid="{3B6FAACB-B987-4FBA-82F1-40E50F12A6B3}" name="UpliftedQuantity" dataDxfId="8">
      <calculatedColumnFormula>StagingTable[[#This Row],[Quantity]] * (1 + ControlPanel!$B$4/100)</calculatedColumnFormula>
    </tableColumn>
    <tableColumn id="39" xr3:uid="{30D938CD-4BDD-4819-B476-265F6DE034D7}" name="ScenarioRevenue" dataDxfId="7">
      <calculatedColumnFormula>StagingTable[[#This Row],[UnitPrice]] * StagingTable[[#This Row],[UpliftedQuantity]] * (1 - StagingTable[[#This Row],[AdjustedDiscountPct]])</calculatedColumnFormula>
    </tableColumn>
    <tableColumn id="35" xr3:uid="{D3AC6599-EB4D-47FF-9F7F-04F6599E3F98}" name="ScenarioCost" dataDxfId="6">
      <calculatedColumnFormula>StagingTable[[#This Row],[InflatedUnitCost]] * StagingTable[[#This Row],[UpliftedQuantity]]</calculatedColumnFormula>
    </tableColumn>
    <tableColumn id="34" xr3:uid="{975FAA8C-CE71-4617-B401-5F12B2C2ACF0}" name="ScenarioProfit" dataDxfId="5">
      <calculatedColumnFormula>StagingTable[[#This Row],[ScenarioRevenue]] - StagingTable[[#This Row],[ScenarioCost]]</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33"/>
  <sheetViews>
    <sheetView topLeftCell="G1" workbookViewId="0">
      <selection activeCell="G1" sqref="G1:G1048576"/>
    </sheetView>
  </sheetViews>
  <sheetFormatPr defaultRowHeight="14.5" x14ac:dyDescent="0.35"/>
  <cols>
    <col min="1" max="1" width="15.90625" bestFit="1" customWidth="1"/>
    <col min="2" max="2" width="10.08984375" bestFit="1" customWidth="1"/>
    <col min="3" max="3" width="12.36328125" bestFit="1" customWidth="1"/>
    <col min="4" max="4" width="8.453125" bestFit="1" customWidth="1"/>
    <col min="5" max="5" width="14.1796875" bestFit="1" customWidth="1"/>
    <col min="6" max="6" width="12.453125" bestFit="1" customWidth="1"/>
    <col min="7" max="7" width="16.36328125" bestFit="1" customWidth="1"/>
    <col min="8" max="8" width="11.1796875" bestFit="1" customWidth="1"/>
    <col min="9" max="9" width="10.81640625" bestFit="1" customWidth="1"/>
    <col min="10" max="10" width="15" bestFit="1" customWidth="1"/>
    <col min="11" max="11" width="9.81640625" bestFit="1" customWidth="1"/>
    <col min="12" max="12" width="8.08984375" bestFit="1" customWidth="1"/>
    <col min="13" max="13" width="8.453125" bestFit="1" customWidth="1"/>
    <col min="14" max="14" width="10.81640625" bestFit="1" customWidth="1"/>
    <col min="15" max="15" width="8.1796875" bestFit="1" customWidth="1"/>
  </cols>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t="s">
        <v>15</v>
      </c>
      <c r="B2" s="2">
        <v>45362</v>
      </c>
      <c r="C2" s="2">
        <v>45388</v>
      </c>
      <c r="D2" t="s">
        <v>646</v>
      </c>
      <c r="E2" t="s">
        <v>650</v>
      </c>
      <c r="F2" t="s">
        <v>662</v>
      </c>
      <c r="G2" t="s">
        <v>701</v>
      </c>
      <c r="H2" t="s">
        <v>707</v>
      </c>
      <c r="I2" t="s">
        <v>712</v>
      </c>
      <c r="J2" t="s">
        <v>727</v>
      </c>
      <c r="K2" t="s">
        <v>734</v>
      </c>
      <c r="L2">
        <v>279.24</v>
      </c>
      <c r="M2">
        <v>608.9</v>
      </c>
      <c r="N2">
        <v>0.112</v>
      </c>
      <c r="O2">
        <v>9</v>
      </c>
    </row>
    <row r="3" spans="1:15" x14ac:dyDescent="0.35">
      <c r="A3" t="s">
        <v>16</v>
      </c>
      <c r="B3" s="2">
        <v>45588</v>
      </c>
      <c r="C3" s="2">
        <v>45587</v>
      </c>
      <c r="D3" t="s">
        <v>646</v>
      </c>
      <c r="E3" t="s">
        <v>651</v>
      </c>
      <c r="F3" t="s">
        <v>663</v>
      </c>
      <c r="G3" t="s">
        <v>702</v>
      </c>
      <c r="H3" t="s">
        <v>708</v>
      </c>
      <c r="I3" t="s">
        <v>713</v>
      </c>
      <c r="J3" t="s">
        <v>728</v>
      </c>
      <c r="K3" t="s">
        <v>735</v>
      </c>
      <c r="L3">
        <v>1084.3900000000001</v>
      </c>
      <c r="M3">
        <v>759.33</v>
      </c>
      <c r="N3">
        <v>0.23699999999999999</v>
      </c>
      <c r="O3">
        <v>31</v>
      </c>
    </row>
    <row r="4" spans="1:15" x14ac:dyDescent="0.35">
      <c r="A4" t="s">
        <v>17</v>
      </c>
      <c r="B4" s="2">
        <v>44985</v>
      </c>
      <c r="C4" s="2">
        <v>45010</v>
      </c>
      <c r="D4" t="s">
        <v>646</v>
      </c>
      <c r="E4" t="s">
        <v>650</v>
      </c>
      <c r="F4" t="s">
        <v>664</v>
      </c>
      <c r="G4" t="s">
        <v>701</v>
      </c>
      <c r="H4" t="s">
        <v>707</v>
      </c>
      <c r="I4" t="s">
        <v>714</v>
      </c>
      <c r="J4" t="s">
        <v>729</v>
      </c>
      <c r="K4" t="s">
        <v>736</v>
      </c>
      <c r="L4">
        <v>1460.76</v>
      </c>
      <c r="M4">
        <v>-30.66</v>
      </c>
      <c r="N4">
        <v>0.13100000000000001</v>
      </c>
      <c r="O4">
        <v>12</v>
      </c>
    </row>
    <row r="5" spans="1:15" x14ac:dyDescent="0.35">
      <c r="A5" t="s">
        <v>18</v>
      </c>
      <c r="B5" s="2">
        <v>45745</v>
      </c>
      <c r="C5" s="2">
        <v>45749</v>
      </c>
      <c r="D5" t="s">
        <v>646</v>
      </c>
      <c r="E5" t="s">
        <v>651</v>
      </c>
      <c r="F5" t="s">
        <v>665</v>
      </c>
      <c r="G5" t="s">
        <v>703</v>
      </c>
      <c r="H5" t="s">
        <v>709</v>
      </c>
      <c r="I5" t="s">
        <v>715</v>
      </c>
      <c r="J5" t="s">
        <v>730</v>
      </c>
      <c r="K5" t="s">
        <v>737</v>
      </c>
      <c r="L5">
        <v>259.93</v>
      </c>
      <c r="M5">
        <v>255.94</v>
      </c>
      <c r="N5">
        <v>7.1999999999999995E-2</v>
      </c>
      <c r="O5">
        <v>22</v>
      </c>
    </row>
    <row r="6" spans="1:15" x14ac:dyDescent="0.35">
      <c r="A6" t="s">
        <v>19</v>
      </c>
      <c r="B6" s="2">
        <v>45266</v>
      </c>
      <c r="C6" s="2">
        <v>45291</v>
      </c>
      <c r="D6" t="s">
        <v>647</v>
      </c>
      <c r="E6" t="s">
        <v>652</v>
      </c>
      <c r="F6" t="s">
        <v>666</v>
      </c>
      <c r="G6" t="s">
        <v>704</v>
      </c>
      <c r="H6" t="s">
        <v>707</v>
      </c>
      <c r="I6" t="s">
        <v>716</v>
      </c>
      <c r="J6" t="s">
        <v>728</v>
      </c>
      <c r="K6" t="s">
        <v>738</v>
      </c>
      <c r="L6">
        <v>663.03</v>
      </c>
      <c r="M6">
        <v>813.51</v>
      </c>
      <c r="N6">
        <v>0.10199999999999999</v>
      </c>
      <c r="O6">
        <v>15</v>
      </c>
    </row>
    <row r="7" spans="1:15" x14ac:dyDescent="0.35">
      <c r="A7" t="s">
        <v>20</v>
      </c>
      <c r="B7" s="2">
        <v>44928</v>
      </c>
      <c r="C7" s="2">
        <v>44931</v>
      </c>
      <c r="D7" t="s">
        <v>648</v>
      </c>
      <c r="E7" t="s">
        <v>653</v>
      </c>
      <c r="F7" t="s">
        <v>667</v>
      </c>
      <c r="G7" t="s">
        <v>701</v>
      </c>
      <c r="H7" t="s">
        <v>710</v>
      </c>
      <c r="I7" t="s">
        <v>717</v>
      </c>
      <c r="J7" t="s">
        <v>731</v>
      </c>
      <c r="K7" t="s">
        <v>739</v>
      </c>
      <c r="L7">
        <v>315.87</v>
      </c>
      <c r="M7">
        <v>591.67999999999995</v>
      </c>
      <c r="N7">
        <v>0</v>
      </c>
      <c r="O7">
        <v>7</v>
      </c>
    </row>
    <row r="8" spans="1:15" x14ac:dyDescent="0.35">
      <c r="A8" t="s">
        <v>21</v>
      </c>
      <c r="B8" s="2">
        <v>45653</v>
      </c>
      <c r="C8" s="2">
        <v>45671</v>
      </c>
      <c r="D8" t="s">
        <v>647</v>
      </c>
      <c r="E8" t="s">
        <v>654</v>
      </c>
      <c r="F8" t="s">
        <v>668</v>
      </c>
      <c r="G8" t="s">
        <v>705</v>
      </c>
      <c r="H8" t="s">
        <v>709</v>
      </c>
      <c r="I8" t="s">
        <v>718</v>
      </c>
      <c r="J8" t="s">
        <v>732</v>
      </c>
      <c r="K8" t="s">
        <v>740</v>
      </c>
      <c r="L8">
        <v>586.07000000000005</v>
      </c>
      <c r="M8">
        <v>845.97</v>
      </c>
      <c r="N8">
        <v>0.14699999999999999</v>
      </c>
      <c r="O8">
        <v>4</v>
      </c>
    </row>
    <row r="9" spans="1:15" x14ac:dyDescent="0.35">
      <c r="A9" t="s">
        <v>22</v>
      </c>
      <c r="B9" s="2">
        <v>44941</v>
      </c>
      <c r="C9" s="2">
        <v>44939</v>
      </c>
      <c r="D9" t="s">
        <v>646</v>
      </c>
      <c r="E9" t="s">
        <v>651</v>
      </c>
      <c r="F9" t="s">
        <v>669</v>
      </c>
      <c r="G9" t="s">
        <v>702</v>
      </c>
      <c r="H9" t="s">
        <v>708</v>
      </c>
      <c r="I9" t="s">
        <v>719</v>
      </c>
      <c r="J9" t="s">
        <v>728</v>
      </c>
      <c r="K9" t="s">
        <v>741</v>
      </c>
      <c r="L9">
        <v>28.38</v>
      </c>
      <c r="M9">
        <v>47.22</v>
      </c>
      <c r="N9">
        <v>0.19400000000000001</v>
      </c>
      <c r="O9">
        <v>18</v>
      </c>
    </row>
    <row r="10" spans="1:15" x14ac:dyDescent="0.35">
      <c r="A10" t="s">
        <v>23</v>
      </c>
      <c r="B10" s="2">
        <v>45416</v>
      </c>
      <c r="C10" s="2">
        <v>45441</v>
      </c>
      <c r="D10" t="s">
        <v>646</v>
      </c>
      <c r="E10" t="s">
        <v>651</v>
      </c>
      <c r="F10" t="s">
        <v>669</v>
      </c>
      <c r="G10" t="s">
        <v>703</v>
      </c>
      <c r="H10" t="s">
        <v>709</v>
      </c>
      <c r="I10" t="s">
        <v>719</v>
      </c>
      <c r="J10" t="s">
        <v>732</v>
      </c>
      <c r="K10" t="s">
        <v>742</v>
      </c>
      <c r="L10">
        <v>1295.3399999999999</v>
      </c>
      <c r="M10">
        <v>2530.81</v>
      </c>
      <c r="N10">
        <v>3.1E-2</v>
      </c>
      <c r="O10">
        <v>6</v>
      </c>
    </row>
    <row r="11" spans="1:15" x14ac:dyDescent="0.35">
      <c r="A11" t="s">
        <v>24</v>
      </c>
      <c r="B11" s="2">
        <v>45798</v>
      </c>
      <c r="C11" s="2">
        <v>45817</v>
      </c>
      <c r="D11" t="s">
        <v>648</v>
      </c>
      <c r="E11" t="s">
        <v>655</v>
      </c>
      <c r="F11" t="s">
        <v>670</v>
      </c>
      <c r="G11" t="s">
        <v>703</v>
      </c>
      <c r="H11" t="s">
        <v>708</v>
      </c>
      <c r="I11" t="s">
        <v>720</v>
      </c>
      <c r="J11" t="s">
        <v>727</v>
      </c>
      <c r="K11" t="s">
        <v>743</v>
      </c>
      <c r="L11">
        <v>1331.38</v>
      </c>
      <c r="M11">
        <v>2309.56</v>
      </c>
      <c r="N11">
        <v>0.14899999999999999</v>
      </c>
      <c r="O11">
        <v>31</v>
      </c>
    </row>
    <row r="12" spans="1:15" x14ac:dyDescent="0.35">
      <c r="A12" t="s">
        <v>25</v>
      </c>
      <c r="B12" s="2">
        <v>45319</v>
      </c>
      <c r="C12" s="2">
        <v>45331</v>
      </c>
      <c r="D12" t="s">
        <v>649</v>
      </c>
      <c r="E12" t="s">
        <v>656</v>
      </c>
      <c r="F12" t="s">
        <v>671</v>
      </c>
      <c r="G12" t="s">
        <v>701</v>
      </c>
      <c r="H12" t="s">
        <v>708</v>
      </c>
      <c r="I12" t="s">
        <v>715</v>
      </c>
      <c r="J12" t="s">
        <v>733</v>
      </c>
      <c r="K12" t="s">
        <v>744</v>
      </c>
      <c r="L12">
        <v>644.16999999999996</v>
      </c>
      <c r="M12">
        <v>700.12</v>
      </c>
      <c r="N12">
        <v>6.0000000000000001E-3</v>
      </c>
      <c r="O12">
        <v>23</v>
      </c>
    </row>
    <row r="13" spans="1:15" x14ac:dyDescent="0.35">
      <c r="A13" t="s">
        <v>26</v>
      </c>
      <c r="B13" s="2">
        <v>45660</v>
      </c>
      <c r="C13" s="2">
        <v>45680</v>
      </c>
      <c r="D13" t="s">
        <v>647</v>
      </c>
      <c r="E13" t="s">
        <v>652</v>
      </c>
      <c r="F13" t="s">
        <v>666</v>
      </c>
      <c r="G13" t="s">
        <v>701</v>
      </c>
      <c r="H13" t="s">
        <v>710</v>
      </c>
      <c r="I13" t="s">
        <v>721</v>
      </c>
      <c r="J13" t="s">
        <v>730</v>
      </c>
      <c r="K13" t="s">
        <v>745</v>
      </c>
      <c r="L13">
        <v>908.6</v>
      </c>
      <c r="M13">
        <v>691.37</v>
      </c>
      <c r="N13">
        <v>0.25</v>
      </c>
      <c r="O13">
        <v>20</v>
      </c>
    </row>
    <row r="14" spans="1:15" x14ac:dyDescent="0.35">
      <c r="A14" t="s">
        <v>27</v>
      </c>
      <c r="B14" s="2">
        <v>45722</v>
      </c>
      <c r="C14" s="2">
        <v>45747</v>
      </c>
      <c r="D14" t="s">
        <v>648</v>
      </c>
      <c r="E14" t="s">
        <v>655</v>
      </c>
      <c r="F14" t="s">
        <v>672</v>
      </c>
      <c r="G14" t="s">
        <v>703</v>
      </c>
      <c r="H14" t="s">
        <v>708</v>
      </c>
      <c r="I14" t="s">
        <v>713</v>
      </c>
      <c r="J14" t="s">
        <v>727</v>
      </c>
      <c r="K14" t="s">
        <v>746</v>
      </c>
      <c r="L14">
        <v>331.57</v>
      </c>
      <c r="M14">
        <v>548.4</v>
      </c>
      <c r="N14">
        <v>9.4E-2</v>
      </c>
      <c r="O14">
        <v>10</v>
      </c>
    </row>
    <row r="15" spans="1:15" x14ac:dyDescent="0.35">
      <c r="A15" t="s">
        <v>28</v>
      </c>
      <c r="B15" s="2">
        <v>45311</v>
      </c>
      <c r="C15" s="2">
        <v>45335</v>
      </c>
      <c r="D15" t="s">
        <v>649</v>
      </c>
      <c r="E15" t="s">
        <v>657</v>
      </c>
      <c r="F15" t="s">
        <v>673</v>
      </c>
      <c r="G15" t="s">
        <v>701</v>
      </c>
      <c r="H15" t="s">
        <v>707</v>
      </c>
      <c r="I15" t="s">
        <v>722</v>
      </c>
      <c r="J15" t="s">
        <v>728</v>
      </c>
      <c r="K15" t="s">
        <v>747</v>
      </c>
      <c r="L15">
        <v>643.53</v>
      </c>
      <c r="M15">
        <v>1439.01</v>
      </c>
      <c r="N15">
        <v>0</v>
      </c>
      <c r="O15">
        <v>15</v>
      </c>
    </row>
    <row r="16" spans="1:15" x14ac:dyDescent="0.35">
      <c r="A16" t="s">
        <v>29</v>
      </c>
      <c r="B16" s="2">
        <v>45901</v>
      </c>
      <c r="C16" s="2">
        <v>45930</v>
      </c>
      <c r="D16" t="s">
        <v>648</v>
      </c>
      <c r="E16" t="s">
        <v>655</v>
      </c>
      <c r="F16" t="s">
        <v>672</v>
      </c>
      <c r="G16" t="s">
        <v>702</v>
      </c>
      <c r="H16" t="s">
        <v>707</v>
      </c>
      <c r="I16" t="s">
        <v>723</v>
      </c>
      <c r="J16" t="s">
        <v>733</v>
      </c>
      <c r="K16" t="s">
        <v>748</v>
      </c>
      <c r="L16">
        <v>780.59</v>
      </c>
      <c r="M16">
        <v>631.57000000000005</v>
      </c>
      <c r="N16">
        <v>0</v>
      </c>
      <c r="O16">
        <v>12</v>
      </c>
    </row>
    <row r="17" spans="1:15" x14ac:dyDescent="0.35">
      <c r="A17" t="s">
        <v>30</v>
      </c>
      <c r="B17" s="2">
        <v>45039</v>
      </c>
      <c r="C17" s="2">
        <v>45038</v>
      </c>
      <c r="D17" t="s">
        <v>646</v>
      </c>
      <c r="E17" t="s">
        <v>650</v>
      </c>
      <c r="F17" t="s">
        <v>664</v>
      </c>
      <c r="G17" t="s">
        <v>705</v>
      </c>
      <c r="H17" t="s">
        <v>711</v>
      </c>
      <c r="I17" t="s">
        <v>718</v>
      </c>
      <c r="J17" t="s">
        <v>731</v>
      </c>
      <c r="K17" t="s">
        <v>749</v>
      </c>
      <c r="L17">
        <v>756.51</v>
      </c>
      <c r="M17">
        <v>850.8</v>
      </c>
      <c r="N17">
        <v>7.3999999999999996E-2</v>
      </c>
      <c r="O17">
        <v>9</v>
      </c>
    </row>
    <row r="18" spans="1:15" x14ac:dyDescent="0.35">
      <c r="A18" t="s">
        <v>31</v>
      </c>
      <c r="B18" s="2">
        <v>45636</v>
      </c>
      <c r="C18" s="2">
        <v>45665</v>
      </c>
      <c r="D18" t="s">
        <v>649</v>
      </c>
      <c r="E18" t="s">
        <v>657</v>
      </c>
      <c r="F18" t="s">
        <v>673</v>
      </c>
      <c r="G18" t="s">
        <v>705</v>
      </c>
      <c r="H18" t="s">
        <v>707</v>
      </c>
      <c r="I18" t="s">
        <v>723</v>
      </c>
      <c r="J18" t="s">
        <v>728</v>
      </c>
      <c r="K18" t="s">
        <v>750</v>
      </c>
      <c r="L18">
        <v>891.08</v>
      </c>
      <c r="M18">
        <v>1040.0999999999999</v>
      </c>
      <c r="N18">
        <v>0.109</v>
      </c>
      <c r="O18">
        <v>28</v>
      </c>
    </row>
    <row r="19" spans="1:15" x14ac:dyDescent="0.35">
      <c r="A19" t="s">
        <v>32</v>
      </c>
      <c r="B19" s="2">
        <v>45908</v>
      </c>
      <c r="C19" s="2">
        <v>45916</v>
      </c>
      <c r="D19" t="s">
        <v>647</v>
      </c>
      <c r="E19" t="s">
        <v>652</v>
      </c>
      <c r="F19" t="s">
        <v>666</v>
      </c>
      <c r="G19" t="s">
        <v>701</v>
      </c>
      <c r="H19" t="s">
        <v>710</v>
      </c>
      <c r="I19" t="s">
        <v>712</v>
      </c>
      <c r="J19" t="s">
        <v>730</v>
      </c>
      <c r="K19" t="s">
        <v>751</v>
      </c>
      <c r="L19">
        <v>1225.57</v>
      </c>
      <c r="M19">
        <v>2705.57</v>
      </c>
      <c r="N19">
        <v>0.183</v>
      </c>
      <c r="O19">
        <v>16</v>
      </c>
    </row>
    <row r="20" spans="1:15" x14ac:dyDescent="0.35">
      <c r="A20" t="s">
        <v>33</v>
      </c>
      <c r="B20" s="2">
        <v>45858</v>
      </c>
      <c r="C20" s="2">
        <v>45874</v>
      </c>
      <c r="D20" t="s">
        <v>648</v>
      </c>
      <c r="E20" t="s">
        <v>655</v>
      </c>
      <c r="F20" t="s">
        <v>672</v>
      </c>
      <c r="G20" t="s">
        <v>706</v>
      </c>
      <c r="H20" t="s">
        <v>709</v>
      </c>
      <c r="I20" t="s">
        <v>715</v>
      </c>
      <c r="J20" t="s">
        <v>733</v>
      </c>
      <c r="K20" t="s">
        <v>752</v>
      </c>
      <c r="L20">
        <v>1068.17</v>
      </c>
      <c r="M20">
        <v>2375.37</v>
      </c>
      <c r="N20">
        <v>0.109</v>
      </c>
      <c r="O20">
        <v>18</v>
      </c>
    </row>
    <row r="21" spans="1:15" x14ac:dyDescent="0.35">
      <c r="A21" t="s">
        <v>34</v>
      </c>
      <c r="B21" s="2">
        <v>45798</v>
      </c>
      <c r="C21" s="2">
        <v>45796</v>
      </c>
      <c r="D21" t="s">
        <v>649</v>
      </c>
      <c r="E21" t="s">
        <v>658</v>
      </c>
      <c r="F21" t="s">
        <v>674</v>
      </c>
      <c r="G21" t="s">
        <v>706</v>
      </c>
      <c r="H21" t="s">
        <v>708</v>
      </c>
      <c r="I21" t="s">
        <v>724</v>
      </c>
      <c r="J21" t="s">
        <v>731</v>
      </c>
      <c r="K21" t="s">
        <v>753</v>
      </c>
      <c r="L21">
        <v>1015.16</v>
      </c>
      <c r="M21">
        <v>2148.14</v>
      </c>
      <c r="N21">
        <v>3.7999999999999999E-2</v>
      </c>
      <c r="O21">
        <v>19</v>
      </c>
    </row>
    <row r="22" spans="1:15" x14ac:dyDescent="0.35">
      <c r="A22" t="s">
        <v>35</v>
      </c>
      <c r="B22" s="2">
        <v>45498</v>
      </c>
      <c r="C22" s="2">
        <v>45497</v>
      </c>
      <c r="D22" t="s">
        <v>646</v>
      </c>
      <c r="E22" t="s">
        <v>650</v>
      </c>
      <c r="F22" t="s">
        <v>675</v>
      </c>
      <c r="G22" t="s">
        <v>703</v>
      </c>
      <c r="H22" t="s">
        <v>711</v>
      </c>
      <c r="I22" t="s">
        <v>713</v>
      </c>
      <c r="J22" t="s">
        <v>731</v>
      </c>
      <c r="K22" t="s">
        <v>754</v>
      </c>
      <c r="L22">
        <v>1494.4</v>
      </c>
      <c r="M22">
        <v>3661.07</v>
      </c>
      <c r="N22">
        <v>7.1999999999999995E-2</v>
      </c>
      <c r="O22">
        <v>7</v>
      </c>
    </row>
    <row r="23" spans="1:15" x14ac:dyDescent="0.35">
      <c r="A23" t="s">
        <v>36</v>
      </c>
      <c r="B23" s="2">
        <v>45057</v>
      </c>
      <c r="C23" s="2">
        <v>45074</v>
      </c>
      <c r="D23" t="s">
        <v>647</v>
      </c>
      <c r="E23" t="s">
        <v>659</v>
      </c>
      <c r="F23" t="s">
        <v>676</v>
      </c>
      <c r="G23" t="s">
        <v>706</v>
      </c>
      <c r="H23" t="s">
        <v>709</v>
      </c>
      <c r="I23" t="s">
        <v>718</v>
      </c>
      <c r="J23" t="s">
        <v>729</v>
      </c>
      <c r="K23" t="s">
        <v>755</v>
      </c>
      <c r="L23">
        <v>1331.19</v>
      </c>
      <c r="M23">
        <v>2903.09</v>
      </c>
      <c r="N23">
        <v>0.14299999999999999</v>
      </c>
      <c r="O23">
        <v>8</v>
      </c>
    </row>
    <row r="24" spans="1:15" x14ac:dyDescent="0.35">
      <c r="A24" t="s">
        <v>37</v>
      </c>
      <c r="B24" s="2">
        <v>45822</v>
      </c>
      <c r="C24" s="2">
        <v>45837</v>
      </c>
      <c r="D24" t="s">
        <v>646</v>
      </c>
      <c r="E24" t="s">
        <v>651</v>
      </c>
      <c r="F24" t="s">
        <v>663</v>
      </c>
      <c r="G24" t="s">
        <v>704</v>
      </c>
      <c r="H24" t="s">
        <v>709</v>
      </c>
      <c r="I24" t="s">
        <v>724</v>
      </c>
      <c r="J24" t="s">
        <v>733</v>
      </c>
      <c r="K24" t="s">
        <v>756</v>
      </c>
      <c r="L24">
        <v>730.99</v>
      </c>
      <c r="M24">
        <v>1242.8399999999999</v>
      </c>
      <c r="N24">
        <v>0.12</v>
      </c>
      <c r="O24">
        <v>10</v>
      </c>
    </row>
    <row r="25" spans="1:15" x14ac:dyDescent="0.35">
      <c r="A25" t="s">
        <v>38</v>
      </c>
      <c r="B25" s="2">
        <v>45430</v>
      </c>
      <c r="C25" s="2">
        <v>45435</v>
      </c>
      <c r="D25" t="s">
        <v>648</v>
      </c>
      <c r="E25" t="s">
        <v>660</v>
      </c>
      <c r="F25" t="s">
        <v>677</v>
      </c>
      <c r="G25" t="s">
        <v>706</v>
      </c>
      <c r="H25" t="s">
        <v>707</v>
      </c>
      <c r="I25" t="s">
        <v>722</v>
      </c>
      <c r="J25" t="s">
        <v>731</v>
      </c>
      <c r="K25" t="s">
        <v>757</v>
      </c>
      <c r="L25">
        <v>1274.5899999999999</v>
      </c>
      <c r="M25">
        <v>2553.69</v>
      </c>
      <c r="N25">
        <v>0.01</v>
      </c>
      <c r="O25">
        <v>8</v>
      </c>
    </row>
    <row r="26" spans="1:15" x14ac:dyDescent="0.35">
      <c r="A26" t="s">
        <v>39</v>
      </c>
      <c r="B26" s="2">
        <v>44964</v>
      </c>
      <c r="C26" s="2">
        <v>44969</v>
      </c>
      <c r="D26" t="s">
        <v>648</v>
      </c>
      <c r="E26" t="s">
        <v>655</v>
      </c>
      <c r="F26" t="s">
        <v>670</v>
      </c>
      <c r="G26" t="s">
        <v>702</v>
      </c>
      <c r="H26" t="s">
        <v>708</v>
      </c>
      <c r="I26" t="s">
        <v>725</v>
      </c>
      <c r="J26" t="s">
        <v>727</v>
      </c>
      <c r="K26" t="s">
        <v>758</v>
      </c>
      <c r="L26">
        <v>948.55</v>
      </c>
      <c r="M26">
        <v>2089.16</v>
      </c>
      <c r="N26">
        <v>7.0000000000000001E-3</v>
      </c>
      <c r="O26">
        <v>12</v>
      </c>
    </row>
    <row r="27" spans="1:15" x14ac:dyDescent="0.35">
      <c r="A27" t="s">
        <v>40</v>
      </c>
      <c r="B27" s="2">
        <v>45473</v>
      </c>
      <c r="C27" s="2">
        <v>45487</v>
      </c>
      <c r="D27" t="s">
        <v>648</v>
      </c>
      <c r="E27" t="s">
        <v>655</v>
      </c>
      <c r="F27" t="s">
        <v>672</v>
      </c>
      <c r="G27" t="s">
        <v>702</v>
      </c>
      <c r="H27" t="s">
        <v>707</v>
      </c>
      <c r="I27" t="s">
        <v>712</v>
      </c>
      <c r="J27" t="s">
        <v>733</v>
      </c>
      <c r="K27" t="s">
        <v>759</v>
      </c>
      <c r="L27">
        <v>1491.85</v>
      </c>
      <c r="M27">
        <v>2583.02</v>
      </c>
      <c r="N27">
        <v>0.16800000000000001</v>
      </c>
      <c r="O27">
        <v>4</v>
      </c>
    </row>
    <row r="28" spans="1:15" x14ac:dyDescent="0.35">
      <c r="A28" t="s">
        <v>41</v>
      </c>
      <c r="B28" s="2">
        <v>45626</v>
      </c>
      <c r="C28" s="2">
        <v>45656</v>
      </c>
      <c r="D28" t="s">
        <v>649</v>
      </c>
      <c r="E28" t="s">
        <v>657</v>
      </c>
      <c r="F28" t="s">
        <v>673</v>
      </c>
      <c r="G28" t="s">
        <v>704</v>
      </c>
      <c r="H28" t="s">
        <v>709</v>
      </c>
      <c r="I28" t="s">
        <v>721</v>
      </c>
      <c r="J28" t="s">
        <v>728</v>
      </c>
      <c r="K28" t="s">
        <v>760</v>
      </c>
      <c r="L28">
        <v>117.64</v>
      </c>
      <c r="M28">
        <v>175.67</v>
      </c>
      <c r="N28">
        <v>0</v>
      </c>
      <c r="O28">
        <v>10</v>
      </c>
    </row>
    <row r="29" spans="1:15" x14ac:dyDescent="0.35">
      <c r="A29" t="s">
        <v>42</v>
      </c>
      <c r="B29" s="2">
        <v>45492</v>
      </c>
      <c r="C29" s="2">
        <v>45492</v>
      </c>
      <c r="D29" t="s">
        <v>646</v>
      </c>
      <c r="E29" t="s">
        <v>650</v>
      </c>
      <c r="F29" t="s">
        <v>662</v>
      </c>
      <c r="G29" t="s">
        <v>705</v>
      </c>
      <c r="H29" t="s">
        <v>707</v>
      </c>
      <c r="I29" t="s">
        <v>720</v>
      </c>
      <c r="J29" t="s">
        <v>730</v>
      </c>
      <c r="K29" t="s">
        <v>761</v>
      </c>
      <c r="L29">
        <v>857.24</v>
      </c>
      <c r="M29">
        <v>758.23</v>
      </c>
      <c r="N29">
        <v>0.125</v>
      </c>
      <c r="O29">
        <v>6</v>
      </c>
    </row>
    <row r="30" spans="1:15" x14ac:dyDescent="0.35">
      <c r="A30" t="s">
        <v>43</v>
      </c>
      <c r="B30" s="2">
        <v>45030</v>
      </c>
      <c r="C30" s="2">
        <v>45060</v>
      </c>
      <c r="D30" t="s">
        <v>646</v>
      </c>
      <c r="E30" t="s">
        <v>650</v>
      </c>
      <c r="F30" t="s">
        <v>678</v>
      </c>
      <c r="G30" t="s">
        <v>704</v>
      </c>
      <c r="H30" t="s">
        <v>709</v>
      </c>
      <c r="I30" t="s">
        <v>724</v>
      </c>
      <c r="J30" t="s">
        <v>730</v>
      </c>
      <c r="K30" t="s">
        <v>762</v>
      </c>
      <c r="L30">
        <v>209.25</v>
      </c>
      <c r="M30">
        <v>434.8</v>
      </c>
      <c r="N30">
        <v>0</v>
      </c>
      <c r="O30">
        <v>9</v>
      </c>
    </row>
    <row r="31" spans="1:15" x14ac:dyDescent="0.35">
      <c r="A31" t="s">
        <v>44</v>
      </c>
      <c r="B31" s="2">
        <v>45754</v>
      </c>
      <c r="C31" s="2">
        <v>45758</v>
      </c>
      <c r="D31" t="s">
        <v>649</v>
      </c>
      <c r="E31" t="s">
        <v>657</v>
      </c>
      <c r="F31" t="s">
        <v>679</v>
      </c>
      <c r="G31" t="s">
        <v>702</v>
      </c>
      <c r="H31" t="s">
        <v>707</v>
      </c>
      <c r="I31" t="s">
        <v>718</v>
      </c>
      <c r="J31" t="s">
        <v>729</v>
      </c>
      <c r="K31" t="s">
        <v>763</v>
      </c>
      <c r="L31">
        <v>754.77</v>
      </c>
      <c r="M31">
        <v>1666.18</v>
      </c>
      <c r="N31">
        <v>0.13900000000000001</v>
      </c>
      <c r="O31">
        <v>14</v>
      </c>
    </row>
    <row r="32" spans="1:15" x14ac:dyDescent="0.35">
      <c r="A32" t="s">
        <v>45</v>
      </c>
      <c r="B32" s="2">
        <v>45653</v>
      </c>
      <c r="C32" s="2">
        <v>45672</v>
      </c>
      <c r="D32" t="s">
        <v>647</v>
      </c>
      <c r="E32" t="s">
        <v>654</v>
      </c>
      <c r="F32" t="s">
        <v>680</v>
      </c>
      <c r="G32" t="s">
        <v>703</v>
      </c>
      <c r="H32" t="s">
        <v>710</v>
      </c>
      <c r="I32" t="s">
        <v>715</v>
      </c>
      <c r="J32" t="s">
        <v>727</v>
      </c>
      <c r="K32" t="s">
        <v>764</v>
      </c>
      <c r="L32">
        <v>495.59</v>
      </c>
      <c r="M32">
        <v>631.78</v>
      </c>
      <c r="N32">
        <v>8.6999999999999994E-2</v>
      </c>
      <c r="O32">
        <v>17</v>
      </c>
    </row>
    <row r="33" spans="1:15" x14ac:dyDescent="0.35">
      <c r="A33" t="s">
        <v>46</v>
      </c>
      <c r="B33" s="2">
        <v>44980</v>
      </c>
      <c r="C33" s="2">
        <v>45010</v>
      </c>
      <c r="D33" t="s">
        <v>648</v>
      </c>
      <c r="E33" t="s">
        <v>653</v>
      </c>
      <c r="F33" t="s">
        <v>681</v>
      </c>
      <c r="G33" t="s">
        <v>706</v>
      </c>
      <c r="H33" t="s">
        <v>708</v>
      </c>
      <c r="I33" t="s">
        <v>726</v>
      </c>
      <c r="J33" t="s">
        <v>730</v>
      </c>
      <c r="K33" t="s">
        <v>765</v>
      </c>
      <c r="L33">
        <v>1242.6600000000001</v>
      </c>
      <c r="M33">
        <v>1794.07</v>
      </c>
      <c r="N33">
        <v>8.8999999999999996E-2</v>
      </c>
      <c r="O33">
        <v>16</v>
      </c>
    </row>
    <row r="34" spans="1:15" x14ac:dyDescent="0.35">
      <c r="A34" t="s">
        <v>47</v>
      </c>
      <c r="B34" s="2">
        <v>45862</v>
      </c>
      <c r="C34" s="2">
        <v>45875</v>
      </c>
      <c r="D34" t="s">
        <v>646</v>
      </c>
      <c r="E34" t="s">
        <v>661</v>
      </c>
      <c r="F34" t="s">
        <v>682</v>
      </c>
      <c r="G34" t="s">
        <v>702</v>
      </c>
      <c r="H34" t="s">
        <v>709</v>
      </c>
      <c r="I34" t="s">
        <v>726</v>
      </c>
      <c r="J34" t="s">
        <v>729</v>
      </c>
      <c r="K34" t="s">
        <v>766</v>
      </c>
      <c r="L34">
        <v>1463.9</v>
      </c>
      <c r="M34">
        <v>2633.02</v>
      </c>
      <c r="N34">
        <v>8.4000000000000005E-2</v>
      </c>
      <c r="O34">
        <v>4</v>
      </c>
    </row>
    <row r="35" spans="1:15" x14ac:dyDescent="0.35">
      <c r="A35" t="s">
        <v>48</v>
      </c>
      <c r="B35" s="2">
        <v>45400</v>
      </c>
      <c r="C35" s="2">
        <v>45420</v>
      </c>
      <c r="D35" t="s">
        <v>649</v>
      </c>
      <c r="E35" t="s">
        <v>658</v>
      </c>
      <c r="F35" t="s">
        <v>683</v>
      </c>
      <c r="G35" t="s">
        <v>703</v>
      </c>
      <c r="I35" t="s">
        <v>726</v>
      </c>
      <c r="J35" t="s">
        <v>731</v>
      </c>
      <c r="K35" t="s">
        <v>767</v>
      </c>
      <c r="L35">
        <v>645.33000000000004</v>
      </c>
      <c r="M35">
        <v>1321.85</v>
      </c>
      <c r="N35">
        <v>0</v>
      </c>
      <c r="O35">
        <v>10</v>
      </c>
    </row>
    <row r="36" spans="1:15" x14ac:dyDescent="0.35">
      <c r="A36" t="s">
        <v>49</v>
      </c>
      <c r="B36" s="2">
        <v>45527</v>
      </c>
      <c r="C36" s="2">
        <v>45525</v>
      </c>
      <c r="D36" t="s">
        <v>646</v>
      </c>
      <c r="E36" t="s">
        <v>661</v>
      </c>
      <c r="F36" t="s">
        <v>682</v>
      </c>
      <c r="G36" t="s">
        <v>702</v>
      </c>
      <c r="H36" t="s">
        <v>707</v>
      </c>
      <c r="I36" t="s">
        <v>718</v>
      </c>
      <c r="J36" t="s">
        <v>727</v>
      </c>
      <c r="K36" t="s">
        <v>768</v>
      </c>
      <c r="L36">
        <v>1432.52</v>
      </c>
      <c r="M36">
        <v>3036.87</v>
      </c>
      <c r="N36">
        <v>0</v>
      </c>
      <c r="O36">
        <v>9</v>
      </c>
    </row>
    <row r="37" spans="1:15" x14ac:dyDescent="0.35">
      <c r="A37" t="s">
        <v>50</v>
      </c>
      <c r="B37" s="2">
        <v>45012</v>
      </c>
      <c r="C37" s="2">
        <v>45038</v>
      </c>
      <c r="D37" t="s">
        <v>647</v>
      </c>
      <c r="E37" t="s">
        <v>654</v>
      </c>
      <c r="F37" t="s">
        <v>680</v>
      </c>
      <c r="G37" t="s">
        <v>703</v>
      </c>
      <c r="H37" t="s">
        <v>709</v>
      </c>
      <c r="I37" t="s">
        <v>713</v>
      </c>
      <c r="J37" t="s">
        <v>728</v>
      </c>
      <c r="K37" t="s">
        <v>769</v>
      </c>
      <c r="L37">
        <v>178.53</v>
      </c>
      <c r="M37">
        <v>199.37</v>
      </c>
      <c r="N37">
        <v>0.10100000000000001</v>
      </c>
      <c r="O37">
        <v>37</v>
      </c>
    </row>
    <row r="38" spans="1:15" x14ac:dyDescent="0.35">
      <c r="A38" t="s">
        <v>51</v>
      </c>
      <c r="B38" s="2">
        <v>45358</v>
      </c>
      <c r="C38" s="2">
        <v>45376</v>
      </c>
      <c r="D38" t="s">
        <v>649</v>
      </c>
      <c r="E38" t="s">
        <v>656</v>
      </c>
      <c r="F38" t="s">
        <v>684</v>
      </c>
      <c r="G38" t="s">
        <v>701</v>
      </c>
      <c r="H38" t="s">
        <v>708</v>
      </c>
      <c r="I38" t="s">
        <v>717</v>
      </c>
      <c r="J38" t="s">
        <v>727</v>
      </c>
      <c r="K38" t="s">
        <v>770</v>
      </c>
      <c r="L38">
        <v>712.84</v>
      </c>
      <c r="M38">
        <v>927.51</v>
      </c>
      <c r="N38">
        <v>0.24299999999999999</v>
      </c>
      <c r="O38">
        <v>27</v>
      </c>
    </row>
    <row r="39" spans="1:15" x14ac:dyDescent="0.35">
      <c r="A39" t="s">
        <v>52</v>
      </c>
      <c r="B39" s="2">
        <v>45832</v>
      </c>
      <c r="C39" s="2">
        <v>45848</v>
      </c>
      <c r="D39" t="s">
        <v>647</v>
      </c>
      <c r="E39" t="s">
        <v>659</v>
      </c>
      <c r="F39" t="s">
        <v>685</v>
      </c>
      <c r="G39" t="s">
        <v>706</v>
      </c>
      <c r="H39" t="s">
        <v>711</v>
      </c>
      <c r="I39" t="s">
        <v>725</v>
      </c>
      <c r="J39" t="s">
        <v>727</v>
      </c>
      <c r="K39" t="s">
        <v>771</v>
      </c>
      <c r="L39">
        <v>757.19</v>
      </c>
      <c r="M39">
        <v>1735.41</v>
      </c>
      <c r="N39">
        <v>0.13600000000000001</v>
      </c>
      <c r="O39">
        <v>8</v>
      </c>
    </row>
    <row r="40" spans="1:15" x14ac:dyDescent="0.35">
      <c r="A40" t="s">
        <v>53</v>
      </c>
      <c r="B40" s="2">
        <v>45401</v>
      </c>
      <c r="C40" s="2">
        <v>45418</v>
      </c>
      <c r="D40" t="s">
        <v>646</v>
      </c>
      <c r="E40" t="s">
        <v>651</v>
      </c>
      <c r="F40" t="s">
        <v>663</v>
      </c>
      <c r="G40" t="s">
        <v>703</v>
      </c>
      <c r="H40" t="s">
        <v>708</v>
      </c>
      <c r="I40" t="s">
        <v>720</v>
      </c>
      <c r="J40" t="s">
        <v>728</v>
      </c>
      <c r="K40" t="s">
        <v>772</v>
      </c>
      <c r="L40">
        <v>865.33</v>
      </c>
      <c r="M40">
        <v>1395.64</v>
      </c>
      <c r="N40">
        <v>0.17499999999999999</v>
      </c>
      <c r="O40">
        <v>13</v>
      </c>
    </row>
    <row r="41" spans="1:15" x14ac:dyDescent="0.35">
      <c r="A41" t="s">
        <v>54</v>
      </c>
      <c r="B41" s="2">
        <v>45094</v>
      </c>
      <c r="C41" s="2">
        <v>45101</v>
      </c>
      <c r="D41" t="s">
        <v>648</v>
      </c>
      <c r="E41" t="s">
        <v>660</v>
      </c>
      <c r="F41" t="s">
        <v>686</v>
      </c>
      <c r="G41" t="s">
        <v>701</v>
      </c>
      <c r="H41" t="s">
        <v>707</v>
      </c>
      <c r="I41" t="s">
        <v>714</v>
      </c>
      <c r="J41" t="s">
        <v>728</v>
      </c>
      <c r="K41" t="s">
        <v>773</v>
      </c>
      <c r="L41">
        <v>313.99</v>
      </c>
      <c r="M41">
        <v>454.42</v>
      </c>
      <c r="N41">
        <v>0.129</v>
      </c>
      <c r="O41">
        <v>9</v>
      </c>
    </row>
    <row r="42" spans="1:15" x14ac:dyDescent="0.35">
      <c r="A42" t="s">
        <v>55</v>
      </c>
      <c r="B42" s="2">
        <v>45531</v>
      </c>
      <c r="C42" s="2">
        <v>45554</v>
      </c>
      <c r="D42" t="s">
        <v>649</v>
      </c>
      <c r="E42" t="s">
        <v>656</v>
      </c>
      <c r="F42" t="s">
        <v>671</v>
      </c>
      <c r="G42" t="s">
        <v>705</v>
      </c>
      <c r="H42" t="s">
        <v>711</v>
      </c>
      <c r="I42" t="s">
        <v>726</v>
      </c>
      <c r="J42" t="s">
        <v>732</v>
      </c>
      <c r="K42" t="s">
        <v>774</v>
      </c>
      <c r="L42">
        <v>1024.01</v>
      </c>
      <c r="M42">
        <v>1580.97</v>
      </c>
      <c r="N42">
        <v>3.6999999999999998E-2</v>
      </c>
      <c r="O42">
        <v>27</v>
      </c>
    </row>
    <row r="43" spans="1:15" x14ac:dyDescent="0.35">
      <c r="A43" t="s">
        <v>56</v>
      </c>
      <c r="B43" s="2">
        <v>45302</v>
      </c>
      <c r="C43" s="2">
        <v>45324</v>
      </c>
      <c r="D43" t="s">
        <v>646</v>
      </c>
      <c r="E43" t="s">
        <v>661</v>
      </c>
      <c r="F43" t="s">
        <v>687</v>
      </c>
      <c r="G43" t="s">
        <v>704</v>
      </c>
      <c r="H43" t="s">
        <v>708</v>
      </c>
      <c r="I43" t="s">
        <v>723</v>
      </c>
      <c r="J43" t="s">
        <v>729</v>
      </c>
      <c r="K43" t="s">
        <v>775</v>
      </c>
      <c r="L43">
        <v>1206.2</v>
      </c>
      <c r="M43">
        <v>1759.79</v>
      </c>
      <c r="N43">
        <v>0</v>
      </c>
      <c r="O43">
        <v>6</v>
      </c>
    </row>
    <row r="44" spans="1:15" x14ac:dyDescent="0.35">
      <c r="A44" t="s">
        <v>57</v>
      </c>
      <c r="B44" s="2">
        <v>45590</v>
      </c>
      <c r="C44" s="2">
        <v>45610</v>
      </c>
      <c r="D44" t="s">
        <v>646</v>
      </c>
      <c r="E44" t="s">
        <v>650</v>
      </c>
      <c r="F44" t="s">
        <v>675</v>
      </c>
      <c r="G44" t="s">
        <v>701</v>
      </c>
      <c r="H44" t="s">
        <v>711</v>
      </c>
      <c r="I44" t="s">
        <v>722</v>
      </c>
      <c r="J44" t="s">
        <v>728</v>
      </c>
      <c r="K44" t="s">
        <v>776</v>
      </c>
      <c r="L44">
        <v>1396.48</v>
      </c>
      <c r="M44">
        <v>3204.5</v>
      </c>
      <c r="N44">
        <v>0.318</v>
      </c>
      <c r="O44">
        <v>14</v>
      </c>
    </row>
    <row r="45" spans="1:15" x14ac:dyDescent="0.35">
      <c r="A45" t="s">
        <v>58</v>
      </c>
      <c r="B45" s="2">
        <v>45806</v>
      </c>
      <c r="C45" s="2">
        <v>45828</v>
      </c>
      <c r="D45" t="s">
        <v>649</v>
      </c>
      <c r="E45" t="s">
        <v>656</v>
      </c>
      <c r="F45" t="s">
        <v>671</v>
      </c>
      <c r="G45" t="s">
        <v>701</v>
      </c>
      <c r="H45" t="s">
        <v>711</v>
      </c>
      <c r="I45" t="s">
        <v>720</v>
      </c>
      <c r="J45" t="s">
        <v>728</v>
      </c>
      <c r="K45" t="s">
        <v>777</v>
      </c>
      <c r="L45">
        <v>483.47</v>
      </c>
      <c r="M45">
        <v>1135.43</v>
      </c>
      <c r="N45">
        <v>0.14599999999999999</v>
      </c>
      <c r="O45">
        <v>11</v>
      </c>
    </row>
    <row r="46" spans="1:15" x14ac:dyDescent="0.35">
      <c r="A46" t="s">
        <v>59</v>
      </c>
      <c r="B46" s="2">
        <v>45432</v>
      </c>
      <c r="C46" s="2">
        <v>45445</v>
      </c>
      <c r="D46" t="s">
        <v>648</v>
      </c>
      <c r="E46" t="s">
        <v>653</v>
      </c>
      <c r="F46" t="s">
        <v>688</v>
      </c>
      <c r="G46" t="s">
        <v>706</v>
      </c>
      <c r="H46" t="s">
        <v>709</v>
      </c>
      <c r="I46" t="s">
        <v>723</v>
      </c>
      <c r="J46" t="s">
        <v>727</v>
      </c>
      <c r="K46" t="s">
        <v>778</v>
      </c>
      <c r="L46">
        <v>675.43</v>
      </c>
      <c r="M46">
        <v>996.36</v>
      </c>
      <c r="N46">
        <v>0.182</v>
      </c>
      <c r="O46">
        <v>22</v>
      </c>
    </row>
    <row r="47" spans="1:15" x14ac:dyDescent="0.35">
      <c r="A47" t="s">
        <v>60</v>
      </c>
      <c r="B47" s="2">
        <v>45035</v>
      </c>
      <c r="C47" s="2">
        <v>45046</v>
      </c>
      <c r="D47" t="s">
        <v>647</v>
      </c>
      <c r="E47" t="s">
        <v>654</v>
      </c>
      <c r="F47" t="s">
        <v>680</v>
      </c>
      <c r="G47" t="s">
        <v>705</v>
      </c>
      <c r="H47" t="s">
        <v>707</v>
      </c>
      <c r="I47" t="s">
        <v>720</v>
      </c>
      <c r="J47" t="s">
        <v>729</v>
      </c>
      <c r="K47" t="s">
        <v>779</v>
      </c>
      <c r="L47">
        <v>826.55</v>
      </c>
      <c r="M47">
        <v>1397.05</v>
      </c>
      <c r="N47">
        <v>0.16900000000000001</v>
      </c>
      <c r="O47">
        <v>28</v>
      </c>
    </row>
    <row r="48" spans="1:15" x14ac:dyDescent="0.35">
      <c r="A48" t="s">
        <v>61</v>
      </c>
      <c r="B48" s="2">
        <v>45100</v>
      </c>
      <c r="C48" s="2">
        <v>45110</v>
      </c>
      <c r="D48" t="s">
        <v>646</v>
      </c>
      <c r="E48" t="s">
        <v>651</v>
      </c>
      <c r="F48" t="s">
        <v>669</v>
      </c>
      <c r="G48" t="s">
        <v>704</v>
      </c>
      <c r="H48" t="s">
        <v>708</v>
      </c>
      <c r="I48" t="s">
        <v>713</v>
      </c>
      <c r="J48" t="s">
        <v>728</v>
      </c>
      <c r="K48" t="s">
        <v>780</v>
      </c>
      <c r="L48">
        <v>337.75</v>
      </c>
      <c r="M48">
        <v>548.89</v>
      </c>
      <c r="N48">
        <v>0</v>
      </c>
      <c r="O48">
        <v>13</v>
      </c>
    </row>
    <row r="49" spans="1:15" x14ac:dyDescent="0.35">
      <c r="A49" t="s">
        <v>62</v>
      </c>
      <c r="B49" s="2">
        <v>45426</v>
      </c>
      <c r="C49" s="2">
        <v>45440</v>
      </c>
      <c r="D49" t="s">
        <v>649</v>
      </c>
      <c r="E49" t="s">
        <v>658</v>
      </c>
      <c r="F49" t="s">
        <v>674</v>
      </c>
      <c r="G49" t="s">
        <v>704</v>
      </c>
      <c r="H49" t="s">
        <v>707</v>
      </c>
      <c r="I49" t="s">
        <v>717</v>
      </c>
      <c r="J49" t="s">
        <v>729</v>
      </c>
      <c r="K49" t="s">
        <v>781</v>
      </c>
      <c r="L49">
        <v>1421.14</v>
      </c>
      <c r="M49">
        <v>3524</v>
      </c>
      <c r="N49">
        <v>0</v>
      </c>
      <c r="O49">
        <v>31</v>
      </c>
    </row>
    <row r="50" spans="1:15" x14ac:dyDescent="0.35">
      <c r="A50" t="s">
        <v>63</v>
      </c>
      <c r="B50" s="2">
        <v>45579</v>
      </c>
      <c r="C50" s="2">
        <v>45604</v>
      </c>
      <c r="D50" t="s">
        <v>646</v>
      </c>
      <c r="E50" t="s">
        <v>651</v>
      </c>
      <c r="F50" t="s">
        <v>665</v>
      </c>
      <c r="G50" t="s">
        <v>706</v>
      </c>
      <c r="H50" t="s">
        <v>708</v>
      </c>
      <c r="I50" t="s">
        <v>719</v>
      </c>
      <c r="J50" t="s">
        <v>729</v>
      </c>
      <c r="K50" t="s">
        <v>782</v>
      </c>
      <c r="L50">
        <v>859.35</v>
      </c>
      <c r="M50">
        <v>1825.61</v>
      </c>
      <c r="N50">
        <v>0.187</v>
      </c>
      <c r="O50">
        <v>24</v>
      </c>
    </row>
    <row r="51" spans="1:15" x14ac:dyDescent="0.35">
      <c r="A51" t="s">
        <v>64</v>
      </c>
      <c r="B51" s="2">
        <v>45117</v>
      </c>
      <c r="C51" s="2">
        <v>45139</v>
      </c>
      <c r="D51" t="s">
        <v>649</v>
      </c>
      <c r="E51" t="s">
        <v>657</v>
      </c>
      <c r="F51" t="s">
        <v>673</v>
      </c>
      <c r="G51" t="s">
        <v>704</v>
      </c>
      <c r="H51" t="s">
        <v>709</v>
      </c>
      <c r="I51" t="s">
        <v>717</v>
      </c>
      <c r="J51" t="s">
        <v>728</v>
      </c>
      <c r="K51" t="s">
        <v>783</v>
      </c>
      <c r="L51">
        <v>1303.56</v>
      </c>
      <c r="M51">
        <v>1791.37</v>
      </c>
      <c r="N51">
        <v>0.126</v>
      </c>
      <c r="O51">
        <v>22</v>
      </c>
    </row>
    <row r="52" spans="1:15" x14ac:dyDescent="0.35">
      <c r="A52" t="s">
        <v>65</v>
      </c>
      <c r="B52" s="2">
        <v>45602</v>
      </c>
      <c r="C52" s="2">
        <v>45618</v>
      </c>
      <c r="D52" t="s">
        <v>648</v>
      </c>
      <c r="E52" t="s">
        <v>653</v>
      </c>
      <c r="F52" t="s">
        <v>667</v>
      </c>
      <c r="G52" t="s">
        <v>703</v>
      </c>
      <c r="H52" t="s">
        <v>710</v>
      </c>
      <c r="I52" t="s">
        <v>726</v>
      </c>
      <c r="J52" t="s">
        <v>733</v>
      </c>
      <c r="K52" t="s">
        <v>784</v>
      </c>
      <c r="L52">
        <v>1454.11</v>
      </c>
      <c r="M52">
        <v>2629.75</v>
      </c>
      <c r="N52">
        <v>0.29199999999999998</v>
      </c>
      <c r="O52">
        <v>8</v>
      </c>
    </row>
    <row r="53" spans="1:15" x14ac:dyDescent="0.35">
      <c r="A53" t="s">
        <v>66</v>
      </c>
      <c r="B53" s="2">
        <v>45582</v>
      </c>
      <c r="C53" s="2">
        <v>45602</v>
      </c>
      <c r="D53" t="s">
        <v>647</v>
      </c>
      <c r="E53" t="s">
        <v>654</v>
      </c>
      <c r="F53" t="s">
        <v>668</v>
      </c>
      <c r="G53" t="s">
        <v>706</v>
      </c>
      <c r="H53" t="s">
        <v>710</v>
      </c>
      <c r="I53" t="s">
        <v>719</v>
      </c>
      <c r="J53" t="s">
        <v>732</v>
      </c>
      <c r="K53" t="s">
        <v>785</v>
      </c>
      <c r="L53">
        <v>72.94</v>
      </c>
      <c r="M53">
        <v>106.3</v>
      </c>
      <c r="N53">
        <v>0.29499999999999998</v>
      </c>
      <c r="O53">
        <v>8</v>
      </c>
    </row>
    <row r="54" spans="1:15" x14ac:dyDescent="0.35">
      <c r="A54" t="s">
        <v>67</v>
      </c>
      <c r="B54" s="2">
        <v>45016</v>
      </c>
      <c r="C54" s="2">
        <v>45021</v>
      </c>
      <c r="D54" t="s">
        <v>646</v>
      </c>
      <c r="E54" t="s">
        <v>650</v>
      </c>
      <c r="F54" t="s">
        <v>678</v>
      </c>
      <c r="G54" t="s">
        <v>702</v>
      </c>
      <c r="H54" t="s">
        <v>709</v>
      </c>
      <c r="I54" t="s">
        <v>717</v>
      </c>
      <c r="J54" t="s">
        <v>731</v>
      </c>
      <c r="K54" t="s">
        <v>786</v>
      </c>
      <c r="L54">
        <v>533.26</v>
      </c>
      <c r="M54">
        <v>385.72</v>
      </c>
      <c r="N54">
        <v>0</v>
      </c>
      <c r="O54">
        <v>15</v>
      </c>
    </row>
    <row r="55" spans="1:15" x14ac:dyDescent="0.35">
      <c r="A55" t="s">
        <v>68</v>
      </c>
      <c r="B55" s="2">
        <v>45678</v>
      </c>
      <c r="C55" s="2">
        <v>45704</v>
      </c>
      <c r="D55" t="s">
        <v>649</v>
      </c>
      <c r="E55" t="s">
        <v>657</v>
      </c>
      <c r="F55" t="s">
        <v>679</v>
      </c>
      <c r="G55" t="s">
        <v>701</v>
      </c>
      <c r="H55" t="s">
        <v>710</v>
      </c>
      <c r="I55" t="s">
        <v>719</v>
      </c>
      <c r="J55" t="s">
        <v>731</v>
      </c>
      <c r="K55" t="s">
        <v>787</v>
      </c>
      <c r="L55">
        <v>204.11</v>
      </c>
      <c r="M55">
        <v>236.87</v>
      </c>
      <c r="N55">
        <v>0.182</v>
      </c>
      <c r="O55">
        <v>13</v>
      </c>
    </row>
    <row r="56" spans="1:15" x14ac:dyDescent="0.35">
      <c r="A56" t="s">
        <v>69</v>
      </c>
      <c r="B56" s="2">
        <v>45168</v>
      </c>
      <c r="C56" s="2">
        <v>45170</v>
      </c>
      <c r="D56" t="s">
        <v>649</v>
      </c>
      <c r="E56" t="s">
        <v>656</v>
      </c>
      <c r="F56" t="s">
        <v>684</v>
      </c>
      <c r="G56" t="s">
        <v>701</v>
      </c>
      <c r="H56" t="s">
        <v>711</v>
      </c>
      <c r="I56" t="s">
        <v>725</v>
      </c>
      <c r="J56" t="s">
        <v>729</v>
      </c>
      <c r="K56" t="s">
        <v>788</v>
      </c>
      <c r="L56">
        <v>44.42</v>
      </c>
      <c r="M56">
        <v>41.9</v>
      </c>
      <c r="N56">
        <v>0.14399999999999999</v>
      </c>
      <c r="O56">
        <v>6</v>
      </c>
    </row>
    <row r="57" spans="1:15" x14ac:dyDescent="0.35">
      <c r="A57" t="s">
        <v>70</v>
      </c>
      <c r="B57" s="2">
        <v>45753</v>
      </c>
      <c r="C57" s="2">
        <v>45777</v>
      </c>
      <c r="D57" t="s">
        <v>648</v>
      </c>
      <c r="E57" t="s">
        <v>655</v>
      </c>
      <c r="F57" t="s">
        <v>672</v>
      </c>
      <c r="G57" t="s">
        <v>702</v>
      </c>
      <c r="H57" t="s">
        <v>708</v>
      </c>
      <c r="I57" t="s">
        <v>723</v>
      </c>
      <c r="J57" t="s">
        <v>732</v>
      </c>
      <c r="K57" t="s">
        <v>789</v>
      </c>
      <c r="L57">
        <v>855.78</v>
      </c>
      <c r="M57">
        <v>977.38</v>
      </c>
      <c r="N57">
        <v>0.14699999999999999</v>
      </c>
      <c r="O57">
        <v>38</v>
      </c>
    </row>
    <row r="58" spans="1:15" x14ac:dyDescent="0.35">
      <c r="A58" t="s">
        <v>71</v>
      </c>
      <c r="B58" s="2">
        <v>45697</v>
      </c>
      <c r="C58" s="2">
        <v>45717</v>
      </c>
      <c r="D58" t="s">
        <v>648</v>
      </c>
      <c r="E58" t="s">
        <v>655</v>
      </c>
      <c r="F58" t="s">
        <v>670</v>
      </c>
      <c r="G58" t="s">
        <v>701</v>
      </c>
      <c r="H58" t="s">
        <v>710</v>
      </c>
      <c r="I58" t="s">
        <v>717</v>
      </c>
      <c r="J58" t="s">
        <v>731</v>
      </c>
      <c r="K58" t="s">
        <v>790</v>
      </c>
      <c r="L58">
        <v>1154.6400000000001</v>
      </c>
      <c r="M58">
        <v>2794.13</v>
      </c>
      <c r="N58">
        <v>3.5000000000000003E-2</v>
      </c>
      <c r="O58">
        <v>11</v>
      </c>
    </row>
    <row r="59" spans="1:15" x14ac:dyDescent="0.35">
      <c r="A59" t="s">
        <v>72</v>
      </c>
      <c r="B59" s="2">
        <v>45643</v>
      </c>
      <c r="C59" s="2">
        <v>45644</v>
      </c>
      <c r="D59" t="s">
        <v>649</v>
      </c>
      <c r="E59" t="s">
        <v>656</v>
      </c>
      <c r="F59" t="s">
        <v>684</v>
      </c>
      <c r="G59" t="s">
        <v>702</v>
      </c>
      <c r="H59" t="s">
        <v>707</v>
      </c>
      <c r="I59" t="s">
        <v>716</v>
      </c>
      <c r="J59" t="s">
        <v>733</v>
      </c>
      <c r="K59" t="s">
        <v>791</v>
      </c>
      <c r="L59">
        <v>346.82</v>
      </c>
      <c r="M59">
        <v>701.95</v>
      </c>
      <c r="N59">
        <v>0.14699999999999999</v>
      </c>
      <c r="O59">
        <v>8</v>
      </c>
    </row>
    <row r="60" spans="1:15" x14ac:dyDescent="0.35">
      <c r="A60" t="s">
        <v>73</v>
      </c>
      <c r="B60" s="2">
        <v>45817</v>
      </c>
      <c r="C60" s="2">
        <v>45826</v>
      </c>
      <c r="D60" t="s">
        <v>649</v>
      </c>
      <c r="E60" t="s">
        <v>657</v>
      </c>
      <c r="F60" t="s">
        <v>673</v>
      </c>
      <c r="G60" t="s">
        <v>705</v>
      </c>
      <c r="H60" t="s">
        <v>709</v>
      </c>
      <c r="I60" t="s">
        <v>722</v>
      </c>
      <c r="J60" t="s">
        <v>733</v>
      </c>
      <c r="K60" t="s">
        <v>792</v>
      </c>
      <c r="L60">
        <v>1225.5</v>
      </c>
      <c r="M60">
        <v>-5.27</v>
      </c>
      <c r="N60">
        <v>7.4999999999999997E-2</v>
      </c>
      <c r="O60">
        <v>56</v>
      </c>
    </row>
    <row r="61" spans="1:15" x14ac:dyDescent="0.35">
      <c r="A61" t="s">
        <v>74</v>
      </c>
      <c r="B61" s="2">
        <v>45779</v>
      </c>
      <c r="C61" s="2">
        <v>45790</v>
      </c>
      <c r="D61" t="s">
        <v>646</v>
      </c>
      <c r="E61" t="s">
        <v>650</v>
      </c>
      <c r="F61" t="s">
        <v>678</v>
      </c>
      <c r="G61" t="s">
        <v>705</v>
      </c>
      <c r="H61" t="s">
        <v>708</v>
      </c>
      <c r="I61" t="s">
        <v>720</v>
      </c>
      <c r="J61" t="s">
        <v>733</v>
      </c>
      <c r="K61" t="s">
        <v>793</v>
      </c>
      <c r="L61">
        <v>1057.5999999999999</v>
      </c>
      <c r="M61">
        <v>1437.06</v>
      </c>
      <c r="N61">
        <v>0.20499999999999999</v>
      </c>
      <c r="O61">
        <v>4</v>
      </c>
    </row>
    <row r="62" spans="1:15" x14ac:dyDescent="0.35">
      <c r="A62" t="s">
        <v>75</v>
      </c>
      <c r="B62" s="2">
        <v>45361</v>
      </c>
      <c r="C62" s="2">
        <v>45391</v>
      </c>
      <c r="D62" t="s">
        <v>649</v>
      </c>
      <c r="E62" t="s">
        <v>657</v>
      </c>
      <c r="F62" t="s">
        <v>679</v>
      </c>
      <c r="G62" t="s">
        <v>701</v>
      </c>
      <c r="H62" t="s">
        <v>711</v>
      </c>
      <c r="I62" t="s">
        <v>714</v>
      </c>
      <c r="J62" t="s">
        <v>727</v>
      </c>
      <c r="K62" t="s">
        <v>794</v>
      </c>
      <c r="L62">
        <v>1176.56</v>
      </c>
      <c r="M62">
        <v>1911.89</v>
      </c>
      <c r="N62">
        <v>0.11899999999999999</v>
      </c>
      <c r="O62">
        <v>20</v>
      </c>
    </row>
    <row r="63" spans="1:15" x14ac:dyDescent="0.35">
      <c r="A63" t="s">
        <v>76</v>
      </c>
      <c r="B63" s="2">
        <v>45910</v>
      </c>
      <c r="C63" s="2">
        <v>45912</v>
      </c>
      <c r="D63" t="s">
        <v>647</v>
      </c>
      <c r="E63" t="s">
        <v>652</v>
      </c>
      <c r="F63" t="s">
        <v>689</v>
      </c>
      <c r="G63" t="s">
        <v>704</v>
      </c>
      <c r="H63" t="s">
        <v>708</v>
      </c>
      <c r="I63" t="s">
        <v>719</v>
      </c>
      <c r="J63" t="s">
        <v>727</v>
      </c>
      <c r="K63" t="s">
        <v>795</v>
      </c>
      <c r="L63">
        <v>1470.15</v>
      </c>
      <c r="M63">
        <v>2593.7800000000002</v>
      </c>
      <c r="N63">
        <v>0.11</v>
      </c>
      <c r="O63">
        <v>12</v>
      </c>
    </row>
    <row r="64" spans="1:15" x14ac:dyDescent="0.35">
      <c r="A64" t="s">
        <v>77</v>
      </c>
      <c r="B64" s="2">
        <v>45774</v>
      </c>
      <c r="C64" s="2">
        <v>45802</v>
      </c>
      <c r="D64" t="s">
        <v>649</v>
      </c>
      <c r="E64" t="s">
        <v>657</v>
      </c>
      <c r="F64" t="s">
        <v>690</v>
      </c>
      <c r="G64" t="s">
        <v>705</v>
      </c>
      <c r="H64" t="s">
        <v>709</v>
      </c>
      <c r="I64" t="s">
        <v>714</v>
      </c>
      <c r="J64" t="s">
        <v>730</v>
      </c>
      <c r="K64" t="s">
        <v>796</v>
      </c>
      <c r="L64">
        <v>603.45000000000005</v>
      </c>
      <c r="M64">
        <v>1244.08</v>
      </c>
      <c r="N64">
        <v>0.2</v>
      </c>
      <c r="O64">
        <v>11</v>
      </c>
    </row>
    <row r="65" spans="1:15" x14ac:dyDescent="0.35">
      <c r="A65" t="s">
        <v>78</v>
      </c>
      <c r="B65" s="2">
        <v>45598</v>
      </c>
      <c r="C65" s="2">
        <v>45614</v>
      </c>
      <c r="D65" t="s">
        <v>647</v>
      </c>
      <c r="E65" t="s">
        <v>654</v>
      </c>
      <c r="F65" t="s">
        <v>691</v>
      </c>
      <c r="G65" t="s">
        <v>705</v>
      </c>
      <c r="H65" t="s">
        <v>710</v>
      </c>
      <c r="I65" t="s">
        <v>719</v>
      </c>
      <c r="J65" t="s">
        <v>732</v>
      </c>
      <c r="K65" t="s">
        <v>797</v>
      </c>
      <c r="L65">
        <v>1233.58</v>
      </c>
      <c r="M65">
        <v>1912.51</v>
      </c>
      <c r="N65">
        <v>0.255</v>
      </c>
      <c r="O65">
        <v>51</v>
      </c>
    </row>
    <row r="66" spans="1:15" x14ac:dyDescent="0.35">
      <c r="A66" t="s">
        <v>79</v>
      </c>
      <c r="B66" s="2">
        <v>44972</v>
      </c>
      <c r="C66" s="2">
        <v>44983</v>
      </c>
      <c r="D66" t="s">
        <v>646</v>
      </c>
      <c r="E66" t="s">
        <v>661</v>
      </c>
      <c r="F66" t="s">
        <v>682</v>
      </c>
      <c r="G66" t="s">
        <v>703</v>
      </c>
      <c r="H66" t="s">
        <v>707</v>
      </c>
      <c r="I66" t="s">
        <v>723</v>
      </c>
      <c r="J66" t="s">
        <v>731</v>
      </c>
      <c r="K66" t="s">
        <v>798</v>
      </c>
      <c r="L66">
        <v>498.5</v>
      </c>
      <c r="M66">
        <v>755.87</v>
      </c>
      <c r="N66">
        <v>0.13</v>
      </c>
      <c r="O66">
        <v>40</v>
      </c>
    </row>
    <row r="67" spans="1:15" x14ac:dyDescent="0.35">
      <c r="A67" t="s">
        <v>80</v>
      </c>
      <c r="B67" s="2">
        <v>45263</v>
      </c>
      <c r="C67" s="2">
        <v>45286</v>
      </c>
      <c r="D67" t="s">
        <v>648</v>
      </c>
      <c r="E67" t="s">
        <v>655</v>
      </c>
      <c r="F67" t="s">
        <v>692</v>
      </c>
      <c r="G67" t="s">
        <v>702</v>
      </c>
      <c r="H67" t="s">
        <v>707</v>
      </c>
      <c r="I67" t="s">
        <v>719</v>
      </c>
      <c r="J67" t="s">
        <v>730</v>
      </c>
      <c r="K67" t="s">
        <v>799</v>
      </c>
      <c r="L67">
        <v>1303.1099999999999</v>
      </c>
      <c r="M67">
        <v>1145.67</v>
      </c>
      <c r="N67">
        <v>0.184</v>
      </c>
      <c r="O67">
        <v>13</v>
      </c>
    </row>
    <row r="68" spans="1:15" x14ac:dyDescent="0.35">
      <c r="A68" t="s">
        <v>81</v>
      </c>
      <c r="B68" s="2">
        <v>45004</v>
      </c>
      <c r="C68" s="2">
        <v>45025</v>
      </c>
      <c r="D68" t="s">
        <v>649</v>
      </c>
      <c r="E68" t="s">
        <v>658</v>
      </c>
      <c r="F68" t="s">
        <v>693</v>
      </c>
      <c r="G68" t="s">
        <v>704</v>
      </c>
      <c r="H68" t="s">
        <v>707</v>
      </c>
      <c r="I68" t="s">
        <v>716</v>
      </c>
      <c r="J68" t="s">
        <v>733</v>
      </c>
      <c r="K68" t="s">
        <v>800</v>
      </c>
      <c r="L68">
        <v>1082.17</v>
      </c>
      <c r="M68">
        <v>1234.0999999999999</v>
      </c>
      <c r="N68">
        <v>0.189</v>
      </c>
      <c r="O68">
        <v>16</v>
      </c>
    </row>
    <row r="69" spans="1:15" x14ac:dyDescent="0.35">
      <c r="A69" t="s">
        <v>82</v>
      </c>
      <c r="B69" s="2">
        <v>45434</v>
      </c>
      <c r="C69" s="2">
        <v>45449</v>
      </c>
      <c r="D69" t="s">
        <v>647</v>
      </c>
      <c r="E69" t="s">
        <v>652</v>
      </c>
      <c r="F69" t="s">
        <v>694</v>
      </c>
      <c r="G69" t="s">
        <v>701</v>
      </c>
      <c r="H69" t="s">
        <v>710</v>
      </c>
      <c r="I69" t="s">
        <v>712</v>
      </c>
      <c r="J69" t="s">
        <v>732</v>
      </c>
      <c r="K69" t="s">
        <v>801</v>
      </c>
      <c r="L69">
        <v>673.88</v>
      </c>
      <c r="M69">
        <v>1228.01</v>
      </c>
      <c r="N69">
        <v>0.105</v>
      </c>
      <c r="O69">
        <v>13</v>
      </c>
    </row>
    <row r="70" spans="1:15" x14ac:dyDescent="0.35">
      <c r="A70" t="s">
        <v>83</v>
      </c>
      <c r="B70" s="2">
        <v>45157</v>
      </c>
      <c r="C70" s="2">
        <v>45176</v>
      </c>
      <c r="D70" t="s">
        <v>646</v>
      </c>
      <c r="E70" t="s">
        <v>661</v>
      </c>
      <c r="F70" t="s">
        <v>682</v>
      </c>
      <c r="G70" t="s">
        <v>706</v>
      </c>
      <c r="H70" t="s">
        <v>707</v>
      </c>
      <c r="I70" t="s">
        <v>726</v>
      </c>
      <c r="J70" t="s">
        <v>732</v>
      </c>
      <c r="K70" t="s">
        <v>802</v>
      </c>
      <c r="L70">
        <v>494.61</v>
      </c>
      <c r="M70">
        <v>605.23</v>
      </c>
      <c r="N70">
        <v>0.20399999999999999</v>
      </c>
      <c r="O70">
        <v>18</v>
      </c>
    </row>
    <row r="71" spans="1:15" x14ac:dyDescent="0.35">
      <c r="A71" t="s">
        <v>84</v>
      </c>
      <c r="B71" s="2">
        <v>45037</v>
      </c>
      <c r="C71" s="2">
        <v>45056</v>
      </c>
      <c r="D71" t="s">
        <v>647</v>
      </c>
      <c r="E71" t="s">
        <v>659</v>
      </c>
      <c r="F71" t="s">
        <v>685</v>
      </c>
      <c r="G71" t="s">
        <v>701</v>
      </c>
      <c r="H71" t="s">
        <v>707</v>
      </c>
      <c r="I71" t="s">
        <v>720</v>
      </c>
      <c r="J71" t="s">
        <v>727</v>
      </c>
      <c r="K71" t="s">
        <v>803</v>
      </c>
      <c r="L71">
        <v>882.33</v>
      </c>
      <c r="M71">
        <v>1880.15</v>
      </c>
      <c r="N71">
        <v>0.05</v>
      </c>
      <c r="O71">
        <v>5</v>
      </c>
    </row>
    <row r="72" spans="1:15" x14ac:dyDescent="0.35">
      <c r="A72" t="s">
        <v>85</v>
      </c>
      <c r="B72" s="2">
        <v>45369</v>
      </c>
      <c r="C72" s="2">
        <v>45372</v>
      </c>
      <c r="D72" t="s">
        <v>649</v>
      </c>
      <c r="E72" t="s">
        <v>656</v>
      </c>
      <c r="F72" t="s">
        <v>684</v>
      </c>
      <c r="G72" t="s">
        <v>705</v>
      </c>
      <c r="H72" t="s">
        <v>708</v>
      </c>
      <c r="I72" t="s">
        <v>724</v>
      </c>
      <c r="J72" t="s">
        <v>733</v>
      </c>
      <c r="K72" t="s">
        <v>804</v>
      </c>
      <c r="L72">
        <v>910.63</v>
      </c>
      <c r="M72">
        <v>1269.4000000000001</v>
      </c>
      <c r="N72">
        <v>6.8000000000000005E-2</v>
      </c>
      <c r="O72">
        <v>9</v>
      </c>
    </row>
    <row r="73" spans="1:15" x14ac:dyDescent="0.35">
      <c r="A73" t="s">
        <v>86</v>
      </c>
      <c r="B73" s="2">
        <v>45756</v>
      </c>
      <c r="C73" s="2">
        <v>45783</v>
      </c>
      <c r="D73" t="s">
        <v>648</v>
      </c>
      <c r="E73" t="s">
        <v>655</v>
      </c>
      <c r="F73" t="s">
        <v>672</v>
      </c>
      <c r="G73" t="s">
        <v>706</v>
      </c>
      <c r="H73" t="s">
        <v>709</v>
      </c>
      <c r="I73" t="s">
        <v>721</v>
      </c>
      <c r="J73" t="s">
        <v>731</v>
      </c>
      <c r="K73" t="s">
        <v>805</v>
      </c>
      <c r="L73">
        <v>264.19</v>
      </c>
      <c r="M73">
        <v>620.92999999999995</v>
      </c>
      <c r="N73">
        <v>0.14199999999999999</v>
      </c>
      <c r="O73">
        <v>12</v>
      </c>
    </row>
    <row r="74" spans="1:15" x14ac:dyDescent="0.35">
      <c r="A74" t="s">
        <v>87</v>
      </c>
      <c r="B74" s="2">
        <v>45394</v>
      </c>
      <c r="C74" s="2">
        <v>45419</v>
      </c>
      <c r="D74" t="s">
        <v>646</v>
      </c>
      <c r="E74" t="s">
        <v>661</v>
      </c>
      <c r="F74" t="s">
        <v>682</v>
      </c>
      <c r="G74" t="s">
        <v>702</v>
      </c>
      <c r="H74" t="s">
        <v>710</v>
      </c>
      <c r="I74" t="s">
        <v>720</v>
      </c>
      <c r="J74" t="s">
        <v>731</v>
      </c>
      <c r="K74" t="s">
        <v>806</v>
      </c>
      <c r="L74">
        <v>1376.51</v>
      </c>
      <c r="M74">
        <v>1455.91</v>
      </c>
      <c r="N74">
        <v>0.185</v>
      </c>
      <c r="O74">
        <v>17</v>
      </c>
    </row>
    <row r="75" spans="1:15" x14ac:dyDescent="0.35">
      <c r="A75" t="s">
        <v>88</v>
      </c>
      <c r="B75" s="2">
        <v>45641</v>
      </c>
      <c r="C75" s="2">
        <v>45646</v>
      </c>
      <c r="D75" t="s">
        <v>647</v>
      </c>
      <c r="E75" t="s">
        <v>659</v>
      </c>
      <c r="F75" t="s">
        <v>676</v>
      </c>
      <c r="G75" t="s">
        <v>705</v>
      </c>
      <c r="H75" t="s">
        <v>711</v>
      </c>
      <c r="I75" t="s">
        <v>713</v>
      </c>
      <c r="J75" t="s">
        <v>729</v>
      </c>
      <c r="K75" t="s">
        <v>807</v>
      </c>
      <c r="L75">
        <v>717.55</v>
      </c>
      <c r="M75">
        <v>546.42999999999995</v>
      </c>
      <c r="N75">
        <v>4.7E-2</v>
      </c>
      <c r="O75">
        <v>18</v>
      </c>
    </row>
    <row r="76" spans="1:15" x14ac:dyDescent="0.35">
      <c r="A76" t="s">
        <v>89</v>
      </c>
      <c r="B76" s="2">
        <v>45066</v>
      </c>
      <c r="C76" s="2">
        <v>45064</v>
      </c>
      <c r="D76" t="s">
        <v>646</v>
      </c>
      <c r="E76" t="s">
        <v>661</v>
      </c>
      <c r="F76" t="s">
        <v>687</v>
      </c>
      <c r="G76" t="s">
        <v>701</v>
      </c>
      <c r="H76" t="s">
        <v>710</v>
      </c>
      <c r="I76" t="s">
        <v>720</v>
      </c>
      <c r="J76" t="s">
        <v>727</v>
      </c>
      <c r="K76" t="s">
        <v>808</v>
      </c>
      <c r="L76">
        <v>917.88</v>
      </c>
      <c r="M76">
        <v>1347.92</v>
      </c>
      <c r="N76">
        <v>0.34300000000000003</v>
      </c>
      <c r="O76">
        <v>5</v>
      </c>
    </row>
    <row r="77" spans="1:15" x14ac:dyDescent="0.35">
      <c r="A77" t="s">
        <v>90</v>
      </c>
      <c r="B77" s="2">
        <v>45187</v>
      </c>
      <c r="C77" s="2">
        <v>45207</v>
      </c>
      <c r="D77" t="s">
        <v>647</v>
      </c>
      <c r="E77" t="s">
        <v>654</v>
      </c>
      <c r="F77" t="s">
        <v>680</v>
      </c>
      <c r="G77" t="s">
        <v>705</v>
      </c>
      <c r="H77" t="s">
        <v>711</v>
      </c>
      <c r="I77" t="s">
        <v>717</v>
      </c>
      <c r="J77" t="s">
        <v>727</v>
      </c>
      <c r="K77" t="s">
        <v>809</v>
      </c>
      <c r="L77">
        <v>825.64</v>
      </c>
      <c r="M77">
        <v>1108.43</v>
      </c>
      <c r="N77">
        <v>0.114</v>
      </c>
      <c r="O77">
        <v>7</v>
      </c>
    </row>
    <row r="78" spans="1:15" x14ac:dyDescent="0.35">
      <c r="A78" t="s">
        <v>91</v>
      </c>
      <c r="B78" s="2">
        <v>45532</v>
      </c>
      <c r="C78" s="2">
        <v>45560</v>
      </c>
      <c r="D78" t="s">
        <v>648</v>
      </c>
      <c r="E78" t="s">
        <v>655</v>
      </c>
      <c r="F78" t="s">
        <v>692</v>
      </c>
      <c r="G78" t="s">
        <v>703</v>
      </c>
      <c r="H78" t="s">
        <v>708</v>
      </c>
      <c r="J78" t="s">
        <v>733</v>
      </c>
      <c r="K78" t="s">
        <v>810</v>
      </c>
      <c r="L78">
        <v>1394.65</v>
      </c>
      <c r="M78">
        <v>3144.1</v>
      </c>
      <c r="N78">
        <v>0.13400000000000001</v>
      </c>
      <c r="O78">
        <v>13</v>
      </c>
    </row>
    <row r="79" spans="1:15" x14ac:dyDescent="0.35">
      <c r="A79" t="s">
        <v>92</v>
      </c>
      <c r="B79" s="2">
        <v>45473</v>
      </c>
      <c r="C79" s="2">
        <v>45471</v>
      </c>
      <c r="D79" t="s">
        <v>648</v>
      </c>
      <c r="E79" t="s">
        <v>655</v>
      </c>
      <c r="F79" t="s">
        <v>692</v>
      </c>
      <c r="G79" t="s">
        <v>705</v>
      </c>
      <c r="H79" t="s">
        <v>711</v>
      </c>
      <c r="I79" t="s">
        <v>716</v>
      </c>
      <c r="J79" t="s">
        <v>733</v>
      </c>
      <c r="K79" t="s">
        <v>811</v>
      </c>
      <c r="L79">
        <v>1112.98</v>
      </c>
      <c r="M79">
        <v>2095.73</v>
      </c>
      <c r="N79">
        <v>7.1999999999999995E-2</v>
      </c>
      <c r="O79">
        <v>17</v>
      </c>
    </row>
    <row r="80" spans="1:15" x14ac:dyDescent="0.35">
      <c r="A80" t="s">
        <v>93</v>
      </c>
      <c r="B80" s="2">
        <v>45091</v>
      </c>
      <c r="C80" s="2">
        <v>45093</v>
      </c>
      <c r="D80" t="s">
        <v>649</v>
      </c>
      <c r="E80" t="s">
        <v>658</v>
      </c>
      <c r="F80" t="s">
        <v>693</v>
      </c>
      <c r="G80" t="s">
        <v>703</v>
      </c>
      <c r="H80" t="s">
        <v>711</v>
      </c>
      <c r="I80" t="s">
        <v>723</v>
      </c>
      <c r="J80" t="s">
        <v>727</v>
      </c>
      <c r="K80" t="s">
        <v>812</v>
      </c>
      <c r="L80">
        <v>357.36</v>
      </c>
      <c r="M80">
        <v>703.62</v>
      </c>
      <c r="N80">
        <v>0.25700000000000001</v>
      </c>
      <c r="O80">
        <v>20</v>
      </c>
    </row>
    <row r="81" spans="1:15" x14ac:dyDescent="0.35">
      <c r="A81" t="s">
        <v>94</v>
      </c>
      <c r="B81" s="2">
        <v>45617</v>
      </c>
      <c r="C81" s="2">
        <v>45647</v>
      </c>
      <c r="D81" t="s">
        <v>649</v>
      </c>
      <c r="E81" t="s">
        <v>657</v>
      </c>
      <c r="F81" t="s">
        <v>673</v>
      </c>
      <c r="G81" t="s">
        <v>705</v>
      </c>
      <c r="H81" t="s">
        <v>711</v>
      </c>
      <c r="I81" t="s">
        <v>714</v>
      </c>
      <c r="J81" t="s">
        <v>732</v>
      </c>
      <c r="K81" t="s">
        <v>813</v>
      </c>
      <c r="L81">
        <v>1122.68</v>
      </c>
      <c r="M81">
        <v>1997.19</v>
      </c>
      <c r="N81">
        <v>0.186</v>
      </c>
      <c r="O81">
        <v>3</v>
      </c>
    </row>
    <row r="82" spans="1:15" x14ac:dyDescent="0.35">
      <c r="A82" t="s">
        <v>95</v>
      </c>
      <c r="B82" s="2">
        <v>44965</v>
      </c>
      <c r="C82" s="2">
        <v>44968</v>
      </c>
      <c r="D82" t="s">
        <v>646</v>
      </c>
      <c r="E82" t="s">
        <v>661</v>
      </c>
      <c r="F82" t="s">
        <v>695</v>
      </c>
      <c r="G82" t="s">
        <v>701</v>
      </c>
      <c r="H82" t="s">
        <v>711</v>
      </c>
      <c r="I82" t="s">
        <v>724</v>
      </c>
      <c r="J82" t="s">
        <v>729</v>
      </c>
      <c r="K82" t="s">
        <v>814</v>
      </c>
      <c r="L82">
        <v>1410.05</v>
      </c>
      <c r="M82">
        <v>2763.95</v>
      </c>
      <c r="N82">
        <v>0.161</v>
      </c>
      <c r="O82">
        <v>26</v>
      </c>
    </row>
    <row r="83" spans="1:15" x14ac:dyDescent="0.35">
      <c r="A83" t="s">
        <v>96</v>
      </c>
      <c r="B83" s="2">
        <v>45157</v>
      </c>
      <c r="C83" s="2">
        <v>45181</v>
      </c>
      <c r="D83" t="s">
        <v>648</v>
      </c>
      <c r="E83" t="s">
        <v>653</v>
      </c>
      <c r="F83" t="s">
        <v>688</v>
      </c>
      <c r="G83" t="s">
        <v>706</v>
      </c>
      <c r="H83" t="s">
        <v>707</v>
      </c>
      <c r="I83" t="s">
        <v>714</v>
      </c>
      <c r="J83" t="s">
        <v>728</v>
      </c>
      <c r="K83" t="s">
        <v>815</v>
      </c>
      <c r="L83">
        <v>1183.95</v>
      </c>
      <c r="M83">
        <v>1503.53</v>
      </c>
      <c r="N83">
        <v>0.24099999999999999</v>
      </c>
      <c r="O83">
        <v>16</v>
      </c>
    </row>
    <row r="84" spans="1:15" x14ac:dyDescent="0.35">
      <c r="A84" t="s">
        <v>97</v>
      </c>
      <c r="B84" s="2">
        <v>45791</v>
      </c>
      <c r="C84" s="2">
        <v>45801</v>
      </c>
      <c r="D84" t="s">
        <v>649</v>
      </c>
      <c r="E84" t="s">
        <v>657</v>
      </c>
      <c r="F84" t="s">
        <v>690</v>
      </c>
      <c r="G84" t="s">
        <v>705</v>
      </c>
      <c r="H84" t="s">
        <v>709</v>
      </c>
      <c r="I84" t="s">
        <v>723</v>
      </c>
      <c r="J84" t="s">
        <v>727</v>
      </c>
      <c r="K84" t="s">
        <v>816</v>
      </c>
      <c r="L84">
        <v>170.39</v>
      </c>
      <c r="M84">
        <v>388.04</v>
      </c>
      <c r="N84">
        <v>8.4000000000000005E-2</v>
      </c>
      <c r="O84">
        <v>15</v>
      </c>
    </row>
    <row r="85" spans="1:15" x14ac:dyDescent="0.35">
      <c r="A85" t="s">
        <v>98</v>
      </c>
      <c r="B85" s="2">
        <v>45770</v>
      </c>
      <c r="C85" s="2">
        <v>45769</v>
      </c>
      <c r="D85" t="s">
        <v>648</v>
      </c>
      <c r="E85" t="s">
        <v>660</v>
      </c>
      <c r="F85" t="s">
        <v>686</v>
      </c>
      <c r="G85" t="s">
        <v>703</v>
      </c>
      <c r="H85" t="s">
        <v>710</v>
      </c>
      <c r="I85" t="s">
        <v>726</v>
      </c>
      <c r="J85" t="s">
        <v>732</v>
      </c>
      <c r="K85" t="s">
        <v>817</v>
      </c>
      <c r="L85">
        <v>23.24</v>
      </c>
      <c r="M85">
        <v>44.57</v>
      </c>
      <c r="N85">
        <v>0.215</v>
      </c>
      <c r="O85">
        <v>15</v>
      </c>
    </row>
    <row r="86" spans="1:15" x14ac:dyDescent="0.35">
      <c r="A86" t="s">
        <v>99</v>
      </c>
      <c r="B86" s="2">
        <v>45741</v>
      </c>
      <c r="C86" s="2">
        <v>45764</v>
      </c>
      <c r="D86" t="s">
        <v>649</v>
      </c>
      <c r="E86" t="s">
        <v>658</v>
      </c>
      <c r="F86" t="s">
        <v>683</v>
      </c>
      <c r="G86" t="s">
        <v>704</v>
      </c>
      <c r="H86" t="s">
        <v>707</v>
      </c>
      <c r="I86" t="s">
        <v>722</v>
      </c>
      <c r="J86" t="s">
        <v>729</v>
      </c>
      <c r="K86" t="s">
        <v>818</v>
      </c>
      <c r="L86">
        <v>1421.19</v>
      </c>
      <c r="M86">
        <v>1808.26</v>
      </c>
      <c r="N86">
        <v>0.104</v>
      </c>
      <c r="O86">
        <v>13</v>
      </c>
    </row>
    <row r="87" spans="1:15" x14ac:dyDescent="0.35">
      <c r="A87" t="s">
        <v>100</v>
      </c>
      <c r="B87" s="2">
        <v>45282</v>
      </c>
      <c r="C87" s="2">
        <v>45283</v>
      </c>
      <c r="D87" t="s">
        <v>646</v>
      </c>
      <c r="E87" t="s">
        <v>661</v>
      </c>
      <c r="F87" t="s">
        <v>695</v>
      </c>
      <c r="G87" t="s">
        <v>703</v>
      </c>
      <c r="H87" t="s">
        <v>709</v>
      </c>
      <c r="I87" t="s">
        <v>726</v>
      </c>
      <c r="J87" t="s">
        <v>727</v>
      </c>
      <c r="K87" t="s">
        <v>819</v>
      </c>
      <c r="L87">
        <v>1186.18</v>
      </c>
      <c r="M87">
        <v>1285.0899999999999</v>
      </c>
      <c r="N87">
        <v>7.0000000000000007E-2</v>
      </c>
      <c r="O87">
        <v>11</v>
      </c>
    </row>
    <row r="88" spans="1:15" x14ac:dyDescent="0.35">
      <c r="A88" t="s">
        <v>101</v>
      </c>
      <c r="B88" s="2">
        <v>45388</v>
      </c>
      <c r="C88" s="2">
        <v>45407</v>
      </c>
      <c r="D88" t="s">
        <v>647</v>
      </c>
      <c r="E88" t="s">
        <v>659</v>
      </c>
      <c r="F88" t="s">
        <v>685</v>
      </c>
      <c r="G88" t="s">
        <v>701</v>
      </c>
      <c r="H88" t="s">
        <v>707</v>
      </c>
      <c r="I88" t="s">
        <v>723</v>
      </c>
      <c r="J88" t="s">
        <v>727</v>
      </c>
      <c r="K88" t="s">
        <v>820</v>
      </c>
      <c r="L88">
        <v>1366.48</v>
      </c>
      <c r="M88">
        <v>1678.14</v>
      </c>
      <c r="N88">
        <v>0.154</v>
      </c>
      <c r="O88">
        <v>10</v>
      </c>
    </row>
    <row r="89" spans="1:15" x14ac:dyDescent="0.35">
      <c r="A89" t="s">
        <v>102</v>
      </c>
      <c r="B89" s="2">
        <v>45876</v>
      </c>
      <c r="C89" s="2">
        <v>45888</v>
      </c>
      <c r="D89" t="s">
        <v>646</v>
      </c>
      <c r="E89" t="s">
        <v>650</v>
      </c>
      <c r="F89" t="s">
        <v>678</v>
      </c>
      <c r="G89" t="s">
        <v>701</v>
      </c>
      <c r="I89" t="s">
        <v>724</v>
      </c>
      <c r="J89" t="s">
        <v>727</v>
      </c>
      <c r="K89" t="s">
        <v>821</v>
      </c>
      <c r="L89">
        <v>601.51</v>
      </c>
      <c r="M89">
        <v>679.35</v>
      </c>
      <c r="N89">
        <v>0.188</v>
      </c>
      <c r="O89">
        <v>3</v>
      </c>
    </row>
    <row r="90" spans="1:15" x14ac:dyDescent="0.35">
      <c r="A90" t="s">
        <v>103</v>
      </c>
      <c r="B90" s="2">
        <v>45312</v>
      </c>
      <c r="C90" s="2">
        <v>45316</v>
      </c>
      <c r="D90" t="s">
        <v>647</v>
      </c>
      <c r="E90" t="s">
        <v>654</v>
      </c>
      <c r="F90" t="s">
        <v>680</v>
      </c>
      <c r="G90" t="s">
        <v>704</v>
      </c>
      <c r="H90" t="s">
        <v>711</v>
      </c>
      <c r="I90" t="s">
        <v>712</v>
      </c>
      <c r="J90" t="s">
        <v>732</v>
      </c>
      <c r="K90" t="s">
        <v>822</v>
      </c>
      <c r="L90">
        <v>523.70000000000005</v>
      </c>
      <c r="M90">
        <v>1109.92</v>
      </c>
      <c r="N90">
        <v>0.03</v>
      </c>
      <c r="O90">
        <v>11</v>
      </c>
    </row>
    <row r="91" spans="1:15" x14ac:dyDescent="0.35">
      <c r="A91" t="s">
        <v>104</v>
      </c>
      <c r="B91" s="2">
        <v>45106</v>
      </c>
      <c r="C91" s="2">
        <v>45109</v>
      </c>
      <c r="D91" t="s">
        <v>647</v>
      </c>
      <c r="E91" t="s">
        <v>652</v>
      </c>
      <c r="F91" t="s">
        <v>694</v>
      </c>
      <c r="G91" t="s">
        <v>702</v>
      </c>
      <c r="H91" t="s">
        <v>709</v>
      </c>
      <c r="I91" t="s">
        <v>721</v>
      </c>
      <c r="J91" t="s">
        <v>732</v>
      </c>
      <c r="K91" t="s">
        <v>823</v>
      </c>
      <c r="L91">
        <v>55.65</v>
      </c>
      <c r="M91">
        <v>83.57</v>
      </c>
      <c r="N91">
        <v>6.6000000000000003E-2</v>
      </c>
      <c r="O91">
        <v>8</v>
      </c>
    </row>
    <row r="92" spans="1:15" x14ac:dyDescent="0.35">
      <c r="A92" t="s">
        <v>105</v>
      </c>
      <c r="B92" s="2">
        <v>45775</v>
      </c>
      <c r="C92" s="2">
        <v>45792</v>
      </c>
      <c r="D92" t="s">
        <v>647</v>
      </c>
      <c r="E92" t="s">
        <v>652</v>
      </c>
      <c r="F92" t="s">
        <v>694</v>
      </c>
      <c r="G92" t="s">
        <v>702</v>
      </c>
      <c r="H92" t="s">
        <v>711</v>
      </c>
      <c r="I92" t="s">
        <v>725</v>
      </c>
      <c r="J92" t="s">
        <v>729</v>
      </c>
      <c r="K92" t="s">
        <v>824</v>
      </c>
      <c r="L92">
        <v>691.19</v>
      </c>
      <c r="M92">
        <v>1284.3</v>
      </c>
      <c r="N92">
        <v>7.3999999999999996E-2</v>
      </c>
      <c r="O92">
        <v>7</v>
      </c>
    </row>
    <row r="93" spans="1:15" x14ac:dyDescent="0.35">
      <c r="A93" t="s">
        <v>106</v>
      </c>
      <c r="B93" s="2">
        <v>45817</v>
      </c>
      <c r="C93" s="2">
        <v>45833</v>
      </c>
      <c r="D93" t="s">
        <v>647</v>
      </c>
      <c r="E93" t="s">
        <v>654</v>
      </c>
      <c r="F93" t="s">
        <v>696</v>
      </c>
      <c r="G93" t="s">
        <v>706</v>
      </c>
      <c r="H93" t="s">
        <v>710</v>
      </c>
      <c r="I93" t="s">
        <v>724</v>
      </c>
      <c r="J93" t="s">
        <v>730</v>
      </c>
      <c r="K93" t="s">
        <v>825</v>
      </c>
      <c r="L93">
        <v>527.33000000000004</v>
      </c>
      <c r="M93">
        <v>911.72</v>
      </c>
      <c r="N93">
        <v>0.14399999999999999</v>
      </c>
      <c r="O93">
        <v>25</v>
      </c>
    </row>
    <row r="94" spans="1:15" x14ac:dyDescent="0.35">
      <c r="A94" t="s">
        <v>107</v>
      </c>
      <c r="B94" s="2">
        <v>45101</v>
      </c>
      <c r="C94" s="2">
        <v>45100</v>
      </c>
      <c r="D94" t="s">
        <v>648</v>
      </c>
      <c r="E94" t="s">
        <v>655</v>
      </c>
      <c r="F94" t="s">
        <v>692</v>
      </c>
      <c r="G94" t="s">
        <v>703</v>
      </c>
      <c r="H94" t="s">
        <v>707</v>
      </c>
      <c r="I94" t="s">
        <v>718</v>
      </c>
      <c r="J94" t="s">
        <v>728</v>
      </c>
      <c r="K94" t="s">
        <v>826</v>
      </c>
      <c r="L94">
        <v>804.01</v>
      </c>
      <c r="M94">
        <v>1405.07</v>
      </c>
      <c r="N94">
        <v>9.6000000000000002E-2</v>
      </c>
      <c r="O94">
        <v>8</v>
      </c>
    </row>
    <row r="95" spans="1:15" x14ac:dyDescent="0.35">
      <c r="A95" t="s">
        <v>108</v>
      </c>
      <c r="B95" s="2">
        <v>45569</v>
      </c>
      <c r="C95" s="2">
        <v>45598</v>
      </c>
      <c r="D95" t="s">
        <v>646</v>
      </c>
      <c r="E95" t="s">
        <v>651</v>
      </c>
      <c r="F95" t="s">
        <v>669</v>
      </c>
      <c r="G95" t="s">
        <v>701</v>
      </c>
      <c r="H95" t="s">
        <v>710</v>
      </c>
      <c r="I95" t="s">
        <v>721</v>
      </c>
      <c r="J95" t="s">
        <v>733</v>
      </c>
      <c r="K95" t="s">
        <v>827</v>
      </c>
      <c r="L95">
        <v>412.09</v>
      </c>
      <c r="M95">
        <v>968.94</v>
      </c>
      <c r="N95">
        <v>9.9000000000000005E-2</v>
      </c>
      <c r="O95">
        <v>23</v>
      </c>
    </row>
    <row r="96" spans="1:15" x14ac:dyDescent="0.35">
      <c r="A96" t="s">
        <v>109</v>
      </c>
      <c r="B96" s="2">
        <v>45910</v>
      </c>
      <c r="C96" s="2">
        <v>45930</v>
      </c>
      <c r="D96" t="s">
        <v>646</v>
      </c>
      <c r="E96" t="s">
        <v>650</v>
      </c>
      <c r="F96" t="s">
        <v>675</v>
      </c>
      <c r="G96" t="s">
        <v>701</v>
      </c>
      <c r="H96" t="s">
        <v>711</v>
      </c>
      <c r="I96" t="s">
        <v>716</v>
      </c>
      <c r="J96" t="s">
        <v>730</v>
      </c>
      <c r="K96" t="s">
        <v>828</v>
      </c>
      <c r="L96">
        <v>1009.48</v>
      </c>
      <c r="M96">
        <v>1088.81</v>
      </c>
      <c r="N96">
        <v>0.16</v>
      </c>
      <c r="O96">
        <v>6</v>
      </c>
    </row>
    <row r="97" spans="1:15" x14ac:dyDescent="0.35">
      <c r="A97" t="s">
        <v>110</v>
      </c>
      <c r="B97" s="2">
        <v>45022</v>
      </c>
      <c r="C97" s="2">
        <v>45043</v>
      </c>
      <c r="D97" t="s">
        <v>649</v>
      </c>
      <c r="E97" t="s">
        <v>658</v>
      </c>
      <c r="F97" t="s">
        <v>693</v>
      </c>
      <c r="G97" t="s">
        <v>706</v>
      </c>
      <c r="H97" t="s">
        <v>710</v>
      </c>
      <c r="I97" t="s">
        <v>714</v>
      </c>
      <c r="J97" t="s">
        <v>728</v>
      </c>
      <c r="K97" t="s">
        <v>829</v>
      </c>
      <c r="L97">
        <v>1084.79</v>
      </c>
      <c r="M97">
        <v>2484.9899999999998</v>
      </c>
      <c r="N97">
        <v>3.4000000000000002E-2</v>
      </c>
      <c r="O97">
        <v>18</v>
      </c>
    </row>
    <row r="98" spans="1:15" x14ac:dyDescent="0.35">
      <c r="A98" t="s">
        <v>111</v>
      </c>
      <c r="B98" s="2">
        <v>45870</v>
      </c>
      <c r="C98" s="2">
        <v>45885</v>
      </c>
      <c r="D98" t="s">
        <v>647</v>
      </c>
      <c r="E98" t="s">
        <v>654</v>
      </c>
      <c r="G98" t="s">
        <v>706</v>
      </c>
      <c r="H98" t="s">
        <v>711</v>
      </c>
      <c r="I98" t="s">
        <v>719</v>
      </c>
      <c r="J98" t="s">
        <v>732</v>
      </c>
      <c r="K98" t="s">
        <v>830</v>
      </c>
      <c r="L98">
        <v>24.44</v>
      </c>
      <c r="M98">
        <v>28.69</v>
      </c>
      <c r="N98">
        <v>0.14599999999999999</v>
      </c>
      <c r="O98">
        <v>6</v>
      </c>
    </row>
    <row r="99" spans="1:15" x14ac:dyDescent="0.35">
      <c r="A99" t="s">
        <v>112</v>
      </c>
      <c r="B99" s="2">
        <v>45440</v>
      </c>
      <c r="C99" s="2">
        <v>45438</v>
      </c>
      <c r="D99" t="s">
        <v>646</v>
      </c>
      <c r="E99" t="s">
        <v>651</v>
      </c>
      <c r="F99" t="s">
        <v>669</v>
      </c>
      <c r="G99" t="s">
        <v>706</v>
      </c>
      <c r="H99" t="s">
        <v>708</v>
      </c>
      <c r="I99" t="s">
        <v>721</v>
      </c>
      <c r="J99" t="s">
        <v>733</v>
      </c>
      <c r="K99" t="s">
        <v>831</v>
      </c>
      <c r="L99">
        <v>1227.08</v>
      </c>
      <c r="M99">
        <v>1896.62</v>
      </c>
      <c r="N99">
        <v>0</v>
      </c>
      <c r="O99">
        <v>18</v>
      </c>
    </row>
    <row r="100" spans="1:15" x14ac:dyDescent="0.35">
      <c r="A100" t="s">
        <v>113</v>
      </c>
      <c r="B100" s="2">
        <v>45860</v>
      </c>
      <c r="C100" s="2">
        <v>45887</v>
      </c>
      <c r="D100" t="s">
        <v>647</v>
      </c>
      <c r="E100" t="s">
        <v>659</v>
      </c>
      <c r="F100" t="s">
        <v>676</v>
      </c>
      <c r="G100" t="s">
        <v>703</v>
      </c>
      <c r="H100" t="s">
        <v>709</v>
      </c>
      <c r="I100" t="s">
        <v>724</v>
      </c>
      <c r="J100" t="s">
        <v>729</v>
      </c>
      <c r="K100" t="s">
        <v>832</v>
      </c>
      <c r="L100">
        <v>547.32000000000005</v>
      </c>
      <c r="M100">
        <v>419.17</v>
      </c>
      <c r="N100">
        <v>9.1999999999999998E-2</v>
      </c>
      <c r="O100">
        <v>14</v>
      </c>
    </row>
    <row r="101" spans="1:15" x14ac:dyDescent="0.35">
      <c r="A101" t="s">
        <v>114</v>
      </c>
      <c r="B101" s="2">
        <v>44985</v>
      </c>
      <c r="C101" s="2">
        <v>45005</v>
      </c>
      <c r="D101" t="s">
        <v>649</v>
      </c>
      <c r="E101" t="s">
        <v>656</v>
      </c>
      <c r="F101" t="s">
        <v>671</v>
      </c>
      <c r="G101" t="s">
        <v>705</v>
      </c>
      <c r="H101" t="s">
        <v>711</v>
      </c>
      <c r="I101" t="s">
        <v>722</v>
      </c>
      <c r="J101" t="s">
        <v>731</v>
      </c>
      <c r="K101" t="s">
        <v>833</v>
      </c>
      <c r="L101">
        <v>1200.78</v>
      </c>
      <c r="M101">
        <v>2001.17</v>
      </c>
      <c r="N101">
        <v>0.29199999999999998</v>
      </c>
      <c r="O101">
        <v>18</v>
      </c>
    </row>
    <row r="102" spans="1:15" x14ac:dyDescent="0.35">
      <c r="A102" t="s">
        <v>115</v>
      </c>
      <c r="B102" s="2">
        <v>45684</v>
      </c>
      <c r="C102" s="2">
        <v>45703</v>
      </c>
      <c r="D102" t="s">
        <v>647</v>
      </c>
      <c r="E102" t="s">
        <v>659</v>
      </c>
      <c r="F102" t="s">
        <v>676</v>
      </c>
      <c r="G102" t="s">
        <v>703</v>
      </c>
      <c r="H102" t="s">
        <v>711</v>
      </c>
      <c r="I102" t="s">
        <v>716</v>
      </c>
      <c r="J102" t="s">
        <v>730</v>
      </c>
      <c r="K102" t="s">
        <v>834</v>
      </c>
      <c r="L102">
        <v>1253.22</v>
      </c>
      <c r="M102">
        <v>3104.71</v>
      </c>
      <c r="N102">
        <v>0</v>
      </c>
      <c r="O102">
        <v>17</v>
      </c>
    </row>
    <row r="103" spans="1:15" x14ac:dyDescent="0.35">
      <c r="A103" t="s">
        <v>116</v>
      </c>
      <c r="B103" s="2">
        <v>45304</v>
      </c>
      <c r="C103" s="2">
        <v>45313</v>
      </c>
      <c r="D103" t="s">
        <v>647</v>
      </c>
      <c r="E103" t="s">
        <v>654</v>
      </c>
      <c r="F103" t="s">
        <v>691</v>
      </c>
      <c r="G103" t="s">
        <v>706</v>
      </c>
      <c r="H103" t="s">
        <v>709</v>
      </c>
      <c r="I103" t="s">
        <v>713</v>
      </c>
      <c r="J103" t="s">
        <v>727</v>
      </c>
      <c r="K103" t="s">
        <v>835</v>
      </c>
      <c r="L103">
        <v>313.60000000000002</v>
      </c>
      <c r="M103">
        <v>334.28</v>
      </c>
      <c r="N103">
        <v>0.14000000000000001</v>
      </c>
      <c r="O103">
        <v>22</v>
      </c>
    </row>
    <row r="104" spans="1:15" x14ac:dyDescent="0.35">
      <c r="A104" t="s">
        <v>117</v>
      </c>
      <c r="B104" s="2">
        <v>45747</v>
      </c>
      <c r="C104" s="2">
        <v>45751</v>
      </c>
      <c r="D104" t="s">
        <v>646</v>
      </c>
      <c r="E104" t="s">
        <v>650</v>
      </c>
      <c r="F104" t="s">
        <v>678</v>
      </c>
      <c r="G104" t="s">
        <v>701</v>
      </c>
      <c r="H104" t="s">
        <v>711</v>
      </c>
      <c r="I104" t="s">
        <v>712</v>
      </c>
      <c r="J104" t="s">
        <v>731</v>
      </c>
      <c r="K104" t="s">
        <v>836</v>
      </c>
      <c r="L104">
        <v>862.08</v>
      </c>
      <c r="M104">
        <v>1952.83</v>
      </c>
      <c r="N104">
        <v>0</v>
      </c>
      <c r="O104">
        <v>7</v>
      </c>
    </row>
    <row r="105" spans="1:15" x14ac:dyDescent="0.35">
      <c r="A105" t="s">
        <v>118</v>
      </c>
      <c r="B105" s="2">
        <v>45631</v>
      </c>
      <c r="C105" s="2">
        <v>45654</v>
      </c>
      <c r="D105" t="s">
        <v>648</v>
      </c>
      <c r="E105" t="s">
        <v>653</v>
      </c>
      <c r="F105" t="s">
        <v>688</v>
      </c>
      <c r="G105" t="s">
        <v>701</v>
      </c>
      <c r="H105" t="s">
        <v>711</v>
      </c>
      <c r="I105" t="s">
        <v>721</v>
      </c>
      <c r="J105" t="s">
        <v>733</v>
      </c>
      <c r="K105" t="s">
        <v>837</v>
      </c>
      <c r="L105">
        <v>107.03</v>
      </c>
      <c r="M105">
        <v>242.29</v>
      </c>
      <c r="N105">
        <v>0.18</v>
      </c>
      <c r="O105">
        <v>30</v>
      </c>
    </row>
    <row r="106" spans="1:15" x14ac:dyDescent="0.35">
      <c r="A106" t="s">
        <v>119</v>
      </c>
      <c r="B106" s="2">
        <v>45549</v>
      </c>
      <c r="C106" s="2">
        <v>45570</v>
      </c>
      <c r="D106" t="s">
        <v>647</v>
      </c>
      <c r="E106" t="s">
        <v>659</v>
      </c>
      <c r="F106" t="s">
        <v>685</v>
      </c>
      <c r="G106" t="s">
        <v>705</v>
      </c>
      <c r="H106" t="s">
        <v>708</v>
      </c>
      <c r="I106" t="s">
        <v>722</v>
      </c>
      <c r="J106" t="s">
        <v>731</v>
      </c>
      <c r="K106" t="s">
        <v>838</v>
      </c>
      <c r="L106">
        <v>1405.56</v>
      </c>
      <c r="M106">
        <v>2968.87</v>
      </c>
      <c r="N106">
        <v>0.16900000000000001</v>
      </c>
      <c r="O106">
        <v>5</v>
      </c>
    </row>
    <row r="107" spans="1:15" x14ac:dyDescent="0.35">
      <c r="A107" t="s">
        <v>120</v>
      </c>
      <c r="B107" s="2">
        <v>45433</v>
      </c>
      <c r="C107" s="2">
        <v>45439</v>
      </c>
      <c r="D107" t="s">
        <v>646</v>
      </c>
      <c r="E107" t="s">
        <v>661</v>
      </c>
      <c r="F107" t="s">
        <v>682</v>
      </c>
      <c r="G107" t="s">
        <v>703</v>
      </c>
      <c r="H107" t="s">
        <v>708</v>
      </c>
      <c r="I107" t="s">
        <v>724</v>
      </c>
      <c r="J107" t="s">
        <v>727</v>
      </c>
      <c r="K107" t="s">
        <v>839</v>
      </c>
      <c r="L107">
        <v>1157.51</v>
      </c>
      <c r="M107">
        <v>1394.3</v>
      </c>
      <c r="N107">
        <v>0.27800000000000002</v>
      </c>
      <c r="O107">
        <v>12</v>
      </c>
    </row>
    <row r="108" spans="1:15" x14ac:dyDescent="0.35">
      <c r="A108" t="s">
        <v>121</v>
      </c>
      <c r="B108" s="2">
        <v>45057</v>
      </c>
      <c r="C108" s="2">
        <v>45084</v>
      </c>
      <c r="D108" t="s">
        <v>646</v>
      </c>
      <c r="E108" t="s">
        <v>650</v>
      </c>
      <c r="F108" t="s">
        <v>675</v>
      </c>
      <c r="G108" t="s">
        <v>701</v>
      </c>
      <c r="H108" t="s">
        <v>708</v>
      </c>
      <c r="I108" t="s">
        <v>713</v>
      </c>
      <c r="J108" t="s">
        <v>730</v>
      </c>
      <c r="K108" t="s">
        <v>840</v>
      </c>
      <c r="L108">
        <v>12.85</v>
      </c>
      <c r="M108">
        <v>15.41</v>
      </c>
      <c r="N108">
        <v>0.13700000000000001</v>
      </c>
      <c r="O108">
        <v>39</v>
      </c>
    </row>
    <row r="109" spans="1:15" x14ac:dyDescent="0.35">
      <c r="A109" t="s">
        <v>122</v>
      </c>
      <c r="B109" s="2">
        <v>45518</v>
      </c>
      <c r="C109" s="2">
        <v>45539</v>
      </c>
      <c r="D109" t="s">
        <v>649</v>
      </c>
      <c r="E109" t="s">
        <v>658</v>
      </c>
      <c r="F109" t="s">
        <v>693</v>
      </c>
      <c r="G109" t="s">
        <v>703</v>
      </c>
      <c r="H109" t="s">
        <v>708</v>
      </c>
      <c r="I109" t="s">
        <v>713</v>
      </c>
      <c r="J109" t="s">
        <v>730</v>
      </c>
      <c r="K109" t="s">
        <v>841</v>
      </c>
      <c r="L109">
        <v>1138.8</v>
      </c>
      <c r="M109">
        <v>2250.81</v>
      </c>
      <c r="N109">
        <v>0.123</v>
      </c>
      <c r="O109">
        <v>12</v>
      </c>
    </row>
    <row r="110" spans="1:15" x14ac:dyDescent="0.35">
      <c r="A110" t="s">
        <v>123</v>
      </c>
      <c r="B110" s="2">
        <v>45581</v>
      </c>
      <c r="C110" s="2">
        <v>45604</v>
      </c>
      <c r="D110" t="s">
        <v>647</v>
      </c>
      <c r="E110" t="s">
        <v>652</v>
      </c>
      <c r="F110" t="s">
        <v>666</v>
      </c>
      <c r="G110" t="s">
        <v>705</v>
      </c>
      <c r="H110" t="s">
        <v>707</v>
      </c>
      <c r="I110" t="s">
        <v>713</v>
      </c>
      <c r="J110" t="s">
        <v>729</v>
      </c>
      <c r="K110" t="s">
        <v>842</v>
      </c>
      <c r="L110">
        <v>82.14</v>
      </c>
      <c r="M110">
        <v>166.04</v>
      </c>
      <c r="N110">
        <v>0</v>
      </c>
      <c r="O110">
        <v>10</v>
      </c>
    </row>
    <row r="111" spans="1:15" x14ac:dyDescent="0.35">
      <c r="A111" t="s">
        <v>124</v>
      </c>
      <c r="B111" s="2">
        <v>45445</v>
      </c>
      <c r="C111" s="2">
        <v>45451</v>
      </c>
      <c r="D111" t="s">
        <v>646</v>
      </c>
      <c r="E111" t="s">
        <v>650</v>
      </c>
      <c r="F111" t="s">
        <v>662</v>
      </c>
      <c r="G111" t="s">
        <v>704</v>
      </c>
      <c r="H111" t="s">
        <v>709</v>
      </c>
      <c r="I111" t="s">
        <v>720</v>
      </c>
      <c r="J111" t="s">
        <v>733</v>
      </c>
      <c r="K111" t="s">
        <v>843</v>
      </c>
      <c r="L111">
        <v>292.94</v>
      </c>
      <c r="M111">
        <v>356.55</v>
      </c>
      <c r="N111">
        <v>0.22900000000000001</v>
      </c>
      <c r="O111">
        <v>2</v>
      </c>
    </row>
    <row r="112" spans="1:15" x14ac:dyDescent="0.35">
      <c r="A112" t="s">
        <v>125</v>
      </c>
      <c r="B112" s="2">
        <v>45452</v>
      </c>
      <c r="C112" s="2">
        <v>45480</v>
      </c>
      <c r="D112" t="s">
        <v>647</v>
      </c>
      <c r="E112" t="s">
        <v>659</v>
      </c>
      <c r="F112" t="s">
        <v>676</v>
      </c>
      <c r="G112" t="s">
        <v>701</v>
      </c>
      <c r="H112" t="s">
        <v>708</v>
      </c>
      <c r="I112" t="s">
        <v>713</v>
      </c>
      <c r="J112" t="s">
        <v>727</v>
      </c>
      <c r="K112" t="s">
        <v>844</v>
      </c>
      <c r="L112">
        <v>550.22</v>
      </c>
      <c r="M112">
        <v>1025.05</v>
      </c>
      <c r="N112">
        <v>0</v>
      </c>
      <c r="O112">
        <v>27</v>
      </c>
    </row>
    <row r="113" spans="1:15" x14ac:dyDescent="0.35">
      <c r="A113" t="s">
        <v>126</v>
      </c>
      <c r="B113" s="2">
        <v>45453</v>
      </c>
      <c r="C113" s="2">
        <v>45454</v>
      </c>
      <c r="D113" t="s">
        <v>649</v>
      </c>
      <c r="E113" t="s">
        <v>658</v>
      </c>
      <c r="F113" t="s">
        <v>674</v>
      </c>
      <c r="G113" t="s">
        <v>705</v>
      </c>
      <c r="H113" t="s">
        <v>709</v>
      </c>
      <c r="I113" t="s">
        <v>724</v>
      </c>
      <c r="J113" t="s">
        <v>731</v>
      </c>
      <c r="K113" t="s">
        <v>845</v>
      </c>
      <c r="L113">
        <v>1187.1300000000001</v>
      </c>
      <c r="M113">
        <v>1795.17</v>
      </c>
      <c r="N113">
        <v>1.2E-2</v>
      </c>
      <c r="O113">
        <v>17</v>
      </c>
    </row>
    <row r="114" spans="1:15" x14ac:dyDescent="0.35">
      <c r="A114" t="s">
        <v>127</v>
      </c>
      <c r="B114" s="2">
        <v>45472</v>
      </c>
      <c r="C114" s="2">
        <v>45499</v>
      </c>
      <c r="D114" t="s">
        <v>646</v>
      </c>
      <c r="E114" t="s">
        <v>661</v>
      </c>
      <c r="F114" t="s">
        <v>687</v>
      </c>
      <c r="G114" t="s">
        <v>706</v>
      </c>
      <c r="H114" t="s">
        <v>710</v>
      </c>
      <c r="I114" t="s">
        <v>717</v>
      </c>
      <c r="J114" t="s">
        <v>729</v>
      </c>
      <c r="K114" t="s">
        <v>846</v>
      </c>
      <c r="L114">
        <v>5.36</v>
      </c>
      <c r="M114">
        <v>4.37</v>
      </c>
      <c r="N114">
        <v>0.11799999999999999</v>
      </c>
      <c r="O114">
        <v>9</v>
      </c>
    </row>
    <row r="115" spans="1:15" x14ac:dyDescent="0.35">
      <c r="A115" t="s">
        <v>128</v>
      </c>
      <c r="B115" s="2">
        <v>45674</v>
      </c>
      <c r="C115" s="2">
        <v>45681</v>
      </c>
      <c r="D115" t="s">
        <v>648</v>
      </c>
      <c r="E115" t="s">
        <v>660</v>
      </c>
      <c r="F115" t="s">
        <v>697</v>
      </c>
      <c r="G115" t="s">
        <v>706</v>
      </c>
      <c r="H115" t="s">
        <v>708</v>
      </c>
      <c r="I115" t="s">
        <v>715</v>
      </c>
      <c r="J115" t="s">
        <v>733</v>
      </c>
      <c r="K115" t="s">
        <v>847</v>
      </c>
      <c r="L115">
        <v>142.09</v>
      </c>
      <c r="M115">
        <v>218.5</v>
      </c>
      <c r="N115">
        <v>0.11899999999999999</v>
      </c>
      <c r="O115">
        <v>11</v>
      </c>
    </row>
    <row r="116" spans="1:15" x14ac:dyDescent="0.35">
      <c r="A116" t="s">
        <v>129</v>
      </c>
      <c r="B116" s="2">
        <v>45250</v>
      </c>
      <c r="C116" s="2">
        <v>45265</v>
      </c>
      <c r="D116" t="s">
        <v>647</v>
      </c>
      <c r="E116" t="s">
        <v>652</v>
      </c>
      <c r="F116" t="s">
        <v>689</v>
      </c>
      <c r="G116" t="s">
        <v>706</v>
      </c>
      <c r="H116" t="s">
        <v>707</v>
      </c>
      <c r="I116" t="s">
        <v>716</v>
      </c>
      <c r="J116" t="s">
        <v>729</v>
      </c>
      <c r="K116" t="s">
        <v>848</v>
      </c>
      <c r="L116">
        <v>354.24</v>
      </c>
      <c r="M116">
        <v>249.87</v>
      </c>
      <c r="N116">
        <v>0</v>
      </c>
      <c r="O116">
        <v>6</v>
      </c>
    </row>
    <row r="117" spans="1:15" x14ac:dyDescent="0.35">
      <c r="A117" t="s">
        <v>130</v>
      </c>
      <c r="B117" s="2">
        <v>44987</v>
      </c>
      <c r="C117" s="2">
        <v>44990</v>
      </c>
      <c r="D117" t="s">
        <v>648</v>
      </c>
      <c r="E117" t="s">
        <v>655</v>
      </c>
      <c r="F117" t="s">
        <v>672</v>
      </c>
      <c r="G117" t="s">
        <v>706</v>
      </c>
      <c r="H117" t="s">
        <v>711</v>
      </c>
      <c r="I117" t="s">
        <v>715</v>
      </c>
      <c r="J117" t="s">
        <v>732</v>
      </c>
      <c r="K117" t="s">
        <v>849</v>
      </c>
      <c r="L117">
        <v>1473.58</v>
      </c>
      <c r="M117">
        <v>3436.52</v>
      </c>
      <c r="N117">
        <v>0.108</v>
      </c>
      <c r="O117">
        <v>8</v>
      </c>
    </row>
    <row r="118" spans="1:15" x14ac:dyDescent="0.35">
      <c r="A118" t="s">
        <v>131</v>
      </c>
      <c r="B118" s="2">
        <v>45811</v>
      </c>
      <c r="C118" s="2">
        <v>45818</v>
      </c>
      <c r="D118" t="s">
        <v>648</v>
      </c>
      <c r="E118" t="s">
        <v>653</v>
      </c>
      <c r="F118" t="s">
        <v>667</v>
      </c>
      <c r="G118" t="s">
        <v>704</v>
      </c>
      <c r="H118" t="s">
        <v>710</v>
      </c>
      <c r="I118" t="s">
        <v>719</v>
      </c>
      <c r="J118" t="s">
        <v>728</v>
      </c>
      <c r="K118" t="s">
        <v>850</v>
      </c>
      <c r="L118">
        <v>75.180000000000007</v>
      </c>
      <c r="M118">
        <v>53.45</v>
      </c>
      <c r="N118">
        <v>0.157</v>
      </c>
      <c r="O118">
        <v>17</v>
      </c>
    </row>
    <row r="119" spans="1:15" x14ac:dyDescent="0.35">
      <c r="A119" t="s">
        <v>132</v>
      </c>
      <c r="B119" s="2">
        <v>45653</v>
      </c>
      <c r="C119" s="2">
        <v>45659</v>
      </c>
      <c r="D119" t="s">
        <v>649</v>
      </c>
      <c r="E119" t="s">
        <v>656</v>
      </c>
      <c r="F119" t="s">
        <v>698</v>
      </c>
      <c r="G119" t="s">
        <v>702</v>
      </c>
      <c r="H119" t="s">
        <v>711</v>
      </c>
      <c r="I119" t="s">
        <v>721</v>
      </c>
      <c r="J119" t="s">
        <v>731</v>
      </c>
      <c r="K119" t="s">
        <v>851</v>
      </c>
      <c r="L119">
        <v>1391.99</v>
      </c>
      <c r="M119">
        <v>3469.7</v>
      </c>
      <c r="N119">
        <v>0.184</v>
      </c>
      <c r="O119">
        <v>23</v>
      </c>
    </row>
    <row r="120" spans="1:15" x14ac:dyDescent="0.35">
      <c r="A120" t="s">
        <v>133</v>
      </c>
      <c r="B120" s="2">
        <v>45086</v>
      </c>
      <c r="C120" s="2">
        <v>45096</v>
      </c>
      <c r="D120" t="s">
        <v>647</v>
      </c>
      <c r="E120" t="s">
        <v>659</v>
      </c>
      <c r="F120" t="s">
        <v>699</v>
      </c>
      <c r="G120" t="s">
        <v>706</v>
      </c>
      <c r="H120" t="s">
        <v>707</v>
      </c>
      <c r="I120" t="s">
        <v>721</v>
      </c>
      <c r="J120" t="s">
        <v>732</v>
      </c>
      <c r="K120" t="s">
        <v>852</v>
      </c>
      <c r="L120">
        <v>339.61</v>
      </c>
      <c r="M120">
        <v>621.02</v>
      </c>
      <c r="N120">
        <v>7.0999999999999994E-2</v>
      </c>
      <c r="O120">
        <v>10</v>
      </c>
    </row>
    <row r="121" spans="1:15" x14ac:dyDescent="0.35">
      <c r="A121" t="s">
        <v>134</v>
      </c>
      <c r="B121" s="2">
        <v>45847</v>
      </c>
      <c r="C121" s="2">
        <v>45856</v>
      </c>
      <c r="D121" t="s">
        <v>648</v>
      </c>
      <c r="E121" t="s">
        <v>653</v>
      </c>
      <c r="F121" t="s">
        <v>688</v>
      </c>
      <c r="G121" t="s">
        <v>702</v>
      </c>
      <c r="H121" t="s">
        <v>710</v>
      </c>
      <c r="I121" t="s">
        <v>714</v>
      </c>
      <c r="J121" t="s">
        <v>731</v>
      </c>
      <c r="K121" t="s">
        <v>853</v>
      </c>
      <c r="L121">
        <v>57.96</v>
      </c>
      <c r="M121">
        <v>88.51</v>
      </c>
      <c r="N121">
        <v>4.2999999999999997E-2</v>
      </c>
      <c r="O121">
        <v>7</v>
      </c>
    </row>
    <row r="122" spans="1:15" x14ac:dyDescent="0.35">
      <c r="A122" t="s">
        <v>135</v>
      </c>
      <c r="B122" s="2">
        <v>45827</v>
      </c>
      <c r="C122" s="2">
        <v>45850</v>
      </c>
      <c r="D122" t="s">
        <v>649</v>
      </c>
      <c r="E122" t="s">
        <v>658</v>
      </c>
      <c r="G122" t="s">
        <v>703</v>
      </c>
      <c r="H122" t="s">
        <v>711</v>
      </c>
      <c r="J122" t="s">
        <v>729</v>
      </c>
      <c r="K122" t="s">
        <v>854</v>
      </c>
      <c r="L122">
        <v>801.24</v>
      </c>
      <c r="M122">
        <v>1959.09</v>
      </c>
      <c r="N122">
        <v>0.123</v>
      </c>
      <c r="O122">
        <v>23</v>
      </c>
    </row>
    <row r="123" spans="1:15" x14ac:dyDescent="0.35">
      <c r="A123" t="s">
        <v>136</v>
      </c>
      <c r="B123" s="2">
        <v>45249</v>
      </c>
      <c r="C123" s="2">
        <v>45273</v>
      </c>
      <c r="D123" t="s">
        <v>649</v>
      </c>
      <c r="E123" t="s">
        <v>657</v>
      </c>
      <c r="F123" t="s">
        <v>679</v>
      </c>
      <c r="G123" t="s">
        <v>703</v>
      </c>
      <c r="H123" t="s">
        <v>711</v>
      </c>
      <c r="I123" t="s">
        <v>722</v>
      </c>
      <c r="J123" t="s">
        <v>732</v>
      </c>
      <c r="K123" t="s">
        <v>855</v>
      </c>
      <c r="L123">
        <v>1297.42</v>
      </c>
      <c r="M123">
        <v>2742.97</v>
      </c>
      <c r="N123">
        <v>6.9000000000000006E-2</v>
      </c>
      <c r="O123">
        <v>9</v>
      </c>
    </row>
    <row r="124" spans="1:15" x14ac:dyDescent="0.35">
      <c r="A124" t="s">
        <v>137</v>
      </c>
      <c r="B124" s="2">
        <v>45289</v>
      </c>
      <c r="C124" s="2">
        <v>45311</v>
      </c>
      <c r="D124" t="s">
        <v>646</v>
      </c>
      <c r="E124" t="s">
        <v>650</v>
      </c>
      <c r="F124" t="s">
        <v>662</v>
      </c>
      <c r="G124" t="s">
        <v>701</v>
      </c>
      <c r="H124" t="s">
        <v>711</v>
      </c>
      <c r="I124" t="s">
        <v>716</v>
      </c>
      <c r="J124" t="s">
        <v>730</v>
      </c>
      <c r="K124" t="s">
        <v>856</v>
      </c>
      <c r="L124">
        <v>1395.49</v>
      </c>
      <c r="M124">
        <v>1679.42</v>
      </c>
      <c r="N124">
        <v>0.20300000000000001</v>
      </c>
      <c r="O124">
        <v>12</v>
      </c>
    </row>
    <row r="125" spans="1:15" x14ac:dyDescent="0.35">
      <c r="A125" t="s">
        <v>138</v>
      </c>
      <c r="B125" s="2">
        <v>45598</v>
      </c>
      <c r="C125" s="2">
        <v>45625</v>
      </c>
      <c r="D125" t="s">
        <v>648</v>
      </c>
      <c r="E125" t="s">
        <v>655</v>
      </c>
      <c r="F125" t="s">
        <v>672</v>
      </c>
      <c r="G125" t="s">
        <v>705</v>
      </c>
      <c r="H125" t="s">
        <v>711</v>
      </c>
      <c r="I125" t="s">
        <v>714</v>
      </c>
      <c r="J125" t="s">
        <v>729</v>
      </c>
      <c r="K125" t="s">
        <v>857</v>
      </c>
      <c r="L125">
        <v>1363.51</v>
      </c>
      <c r="M125">
        <v>1433.9</v>
      </c>
      <c r="N125">
        <v>5.7000000000000002E-2</v>
      </c>
      <c r="O125">
        <v>8</v>
      </c>
    </row>
    <row r="126" spans="1:15" x14ac:dyDescent="0.35">
      <c r="A126" t="s">
        <v>139</v>
      </c>
      <c r="B126" s="2">
        <v>45159</v>
      </c>
      <c r="C126" s="2">
        <v>45173</v>
      </c>
      <c r="D126" t="s">
        <v>648</v>
      </c>
      <c r="E126" t="s">
        <v>653</v>
      </c>
      <c r="F126" t="s">
        <v>681</v>
      </c>
      <c r="G126" t="s">
        <v>702</v>
      </c>
      <c r="H126" t="s">
        <v>710</v>
      </c>
      <c r="I126" t="s">
        <v>721</v>
      </c>
      <c r="J126" t="s">
        <v>727</v>
      </c>
      <c r="K126" t="s">
        <v>858</v>
      </c>
      <c r="L126">
        <v>178.19</v>
      </c>
      <c r="M126">
        <v>284.43</v>
      </c>
      <c r="N126">
        <v>8.8999999999999996E-2</v>
      </c>
      <c r="O126">
        <v>8</v>
      </c>
    </row>
    <row r="127" spans="1:15" x14ac:dyDescent="0.35">
      <c r="A127" t="s">
        <v>140</v>
      </c>
      <c r="B127" s="2">
        <v>45150</v>
      </c>
      <c r="C127" s="2">
        <v>45175</v>
      </c>
      <c r="D127" t="s">
        <v>647</v>
      </c>
      <c r="E127" t="s">
        <v>659</v>
      </c>
      <c r="F127" t="s">
        <v>685</v>
      </c>
      <c r="G127" t="s">
        <v>705</v>
      </c>
      <c r="H127" t="s">
        <v>707</v>
      </c>
      <c r="I127" t="s">
        <v>717</v>
      </c>
      <c r="J127" t="s">
        <v>727</v>
      </c>
      <c r="K127" t="s">
        <v>859</v>
      </c>
      <c r="L127">
        <v>950.77</v>
      </c>
      <c r="M127">
        <v>694.78</v>
      </c>
      <c r="N127">
        <v>8.4000000000000005E-2</v>
      </c>
      <c r="O127">
        <v>14</v>
      </c>
    </row>
    <row r="128" spans="1:15" x14ac:dyDescent="0.35">
      <c r="A128" t="s">
        <v>141</v>
      </c>
      <c r="B128" s="2">
        <v>45450</v>
      </c>
      <c r="C128" s="2">
        <v>45469</v>
      </c>
      <c r="D128" t="s">
        <v>649</v>
      </c>
      <c r="E128" t="s">
        <v>656</v>
      </c>
      <c r="F128" t="s">
        <v>671</v>
      </c>
      <c r="G128" t="s">
        <v>703</v>
      </c>
      <c r="H128" t="s">
        <v>709</v>
      </c>
      <c r="I128" t="s">
        <v>724</v>
      </c>
      <c r="J128" t="s">
        <v>727</v>
      </c>
      <c r="K128" t="s">
        <v>860</v>
      </c>
      <c r="L128">
        <v>1064.32</v>
      </c>
      <c r="M128">
        <v>1848.39</v>
      </c>
      <c r="N128">
        <v>7.2999999999999995E-2</v>
      </c>
      <c r="O128">
        <v>38</v>
      </c>
    </row>
    <row r="129" spans="1:15" x14ac:dyDescent="0.35">
      <c r="A129" t="s">
        <v>142</v>
      </c>
      <c r="B129" s="2">
        <v>45874</v>
      </c>
      <c r="C129" s="2">
        <v>45883</v>
      </c>
      <c r="D129" t="s">
        <v>649</v>
      </c>
      <c r="E129" t="s">
        <v>658</v>
      </c>
      <c r="F129" t="s">
        <v>683</v>
      </c>
      <c r="G129" t="s">
        <v>703</v>
      </c>
      <c r="H129" t="s">
        <v>711</v>
      </c>
      <c r="I129" t="s">
        <v>718</v>
      </c>
      <c r="J129" t="s">
        <v>727</v>
      </c>
      <c r="K129" t="s">
        <v>861</v>
      </c>
      <c r="L129">
        <v>41.76</v>
      </c>
      <c r="M129">
        <v>45.19</v>
      </c>
      <c r="N129">
        <v>0.17899999999999999</v>
      </c>
      <c r="O129">
        <v>23</v>
      </c>
    </row>
    <row r="130" spans="1:15" x14ac:dyDescent="0.35">
      <c r="A130" t="s">
        <v>143</v>
      </c>
      <c r="B130" s="2">
        <v>45442</v>
      </c>
      <c r="C130" s="2">
        <v>45456</v>
      </c>
      <c r="D130" t="s">
        <v>648</v>
      </c>
      <c r="E130" t="s">
        <v>660</v>
      </c>
      <c r="F130" t="s">
        <v>686</v>
      </c>
      <c r="G130" t="s">
        <v>705</v>
      </c>
      <c r="H130" t="s">
        <v>707</v>
      </c>
      <c r="I130" t="s">
        <v>721</v>
      </c>
      <c r="J130" t="s">
        <v>730</v>
      </c>
      <c r="K130" t="s">
        <v>862</v>
      </c>
      <c r="L130">
        <v>157.78</v>
      </c>
      <c r="M130">
        <v>361.1</v>
      </c>
      <c r="N130">
        <v>0.187</v>
      </c>
      <c r="O130">
        <v>9</v>
      </c>
    </row>
    <row r="131" spans="1:15" x14ac:dyDescent="0.35">
      <c r="A131" t="s">
        <v>144</v>
      </c>
      <c r="B131" s="2">
        <v>44948</v>
      </c>
      <c r="C131" s="2">
        <v>44956</v>
      </c>
      <c r="D131" t="s">
        <v>648</v>
      </c>
      <c r="E131" t="s">
        <v>660</v>
      </c>
      <c r="F131" t="s">
        <v>686</v>
      </c>
      <c r="G131" t="s">
        <v>705</v>
      </c>
      <c r="H131" t="s">
        <v>708</v>
      </c>
      <c r="I131" t="s">
        <v>720</v>
      </c>
      <c r="J131" t="s">
        <v>729</v>
      </c>
      <c r="K131" t="s">
        <v>863</v>
      </c>
      <c r="L131">
        <v>413.52</v>
      </c>
      <c r="M131">
        <v>1004.34</v>
      </c>
      <c r="N131">
        <v>0.111</v>
      </c>
      <c r="O131">
        <v>18</v>
      </c>
    </row>
    <row r="132" spans="1:15" x14ac:dyDescent="0.35">
      <c r="A132" t="s">
        <v>145</v>
      </c>
      <c r="B132" s="2">
        <v>45700</v>
      </c>
      <c r="C132" s="2">
        <v>45716</v>
      </c>
      <c r="D132" t="s">
        <v>648</v>
      </c>
      <c r="E132" t="s">
        <v>655</v>
      </c>
      <c r="F132" t="s">
        <v>670</v>
      </c>
      <c r="G132" t="s">
        <v>703</v>
      </c>
      <c r="H132" t="s">
        <v>711</v>
      </c>
      <c r="I132" t="s">
        <v>717</v>
      </c>
      <c r="J132" t="s">
        <v>732</v>
      </c>
      <c r="K132" t="s">
        <v>864</v>
      </c>
      <c r="L132">
        <v>414.95</v>
      </c>
      <c r="M132">
        <v>1027.73</v>
      </c>
      <c r="N132">
        <v>6.3E-2</v>
      </c>
      <c r="O132">
        <v>8</v>
      </c>
    </row>
    <row r="133" spans="1:15" x14ac:dyDescent="0.35">
      <c r="A133" t="s">
        <v>146</v>
      </c>
      <c r="B133" s="2">
        <v>45719</v>
      </c>
      <c r="C133" s="2">
        <v>45740</v>
      </c>
      <c r="D133" t="s">
        <v>646</v>
      </c>
      <c r="E133" t="s">
        <v>651</v>
      </c>
      <c r="F133" t="s">
        <v>669</v>
      </c>
      <c r="G133" t="s">
        <v>706</v>
      </c>
      <c r="H133" t="s">
        <v>711</v>
      </c>
      <c r="I133" t="s">
        <v>722</v>
      </c>
      <c r="J133" t="s">
        <v>733</v>
      </c>
      <c r="K133" t="s">
        <v>865</v>
      </c>
      <c r="L133">
        <v>555.95000000000005</v>
      </c>
      <c r="M133">
        <v>468.09</v>
      </c>
      <c r="N133">
        <v>0.14199999999999999</v>
      </c>
      <c r="O133">
        <v>11</v>
      </c>
    </row>
    <row r="134" spans="1:15" x14ac:dyDescent="0.35">
      <c r="A134" t="s">
        <v>147</v>
      </c>
      <c r="B134" s="2">
        <v>44953</v>
      </c>
      <c r="C134" s="2">
        <v>44957</v>
      </c>
      <c r="D134" t="s">
        <v>649</v>
      </c>
      <c r="E134" t="s">
        <v>658</v>
      </c>
      <c r="F134" t="s">
        <v>693</v>
      </c>
      <c r="G134" t="s">
        <v>706</v>
      </c>
      <c r="H134" t="s">
        <v>708</v>
      </c>
      <c r="I134" t="s">
        <v>725</v>
      </c>
      <c r="J134" t="s">
        <v>731</v>
      </c>
      <c r="K134" t="s">
        <v>866</v>
      </c>
      <c r="L134">
        <v>941.2</v>
      </c>
      <c r="M134">
        <v>668.02</v>
      </c>
      <c r="N134">
        <v>0.22</v>
      </c>
      <c r="O134">
        <v>16</v>
      </c>
    </row>
    <row r="135" spans="1:15" x14ac:dyDescent="0.35">
      <c r="A135" t="s">
        <v>148</v>
      </c>
      <c r="B135" s="2">
        <v>45666</v>
      </c>
      <c r="C135" s="2">
        <v>45672</v>
      </c>
      <c r="D135" t="s">
        <v>647</v>
      </c>
      <c r="E135" t="s">
        <v>659</v>
      </c>
      <c r="F135" t="s">
        <v>699</v>
      </c>
      <c r="G135" t="s">
        <v>702</v>
      </c>
      <c r="H135" t="s">
        <v>708</v>
      </c>
      <c r="I135" t="s">
        <v>712</v>
      </c>
      <c r="J135" t="s">
        <v>730</v>
      </c>
      <c r="K135" t="s">
        <v>867</v>
      </c>
      <c r="L135">
        <v>304.77999999999997</v>
      </c>
      <c r="M135">
        <v>537.27</v>
      </c>
      <c r="N135">
        <v>0.187</v>
      </c>
      <c r="O135">
        <v>8</v>
      </c>
    </row>
    <row r="136" spans="1:15" x14ac:dyDescent="0.35">
      <c r="A136" t="s">
        <v>149</v>
      </c>
      <c r="B136" s="2">
        <v>45647</v>
      </c>
      <c r="C136" s="2">
        <v>45652</v>
      </c>
      <c r="D136" t="s">
        <v>648</v>
      </c>
      <c r="E136" t="s">
        <v>660</v>
      </c>
      <c r="F136" t="s">
        <v>686</v>
      </c>
      <c r="G136" t="s">
        <v>704</v>
      </c>
      <c r="H136" t="s">
        <v>709</v>
      </c>
      <c r="I136" t="s">
        <v>724</v>
      </c>
      <c r="J136" t="s">
        <v>728</v>
      </c>
      <c r="K136" t="s">
        <v>868</v>
      </c>
      <c r="L136">
        <v>699.57</v>
      </c>
      <c r="M136">
        <v>572.71</v>
      </c>
      <c r="N136">
        <v>0.192</v>
      </c>
      <c r="O136">
        <v>26</v>
      </c>
    </row>
    <row r="137" spans="1:15" x14ac:dyDescent="0.35">
      <c r="A137" t="s">
        <v>150</v>
      </c>
      <c r="B137" s="2">
        <v>45028</v>
      </c>
      <c r="C137" s="2">
        <v>45033</v>
      </c>
      <c r="D137" t="s">
        <v>649</v>
      </c>
      <c r="E137" t="s">
        <v>657</v>
      </c>
      <c r="F137" t="s">
        <v>679</v>
      </c>
      <c r="G137" t="s">
        <v>706</v>
      </c>
      <c r="H137" t="s">
        <v>711</v>
      </c>
      <c r="I137" t="s">
        <v>718</v>
      </c>
      <c r="J137" t="s">
        <v>732</v>
      </c>
      <c r="K137" t="s">
        <v>869</v>
      </c>
      <c r="L137">
        <v>1087.81</v>
      </c>
      <c r="M137">
        <v>2323.87</v>
      </c>
      <c r="N137">
        <v>9.4E-2</v>
      </c>
      <c r="O137">
        <v>13</v>
      </c>
    </row>
    <row r="138" spans="1:15" x14ac:dyDescent="0.35">
      <c r="A138" t="s">
        <v>151</v>
      </c>
      <c r="B138" s="2">
        <v>45640</v>
      </c>
      <c r="C138" s="2">
        <v>45669</v>
      </c>
      <c r="D138" t="s">
        <v>647</v>
      </c>
      <c r="E138" t="s">
        <v>659</v>
      </c>
      <c r="F138" t="s">
        <v>676</v>
      </c>
      <c r="G138" t="s">
        <v>702</v>
      </c>
      <c r="H138" t="s">
        <v>708</v>
      </c>
      <c r="I138" t="s">
        <v>713</v>
      </c>
      <c r="J138" t="s">
        <v>727</v>
      </c>
      <c r="K138" t="s">
        <v>870</v>
      </c>
      <c r="L138">
        <v>1412.15</v>
      </c>
      <c r="M138">
        <v>1631.04</v>
      </c>
      <c r="N138">
        <v>8.9999999999999993E-3</v>
      </c>
      <c r="O138">
        <v>6</v>
      </c>
    </row>
    <row r="139" spans="1:15" x14ac:dyDescent="0.35">
      <c r="A139" t="s">
        <v>152</v>
      </c>
      <c r="B139" s="2">
        <v>45016</v>
      </c>
      <c r="C139" s="2">
        <v>45028</v>
      </c>
      <c r="D139" t="s">
        <v>646</v>
      </c>
      <c r="E139" t="s">
        <v>650</v>
      </c>
      <c r="F139" t="s">
        <v>675</v>
      </c>
      <c r="G139" t="s">
        <v>705</v>
      </c>
      <c r="H139" t="s">
        <v>708</v>
      </c>
      <c r="I139" t="s">
        <v>712</v>
      </c>
      <c r="J139" t="s">
        <v>730</v>
      </c>
      <c r="K139" t="s">
        <v>871</v>
      </c>
      <c r="L139">
        <v>304.22000000000003</v>
      </c>
      <c r="M139">
        <v>393.31</v>
      </c>
      <c r="N139">
        <v>0.26500000000000001</v>
      </c>
      <c r="O139">
        <v>15</v>
      </c>
    </row>
    <row r="140" spans="1:15" x14ac:dyDescent="0.35">
      <c r="A140" t="s">
        <v>153</v>
      </c>
      <c r="B140" s="2">
        <v>45616</v>
      </c>
      <c r="C140" s="2">
        <v>45641</v>
      </c>
      <c r="D140" t="s">
        <v>649</v>
      </c>
      <c r="E140" t="s">
        <v>657</v>
      </c>
      <c r="F140" t="s">
        <v>690</v>
      </c>
      <c r="G140" t="s">
        <v>701</v>
      </c>
      <c r="H140" t="s">
        <v>708</v>
      </c>
      <c r="I140" t="s">
        <v>715</v>
      </c>
      <c r="J140" t="s">
        <v>728</v>
      </c>
      <c r="K140" t="s">
        <v>872</v>
      </c>
      <c r="L140">
        <v>1203.58</v>
      </c>
      <c r="M140">
        <v>1856.16</v>
      </c>
      <c r="N140">
        <v>0.129</v>
      </c>
      <c r="O140">
        <v>22</v>
      </c>
    </row>
    <row r="141" spans="1:15" x14ac:dyDescent="0.35">
      <c r="A141" t="s">
        <v>154</v>
      </c>
      <c r="B141" s="2">
        <v>45336</v>
      </c>
      <c r="C141" s="2">
        <v>45336</v>
      </c>
      <c r="D141" t="s">
        <v>647</v>
      </c>
      <c r="E141" t="s">
        <v>659</v>
      </c>
      <c r="F141" t="s">
        <v>699</v>
      </c>
      <c r="G141" t="s">
        <v>701</v>
      </c>
      <c r="H141" t="s">
        <v>710</v>
      </c>
      <c r="I141" t="s">
        <v>716</v>
      </c>
      <c r="J141" t="s">
        <v>733</v>
      </c>
      <c r="K141" t="s">
        <v>873</v>
      </c>
      <c r="L141">
        <v>65.930000000000007</v>
      </c>
      <c r="M141">
        <v>84.9</v>
      </c>
      <c r="N141">
        <v>0.25900000000000001</v>
      </c>
      <c r="O141">
        <v>23</v>
      </c>
    </row>
    <row r="142" spans="1:15" x14ac:dyDescent="0.35">
      <c r="A142" t="s">
        <v>155</v>
      </c>
      <c r="B142" s="2">
        <v>45048</v>
      </c>
      <c r="C142" s="2">
        <v>45064</v>
      </c>
      <c r="D142" t="s">
        <v>647</v>
      </c>
      <c r="E142" t="s">
        <v>654</v>
      </c>
      <c r="F142" t="s">
        <v>680</v>
      </c>
      <c r="G142" t="s">
        <v>705</v>
      </c>
      <c r="H142" t="s">
        <v>709</v>
      </c>
      <c r="I142" t="s">
        <v>723</v>
      </c>
      <c r="J142" t="s">
        <v>732</v>
      </c>
      <c r="K142" t="s">
        <v>874</v>
      </c>
      <c r="L142">
        <v>1463.92</v>
      </c>
      <c r="M142">
        <v>2252.2399999999998</v>
      </c>
      <c r="N142">
        <v>0.11799999999999999</v>
      </c>
      <c r="O142">
        <v>44</v>
      </c>
    </row>
    <row r="143" spans="1:15" x14ac:dyDescent="0.35">
      <c r="A143" t="s">
        <v>156</v>
      </c>
      <c r="B143" s="2">
        <v>45649</v>
      </c>
      <c r="C143" s="2">
        <v>45668</v>
      </c>
      <c r="D143" t="s">
        <v>649</v>
      </c>
      <c r="E143" t="s">
        <v>656</v>
      </c>
      <c r="F143" t="s">
        <v>671</v>
      </c>
      <c r="G143" t="s">
        <v>702</v>
      </c>
      <c r="H143" t="s">
        <v>707</v>
      </c>
      <c r="I143" t="s">
        <v>723</v>
      </c>
      <c r="J143" t="s">
        <v>730</v>
      </c>
      <c r="K143" t="s">
        <v>875</v>
      </c>
      <c r="L143">
        <v>501.81</v>
      </c>
      <c r="M143">
        <v>921.62</v>
      </c>
      <c r="N143">
        <v>0.01</v>
      </c>
      <c r="O143">
        <v>9</v>
      </c>
    </row>
    <row r="144" spans="1:15" x14ac:dyDescent="0.35">
      <c r="A144" t="s">
        <v>157</v>
      </c>
      <c r="B144" s="2">
        <v>45133</v>
      </c>
      <c r="C144" s="2">
        <v>45163</v>
      </c>
      <c r="D144" t="s">
        <v>648</v>
      </c>
      <c r="E144" t="s">
        <v>660</v>
      </c>
      <c r="F144" t="s">
        <v>700</v>
      </c>
      <c r="G144" t="s">
        <v>704</v>
      </c>
      <c r="H144" t="s">
        <v>707</v>
      </c>
      <c r="I144" t="s">
        <v>724</v>
      </c>
      <c r="J144" t="s">
        <v>733</v>
      </c>
      <c r="K144" t="s">
        <v>876</v>
      </c>
      <c r="L144">
        <v>1261.48</v>
      </c>
      <c r="M144">
        <v>1643.18</v>
      </c>
      <c r="N144">
        <v>0.151</v>
      </c>
      <c r="O144">
        <v>23</v>
      </c>
    </row>
    <row r="145" spans="1:15" x14ac:dyDescent="0.35">
      <c r="A145" t="s">
        <v>158</v>
      </c>
      <c r="B145" s="2">
        <v>45458</v>
      </c>
      <c r="C145" s="2">
        <v>45479</v>
      </c>
      <c r="D145" t="s">
        <v>648</v>
      </c>
      <c r="E145" t="s">
        <v>653</v>
      </c>
      <c r="F145" t="s">
        <v>667</v>
      </c>
      <c r="G145" t="s">
        <v>706</v>
      </c>
      <c r="H145" t="s">
        <v>710</v>
      </c>
      <c r="I145" t="s">
        <v>716</v>
      </c>
      <c r="J145" t="s">
        <v>728</v>
      </c>
      <c r="K145" t="s">
        <v>877</v>
      </c>
      <c r="L145">
        <v>817.23</v>
      </c>
      <c r="M145">
        <v>1467.17</v>
      </c>
      <c r="N145">
        <v>0.245</v>
      </c>
      <c r="O145">
        <v>9</v>
      </c>
    </row>
    <row r="146" spans="1:15" x14ac:dyDescent="0.35">
      <c r="A146" t="s">
        <v>159</v>
      </c>
      <c r="B146" s="2">
        <v>45112</v>
      </c>
      <c r="C146" s="2">
        <v>45121</v>
      </c>
      <c r="D146" t="s">
        <v>648</v>
      </c>
      <c r="E146" t="s">
        <v>655</v>
      </c>
      <c r="F146" t="s">
        <v>672</v>
      </c>
      <c r="G146" t="s">
        <v>706</v>
      </c>
      <c r="H146" t="s">
        <v>711</v>
      </c>
      <c r="I146" t="s">
        <v>717</v>
      </c>
      <c r="J146" t="s">
        <v>729</v>
      </c>
      <c r="K146" t="s">
        <v>878</v>
      </c>
      <c r="L146">
        <v>578.85</v>
      </c>
      <c r="M146">
        <v>998.76</v>
      </c>
      <c r="N146">
        <v>8.2000000000000003E-2</v>
      </c>
      <c r="O146">
        <v>28</v>
      </c>
    </row>
    <row r="147" spans="1:15" x14ac:dyDescent="0.35">
      <c r="A147" t="s">
        <v>160</v>
      </c>
      <c r="B147" s="2">
        <v>45260</v>
      </c>
      <c r="C147" s="2">
        <v>45259</v>
      </c>
      <c r="D147" t="s">
        <v>646</v>
      </c>
      <c r="E147" t="s">
        <v>661</v>
      </c>
      <c r="F147" t="s">
        <v>687</v>
      </c>
      <c r="G147" t="s">
        <v>705</v>
      </c>
      <c r="H147" t="s">
        <v>709</v>
      </c>
      <c r="I147" t="s">
        <v>718</v>
      </c>
      <c r="J147" t="s">
        <v>731</v>
      </c>
      <c r="K147" t="s">
        <v>879</v>
      </c>
      <c r="L147">
        <v>275.56</v>
      </c>
      <c r="M147">
        <v>630.72</v>
      </c>
      <c r="N147">
        <v>0.107</v>
      </c>
      <c r="O147">
        <v>23</v>
      </c>
    </row>
    <row r="148" spans="1:15" x14ac:dyDescent="0.35">
      <c r="A148" t="s">
        <v>161</v>
      </c>
      <c r="B148" s="2">
        <v>45911</v>
      </c>
      <c r="C148" s="2">
        <v>45928</v>
      </c>
      <c r="D148" t="s">
        <v>646</v>
      </c>
      <c r="E148" t="s">
        <v>650</v>
      </c>
      <c r="F148" t="s">
        <v>664</v>
      </c>
      <c r="G148" t="s">
        <v>703</v>
      </c>
      <c r="H148" t="s">
        <v>710</v>
      </c>
      <c r="I148" t="s">
        <v>713</v>
      </c>
      <c r="J148" t="s">
        <v>731</v>
      </c>
      <c r="K148" t="s">
        <v>880</v>
      </c>
      <c r="L148">
        <v>891.46</v>
      </c>
      <c r="M148">
        <v>728.61</v>
      </c>
      <c r="N148">
        <v>0.185</v>
      </c>
      <c r="O148">
        <v>6</v>
      </c>
    </row>
    <row r="149" spans="1:15" x14ac:dyDescent="0.35">
      <c r="A149" t="s">
        <v>162</v>
      </c>
      <c r="B149" s="2">
        <v>45386</v>
      </c>
      <c r="C149" s="2">
        <v>45406</v>
      </c>
      <c r="D149" t="s">
        <v>649</v>
      </c>
      <c r="E149" t="s">
        <v>656</v>
      </c>
      <c r="F149" t="s">
        <v>698</v>
      </c>
      <c r="G149" t="s">
        <v>703</v>
      </c>
      <c r="H149" t="s">
        <v>711</v>
      </c>
      <c r="I149" t="s">
        <v>719</v>
      </c>
      <c r="J149" t="s">
        <v>733</v>
      </c>
      <c r="K149" t="s">
        <v>881</v>
      </c>
      <c r="L149">
        <v>683.42</v>
      </c>
      <c r="M149">
        <v>951.51</v>
      </c>
      <c r="N149">
        <v>0</v>
      </c>
      <c r="O149">
        <v>14</v>
      </c>
    </row>
    <row r="150" spans="1:15" x14ac:dyDescent="0.35">
      <c r="A150" t="s">
        <v>163</v>
      </c>
      <c r="B150" s="2">
        <v>45183</v>
      </c>
      <c r="C150" s="2">
        <v>45185</v>
      </c>
      <c r="D150" t="s">
        <v>649</v>
      </c>
      <c r="E150" t="s">
        <v>657</v>
      </c>
      <c r="F150" t="s">
        <v>679</v>
      </c>
      <c r="G150" t="s">
        <v>703</v>
      </c>
      <c r="H150" t="s">
        <v>711</v>
      </c>
      <c r="I150" t="s">
        <v>717</v>
      </c>
      <c r="J150" t="s">
        <v>728</v>
      </c>
      <c r="K150" t="s">
        <v>882</v>
      </c>
      <c r="L150">
        <v>376.83</v>
      </c>
      <c r="M150">
        <v>732.88</v>
      </c>
      <c r="N150">
        <v>0.188</v>
      </c>
      <c r="O150">
        <v>25</v>
      </c>
    </row>
    <row r="151" spans="1:15" x14ac:dyDescent="0.35">
      <c r="A151" t="s">
        <v>164</v>
      </c>
      <c r="B151" s="2">
        <v>45558</v>
      </c>
      <c r="C151" s="2">
        <v>45583</v>
      </c>
      <c r="D151" t="s">
        <v>648</v>
      </c>
      <c r="E151" t="s">
        <v>653</v>
      </c>
      <c r="F151" t="s">
        <v>688</v>
      </c>
      <c r="G151" t="s">
        <v>705</v>
      </c>
      <c r="H151" t="s">
        <v>708</v>
      </c>
      <c r="I151" t="s">
        <v>725</v>
      </c>
      <c r="J151" t="s">
        <v>730</v>
      </c>
      <c r="K151" t="s">
        <v>883</v>
      </c>
      <c r="L151">
        <v>1297</v>
      </c>
      <c r="M151">
        <v>2411.52</v>
      </c>
      <c r="N151">
        <v>2.1000000000000001E-2</v>
      </c>
      <c r="O151">
        <v>18</v>
      </c>
    </row>
    <row r="152" spans="1:15" x14ac:dyDescent="0.35">
      <c r="A152" t="s">
        <v>165</v>
      </c>
      <c r="B152" s="2">
        <v>45763</v>
      </c>
      <c r="C152" s="2">
        <v>45793</v>
      </c>
      <c r="D152" t="s">
        <v>648</v>
      </c>
      <c r="E152" t="s">
        <v>653</v>
      </c>
      <c r="F152" t="s">
        <v>681</v>
      </c>
      <c r="G152" t="s">
        <v>706</v>
      </c>
      <c r="H152" t="s">
        <v>710</v>
      </c>
      <c r="I152" t="s">
        <v>723</v>
      </c>
      <c r="J152" t="s">
        <v>728</v>
      </c>
      <c r="K152" t="s">
        <v>884</v>
      </c>
      <c r="L152">
        <v>763.32</v>
      </c>
      <c r="M152">
        <v>568.29</v>
      </c>
      <c r="N152">
        <v>0.13100000000000001</v>
      </c>
      <c r="O152">
        <v>16</v>
      </c>
    </row>
    <row r="153" spans="1:15" x14ac:dyDescent="0.35">
      <c r="A153" t="s">
        <v>166</v>
      </c>
      <c r="B153" s="2">
        <v>45110</v>
      </c>
      <c r="C153" s="2">
        <v>45130</v>
      </c>
      <c r="D153" t="s">
        <v>646</v>
      </c>
      <c r="E153" t="s">
        <v>661</v>
      </c>
      <c r="F153" t="s">
        <v>682</v>
      </c>
      <c r="G153" t="s">
        <v>705</v>
      </c>
      <c r="H153" t="s">
        <v>710</v>
      </c>
      <c r="I153" t="s">
        <v>721</v>
      </c>
      <c r="J153" t="s">
        <v>731</v>
      </c>
      <c r="K153" t="s">
        <v>885</v>
      </c>
      <c r="L153">
        <v>1001.96</v>
      </c>
      <c r="M153">
        <v>1254.95</v>
      </c>
      <c r="N153">
        <v>4.4999999999999998E-2</v>
      </c>
      <c r="O153">
        <v>18</v>
      </c>
    </row>
    <row r="154" spans="1:15" x14ac:dyDescent="0.35">
      <c r="A154" t="s">
        <v>167</v>
      </c>
      <c r="B154" s="2">
        <v>45267</v>
      </c>
      <c r="C154" s="2">
        <v>45265</v>
      </c>
      <c r="D154" t="s">
        <v>647</v>
      </c>
      <c r="E154" t="s">
        <v>652</v>
      </c>
      <c r="F154" t="s">
        <v>689</v>
      </c>
      <c r="G154" t="s">
        <v>703</v>
      </c>
      <c r="H154" t="s">
        <v>709</v>
      </c>
      <c r="I154" t="s">
        <v>722</v>
      </c>
      <c r="J154" t="s">
        <v>728</v>
      </c>
      <c r="K154" t="s">
        <v>886</v>
      </c>
      <c r="L154">
        <v>1097.5899999999999</v>
      </c>
      <c r="M154">
        <v>845.55</v>
      </c>
      <c r="N154">
        <v>0.184</v>
      </c>
      <c r="O154">
        <v>6</v>
      </c>
    </row>
    <row r="155" spans="1:15" x14ac:dyDescent="0.35">
      <c r="A155" t="s">
        <v>168</v>
      </c>
      <c r="B155" s="2">
        <v>45340</v>
      </c>
      <c r="C155" s="2">
        <v>45355</v>
      </c>
      <c r="D155" t="s">
        <v>646</v>
      </c>
      <c r="E155" t="s">
        <v>650</v>
      </c>
      <c r="F155" t="s">
        <v>662</v>
      </c>
      <c r="G155" t="s">
        <v>702</v>
      </c>
      <c r="H155" t="s">
        <v>711</v>
      </c>
      <c r="I155" t="s">
        <v>723</v>
      </c>
      <c r="J155" t="s">
        <v>728</v>
      </c>
      <c r="K155" t="s">
        <v>887</v>
      </c>
      <c r="L155">
        <v>928.68</v>
      </c>
      <c r="M155">
        <v>2145.17</v>
      </c>
      <c r="N155">
        <v>0.13600000000000001</v>
      </c>
      <c r="O155">
        <v>16</v>
      </c>
    </row>
    <row r="156" spans="1:15" x14ac:dyDescent="0.35">
      <c r="A156" t="s">
        <v>169</v>
      </c>
      <c r="B156" s="2">
        <v>45230</v>
      </c>
      <c r="C156" s="2">
        <v>45232</v>
      </c>
      <c r="D156" t="s">
        <v>646</v>
      </c>
      <c r="E156" t="s">
        <v>650</v>
      </c>
      <c r="F156" t="s">
        <v>662</v>
      </c>
      <c r="G156" t="s">
        <v>702</v>
      </c>
      <c r="H156" t="s">
        <v>707</v>
      </c>
      <c r="I156" t="s">
        <v>719</v>
      </c>
      <c r="J156" t="s">
        <v>733</v>
      </c>
      <c r="K156" t="s">
        <v>888</v>
      </c>
      <c r="L156">
        <v>867.89</v>
      </c>
      <c r="M156">
        <v>1349.94</v>
      </c>
      <c r="N156">
        <v>0.184</v>
      </c>
      <c r="O156">
        <v>10</v>
      </c>
    </row>
    <row r="157" spans="1:15" x14ac:dyDescent="0.35">
      <c r="A157" t="s">
        <v>170</v>
      </c>
      <c r="B157" s="2">
        <v>45511</v>
      </c>
      <c r="C157" s="2">
        <v>45521</v>
      </c>
      <c r="D157" t="s">
        <v>647</v>
      </c>
      <c r="E157" t="s">
        <v>652</v>
      </c>
      <c r="F157" t="s">
        <v>666</v>
      </c>
      <c r="G157" t="s">
        <v>704</v>
      </c>
      <c r="H157" t="s">
        <v>708</v>
      </c>
      <c r="I157" t="s">
        <v>723</v>
      </c>
      <c r="J157" t="s">
        <v>729</v>
      </c>
      <c r="K157" t="s">
        <v>889</v>
      </c>
      <c r="L157">
        <v>436.58</v>
      </c>
      <c r="M157">
        <v>527.48</v>
      </c>
      <c r="N157">
        <v>0.111</v>
      </c>
      <c r="O157">
        <v>19</v>
      </c>
    </row>
    <row r="158" spans="1:15" x14ac:dyDescent="0.35">
      <c r="A158" t="s">
        <v>171</v>
      </c>
      <c r="B158" s="2">
        <v>45323</v>
      </c>
      <c r="C158" s="2">
        <v>45343</v>
      </c>
      <c r="D158" t="s">
        <v>649</v>
      </c>
      <c r="E158" t="s">
        <v>657</v>
      </c>
      <c r="F158" t="s">
        <v>690</v>
      </c>
      <c r="G158" t="s">
        <v>705</v>
      </c>
      <c r="H158" t="s">
        <v>709</v>
      </c>
      <c r="I158" t="s">
        <v>720</v>
      </c>
      <c r="J158" t="s">
        <v>729</v>
      </c>
      <c r="K158" t="s">
        <v>890</v>
      </c>
      <c r="L158">
        <v>656.2</v>
      </c>
      <c r="M158">
        <v>1467.17</v>
      </c>
      <c r="N158">
        <v>1.7999999999999999E-2</v>
      </c>
      <c r="O158">
        <v>5</v>
      </c>
    </row>
    <row r="159" spans="1:15" x14ac:dyDescent="0.35">
      <c r="A159" t="s">
        <v>172</v>
      </c>
      <c r="B159" s="2">
        <v>45531</v>
      </c>
      <c r="C159" s="2">
        <v>45553</v>
      </c>
      <c r="D159" t="s">
        <v>647</v>
      </c>
      <c r="E159" t="s">
        <v>654</v>
      </c>
      <c r="F159" t="s">
        <v>680</v>
      </c>
      <c r="G159" t="s">
        <v>704</v>
      </c>
      <c r="H159" t="s">
        <v>711</v>
      </c>
      <c r="I159" t="s">
        <v>717</v>
      </c>
      <c r="J159" t="s">
        <v>727</v>
      </c>
      <c r="K159" t="s">
        <v>891</v>
      </c>
      <c r="L159">
        <v>896.75</v>
      </c>
      <c r="M159">
        <v>1651.14</v>
      </c>
      <c r="N159">
        <v>2.5000000000000001E-2</v>
      </c>
      <c r="O159">
        <v>15</v>
      </c>
    </row>
    <row r="160" spans="1:15" x14ac:dyDescent="0.35">
      <c r="A160" t="s">
        <v>173</v>
      </c>
      <c r="B160" s="2">
        <v>45703</v>
      </c>
      <c r="C160" s="2">
        <v>45703</v>
      </c>
      <c r="D160" t="s">
        <v>649</v>
      </c>
      <c r="E160" t="s">
        <v>656</v>
      </c>
      <c r="F160" t="s">
        <v>698</v>
      </c>
      <c r="G160" t="s">
        <v>705</v>
      </c>
      <c r="H160" t="s">
        <v>709</v>
      </c>
      <c r="I160" t="s">
        <v>716</v>
      </c>
      <c r="J160" t="s">
        <v>733</v>
      </c>
      <c r="K160" t="s">
        <v>892</v>
      </c>
      <c r="L160">
        <v>815.83</v>
      </c>
      <c r="M160">
        <v>1982.18</v>
      </c>
      <c r="N160">
        <v>0.127</v>
      </c>
      <c r="O160">
        <v>6</v>
      </c>
    </row>
    <row r="161" spans="1:15" x14ac:dyDescent="0.35">
      <c r="A161" t="s">
        <v>174</v>
      </c>
      <c r="B161" s="2">
        <v>45870</v>
      </c>
      <c r="C161" s="2">
        <v>45890</v>
      </c>
      <c r="D161" t="s">
        <v>647</v>
      </c>
      <c r="E161" t="s">
        <v>659</v>
      </c>
      <c r="F161" t="s">
        <v>685</v>
      </c>
      <c r="G161" t="s">
        <v>701</v>
      </c>
      <c r="H161" t="s">
        <v>711</v>
      </c>
      <c r="I161" t="s">
        <v>714</v>
      </c>
      <c r="J161" t="s">
        <v>730</v>
      </c>
      <c r="K161" t="s">
        <v>893</v>
      </c>
      <c r="L161">
        <v>1220.4100000000001</v>
      </c>
      <c r="M161">
        <v>2552.2199999999998</v>
      </c>
      <c r="N161">
        <v>0.18099999999999999</v>
      </c>
      <c r="O161">
        <v>14</v>
      </c>
    </row>
    <row r="162" spans="1:15" x14ac:dyDescent="0.35">
      <c r="A162" t="s">
        <v>175</v>
      </c>
      <c r="B162" s="2">
        <v>44977</v>
      </c>
      <c r="C162" s="2">
        <v>44989</v>
      </c>
      <c r="D162" t="s">
        <v>647</v>
      </c>
      <c r="E162" t="s">
        <v>654</v>
      </c>
      <c r="F162" t="s">
        <v>680</v>
      </c>
      <c r="G162" t="s">
        <v>704</v>
      </c>
      <c r="H162" t="s">
        <v>710</v>
      </c>
      <c r="I162" t="s">
        <v>724</v>
      </c>
      <c r="J162" t="s">
        <v>732</v>
      </c>
      <c r="K162" t="s">
        <v>894</v>
      </c>
      <c r="L162">
        <v>299.75</v>
      </c>
      <c r="M162">
        <v>523.01</v>
      </c>
      <c r="N162">
        <v>0.157</v>
      </c>
      <c r="O162">
        <v>50</v>
      </c>
    </row>
    <row r="163" spans="1:15" x14ac:dyDescent="0.35">
      <c r="A163" t="s">
        <v>176</v>
      </c>
      <c r="B163" s="2">
        <v>45595</v>
      </c>
      <c r="C163" s="2">
        <v>45620</v>
      </c>
      <c r="D163" t="s">
        <v>647</v>
      </c>
      <c r="E163" t="s">
        <v>659</v>
      </c>
      <c r="F163" t="s">
        <v>676</v>
      </c>
      <c r="G163" t="s">
        <v>705</v>
      </c>
      <c r="H163" t="s">
        <v>708</v>
      </c>
      <c r="I163" t="s">
        <v>718</v>
      </c>
      <c r="J163" t="s">
        <v>727</v>
      </c>
      <c r="K163" t="s">
        <v>895</v>
      </c>
      <c r="L163">
        <v>811.05</v>
      </c>
      <c r="M163">
        <v>1217.71</v>
      </c>
      <c r="N163">
        <v>7.1999999999999995E-2</v>
      </c>
      <c r="O163">
        <v>5</v>
      </c>
    </row>
    <row r="164" spans="1:15" x14ac:dyDescent="0.35">
      <c r="A164" t="s">
        <v>177</v>
      </c>
      <c r="B164" s="2">
        <v>45385</v>
      </c>
      <c r="C164" s="2">
        <v>45389</v>
      </c>
      <c r="D164" t="s">
        <v>648</v>
      </c>
      <c r="E164" t="s">
        <v>655</v>
      </c>
      <c r="F164" t="s">
        <v>672</v>
      </c>
      <c r="G164" t="s">
        <v>703</v>
      </c>
      <c r="H164" t="s">
        <v>711</v>
      </c>
      <c r="I164" t="s">
        <v>725</v>
      </c>
      <c r="J164" t="s">
        <v>730</v>
      </c>
      <c r="K164" t="s">
        <v>896</v>
      </c>
      <c r="L164">
        <v>1023.27</v>
      </c>
      <c r="M164">
        <v>1343.64</v>
      </c>
      <c r="N164">
        <v>0.13300000000000001</v>
      </c>
      <c r="O164">
        <v>7</v>
      </c>
    </row>
    <row r="165" spans="1:15" x14ac:dyDescent="0.35">
      <c r="A165" t="s">
        <v>178</v>
      </c>
      <c r="B165" s="2">
        <v>45010</v>
      </c>
      <c r="C165" s="2">
        <v>45011</v>
      </c>
      <c r="D165" t="s">
        <v>647</v>
      </c>
      <c r="E165" t="s">
        <v>652</v>
      </c>
      <c r="F165" t="s">
        <v>666</v>
      </c>
      <c r="G165" t="s">
        <v>705</v>
      </c>
      <c r="H165" t="s">
        <v>710</v>
      </c>
      <c r="I165" t="s">
        <v>714</v>
      </c>
      <c r="J165" t="s">
        <v>732</v>
      </c>
      <c r="K165" t="s">
        <v>897</v>
      </c>
      <c r="L165">
        <v>135.12</v>
      </c>
      <c r="M165">
        <v>301.7</v>
      </c>
      <c r="N165">
        <v>0.14000000000000001</v>
      </c>
      <c r="O165">
        <v>47</v>
      </c>
    </row>
    <row r="166" spans="1:15" x14ac:dyDescent="0.35">
      <c r="A166" t="s">
        <v>179</v>
      </c>
      <c r="B166" s="2">
        <v>45447</v>
      </c>
      <c r="C166" s="2">
        <v>45459</v>
      </c>
      <c r="D166" t="s">
        <v>647</v>
      </c>
      <c r="E166" t="s">
        <v>659</v>
      </c>
      <c r="F166" t="s">
        <v>685</v>
      </c>
      <c r="G166" t="s">
        <v>701</v>
      </c>
      <c r="H166" t="s">
        <v>707</v>
      </c>
      <c r="I166" t="s">
        <v>713</v>
      </c>
      <c r="J166" t="s">
        <v>728</v>
      </c>
      <c r="K166" t="s">
        <v>898</v>
      </c>
      <c r="L166">
        <v>918.42</v>
      </c>
      <c r="M166">
        <v>1511.71</v>
      </c>
      <c r="N166">
        <v>0.02</v>
      </c>
      <c r="O166">
        <v>8</v>
      </c>
    </row>
    <row r="167" spans="1:15" x14ac:dyDescent="0.35">
      <c r="A167" t="s">
        <v>180</v>
      </c>
      <c r="B167" s="2">
        <v>44976</v>
      </c>
      <c r="C167" s="2">
        <v>44997</v>
      </c>
      <c r="D167" t="s">
        <v>649</v>
      </c>
      <c r="E167" t="s">
        <v>656</v>
      </c>
      <c r="F167" t="s">
        <v>671</v>
      </c>
      <c r="G167" t="s">
        <v>705</v>
      </c>
      <c r="H167" t="s">
        <v>711</v>
      </c>
      <c r="I167" t="s">
        <v>716</v>
      </c>
      <c r="J167" t="s">
        <v>732</v>
      </c>
      <c r="K167" t="s">
        <v>899</v>
      </c>
      <c r="L167">
        <v>1234.81</v>
      </c>
      <c r="M167">
        <v>2055.2399999999998</v>
      </c>
      <c r="N167">
        <v>5.2999999999999999E-2</v>
      </c>
      <c r="O167">
        <v>44</v>
      </c>
    </row>
    <row r="168" spans="1:15" x14ac:dyDescent="0.35">
      <c r="A168" t="s">
        <v>181</v>
      </c>
      <c r="B168" s="2">
        <v>45034</v>
      </c>
      <c r="C168" s="2">
        <v>45064</v>
      </c>
      <c r="D168" t="s">
        <v>647</v>
      </c>
      <c r="E168" t="s">
        <v>659</v>
      </c>
      <c r="F168" t="s">
        <v>676</v>
      </c>
      <c r="G168" t="s">
        <v>703</v>
      </c>
      <c r="H168" t="s">
        <v>707</v>
      </c>
      <c r="I168" t="s">
        <v>722</v>
      </c>
      <c r="J168" t="s">
        <v>731</v>
      </c>
      <c r="K168" t="s">
        <v>900</v>
      </c>
      <c r="L168">
        <v>329.03</v>
      </c>
      <c r="M168">
        <v>391.15</v>
      </c>
      <c r="N168">
        <v>0.19700000000000001</v>
      </c>
      <c r="O168">
        <v>46</v>
      </c>
    </row>
    <row r="169" spans="1:15" x14ac:dyDescent="0.35">
      <c r="A169" t="s">
        <v>182</v>
      </c>
      <c r="B169" s="2">
        <v>45435</v>
      </c>
      <c r="C169" s="2">
        <v>45457</v>
      </c>
      <c r="D169" t="s">
        <v>649</v>
      </c>
      <c r="E169" t="s">
        <v>657</v>
      </c>
      <c r="F169" t="s">
        <v>673</v>
      </c>
      <c r="G169" t="s">
        <v>705</v>
      </c>
      <c r="H169" t="s">
        <v>708</v>
      </c>
      <c r="I169" t="s">
        <v>725</v>
      </c>
      <c r="J169" t="s">
        <v>732</v>
      </c>
      <c r="K169" t="s">
        <v>901</v>
      </c>
      <c r="L169">
        <v>1481.74</v>
      </c>
      <c r="M169">
        <v>1848.97</v>
      </c>
      <c r="N169">
        <v>0.254</v>
      </c>
      <c r="O169">
        <v>9</v>
      </c>
    </row>
    <row r="170" spans="1:15" x14ac:dyDescent="0.35">
      <c r="A170" t="s">
        <v>183</v>
      </c>
      <c r="B170" s="2">
        <v>45206</v>
      </c>
      <c r="C170" s="2">
        <v>45222</v>
      </c>
      <c r="D170" t="s">
        <v>647</v>
      </c>
      <c r="E170" t="s">
        <v>654</v>
      </c>
      <c r="F170" t="s">
        <v>696</v>
      </c>
      <c r="G170" t="s">
        <v>704</v>
      </c>
      <c r="H170" t="s">
        <v>707</v>
      </c>
      <c r="I170" t="s">
        <v>715</v>
      </c>
      <c r="J170" t="s">
        <v>732</v>
      </c>
      <c r="K170" t="s">
        <v>902</v>
      </c>
      <c r="L170">
        <v>906.81</v>
      </c>
      <c r="M170">
        <v>1395.56</v>
      </c>
      <c r="N170">
        <v>0.185</v>
      </c>
      <c r="O170">
        <v>6</v>
      </c>
    </row>
    <row r="171" spans="1:15" x14ac:dyDescent="0.35">
      <c r="A171" t="s">
        <v>184</v>
      </c>
      <c r="B171" s="2">
        <v>45574</v>
      </c>
      <c r="C171" s="2">
        <v>45604</v>
      </c>
      <c r="D171" t="s">
        <v>649</v>
      </c>
      <c r="E171" t="s">
        <v>658</v>
      </c>
      <c r="F171" t="s">
        <v>693</v>
      </c>
      <c r="G171" t="s">
        <v>705</v>
      </c>
      <c r="H171" t="s">
        <v>710</v>
      </c>
      <c r="I171" t="s">
        <v>713</v>
      </c>
      <c r="J171" t="s">
        <v>727</v>
      </c>
      <c r="K171" t="s">
        <v>903</v>
      </c>
      <c r="L171">
        <v>343.85</v>
      </c>
      <c r="M171">
        <v>538.04</v>
      </c>
      <c r="N171">
        <v>0.13900000000000001</v>
      </c>
      <c r="O171">
        <v>5</v>
      </c>
    </row>
    <row r="172" spans="1:15" x14ac:dyDescent="0.35">
      <c r="A172" t="s">
        <v>185</v>
      </c>
      <c r="B172" s="2">
        <v>45488</v>
      </c>
      <c r="C172" s="2">
        <v>45488</v>
      </c>
      <c r="D172" t="s">
        <v>647</v>
      </c>
      <c r="E172" t="s">
        <v>652</v>
      </c>
      <c r="F172" t="s">
        <v>689</v>
      </c>
      <c r="G172" t="s">
        <v>705</v>
      </c>
      <c r="H172" t="s">
        <v>709</v>
      </c>
      <c r="I172" t="s">
        <v>715</v>
      </c>
      <c r="J172" t="s">
        <v>733</v>
      </c>
      <c r="K172" t="s">
        <v>904</v>
      </c>
      <c r="L172">
        <v>801.77</v>
      </c>
      <c r="M172">
        <v>1218.92</v>
      </c>
      <c r="N172">
        <v>0.254</v>
      </c>
      <c r="O172">
        <v>16</v>
      </c>
    </row>
    <row r="173" spans="1:15" x14ac:dyDescent="0.35">
      <c r="A173" t="s">
        <v>186</v>
      </c>
      <c r="B173" s="2">
        <v>45190</v>
      </c>
      <c r="C173" s="2">
        <v>45209</v>
      </c>
      <c r="D173" t="s">
        <v>647</v>
      </c>
      <c r="E173" t="s">
        <v>652</v>
      </c>
      <c r="F173" t="s">
        <v>689</v>
      </c>
      <c r="G173" t="s">
        <v>702</v>
      </c>
      <c r="H173" t="s">
        <v>708</v>
      </c>
      <c r="I173" t="s">
        <v>726</v>
      </c>
      <c r="J173" t="s">
        <v>727</v>
      </c>
      <c r="K173" t="s">
        <v>905</v>
      </c>
      <c r="L173">
        <v>845.63</v>
      </c>
      <c r="M173">
        <v>2062.12</v>
      </c>
      <c r="N173">
        <v>0.13400000000000001</v>
      </c>
      <c r="O173">
        <v>5</v>
      </c>
    </row>
    <row r="174" spans="1:15" x14ac:dyDescent="0.35">
      <c r="A174" t="s">
        <v>187</v>
      </c>
      <c r="B174" s="2">
        <v>44981</v>
      </c>
      <c r="C174" s="2">
        <v>44994</v>
      </c>
      <c r="D174" t="s">
        <v>648</v>
      </c>
      <c r="E174" t="s">
        <v>660</v>
      </c>
      <c r="F174" t="s">
        <v>700</v>
      </c>
      <c r="G174" t="s">
        <v>706</v>
      </c>
      <c r="H174" t="s">
        <v>708</v>
      </c>
      <c r="I174" t="s">
        <v>724</v>
      </c>
      <c r="J174" t="s">
        <v>727</v>
      </c>
      <c r="K174" t="s">
        <v>906</v>
      </c>
      <c r="L174">
        <v>6.85</v>
      </c>
      <c r="M174">
        <v>10.18</v>
      </c>
      <c r="N174">
        <v>4.7E-2</v>
      </c>
      <c r="O174">
        <v>10</v>
      </c>
    </row>
    <row r="175" spans="1:15" x14ac:dyDescent="0.35">
      <c r="A175" t="s">
        <v>188</v>
      </c>
      <c r="B175" s="2">
        <v>45798</v>
      </c>
      <c r="C175" s="2">
        <v>45796</v>
      </c>
      <c r="D175" t="s">
        <v>646</v>
      </c>
      <c r="E175" t="s">
        <v>661</v>
      </c>
      <c r="F175" t="s">
        <v>682</v>
      </c>
      <c r="G175" t="s">
        <v>703</v>
      </c>
      <c r="H175" t="s">
        <v>710</v>
      </c>
      <c r="I175" t="s">
        <v>719</v>
      </c>
      <c r="J175" t="s">
        <v>731</v>
      </c>
      <c r="K175" t="s">
        <v>907</v>
      </c>
      <c r="L175">
        <v>1263.8399999999999</v>
      </c>
      <c r="M175">
        <v>2281.7199999999998</v>
      </c>
      <c r="N175">
        <v>7.8E-2</v>
      </c>
      <c r="O175">
        <v>15</v>
      </c>
    </row>
    <row r="176" spans="1:15" x14ac:dyDescent="0.35">
      <c r="A176" t="s">
        <v>189</v>
      </c>
      <c r="B176" s="2">
        <v>45435</v>
      </c>
      <c r="C176" s="2">
        <v>45446</v>
      </c>
      <c r="D176" t="s">
        <v>646</v>
      </c>
      <c r="E176" t="s">
        <v>661</v>
      </c>
      <c r="F176" t="s">
        <v>682</v>
      </c>
      <c r="G176" t="s">
        <v>705</v>
      </c>
      <c r="H176" t="s">
        <v>710</v>
      </c>
      <c r="I176" t="s">
        <v>721</v>
      </c>
      <c r="J176" t="s">
        <v>728</v>
      </c>
      <c r="K176" t="s">
        <v>908</v>
      </c>
      <c r="L176">
        <v>180.89</v>
      </c>
      <c r="M176">
        <v>249.57</v>
      </c>
      <c r="N176">
        <v>2.1999999999999999E-2</v>
      </c>
      <c r="O176">
        <v>8</v>
      </c>
    </row>
    <row r="177" spans="1:15" x14ac:dyDescent="0.35">
      <c r="A177" t="s">
        <v>190</v>
      </c>
      <c r="B177" s="2">
        <v>45761</v>
      </c>
      <c r="C177" s="2">
        <v>45781</v>
      </c>
      <c r="D177" t="s">
        <v>649</v>
      </c>
      <c r="E177" t="s">
        <v>658</v>
      </c>
      <c r="F177" t="s">
        <v>674</v>
      </c>
      <c r="G177" t="s">
        <v>706</v>
      </c>
      <c r="H177" t="s">
        <v>709</v>
      </c>
      <c r="I177" t="s">
        <v>723</v>
      </c>
      <c r="J177" t="s">
        <v>732</v>
      </c>
      <c r="K177" t="s">
        <v>909</v>
      </c>
      <c r="L177">
        <v>1413.87</v>
      </c>
      <c r="M177">
        <v>3275</v>
      </c>
      <c r="N177">
        <v>0.255</v>
      </c>
      <c r="O177">
        <v>38</v>
      </c>
    </row>
    <row r="178" spans="1:15" x14ac:dyDescent="0.35">
      <c r="A178" t="s">
        <v>191</v>
      </c>
      <c r="B178" s="2">
        <v>45165</v>
      </c>
      <c r="C178" s="2">
        <v>45180</v>
      </c>
      <c r="D178" t="s">
        <v>649</v>
      </c>
      <c r="E178" t="s">
        <v>658</v>
      </c>
      <c r="F178" t="s">
        <v>683</v>
      </c>
      <c r="G178" t="s">
        <v>704</v>
      </c>
      <c r="H178" t="s">
        <v>709</v>
      </c>
      <c r="I178" t="s">
        <v>725</v>
      </c>
      <c r="J178" t="s">
        <v>728</v>
      </c>
      <c r="K178" t="s">
        <v>910</v>
      </c>
      <c r="L178">
        <v>943.79</v>
      </c>
      <c r="M178">
        <v>1913.76</v>
      </c>
      <c r="N178">
        <v>9.0999999999999998E-2</v>
      </c>
      <c r="O178">
        <v>9</v>
      </c>
    </row>
    <row r="179" spans="1:15" x14ac:dyDescent="0.35">
      <c r="A179" t="s">
        <v>192</v>
      </c>
      <c r="B179" s="2">
        <v>45325</v>
      </c>
      <c r="C179" s="2">
        <v>45343</v>
      </c>
      <c r="D179" t="s">
        <v>649</v>
      </c>
      <c r="E179" t="s">
        <v>656</v>
      </c>
      <c r="F179" t="s">
        <v>698</v>
      </c>
      <c r="G179" t="s">
        <v>701</v>
      </c>
      <c r="H179" t="s">
        <v>707</v>
      </c>
      <c r="I179" t="s">
        <v>722</v>
      </c>
      <c r="J179" t="s">
        <v>727</v>
      </c>
      <c r="K179" t="s">
        <v>911</v>
      </c>
      <c r="L179">
        <v>39.229999999999997</v>
      </c>
      <c r="M179">
        <v>30.09</v>
      </c>
      <c r="N179">
        <v>0.17699999999999999</v>
      </c>
      <c r="O179">
        <v>13</v>
      </c>
    </row>
    <row r="180" spans="1:15" x14ac:dyDescent="0.35">
      <c r="A180" t="s">
        <v>193</v>
      </c>
      <c r="B180" s="2">
        <v>45021</v>
      </c>
      <c r="C180" s="2">
        <v>45032</v>
      </c>
      <c r="D180" t="s">
        <v>648</v>
      </c>
      <c r="E180" t="s">
        <v>653</v>
      </c>
      <c r="F180" t="s">
        <v>688</v>
      </c>
      <c r="G180" t="s">
        <v>703</v>
      </c>
      <c r="H180" t="s">
        <v>708</v>
      </c>
      <c r="I180" t="s">
        <v>719</v>
      </c>
      <c r="J180" t="s">
        <v>732</v>
      </c>
      <c r="K180" t="s">
        <v>912</v>
      </c>
      <c r="L180">
        <v>213.1</v>
      </c>
      <c r="M180">
        <v>501.31</v>
      </c>
      <c r="N180">
        <v>5.6000000000000001E-2</v>
      </c>
      <c r="O180">
        <v>15</v>
      </c>
    </row>
    <row r="181" spans="1:15" x14ac:dyDescent="0.35">
      <c r="A181" t="s">
        <v>194</v>
      </c>
      <c r="B181" s="2">
        <v>45890</v>
      </c>
      <c r="C181" s="2">
        <v>45912</v>
      </c>
      <c r="D181" t="s">
        <v>647</v>
      </c>
      <c r="E181" t="s">
        <v>659</v>
      </c>
      <c r="F181" t="s">
        <v>676</v>
      </c>
      <c r="G181" t="s">
        <v>702</v>
      </c>
      <c r="H181" t="s">
        <v>707</v>
      </c>
      <c r="I181" t="s">
        <v>717</v>
      </c>
      <c r="J181" t="s">
        <v>728</v>
      </c>
      <c r="K181" t="s">
        <v>913</v>
      </c>
      <c r="L181">
        <v>352.66</v>
      </c>
      <c r="M181">
        <v>411.18</v>
      </c>
      <c r="N181">
        <v>0.17299999999999999</v>
      </c>
      <c r="O181">
        <v>13</v>
      </c>
    </row>
    <row r="182" spans="1:15" x14ac:dyDescent="0.35">
      <c r="A182" t="s">
        <v>195</v>
      </c>
      <c r="B182" s="2">
        <v>45915</v>
      </c>
      <c r="C182" s="2">
        <v>45918</v>
      </c>
      <c r="D182" t="s">
        <v>648</v>
      </c>
      <c r="E182" t="s">
        <v>655</v>
      </c>
      <c r="F182" t="s">
        <v>692</v>
      </c>
      <c r="G182" t="s">
        <v>703</v>
      </c>
      <c r="H182" t="s">
        <v>711</v>
      </c>
      <c r="I182" t="s">
        <v>716</v>
      </c>
      <c r="J182" t="s">
        <v>733</v>
      </c>
      <c r="K182" t="s">
        <v>914</v>
      </c>
      <c r="L182">
        <v>5.5</v>
      </c>
      <c r="M182">
        <v>5.92</v>
      </c>
      <c r="N182">
        <v>0.21199999999999999</v>
      </c>
      <c r="O182">
        <v>4</v>
      </c>
    </row>
    <row r="183" spans="1:15" x14ac:dyDescent="0.35">
      <c r="A183" t="s">
        <v>196</v>
      </c>
      <c r="B183" s="2">
        <v>45568</v>
      </c>
      <c r="C183" s="2">
        <v>45576</v>
      </c>
      <c r="D183" t="s">
        <v>647</v>
      </c>
      <c r="E183" t="s">
        <v>659</v>
      </c>
      <c r="F183" t="s">
        <v>699</v>
      </c>
      <c r="G183" t="s">
        <v>706</v>
      </c>
      <c r="H183" t="s">
        <v>711</v>
      </c>
      <c r="I183" t="s">
        <v>717</v>
      </c>
      <c r="J183" t="s">
        <v>730</v>
      </c>
      <c r="K183" t="s">
        <v>915</v>
      </c>
      <c r="L183">
        <v>1132.6099999999999</v>
      </c>
      <c r="M183">
        <v>2206.63</v>
      </c>
      <c r="N183">
        <v>6.3E-2</v>
      </c>
      <c r="O183">
        <v>20</v>
      </c>
    </row>
    <row r="184" spans="1:15" x14ac:dyDescent="0.35">
      <c r="A184" t="s">
        <v>197</v>
      </c>
      <c r="B184" s="2">
        <v>45690</v>
      </c>
      <c r="C184" s="2">
        <v>45720</v>
      </c>
      <c r="D184" t="s">
        <v>647</v>
      </c>
      <c r="E184" t="s">
        <v>652</v>
      </c>
      <c r="F184" t="s">
        <v>666</v>
      </c>
      <c r="G184" t="s">
        <v>702</v>
      </c>
      <c r="H184" t="s">
        <v>710</v>
      </c>
      <c r="I184" t="s">
        <v>716</v>
      </c>
      <c r="J184" t="s">
        <v>733</v>
      </c>
      <c r="K184" t="s">
        <v>916</v>
      </c>
      <c r="L184">
        <v>766.59</v>
      </c>
      <c r="M184">
        <v>1912.8</v>
      </c>
      <c r="N184">
        <v>0.19600000000000001</v>
      </c>
      <c r="O184">
        <v>5</v>
      </c>
    </row>
    <row r="185" spans="1:15" x14ac:dyDescent="0.35">
      <c r="A185" t="s">
        <v>198</v>
      </c>
      <c r="B185" s="2">
        <v>45157</v>
      </c>
      <c r="C185" s="2">
        <v>45161</v>
      </c>
      <c r="D185" t="s">
        <v>646</v>
      </c>
      <c r="E185" t="s">
        <v>651</v>
      </c>
      <c r="F185" t="s">
        <v>669</v>
      </c>
      <c r="G185" t="s">
        <v>705</v>
      </c>
      <c r="H185" t="s">
        <v>708</v>
      </c>
      <c r="I185" t="s">
        <v>713</v>
      </c>
      <c r="J185" t="s">
        <v>732</v>
      </c>
      <c r="K185" t="s">
        <v>917</v>
      </c>
      <c r="L185">
        <v>790.63</v>
      </c>
      <c r="M185">
        <v>1382.31</v>
      </c>
      <c r="N185">
        <v>0.10100000000000001</v>
      </c>
      <c r="O185">
        <v>7</v>
      </c>
    </row>
    <row r="186" spans="1:15" x14ac:dyDescent="0.35">
      <c r="A186" t="s">
        <v>199</v>
      </c>
      <c r="B186" s="2">
        <v>45587</v>
      </c>
      <c r="C186" s="2">
        <v>45594</v>
      </c>
      <c r="D186" t="s">
        <v>646</v>
      </c>
      <c r="E186" t="s">
        <v>651</v>
      </c>
      <c r="F186" t="s">
        <v>663</v>
      </c>
      <c r="G186" t="s">
        <v>706</v>
      </c>
      <c r="H186" t="s">
        <v>710</v>
      </c>
      <c r="I186" t="s">
        <v>724</v>
      </c>
      <c r="J186" t="s">
        <v>732</v>
      </c>
      <c r="K186" t="s">
        <v>918</v>
      </c>
      <c r="L186">
        <v>1023.06</v>
      </c>
      <c r="M186">
        <v>1355.61</v>
      </c>
      <c r="N186">
        <v>0.153</v>
      </c>
      <c r="O186">
        <v>23</v>
      </c>
    </row>
    <row r="187" spans="1:15" x14ac:dyDescent="0.35">
      <c r="A187" t="s">
        <v>200</v>
      </c>
      <c r="B187" s="2">
        <v>45099</v>
      </c>
      <c r="C187" s="2">
        <v>45128</v>
      </c>
      <c r="D187" t="s">
        <v>649</v>
      </c>
      <c r="E187" t="s">
        <v>657</v>
      </c>
      <c r="F187" t="s">
        <v>679</v>
      </c>
      <c r="G187" t="s">
        <v>701</v>
      </c>
      <c r="H187" t="s">
        <v>707</v>
      </c>
      <c r="I187" t="s">
        <v>713</v>
      </c>
      <c r="J187" t="s">
        <v>733</v>
      </c>
      <c r="K187" t="s">
        <v>919</v>
      </c>
      <c r="L187">
        <v>734.34</v>
      </c>
      <c r="M187">
        <v>887.9</v>
      </c>
      <c r="N187">
        <v>2.5000000000000001E-2</v>
      </c>
      <c r="O187">
        <v>12</v>
      </c>
    </row>
    <row r="188" spans="1:15" x14ac:dyDescent="0.35">
      <c r="A188" t="s">
        <v>201</v>
      </c>
      <c r="B188" s="2">
        <v>45670</v>
      </c>
      <c r="C188" s="2">
        <v>45696</v>
      </c>
      <c r="D188" t="s">
        <v>649</v>
      </c>
      <c r="E188" t="s">
        <v>657</v>
      </c>
      <c r="F188" t="s">
        <v>690</v>
      </c>
      <c r="G188" t="s">
        <v>703</v>
      </c>
      <c r="I188" t="s">
        <v>718</v>
      </c>
      <c r="J188" t="s">
        <v>732</v>
      </c>
      <c r="K188" t="s">
        <v>920</v>
      </c>
      <c r="L188">
        <v>594.74</v>
      </c>
      <c r="M188">
        <v>1020.69</v>
      </c>
      <c r="N188">
        <v>0.21099999999999999</v>
      </c>
      <c r="O188">
        <v>6</v>
      </c>
    </row>
    <row r="189" spans="1:15" x14ac:dyDescent="0.35">
      <c r="A189" t="s">
        <v>144</v>
      </c>
      <c r="B189" s="2">
        <v>44955</v>
      </c>
      <c r="C189" s="2">
        <v>44985</v>
      </c>
      <c r="D189" t="s">
        <v>647</v>
      </c>
      <c r="E189" t="s">
        <v>654</v>
      </c>
      <c r="F189" t="s">
        <v>668</v>
      </c>
      <c r="G189" t="s">
        <v>703</v>
      </c>
      <c r="H189" t="s">
        <v>707</v>
      </c>
      <c r="I189" t="s">
        <v>717</v>
      </c>
      <c r="J189" t="s">
        <v>733</v>
      </c>
      <c r="K189" t="s">
        <v>921</v>
      </c>
      <c r="L189">
        <v>1262.0999999999999</v>
      </c>
      <c r="M189">
        <v>1395.53</v>
      </c>
      <c r="N189">
        <v>0.23300000000000001</v>
      </c>
      <c r="O189">
        <v>25</v>
      </c>
    </row>
    <row r="190" spans="1:15" x14ac:dyDescent="0.35">
      <c r="A190" t="s">
        <v>202</v>
      </c>
      <c r="B190" s="2">
        <v>45126</v>
      </c>
      <c r="C190" s="2">
        <v>45138</v>
      </c>
      <c r="D190" t="s">
        <v>648</v>
      </c>
      <c r="E190" t="s">
        <v>655</v>
      </c>
      <c r="F190" t="s">
        <v>692</v>
      </c>
      <c r="G190" t="s">
        <v>701</v>
      </c>
      <c r="H190" t="s">
        <v>707</v>
      </c>
      <c r="I190" t="s">
        <v>712</v>
      </c>
      <c r="J190" t="s">
        <v>732</v>
      </c>
      <c r="K190" t="s">
        <v>922</v>
      </c>
      <c r="L190">
        <v>1334.64</v>
      </c>
      <c r="M190">
        <v>2273.42</v>
      </c>
      <c r="N190">
        <v>0.11799999999999999</v>
      </c>
      <c r="O190">
        <v>14</v>
      </c>
    </row>
    <row r="191" spans="1:15" x14ac:dyDescent="0.35">
      <c r="A191" t="s">
        <v>203</v>
      </c>
      <c r="B191" s="2">
        <v>45431</v>
      </c>
      <c r="C191" s="2">
        <v>45451</v>
      </c>
      <c r="D191" t="s">
        <v>648</v>
      </c>
      <c r="E191" t="s">
        <v>655</v>
      </c>
      <c r="F191" t="s">
        <v>672</v>
      </c>
      <c r="G191" t="s">
        <v>705</v>
      </c>
      <c r="H191" t="s">
        <v>707</v>
      </c>
      <c r="I191" t="s">
        <v>718</v>
      </c>
      <c r="J191" t="s">
        <v>732</v>
      </c>
      <c r="K191" t="s">
        <v>923</v>
      </c>
      <c r="L191">
        <v>1075.9000000000001</v>
      </c>
      <c r="M191">
        <v>1242.1500000000001</v>
      </c>
      <c r="N191">
        <v>1.2E-2</v>
      </c>
      <c r="O191">
        <v>7</v>
      </c>
    </row>
    <row r="192" spans="1:15" x14ac:dyDescent="0.35">
      <c r="A192" t="s">
        <v>204</v>
      </c>
      <c r="B192" s="2">
        <v>45325</v>
      </c>
      <c r="C192" s="2">
        <v>45341</v>
      </c>
      <c r="D192" t="s">
        <v>647</v>
      </c>
      <c r="E192" t="s">
        <v>659</v>
      </c>
      <c r="F192" t="s">
        <v>676</v>
      </c>
      <c r="G192" t="s">
        <v>705</v>
      </c>
      <c r="H192" t="s">
        <v>708</v>
      </c>
      <c r="I192" t="s">
        <v>722</v>
      </c>
      <c r="J192" t="s">
        <v>731</v>
      </c>
      <c r="K192" t="s">
        <v>924</v>
      </c>
      <c r="L192">
        <v>993.75</v>
      </c>
      <c r="M192">
        <v>1310.29</v>
      </c>
      <c r="N192">
        <v>0.215</v>
      </c>
      <c r="O192">
        <v>19</v>
      </c>
    </row>
    <row r="193" spans="1:15" x14ac:dyDescent="0.35">
      <c r="A193" t="s">
        <v>205</v>
      </c>
      <c r="B193" s="2">
        <v>45146</v>
      </c>
      <c r="C193" s="2">
        <v>45160</v>
      </c>
      <c r="D193" t="s">
        <v>649</v>
      </c>
      <c r="E193" t="s">
        <v>658</v>
      </c>
      <c r="F193" t="s">
        <v>674</v>
      </c>
      <c r="G193" t="s">
        <v>703</v>
      </c>
      <c r="H193" t="s">
        <v>711</v>
      </c>
      <c r="I193" t="s">
        <v>725</v>
      </c>
      <c r="J193" t="s">
        <v>732</v>
      </c>
      <c r="K193" t="s">
        <v>925</v>
      </c>
      <c r="L193">
        <v>446.69</v>
      </c>
      <c r="M193">
        <v>967.25</v>
      </c>
      <c r="N193">
        <v>9.4E-2</v>
      </c>
      <c r="O193">
        <v>10</v>
      </c>
    </row>
    <row r="194" spans="1:15" x14ac:dyDescent="0.35">
      <c r="A194" t="s">
        <v>206</v>
      </c>
      <c r="B194" s="2">
        <v>45516</v>
      </c>
      <c r="C194" s="2">
        <v>45538</v>
      </c>
      <c r="D194" t="s">
        <v>648</v>
      </c>
      <c r="E194" t="s">
        <v>660</v>
      </c>
      <c r="F194" t="s">
        <v>697</v>
      </c>
      <c r="G194" t="s">
        <v>704</v>
      </c>
      <c r="H194" t="s">
        <v>710</v>
      </c>
      <c r="I194" t="s">
        <v>714</v>
      </c>
      <c r="J194" t="s">
        <v>731</v>
      </c>
      <c r="K194" t="s">
        <v>926</v>
      </c>
      <c r="L194">
        <v>797.8</v>
      </c>
      <c r="M194">
        <v>886.22</v>
      </c>
      <c r="N194">
        <v>0.23599999999999999</v>
      </c>
      <c r="O194">
        <v>36</v>
      </c>
    </row>
    <row r="195" spans="1:15" x14ac:dyDescent="0.35">
      <c r="A195" t="s">
        <v>207</v>
      </c>
      <c r="B195" s="2">
        <v>45214</v>
      </c>
      <c r="C195" s="2">
        <v>45243</v>
      </c>
      <c r="D195" t="s">
        <v>647</v>
      </c>
      <c r="E195" t="s">
        <v>659</v>
      </c>
      <c r="F195" t="s">
        <v>676</v>
      </c>
      <c r="G195" t="s">
        <v>703</v>
      </c>
      <c r="H195" t="s">
        <v>710</v>
      </c>
      <c r="I195" t="s">
        <v>713</v>
      </c>
      <c r="J195" t="s">
        <v>728</v>
      </c>
      <c r="K195" t="s">
        <v>927</v>
      </c>
      <c r="L195">
        <v>986.44</v>
      </c>
      <c r="M195">
        <v>790.61</v>
      </c>
      <c r="N195">
        <v>7.1999999999999995E-2</v>
      </c>
      <c r="O195">
        <v>6</v>
      </c>
    </row>
    <row r="196" spans="1:15" x14ac:dyDescent="0.35">
      <c r="A196" t="s">
        <v>208</v>
      </c>
      <c r="B196" s="2">
        <v>45050</v>
      </c>
      <c r="C196" s="2">
        <v>45072</v>
      </c>
      <c r="D196" t="s">
        <v>648</v>
      </c>
      <c r="E196" t="s">
        <v>660</v>
      </c>
      <c r="F196" t="s">
        <v>686</v>
      </c>
      <c r="G196" t="s">
        <v>706</v>
      </c>
      <c r="H196" t="s">
        <v>708</v>
      </c>
      <c r="I196" t="s">
        <v>713</v>
      </c>
      <c r="J196" t="s">
        <v>729</v>
      </c>
      <c r="K196" t="s">
        <v>928</v>
      </c>
      <c r="L196">
        <v>249.71</v>
      </c>
      <c r="M196">
        <v>361.33</v>
      </c>
      <c r="N196">
        <v>9.4E-2</v>
      </c>
      <c r="O196">
        <v>12</v>
      </c>
    </row>
    <row r="197" spans="1:15" x14ac:dyDescent="0.35">
      <c r="A197" t="s">
        <v>209</v>
      </c>
      <c r="B197" s="2">
        <v>45557</v>
      </c>
      <c r="C197" s="2">
        <v>45566</v>
      </c>
      <c r="D197" t="s">
        <v>648</v>
      </c>
      <c r="E197" t="s">
        <v>655</v>
      </c>
      <c r="F197" t="s">
        <v>670</v>
      </c>
      <c r="G197" t="s">
        <v>703</v>
      </c>
      <c r="H197" t="s">
        <v>708</v>
      </c>
      <c r="I197" t="s">
        <v>723</v>
      </c>
      <c r="J197" t="s">
        <v>732</v>
      </c>
      <c r="K197" t="s">
        <v>929</v>
      </c>
      <c r="L197">
        <v>1378.8</v>
      </c>
      <c r="M197">
        <v>1952.04</v>
      </c>
      <c r="N197">
        <v>0.159</v>
      </c>
      <c r="O197">
        <v>19</v>
      </c>
    </row>
    <row r="198" spans="1:15" x14ac:dyDescent="0.35">
      <c r="A198" t="s">
        <v>210</v>
      </c>
      <c r="B198" s="2">
        <v>45588</v>
      </c>
      <c r="C198" s="2">
        <v>45610</v>
      </c>
      <c r="D198" t="s">
        <v>647</v>
      </c>
      <c r="E198" t="s">
        <v>652</v>
      </c>
      <c r="F198" t="s">
        <v>666</v>
      </c>
      <c r="G198" t="s">
        <v>703</v>
      </c>
      <c r="H198" t="s">
        <v>711</v>
      </c>
      <c r="I198" t="s">
        <v>717</v>
      </c>
      <c r="J198" t="s">
        <v>730</v>
      </c>
      <c r="K198" t="s">
        <v>930</v>
      </c>
      <c r="L198">
        <v>1406.4</v>
      </c>
      <c r="M198">
        <v>1564.76</v>
      </c>
      <c r="N198">
        <v>0.185</v>
      </c>
      <c r="O198">
        <v>17</v>
      </c>
    </row>
    <row r="199" spans="1:15" x14ac:dyDescent="0.35">
      <c r="A199" t="s">
        <v>211</v>
      </c>
      <c r="B199" s="2">
        <v>45333</v>
      </c>
      <c r="C199" s="2">
        <v>45354</v>
      </c>
      <c r="D199" t="s">
        <v>646</v>
      </c>
      <c r="E199" t="s">
        <v>650</v>
      </c>
      <c r="F199" t="s">
        <v>662</v>
      </c>
      <c r="G199" t="s">
        <v>706</v>
      </c>
      <c r="H199" t="s">
        <v>708</v>
      </c>
      <c r="I199" t="s">
        <v>717</v>
      </c>
      <c r="J199" t="s">
        <v>730</v>
      </c>
      <c r="K199" t="s">
        <v>931</v>
      </c>
      <c r="L199">
        <v>516.86</v>
      </c>
      <c r="M199">
        <v>852.54</v>
      </c>
      <c r="N199">
        <v>5.0999999999999997E-2</v>
      </c>
      <c r="O199">
        <v>14</v>
      </c>
    </row>
    <row r="200" spans="1:15" x14ac:dyDescent="0.35">
      <c r="A200" t="s">
        <v>212</v>
      </c>
      <c r="B200" s="2">
        <v>44956</v>
      </c>
      <c r="C200" s="2">
        <v>44978</v>
      </c>
      <c r="D200" t="s">
        <v>649</v>
      </c>
      <c r="E200" t="s">
        <v>656</v>
      </c>
      <c r="F200" t="s">
        <v>684</v>
      </c>
      <c r="G200" t="s">
        <v>705</v>
      </c>
      <c r="H200" t="s">
        <v>709</v>
      </c>
      <c r="I200" t="s">
        <v>715</v>
      </c>
      <c r="J200" t="s">
        <v>729</v>
      </c>
      <c r="K200" t="s">
        <v>932</v>
      </c>
      <c r="L200">
        <v>1142.8800000000001</v>
      </c>
      <c r="M200">
        <v>1465.29</v>
      </c>
      <c r="N200">
        <v>0.186</v>
      </c>
      <c r="O200">
        <v>7</v>
      </c>
    </row>
    <row r="201" spans="1:15" x14ac:dyDescent="0.35">
      <c r="A201" t="s">
        <v>213</v>
      </c>
      <c r="B201" s="2">
        <v>45030</v>
      </c>
      <c r="C201" s="2">
        <v>45059</v>
      </c>
      <c r="D201" t="s">
        <v>649</v>
      </c>
      <c r="E201" t="s">
        <v>656</v>
      </c>
      <c r="F201" t="s">
        <v>698</v>
      </c>
      <c r="G201" t="s">
        <v>704</v>
      </c>
      <c r="H201" t="s">
        <v>711</v>
      </c>
      <c r="I201" t="s">
        <v>713</v>
      </c>
      <c r="J201" t="s">
        <v>728</v>
      </c>
      <c r="K201" t="s">
        <v>933</v>
      </c>
      <c r="L201">
        <v>1320.33</v>
      </c>
      <c r="M201">
        <v>2645.23</v>
      </c>
      <c r="N201">
        <v>0.155</v>
      </c>
      <c r="O201">
        <v>25</v>
      </c>
    </row>
    <row r="202" spans="1:15" x14ac:dyDescent="0.35">
      <c r="A202" t="s">
        <v>214</v>
      </c>
      <c r="B202" s="2">
        <v>44939</v>
      </c>
      <c r="C202" s="2">
        <v>44945</v>
      </c>
      <c r="D202" t="s">
        <v>648</v>
      </c>
      <c r="E202" t="s">
        <v>660</v>
      </c>
      <c r="F202" t="s">
        <v>677</v>
      </c>
      <c r="G202" t="s">
        <v>701</v>
      </c>
      <c r="H202" t="s">
        <v>711</v>
      </c>
      <c r="I202" t="s">
        <v>722</v>
      </c>
      <c r="J202" t="s">
        <v>730</v>
      </c>
      <c r="K202" t="s">
        <v>934</v>
      </c>
      <c r="L202">
        <v>833.57</v>
      </c>
      <c r="M202">
        <v>881.57</v>
      </c>
      <c r="N202">
        <v>5.7000000000000002E-2</v>
      </c>
      <c r="O202">
        <v>18</v>
      </c>
    </row>
    <row r="203" spans="1:15" x14ac:dyDescent="0.35">
      <c r="A203" t="s">
        <v>215</v>
      </c>
      <c r="B203" s="2">
        <v>45303</v>
      </c>
      <c r="C203" s="2">
        <v>45320</v>
      </c>
      <c r="D203" t="s">
        <v>648</v>
      </c>
      <c r="E203" t="s">
        <v>660</v>
      </c>
      <c r="F203" t="s">
        <v>677</v>
      </c>
      <c r="G203" t="s">
        <v>702</v>
      </c>
      <c r="H203" t="s">
        <v>710</v>
      </c>
      <c r="I203" t="s">
        <v>720</v>
      </c>
      <c r="J203" t="s">
        <v>728</v>
      </c>
      <c r="K203" t="s">
        <v>935</v>
      </c>
      <c r="L203">
        <v>493.76</v>
      </c>
      <c r="M203">
        <v>625.04</v>
      </c>
      <c r="N203">
        <v>0.25800000000000001</v>
      </c>
      <c r="O203">
        <v>10</v>
      </c>
    </row>
    <row r="204" spans="1:15" x14ac:dyDescent="0.35">
      <c r="A204" t="s">
        <v>216</v>
      </c>
      <c r="B204" s="2">
        <v>45153</v>
      </c>
      <c r="C204" s="2">
        <v>45176</v>
      </c>
      <c r="D204" t="s">
        <v>648</v>
      </c>
      <c r="E204" t="s">
        <v>660</v>
      </c>
      <c r="F204" t="s">
        <v>700</v>
      </c>
      <c r="G204" t="s">
        <v>706</v>
      </c>
      <c r="H204" t="s">
        <v>708</v>
      </c>
      <c r="I204" t="s">
        <v>723</v>
      </c>
      <c r="J204" t="s">
        <v>730</v>
      </c>
      <c r="K204" t="s">
        <v>936</v>
      </c>
      <c r="L204">
        <v>590.33000000000004</v>
      </c>
      <c r="M204">
        <v>973.04</v>
      </c>
      <c r="N204">
        <v>0</v>
      </c>
      <c r="O204">
        <v>26</v>
      </c>
    </row>
    <row r="205" spans="1:15" x14ac:dyDescent="0.35">
      <c r="A205" t="s">
        <v>217</v>
      </c>
      <c r="B205" s="2">
        <v>44946</v>
      </c>
      <c r="C205" s="2">
        <v>44960</v>
      </c>
      <c r="D205" t="s">
        <v>646</v>
      </c>
      <c r="E205" t="s">
        <v>650</v>
      </c>
      <c r="F205" t="s">
        <v>662</v>
      </c>
      <c r="G205" t="s">
        <v>701</v>
      </c>
      <c r="H205" t="s">
        <v>707</v>
      </c>
      <c r="I205" t="s">
        <v>724</v>
      </c>
      <c r="J205" t="s">
        <v>729</v>
      </c>
      <c r="K205" t="s">
        <v>937</v>
      </c>
      <c r="L205">
        <v>884.36</v>
      </c>
      <c r="M205">
        <v>1545.34</v>
      </c>
      <c r="N205">
        <v>0.24299999999999999</v>
      </c>
      <c r="O205">
        <v>41</v>
      </c>
    </row>
    <row r="206" spans="1:15" x14ac:dyDescent="0.35">
      <c r="A206" t="s">
        <v>218</v>
      </c>
      <c r="B206" s="2">
        <v>45692</v>
      </c>
      <c r="C206" s="2">
        <v>45713</v>
      </c>
      <c r="D206" t="s">
        <v>649</v>
      </c>
      <c r="E206" t="s">
        <v>658</v>
      </c>
      <c r="F206" t="s">
        <v>674</v>
      </c>
      <c r="G206" t="s">
        <v>701</v>
      </c>
      <c r="H206" t="s">
        <v>709</v>
      </c>
      <c r="I206" t="s">
        <v>726</v>
      </c>
      <c r="J206" t="s">
        <v>732</v>
      </c>
      <c r="K206" t="s">
        <v>938</v>
      </c>
      <c r="L206">
        <v>1016.32</v>
      </c>
      <c r="M206">
        <v>2253.42</v>
      </c>
      <c r="N206">
        <v>5.5E-2</v>
      </c>
      <c r="O206">
        <v>12</v>
      </c>
    </row>
    <row r="207" spans="1:15" x14ac:dyDescent="0.35">
      <c r="A207" t="s">
        <v>219</v>
      </c>
      <c r="B207" s="2">
        <v>45035</v>
      </c>
      <c r="C207" s="2">
        <v>45044</v>
      </c>
      <c r="D207" t="s">
        <v>649</v>
      </c>
      <c r="E207" t="s">
        <v>656</v>
      </c>
      <c r="F207" t="s">
        <v>671</v>
      </c>
      <c r="G207" t="s">
        <v>702</v>
      </c>
      <c r="H207" t="s">
        <v>708</v>
      </c>
      <c r="I207" t="s">
        <v>718</v>
      </c>
      <c r="J207" t="s">
        <v>732</v>
      </c>
      <c r="K207" t="s">
        <v>939</v>
      </c>
      <c r="L207">
        <v>1178.42</v>
      </c>
      <c r="M207">
        <v>2446.56</v>
      </c>
      <c r="N207">
        <v>2.9000000000000001E-2</v>
      </c>
      <c r="O207">
        <v>11</v>
      </c>
    </row>
    <row r="208" spans="1:15" x14ac:dyDescent="0.35">
      <c r="A208" t="s">
        <v>220</v>
      </c>
      <c r="B208" s="2">
        <v>45109</v>
      </c>
      <c r="C208" s="2">
        <v>45139</v>
      </c>
      <c r="D208" t="s">
        <v>649</v>
      </c>
      <c r="E208" t="s">
        <v>658</v>
      </c>
      <c r="F208" t="s">
        <v>674</v>
      </c>
      <c r="G208" t="s">
        <v>705</v>
      </c>
      <c r="H208" t="s">
        <v>707</v>
      </c>
      <c r="I208" t="s">
        <v>717</v>
      </c>
      <c r="J208" t="s">
        <v>727</v>
      </c>
      <c r="K208" t="s">
        <v>940</v>
      </c>
      <c r="L208">
        <v>137.46</v>
      </c>
      <c r="M208">
        <v>188.3</v>
      </c>
      <c r="N208">
        <v>3.7999999999999999E-2</v>
      </c>
      <c r="O208">
        <v>37</v>
      </c>
    </row>
    <row r="209" spans="1:15" x14ac:dyDescent="0.35">
      <c r="A209" t="s">
        <v>221</v>
      </c>
      <c r="B209" s="2">
        <v>45678</v>
      </c>
      <c r="C209" s="2">
        <v>45702</v>
      </c>
      <c r="D209" t="s">
        <v>646</v>
      </c>
      <c r="E209" t="s">
        <v>650</v>
      </c>
      <c r="F209" t="s">
        <v>664</v>
      </c>
      <c r="G209" t="s">
        <v>705</v>
      </c>
      <c r="H209" t="s">
        <v>707</v>
      </c>
      <c r="I209" t="s">
        <v>713</v>
      </c>
      <c r="J209" t="s">
        <v>733</v>
      </c>
      <c r="K209" t="s">
        <v>941</v>
      </c>
      <c r="L209">
        <v>1030.44</v>
      </c>
      <c r="M209">
        <v>2562.84</v>
      </c>
      <c r="N209">
        <v>0.14799999999999999</v>
      </c>
      <c r="O209">
        <v>13</v>
      </c>
    </row>
    <row r="210" spans="1:15" x14ac:dyDescent="0.35">
      <c r="A210" t="s">
        <v>222</v>
      </c>
      <c r="B210" s="2">
        <v>45545</v>
      </c>
      <c r="C210" s="2">
        <v>45572</v>
      </c>
      <c r="D210" t="s">
        <v>646</v>
      </c>
      <c r="E210" t="s">
        <v>650</v>
      </c>
      <c r="F210" t="s">
        <v>662</v>
      </c>
      <c r="G210" t="s">
        <v>704</v>
      </c>
      <c r="H210" t="s">
        <v>707</v>
      </c>
      <c r="I210" t="s">
        <v>716</v>
      </c>
      <c r="J210" t="s">
        <v>728</v>
      </c>
      <c r="K210" t="s">
        <v>942</v>
      </c>
      <c r="L210">
        <v>1248.3900000000001</v>
      </c>
      <c r="M210">
        <v>1805.11</v>
      </c>
      <c r="N210">
        <v>0.20300000000000001</v>
      </c>
      <c r="O210">
        <v>11</v>
      </c>
    </row>
    <row r="211" spans="1:15" x14ac:dyDescent="0.35">
      <c r="A211" t="s">
        <v>223</v>
      </c>
      <c r="B211" s="2">
        <v>45859</v>
      </c>
      <c r="C211" s="2">
        <v>45876</v>
      </c>
      <c r="D211" t="s">
        <v>646</v>
      </c>
      <c r="E211" t="s">
        <v>651</v>
      </c>
      <c r="F211" t="s">
        <v>665</v>
      </c>
      <c r="G211" t="s">
        <v>706</v>
      </c>
      <c r="H211" t="s">
        <v>711</v>
      </c>
      <c r="I211" t="s">
        <v>724</v>
      </c>
      <c r="J211" t="s">
        <v>733</v>
      </c>
      <c r="K211" t="s">
        <v>943</v>
      </c>
      <c r="L211">
        <v>1204.95</v>
      </c>
      <c r="M211">
        <v>2065.73</v>
      </c>
      <c r="N211">
        <v>0.13600000000000001</v>
      </c>
      <c r="O211">
        <v>10</v>
      </c>
    </row>
    <row r="212" spans="1:15" x14ac:dyDescent="0.35">
      <c r="A212" t="s">
        <v>224</v>
      </c>
      <c r="B212" s="2">
        <v>45567</v>
      </c>
      <c r="C212" s="2">
        <v>45588</v>
      </c>
      <c r="D212" t="s">
        <v>646</v>
      </c>
      <c r="E212" t="s">
        <v>661</v>
      </c>
      <c r="F212" t="s">
        <v>687</v>
      </c>
      <c r="G212" t="s">
        <v>701</v>
      </c>
      <c r="H212" t="s">
        <v>709</v>
      </c>
      <c r="I212" t="s">
        <v>720</v>
      </c>
      <c r="J212" t="s">
        <v>727</v>
      </c>
      <c r="K212" t="s">
        <v>944</v>
      </c>
      <c r="L212">
        <v>1095.6099999999999</v>
      </c>
      <c r="M212">
        <v>2366.5100000000002</v>
      </c>
      <c r="N212">
        <v>0.152</v>
      </c>
      <c r="O212">
        <v>9</v>
      </c>
    </row>
    <row r="213" spans="1:15" x14ac:dyDescent="0.35">
      <c r="A213" t="s">
        <v>225</v>
      </c>
      <c r="B213" s="2">
        <v>45852</v>
      </c>
      <c r="C213" s="2">
        <v>45873</v>
      </c>
      <c r="D213" t="s">
        <v>648</v>
      </c>
      <c r="E213" t="s">
        <v>653</v>
      </c>
      <c r="F213" t="s">
        <v>681</v>
      </c>
      <c r="G213" t="s">
        <v>704</v>
      </c>
      <c r="H213" t="s">
        <v>708</v>
      </c>
      <c r="I213" t="s">
        <v>722</v>
      </c>
      <c r="J213" t="s">
        <v>732</v>
      </c>
      <c r="K213" t="s">
        <v>945</v>
      </c>
      <c r="L213">
        <v>90.3</v>
      </c>
      <c r="M213">
        <v>131.76</v>
      </c>
      <c r="N213">
        <v>0.10199999999999999</v>
      </c>
      <c r="O213">
        <v>15</v>
      </c>
    </row>
    <row r="214" spans="1:15" x14ac:dyDescent="0.35">
      <c r="A214" t="s">
        <v>226</v>
      </c>
      <c r="B214" s="2">
        <v>45544</v>
      </c>
      <c r="C214" s="2">
        <v>45566</v>
      </c>
      <c r="D214" t="s">
        <v>647</v>
      </c>
      <c r="E214" t="s">
        <v>659</v>
      </c>
      <c r="F214" t="s">
        <v>676</v>
      </c>
      <c r="G214" t="s">
        <v>704</v>
      </c>
      <c r="H214" t="s">
        <v>711</v>
      </c>
      <c r="I214" t="s">
        <v>716</v>
      </c>
      <c r="J214" t="s">
        <v>728</v>
      </c>
      <c r="K214" t="s">
        <v>946</v>
      </c>
      <c r="L214">
        <v>1166.18</v>
      </c>
      <c r="M214">
        <v>1335.02</v>
      </c>
      <c r="N214">
        <v>0.128</v>
      </c>
      <c r="O214">
        <v>6</v>
      </c>
    </row>
    <row r="215" spans="1:15" x14ac:dyDescent="0.35">
      <c r="A215" t="s">
        <v>227</v>
      </c>
      <c r="B215" s="2">
        <v>45686</v>
      </c>
      <c r="C215" s="2">
        <v>45694</v>
      </c>
      <c r="D215" t="s">
        <v>646</v>
      </c>
      <c r="E215" t="s">
        <v>650</v>
      </c>
      <c r="F215" t="s">
        <v>662</v>
      </c>
      <c r="G215" t="s">
        <v>702</v>
      </c>
      <c r="H215" t="s">
        <v>707</v>
      </c>
      <c r="I215" t="s">
        <v>717</v>
      </c>
      <c r="J215" t="s">
        <v>730</v>
      </c>
      <c r="K215" t="s">
        <v>947</v>
      </c>
      <c r="L215">
        <v>1445.27</v>
      </c>
      <c r="M215">
        <v>2691.45</v>
      </c>
      <c r="N215">
        <v>0</v>
      </c>
      <c r="O215">
        <v>9</v>
      </c>
    </row>
    <row r="216" spans="1:15" x14ac:dyDescent="0.35">
      <c r="A216" t="s">
        <v>228</v>
      </c>
      <c r="B216" s="2">
        <v>45240</v>
      </c>
      <c r="C216" s="2">
        <v>45258</v>
      </c>
      <c r="D216" t="s">
        <v>648</v>
      </c>
      <c r="E216" t="s">
        <v>655</v>
      </c>
      <c r="F216" t="s">
        <v>672</v>
      </c>
      <c r="G216" t="s">
        <v>702</v>
      </c>
      <c r="H216" t="s">
        <v>709</v>
      </c>
      <c r="I216" t="s">
        <v>716</v>
      </c>
      <c r="J216" t="s">
        <v>733</v>
      </c>
      <c r="K216" t="s">
        <v>948</v>
      </c>
      <c r="L216">
        <v>388.51</v>
      </c>
      <c r="M216">
        <v>776.46</v>
      </c>
      <c r="N216">
        <v>0.157</v>
      </c>
      <c r="O216">
        <v>12</v>
      </c>
    </row>
    <row r="217" spans="1:15" x14ac:dyDescent="0.35">
      <c r="A217" t="s">
        <v>229</v>
      </c>
      <c r="B217" s="2">
        <v>45351</v>
      </c>
      <c r="C217" s="2">
        <v>45381</v>
      </c>
      <c r="D217" t="s">
        <v>647</v>
      </c>
      <c r="E217" t="s">
        <v>652</v>
      </c>
      <c r="F217" t="s">
        <v>694</v>
      </c>
      <c r="G217" t="s">
        <v>705</v>
      </c>
      <c r="H217" t="s">
        <v>711</v>
      </c>
      <c r="I217" t="s">
        <v>714</v>
      </c>
      <c r="J217" t="s">
        <v>729</v>
      </c>
      <c r="K217" t="s">
        <v>949</v>
      </c>
      <c r="L217">
        <v>231.11</v>
      </c>
      <c r="M217">
        <v>318.17</v>
      </c>
      <c r="N217">
        <v>0.20100000000000001</v>
      </c>
      <c r="O217">
        <v>60</v>
      </c>
    </row>
    <row r="218" spans="1:15" x14ac:dyDescent="0.35">
      <c r="A218" t="s">
        <v>230</v>
      </c>
      <c r="B218" s="2">
        <v>45280</v>
      </c>
      <c r="C218" s="2">
        <v>45305</v>
      </c>
      <c r="D218" t="s">
        <v>647</v>
      </c>
      <c r="E218" t="s">
        <v>654</v>
      </c>
      <c r="F218" t="s">
        <v>691</v>
      </c>
      <c r="G218" t="s">
        <v>703</v>
      </c>
      <c r="H218" t="s">
        <v>709</v>
      </c>
      <c r="I218" t="s">
        <v>716</v>
      </c>
      <c r="J218" t="s">
        <v>732</v>
      </c>
      <c r="K218" t="s">
        <v>950</v>
      </c>
      <c r="L218">
        <v>1085.6099999999999</v>
      </c>
      <c r="M218">
        <v>1246.4100000000001</v>
      </c>
      <c r="N218">
        <v>0.113</v>
      </c>
      <c r="O218">
        <v>7</v>
      </c>
    </row>
    <row r="219" spans="1:15" x14ac:dyDescent="0.35">
      <c r="A219" t="s">
        <v>231</v>
      </c>
      <c r="B219" s="2">
        <v>44948</v>
      </c>
      <c r="C219" s="2">
        <v>44947</v>
      </c>
      <c r="D219" t="s">
        <v>649</v>
      </c>
      <c r="E219" t="s">
        <v>656</v>
      </c>
      <c r="F219" t="s">
        <v>684</v>
      </c>
      <c r="G219" t="s">
        <v>701</v>
      </c>
      <c r="H219" t="s">
        <v>711</v>
      </c>
      <c r="I219" t="s">
        <v>721</v>
      </c>
      <c r="J219" t="s">
        <v>732</v>
      </c>
      <c r="K219" t="s">
        <v>951</v>
      </c>
      <c r="L219">
        <v>150.86000000000001</v>
      </c>
      <c r="M219">
        <v>346.96</v>
      </c>
      <c r="N219">
        <v>0.19600000000000001</v>
      </c>
      <c r="O219">
        <v>8</v>
      </c>
    </row>
    <row r="220" spans="1:15" x14ac:dyDescent="0.35">
      <c r="A220" t="s">
        <v>232</v>
      </c>
      <c r="B220" s="2">
        <v>45576</v>
      </c>
      <c r="C220" s="2">
        <v>45605</v>
      </c>
      <c r="D220" t="s">
        <v>647</v>
      </c>
      <c r="E220" t="s">
        <v>659</v>
      </c>
      <c r="F220" t="s">
        <v>685</v>
      </c>
      <c r="G220" t="s">
        <v>703</v>
      </c>
      <c r="H220" t="s">
        <v>708</v>
      </c>
      <c r="I220" t="s">
        <v>721</v>
      </c>
      <c r="J220" t="s">
        <v>728</v>
      </c>
      <c r="K220" t="s">
        <v>952</v>
      </c>
      <c r="L220">
        <v>391.64</v>
      </c>
      <c r="M220">
        <v>504.76</v>
      </c>
      <c r="N220">
        <v>4.0000000000000001E-3</v>
      </c>
      <c r="O220">
        <v>13</v>
      </c>
    </row>
    <row r="221" spans="1:15" x14ac:dyDescent="0.35">
      <c r="A221" t="s">
        <v>233</v>
      </c>
      <c r="B221" s="2">
        <v>45554</v>
      </c>
      <c r="C221" s="2">
        <v>45579</v>
      </c>
      <c r="D221" t="s">
        <v>648</v>
      </c>
      <c r="E221" t="s">
        <v>655</v>
      </c>
      <c r="F221" t="s">
        <v>692</v>
      </c>
      <c r="G221" t="s">
        <v>705</v>
      </c>
      <c r="H221" t="s">
        <v>707</v>
      </c>
      <c r="I221" t="s">
        <v>723</v>
      </c>
      <c r="J221" t="s">
        <v>728</v>
      </c>
      <c r="K221" t="s">
        <v>953</v>
      </c>
      <c r="L221">
        <v>386.96</v>
      </c>
      <c r="M221">
        <v>937.46</v>
      </c>
      <c r="N221">
        <v>0.26600000000000001</v>
      </c>
      <c r="O221">
        <v>41</v>
      </c>
    </row>
    <row r="222" spans="1:15" x14ac:dyDescent="0.35">
      <c r="A222" t="s">
        <v>234</v>
      </c>
      <c r="B222" s="2">
        <v>45894</v>
      </c>
      <c r="C222" s="2">
        <v>45924</v>
      </c>
      <c r="D222" t="s">
        <v>646</v>
      </c>
      <c r="E222" t="s">
        <v>650</v>
      </c>
      <c r="F222" t="s">
        <v>664</v>
      </c>
      <c r="G222" t="s">
        <v>704</v>
      </c>
      <c r="H222" t="s">
        <v>711</v>
      </c>
      <c r="I222" t="s">
        <v>717</v>
      </c>
      <c r="J222" t="s">
        <v>727</v>
      </c>
      <c r="K222" t="s">
        <v>954</v>
      </c>
      <c r="L222">
        <v>589.14</v>
      </c>
      <c r="M222">
        <v>1300.58</v>
      </c>
      <c r="N222">
        <v>5.5E-2</v>
      </c>
      <c r="O222">
        <v>11</v>
      </c>
    </row>
    <row r="223" spans="1:15" x14ac:dyDescent="0.35">
      <c r="A223" t="s">
        <v>235</v>
      </c>
      <c r="B223" s="2">
        <v>45194</v>
      </c>
      <c r="C223" s="2">
        <v>45201</v>
      </c>
      <c r="D223" t="s">
        <v>648</v>
      </c>
      <c r="E223" t="s">
        <v>660</v>
      </c>
      <c r="F223" t="s">
        <v>700</v>
      </c>
      <c r="G223" t="s">
        <v>702</v>
      </c>
      <c r="H223" t="s">
        <v>709</v>
      </c>
      <c r="I223" t="s">
        <v>714</v>
      </c>
      <c r="J223" t="s">
        <v>733</v>
      </c>
      <c r="K223" t="s">
        <v>955</v>
      </c>
      <c r="L223">
        <v>145.58000000000001</v>
      </c>
      <c r="M223">
        <v>228.15</v>
      </c>
      <c r="N223">
        <v>0.20399999999999999</v>
      </c>
      <c r="O223">
        <v>5</v>
      </c>
    </row>
    <row r="224" spans="1:15" x14ac:dyDescent="0.35">
      <c r="A224" t="s">
        <v>236</v>
      </c>
      <c r="B224" s="2">
        <v>45164</v>
      </c>
      <c r="C224" s="2">
        <v>45179</v>
      </c>
      <c r="D224" t="s">
        <v>646</v>
      </c>
      <c r="E224" t="s">
        <v>661</v>
      </c>
      <c r="F224" t="s">
        <v>695</v>
      </c>
      <c r="G224" t="s">
        <v>703</v>
      </c>
      <c r="H224" t="s">
        <v>711</v>
      </c>
      <c r="I224" t="s">
        <v>725</v>
      </c>
      <c r="J224" t="s">
        <v>727</v>
      </c>
      <c r="K224" t="s">
        <v>956</v>
      </c>
      <c r="L224">
        <v>241.14</v>
      </c>
      <c r="M224">
        <v>496.52</v>
      </c>
      <c r="N224">
        <v>9.2999999999999999E-2</v>
      </c>
      <c r="O224">
        <v>10</v>
      </c>
    </row>
    <row r="225" spans="1:15" x14ac:dyDescent="0.35">
      <c r="A225" t="s">
        <v>237</v>
      </c>
      <c r="B225" s="2">
        <v>45854</v>
      </c>
      <c r="C225" s="2">
        <v>45855</v>
      </c>
      <c r="D225" t="s">
        <v>646</v>
      </c>
      <c r="E225" t="s">
        <v>661</v>
      </c>
      <c r="F225" t="s">
        <v>687</v>
      </c>
      <c r="G225" t="s">
        <v>705</v>
      </c>
      <c r="H225" t="s">
        <v>710</v>
      </c>
      <c r="I225" t="s">
        <v>717</v>
      </c>
      <c r="J225" t="s">
        <v>729</v>
      </c>
      <c r="K225" t="s">
        <v>957</v>
      </c>
      <c r="L225">
        <v>1198.9000000000001</v>
      </c>
      <c r="M225">
        <v>2941.2</v>
      </c>
      <c r="N225">
        <v>5.0999999999999997E-2</v>
      </c>
      <c r="O225">
        <v>24</v>
      </c>
    </row>
    <row r="226" spans="1:15" x14ac:dyDescent="0.35">
      <c r="A226" t="s">
        <v>238</v>
      </c>
      <c r="B226" s="2">
        <v>45035</v>
      </c>
      <c r="C226" s="2">
        <v>45053</v>
      </c>
      <c r="D226" t="s">
        <v>649</v>
      </c>
      <c r="E226" t="s">
        <v>658</v>
      </c>
      <c r="F226" t="s">
        <v>674</v>
      </c>
      <c r="G226" t="s">
        <v>706</v>
      </c>
      <c r="H226" t="s">
        <v>707</v>
      </c>
      <c r="I226" t="s">
        <v>725</v>
      </c>
      <c r="J226" t="s">
        <v>731</v>
      </c>
      <c r="K226" t="s">
        <v>958</v>
      </c>
      <c r="L226">
        <v>1089.1500000000001</v>
      </c>
      <c r="M226">
        <v>1088.2</v>
      </c>
      <c r="N226">
        <v>5.0999999999999997E-2</v>
      </c>
      <c r="O226">
        <v>15</v>
      </c>
    </row>
    <row r="227" spans="1:15" x14ac:dyDescent="0.35">
      <c r="A227" t="s">
        <v>239</v>
      </c>
      <c r="B227" s="2">
        <v>45279</v>
      </c>
      <c r="C227" s="2">
        <v>45280</v>
      </c>
      <c r="D227" t="s">
        <v>648</v>
      </c>
      <c r="E227" t="s">
        <v>655</v>
      </c>
      <c r="F227" t="s">
        <v>692</v>
      </c>
      <c r="G227" t="s">
        <v>704</v>
      </c>
      <c r="H227" t="s">
        <v>710</v>
      </c>
      <c r="I227" t="s">
        <v>713</v>
      </c>
      <c r="J227" t="s">
        <v>730</v>
      </c>
      <c r="K227" t="s">
        <v>959</v>
      </c>
      <c r="L227">
        <v>1080.43</v>
      </c>
      <c r="M227">
        <v>2529.15</v>
      </c>
      <c r="N227">
        <v>0.14699999999999999</v>
      </c>
      <c r="O227">
        <v>10</v>
      </c>
    </row>
    <row r="228" spans="1:15" x14ac:dyDescent="0.35">
      <c r="A228" t="s">
        <v>240</v>
      </c>
      <c r="B228" s="2">
        <v>45137</v>
      </c>
      <c r="C228" s="2">
        <v>45145</v>
      </c>
      <c r="D228" t="s">
        <v>647</v>
      </c>
      <c r="E228" t="s">
        <v>652</v>
      </c>
      <c r="F228" t="s">
        <v>694</v>
      </c>
      <c r="G228" t="s">
        <v>702</v>
      </c>
      <c r="H228" t="s">
        <v>709</v>
      </c>
      <c r="I228" t="s">
        <v>720</v>
      </c>
      <c r="J228" t="s">
        <v>729</v>
      </c>
      <c r="K228" t="s">
        <v>960</v>
      </c>
      <c r="L228">
        <v>1352.44</v>
      </c>
      <c r="M228">
        <v>2698.01</v>
      </c>
      <c r="N228">
        <v>0.13100000000000001</v>
      </c>
      <c r="O228">
        <v>13</v>
      </c>
    </row>
    <row r="229" spans="1:15" x14ac:dyDescent="0.35">
      <c r="A229" t="s">
        <v>241</v>
      </c>
      <c r="B229" s="2">
        <v>45203</v>
      </c>
      <c r="C229" s="2">
        <v>45228</v>
      </c>
      <c r="D229" t="s">
        <v>648</v>
      </c>
      <c r="E229" t="s">
        <v>660</v>
      </c>
      <c r="F229" t="s">
        <v>686</v>
      </c>
      <c r="G229" t="s">
        <v>705</v>
      </c>
      <c r="H229" t="s">
        <v>710</v>
      </c>
      <c r="I229" t="s">
        <v>719</v>
      </c>
      <c r="J229" t="s">
        <v>733</v>
      </c>
      <c r="K229" t="s">
        <v>961</v>
      </c>
      <c r="L229">
        <v>1239.8399999999999</v>
      </c>
      <c r="M229">
        <v>1482.75</v>
      </c>
      <c r="N229">
        <v>6.7000000000000004E-2</v>
      </c>
      <c r="O229">
        <v>4</v>
      </c>
    </row>
    <row r="230" spans="1:15" x14ac:dyDescent="0.35">
      <c r="A230" t="s">
        <v>242</v>
      </c>
      <c r="B230" s="2">
        <v>45879</v>
      </c>
      <c r="C230" s="2">
        <v>45899</v>
      </c>
      <c r="D230" t="s">
        <v>648</v>
      </c>
      <c r="E230" t="s">
        <v>660</v>
      </c>
      <c r="F230" t="s">
        <v>686</v>
      </c>
      <c r="G230" t="s">
        <v>701</v>
      </c>
      <c r="H230" t="s">
        <v>709</v>
      </c>
      <c r="I230" t="s">
        <v>723</v>
      </c>
      <c r="J230" t="s">
        <v>728</v>
      </c>
      <c r="K230" t="s">
        <v>962</v>
      </c>
      <c r="L230">
        <v>933.29</v>
      </c>
      <c r="M230">
        <v>1456.81</v>
      </c>
      <c r="N230">
        <v>0.123</v>
      </c>
      <c r="O230">
        <v>13</v>
      </c>
    </row>
    <row r="231" spans="1:15" x14ac:dyDescent="0.35">
      <c r="A231" t="s">
        <v>243</v>
      </c>
      <c r="B231" s="2">
        <v>44992</v>
      </c>
      <c r="C231" s="2">
        <v>45017</v>
      </c>
      <c r="D231" t="s">
        <v>646</v>
      </c>
      <c r="E231" t="s">
        <v>650</v>
      </c>
      <c r="F231" t="s">
        <v>664</v>
      </c>
      <c r="G231" t="s">
        <v>704</v>
      </c>
      <c r="H231" t="s">
        <v>709</v>
      </c>
      <c r="I231" t="s">
        <v>726</v>
      </c>
      <c r="J231" t="s">
        <v>728</v>
      </c>
      <c r="K231" t="s">
        <v>963</v>
      </c>
      <c r="L231">
        <v>1024.0999999999999</v>
      </c>
      <c r="M231">
        <v>918.19</v>
      </c>
      <c r="N231">
        <v>0.189</v>
      </c>
      <c r="O231">
        <v>10</v>
      </c>
    </row>
    <row r="232" spans="1:15" x14ac:dyDescent="0.35">
      <c r="A232" t="s">
        <v>244</v>
      </c>
      <c r="B232" s="2">
        <v>45069</v>
      </c>
      <c r="C232" s="2">
        <v>45087</v>
      </c>
      <c r="D232" t="s">
        <v>647</v>
      </c>
      <c r="E232" t="s">
        <v>659</v>
      </c>
      <c r="F232" t="s">
        <v>685</v>
      </c>
      <c r="G232" t="s">
        <v>701</v>
      </c>
      <c r="H232" t="s">
        <v>710</v>
      </c>
      <c r="I232" t="s">
        <v>718</v>
      </c>
      <c r="J232" t="s">
        <v>727</v>
      </c>
      <c r="K232" t="s">
        <v>964</v>
      </c>
      <c r="L232">
        <v>54.62</v>
      </c>
      <c r="M232">
        <v>48.94</v>
      </c>
      <c r="N232">
        <v>0.14799999999999999</v>
      </c>
      <c r="O232">
        <v>16</v>
      </c>
    </row>
    <row r="233" spans="1:15" x14ac:dyDescent="0.35">
      <c r="A233" t="s">
        <v>245</v>
      </c>
      <c r="B233" s="2">
        <v>45771</v>
      </c>
      <c r="C233" s="2">
        <v>45783</v>
      </c>
      <c r="D233" t="s">
        <v>648</v>
      </c>
      <c r="E233" t="s">
        <v>655</v>
      </c>
      <c r="F233" t="s">
        <v>672</v>
      </c>
      <c r="G233" t="s">
        <v>704</v>
      </c>
      <c r="H233" t="s">
        <v>708</v>
      </c>
      <c r="I233" t="s">
        <v>712</v>
      </c>
      <c r="J233" t="s">
        <v>730</v>
      </c>
      <c r="K233" t="s">
        <v>965</v>
      </c>
      <c r="L233">
        <v>394.13</v>
      </c>
      <c r="M233">
        <v>932.29</v>
      </c>
      <c r="N233">
        <v>0.109</v>
      </c>
      <c r="O233">
        <v>7</v>
      </c>
    </row>
    <row r="234" spans="1:15" x14ac:dyDescent="0.35">
      <c r="A234" t="s">
        <v>246</v>
      </c>
      <c r="B234" s="2">
        <v>45538</v>
      </c>
      <c r="C234" s="2">
        <v>45543</v>
      </c>
      <c r="D234" t="s">
        <v>646</v>
      </c>
      <c r="E234" t="s">
        <v>651</v>
      </c>
      <c r="F234" t="s">
        <v>665</v>
      </c>
      <c r="G234" t="s">
        <v>705</v>
      </c>
      <c r="H234" t="s">
        <v>711</v>
      </c>
      <c r="I234" t="s">
        <v>723</v>
      </c>
      <c r="J234" t="s">
        <v>728</v>
      </c>
      <c r="K234" t="s">
        <v>966</v>
      </c>
      <c r="L234">
        <v>197.63</v>
      </c>
      <c r="M234">
        <v>325.79000000000002</v>
      </c>
      <c r="N234">
        <v>0.11600000000000001</v>
      </c>
      <c r="O234">
        <v>10</v>
      </c>
    </row>
    <row r="235" spans="1:15" x14ac:dyDescent="0.35">
      <c r="A235" t="s">
        <v>247</v>
      </c>
      <c r="B235" s="2">
        <v>45540</v>
      </c>
      <c r="C235" s="2">
        <v>45560</v>
      </c>
      <c r="D235" t="s">
        <v>647</v>
      </c>
      <c r="E235" t="s">
        <v>652</v>
      </c>
      <c r="F235" t="s">
        <v>666</v>
      </c>
      <c r="G235" t="s">
        <v>706</v>
      </c>
      <c r="H235" t="s">
        <v>710</v>
      </c>
      <c r="I235" t="s">
        <v>726</v>
      </c>
      <c r="J235" t="s">
        <v>732</v>
      </c>
      <c r="K235" t="s">
        <v>967</v>
      </c>
      <c r="L235">
        <v>195.54</v>
      </c>
      <c r="M235">
        <v>405.97</v>
      </c>
      <c r="N235">
        <v>0.187</v>
      </c>
      <c r="O235">
        <v>16</v>
      </c>
    </row>
    <row r="236" spans="1:15" x14ac:dyDescent="0.35">
      <c r="A236" t="s">
        <v>248</v>
      </c>
      <c r="B236" s="2">
        <v>44999</v>
      </c>
      <c r="C236" s="2">
        <v>45015</v>
      </c>
      <c r="D236" t="s">
        <v>646</v>
      </c>
      <c r="E236" t="s">
        <v>661</v>
      </c>
      <c r="F236" t="s">
        <v>695</v>
      </c>
      <c r="G236" t="s">
        <v>704</v>
      </c>
      <c r="H236" t="s">
        <v>710</v>
      </c>
      <c r="I236" t="s">
        <v>723</v>
      </c>
      <c r="J236" t="s">
        <v>727</v>
      </c>
      <c r="K236" t="s">
        <v>968</v>
      </c>
      <c r="L236">
        <v>1309.77</v>
      </c>
      <c r="M236">
        <v>1589.07</v>
      </c>
      <c r="N236">
        <v>0.10199999999999999</v>
      </c>
      <c r="O236">
        <v>10</v>
      </c>
    </row>
    <row r="237" spans="1:15" x14ac:dyDescent="0.35">
      <c r="A237" t="s">
        <v>249</v>
      </c>
      <c r="B237" s="2">
        <v>45302</v>
      </c>
      <c r="C237" s="2">
        <v>45324</v>
      </c>
      <c r="D237" t="s">
        <v>647</v>
      </c>
      <c r="E237" t="s">
        <v>652</v>
      </c>
      <c r="F237" t="s">
        <v>694</v>
      </c>
      <c r="G237" t="s">
        <v>705</v>
      </c>
      <c r="H237" t="s">
        <v>708</v>
      </c>
      <c r="J237" t="s">
        <v>728</v>
      </c>
      <c r="K237" t="s">
        <v>969</v>
      </c>
      <c r="L237">
        <v>1237.68</v>
      </c>
      <c r="M237">
        <v>1432.8</v>
      </c>
      <c r="N237">
        <v>6.8000000000000005E-2</v>
      </c>
      <c r="O237">
        <v>13</v>
      </c>
    </row>
    <row r="238" spans="1:15" x14ac:dyDescent="0.35">
      <c r="A238" t="s">
        <v>250</v>
      </c>
      <c r="B238" s="2">
        <v>45548</v>
      </c>
      <c r="C238" s="2">
        <v>45567</v>
      </c>
      <c r="D238" t="s">
        <v>646</v>
      </c>
      <c r="E238" t="s">
        <v>650</v>
      </c>
      <c r="F238" t="s">
        <v>675</v>
      </c>
      <c r="G238" t="s">
        <v>705</v>
      </c>
      <c r="H238" t="s">
        <v>707</v>
      </c>
      <c r="I238" t="s">
        <v>724</v>
      </c>
      <c r="J238" t="s">
        <v>730</v>
      </c>
      <c r="K238" t="s">
        <v>970</v>
      </c>
      <c r="L238">
        <v>1338.99</v>
      </c>
      <c r="M238">
        <v>1765.76</v>
      </c>
      <c r="N238">
        <v>0.126</v>
      </c>
      <c r="O238">
        <v>24</v>
      </c>
    </row>
    <row r="239" spans="1:15" x14ac:dyDescent="0.35">
      <c r="A239" t="s">
        <v>251</v>
      </c>
      <c r="B239" s="2">
        <v>45855</v>
      </c>
      <c r="C239" s="2">
        <v>45861</v>
      </c>
      <c r="D239" t="s">
        <v>648</v>
      </c>
      <c r="E239" t="s">
        <v>653</v>
      </c>
      <c r="F239" t="s">
        <v>688</v>
      </c>
      <c r="G239" t="s">
        <v>704</v>
      </c>
      <c r="H239" t="s">
        <v>708</v>
      </c>
      <c r="I239" t="s">
        <v>722</v>
      </c>
      <c r="J239" t="s">
        <v>727</v>
      </c>
      <c r="K239" t="s">
        <v>971</v>
      </c>
      <c r="L239">
        <v>1364.89</v>
      </c>
      <c r="M239">
        <v>2757.54</v>
      </c>
      <c r="N239">
        <v>0.17199999999999999</v>
      </c>
      <c r="O239">
        <v>61</v>
      </c>
    </row>
    <row r="240" spans="1:15" x14ac:dyDescent="0.35">
      <c r="A240" t="s">
        <v>252</v>
      </c>
      <c r="B240" s="2">
        <v>45258</v>
      </c>
      <c r="C240" s="2">
        <v>45267</v>
      </c>
      <c r="D240" t="s">
        <v>647</v>
      </c>
      <c r="E240" t="s">
        <v>654</v>
      </c>
      <c r="F240" t="s">
        <v>680</v>
      </c>
      <c r="G240" t="s">
        <v>706</v>
      </c>
      <c r="H240" t="s">
        <v>709</v>
      </c>
      <c r="I240" t="s">
        <v>716</v>
      </c>
      <c r="J240" t="s">
        <v>730</v>
      </c>
      <c r="K240" t="s">
        <v>972</v>
      </c>
      <c r="L240">
        <v>699.33</v>
      </c>
      <c r="M240">
        <v>873.75</v>
      </c>
      <c r="N240">
        <v>0.23499999999999999</v>
      </c>
      <c r="O240">
        <v>10</v>
      </c>
    </row>
    <row r="241" spans="1:15" x14ac:dyDescent="0.35">
      <c r="A241" t="s">
        <v>253</v>
      </c>
      <c r="B241" s="2">
        <v>45381</v>
      </c>
      <c r="C241" s="2">
        <v>45406</v>
      </c>
      <c r="D241" t="s">
        <v>648</v>
      </c>
      <c r="E241" t="s">
        <v>660</v>
      </c>
      <c r="F241" t="s">
        <v>697</v>
      </c>
      <c r="G241" t="s">
        <v>703</v>
      </c>
      <c r="H241" t="s">
        <v>708</v>
      </c>
      <c r="I241" t="s">
        <v>715</v>
      </c>
      <c r="J241" t="s">
        <v>731</v>
      </c>
      <c r="K241" t="s">
        <v>973</v>
      </c>
      <c r="L241">
        <v>160.82</v>
      </c>
      <c r="M241">
        <v>258.52</v>
      </c>
      <c r="N241">
        <v>0.13</v>
      </c>
      <c r="O241">
        <v>17</v>
      </c>
    </row>
    <row r="242" spans="1:15" x14ac:dyDescent="0.35">
      <c r="A242" t="s">
        <v>254</v>
      </c>
      <c r="B242" s="2">
        <v>45188</v>
      </c>
      <c r="C242" s="2">
        <v>45207</v>
      </c>
      <c r="D242" t="s">
        <v>647</v>
      </c>
      <c r="E242" t="s">
        <v>654</v>
      </c>
      <c r="F242" t="s">
        <v>668</v>
      </c>
      <c r="G242" t="s">
        <v>702</v>
      </c>
      <c r="H242" t="s">
        <v>711</v>
      </c>
      <c r="I242" t="s">
        <v>713</v>
      </c>
      <c r="J242" t="s">
        <v>728</v>
      </c>
      <c r="K242" t="s">
        <v>974</v>
      </c>
      <c r="L242">
        <v>385.32</v>
      </c>
      <c r="M242">
        <v>606.76</v>
      </c>
      <c r="N242">
        <v>8.5999999999999993E-2</v>
      </c>
      <c r="O242">
        <v>8</v>
      </c>
    </row>
    <row r="243" spans="1:15" x14ac:dyDescent="0.35">
      <c r="A243" t="s">
        <v>255</v>
      </c>
      <c r="B243" s="2">
        <v>45793</v>
      </c>
      <c r="C243" s="2">
        <v>45804</v>
      </c>
      <c r="D243" t="s">
        <v>647</v>
      </c>
      <c r="E243" t="s">
        <v>659</v>
      </c>
      <c r="F243" t="s">
        <v>699</v>
      </c>
      <c r="G243" t="s">
        <v>706</v>
      </c>
      <c r="H243" t="s">
        <v>708</v>
      </c>
      <c r="I243" t="s">
        <v>721</v>
      </c>
      <c r="J243" t="s">
        <v>730</v>
      </c>
      <c r="K243" t="s">
        <v>975</v>
      </c>
      <c r="L243">
        <v>918.12</v>
      </c>
      <c r="M243">
        <v>1337.69</v>
      </c>
      <c r="N243">
        <v>9.5000000000000001E-2</v>
      </c>
      <c r="O243">
        <v>8</v>
      </c>
    </row>
    <row r="244" spans="1:15" x14ac:dyDescent="0.35">
      <c r="A244" t="s">
        <v>256</v>
      </c>
      <c r="B244" s="2">
        <v>45871</v>
      </c>
      <c r="C244" s="2">
        <v>45877</v>
      </c>
      <c r="D244" t="s">
        <v>647</v>
      </c>
      <c r="E244" t="s">
        <v>652</v>
      </c>
      <c r="F244" t="s">
        <v>666</v>
      </c>
      <c r="G244" t="s">
        <v>704</v>
      </c>
      <c r="H244" t="s">
        <v>711</v>
      </c>
      <c r="I244" t="s">
        <v>725</v>
      </c>
      <c r="J244" t="s">
        <v>731</v>
      </c>
      <c r="K244" t="s">
        <v>976</v>
      </c>
      <c r="L244">
        <v>1225.94</v>
      </c>
      <c r="M244">
        <v>1793.08</v>
      </c>
      <c r="N244">
        <v>0.13600000000000001</v>
      </c>
      <c r="O244">
        <v>22</v>
      </c>
    </row>
    <row r="245" spans="1:15" x14ac:dyDescent="0.35">
      <c r="A245" t="s">
        <v>257</v>
      </c>
      <c r="B245" s="2">
        <v>45630</v>
      </c>
      <c r="C245" s="2">
        <v>45638</v>
      </c>
      <c r="D245" t="s">
        <v>649</v>
      </c>
      <c r="E245" t="s">
        <v>656</v>
      </c>
      <c r="F245" t="s">
        <v>698</v>
      </c>
      <c r="G245" t="s">
        <v>706</v>
      </c>
      <c r="H245" t="s">
        <v>709</v>
      </c>
      <c r="I245" t="s">
        <v>717</v>
      </c>
      <c r="J245" t="s">
        <v>728</v>
      </c>
      <c r="K245" t="s">
        <v>977</v>
      </c>
      <c r="L245">
        <v>72.06</v>
      </c>
      <c r="M245">
        <v>122.74</v>
      </c>
      <c r="N245">
        <v>0.23799999999999999</v>
      </c>
      <c r="O245">
        <v>8</v>
      </c>
    </row>
    <row r="246" spans="1:15" x14ac:dyDescent="0.35">
      <c r="A246" t="s">
        <v>258</v>
      </c>
      <c r="B246" s="2">
        <v>45035</v>
      </c>
      <c r="C246" s="2">
        <v>45044</v>
      </c>
      <c r="D246" t="s">
        <v>648</v>
      </c>
      <c r="E246" t="s">
        <v>655</v>
      </c>
      <c r="F246" t="s">
        <v>692</v>
      </c>
      <c r="G246" t="s">
        <v>701</v>
      </c>
      <c r="H246" t="s">
        <v>710</v>
      </c>
      <c r="I246" t="s">
        <v>724</v>
      </c>
      <c r="J246" t="s">
        <v>730</v>
      </c>
      <c r="K246" t="s">
        <v>978</v>
      </c>
      <c r="L246">
        <v>1013.54</v>
      </c>
      <c r="M246">
        <v>927.93</v>
      </c>
      <c r="N246">
        <v>0.17499999999999999</v>
      </c>
      <c r="O246">
        <v>16</v>
      </c>
    </row>
    <row r="247" spans="1:15" x14ac:dyDescent="0.35">
      <c r="A247" t="s">
        <v>259</v>
      </c>
      <c r="B247" s="2">
        <v>45357</v>
      </c>
      <c r="C247" s="2">
        <v>45377</v>
      </c>
      <c r="D247" t="s">
        <v>646</v>
      </c>
      <c r="E247" t="s">
        <v>651</v>
      </c>
      <c r="F247" t="s">
        <v>663</v>
      </c>
      <c r="G247" t="s">
        <v>704</v>
      </c>
      <c r="H247" t="s">
        <v>709</v>
      </c>
      <c r="I247" t="s">
        <v>714</v>
      </c>
      <c r="J247" t="s">
        <v>730</v>
      </c>
      <c r="K247" t="s">
        <v>979</v>
      </c>
      <c r="L247">
        <v>65.64</v>
      </c>
      <c r="M247">
        <v>151.88</v>
      </c>
      <c r="N247">
        <v>0.16700000000000001</v>
      </c>
      <c r="O247">
        <v>23</v>
      </c>
    </row>
    <row r="248" spans="1:15" x14ac:dyDescent="0.35">
      <c r="A248" t="s">
        <v>260</v>
      </c>
      <c r="B248" s="2">
        <v>45338</v>
      </c>
      <c r="C248" s="2">
        <v>45355</v>
      </c>
      <c r="D248" t="s">
        <v>648</v>
      </c>
      <c r="E248" t="s">
        <v>653</v>
      </c>
      <c r="F248" t="s">
        <v>681</v>
      </c>
      <c r="G248" t="s">
        <v>703</v>
      </c>
      <c r="H248" t="s">
        <v>707</v>
      </c>
      <c r="I248" t="s">
        <v>726</v>
      </c>
      <c r="J248" t="s">
        <v>731</v>
      </c>
      <c r="K248" t="s">
        <v>980</v>
      </c>
      <c r="L248">
        <v>1350.98</v>
      </c>
      <c r="M248">
        <v>2210.4</v>
      </c>
      <c r="N248">
        <v>0.26300000000000001</v>
      </c>
      <c r="O248">
        <v>6</v>
      </c>
    </row>
    <row r="249" spans="1:15" x14ac:dyDescent="0.35">
      <c r="A249" t="s">
        <v>261</v>
      </c>
      <c r="B249" s="2">
        <v>45769</v>
      </c>
      <c r="C249" s="2">
        <v>45779</v>
      </c>
      <c r="D249" t="s">
        <v>649</v>
      </c>
      <c r="E249" t="s">
        <v>656</v>
      </c>
      <c r="F249" t="s">
        <v>671</v>
      </c>
      <c r="G249" t="s">
        <v>701</v>
      </c>
      <c r="H249" t="s">
        <v>709</v>
      </c>
      <c r="I249" t="s">
        <v>712</v>
      </c>
      <c r="J249" t="s">
        <v>732</v>
      </c>
      <c r="K249" t="s">
        <v>981</v>
      </c>
      <c r="L249">
        <v>20.149999999999999</v>
      </c>
      <c r="M249">
        <v>39.74</v>
      </c>
      <c r="N249">
        <v>0.151</v>
      </c>
      <c r="O249">
        <v>18</v>
      </c>
    </row>
    <row r="250" spans="1:15" x14ac:dyDescent="0.35">
      <c r="A250" t="s">
        <v>262</v>
      </c>
      <c r="B250" s="2">
        <v>45604</v>
      </c>
      <c r="C250" s="2">
        <v>45604</v>
      </c>
      <c r="D250" t="s">
        <v>646</v>
      </c>
      <c r="E250" t="s">
        <v>650</v>
      </c>
      <c r="F250" t="s">
        <v>678</v>
      </c>
      <c r="G250" t="s">
        <v>706</v>
      </c>
      <c r="H250" t="s">
        <v>709</v>
      </c>
      <c r="I250" t="s">
        <v>724</v>
      </c>
      <c r="J250" t="s">
        <v>729</v>
      </c>
      <c r="K250" t="s">
        <v>982</v>
      </c>
      <c r="L250">
        <v>803.28</v>
      </c>
      <c r="M250">
        <v>1009</v>
      </c>
      <c r="N250">
        <v>0.11</v>
      </c>
      <c r="O250">
        <v>4</v>
      </c>
    </row>
    <row r="251" spans="1:15" x14ac:dyDescent="0.35">
      <c r="A251" t="s">
        <v>263</v>
      </c>
      <c r="B251" s="2">
        <v>45912</v>
      </c>
      <c r="C251" s="2">
        <v>45930</v>
      </c>
      <c r="D251" t="s">
        <v>647</v>
      </c>
      <c r="E251" t="s">
        <v>652</v>
      </c>
      <c r="F251" t="s">
        <v>694</v>
      </c>
      <c r="G251" t="s">
        <v>703</v>
      </c>
      <c r="H251" t="s">
        <v>709</v>
      </c>
      <c r="I251" t="s">
        <v>721</v>
      </c>
      <c r="J251" t="s">
        <v>732</v>
      </c>
      <c r="K251" t="s">
        <v>983</v>
      </c>
      <c r="L251">
        <v>1212.99</v>
      </c>
      <c r="M251">
        <v>1653.64</v>
      </c>
      <c r="N251">
        <v>0.107</v>
      </c>
      <c r="O251">
        <v>8</v>
      </c>
    </row>
    <row r="252" spans="1:15" x14ac:dyDescent="0.35">
      <c r="A252" t="s">
        <v>264</v>
      </c>
      <c r="B252" s="2">
        <v>45537</v>
      </c>
      <c r="C252" s="2">
        <v>45543</v>
      </c>
      <c r="D252" t="s">
        <v>648</v>
      </c>
      <c r="E252" t="s">
        <v>660</v>
      </c>
      <c r="F252" t="s">
        <v>697</v>
      </c>
      <c r="G252" t="s">
        <v>704</v>
      </c>
      <c r="H252" t="s">
        <v>711</v>
      </c>
      <c r="I252" t="s">
        <v>722</v>
      </c>
      <c r="J252" t="s">
        <v>727</v>
      </c>
      <c r="K252" t="s">
        <v>984</v>
      </c>
      <c r="L252">
        <v>462.94</v>
      </c>
      <c r="M252">
        <v>1015.7</v>
      </c>
      <c r="N252">
        <v>0.14299999999999999</v>
      </c>
      <c r="O252">
        <v>14</v>
      </c>
    </row>
    <row r="253" spans="1:15" x14ac:dyDescent="0.35">
      <c r="A253" t="s">
        <v>265</v>
      </c>
      <c r="B253" s="2">
        <v>44989</v>
      </c>
      <c r="C253" s="2">
        <v>45009</v>
      </c>
      <c r="D253" t="s">
        <v>648</v>
      </c>
      <c r="E253" t="s">
        <v>653</v>
      </c>
      <c r="F253" t="s">
        <v>681</v>
      </c>
      <c r="G253" t="s">
        <v>704</v>
      </c>
      <c r="H253" t="s">
        <v>710</v>
      </c>
      <c r="I253" t="s">
        <v>714</v>
      </c>
      <c r="J253" t="s">
        <v>731</v>
      </c>
      <c r="K253" t="s">
        <v>985</v>
      </c>
      <c r="L253">
        <v>481.71</v>
      </c>
      <c r="M253">
        <v>912.45</v>
      </c>
      <c r="N253">
        <v>0.20300000000000001</v>
      </c>
      <c r="O253">
        <v>24</v>
      </c>
    </row>
    <row r="254" spans="1:15" x14ac:dyDescent="0.35">
      <c r="A254" t="s">
        <v>266</v>
      </c>
      <c r="B254" s="2">
        <v>45366</v>
      </c>
      <c r="C254" s="2">
        <v>45391</v>
      </c>
      <c r="D254" t="s">
        <v>648</v>
      </c>
      <c r="E254" t="s">
        <v>653</v>
      </c>
      <c r="F254" t="s">
        <v>688</v>
      </c>
      <c r="G254" t="s">
        <v>704</v>
      </c>
      <c r="H254" t="s">
        <v>708</v>
      </c>
      <c r="I254" t="s">
        <v>721</v>
      </c>
      <c r="J254" t="s">
        <v>732</v>
      </c>
      <c r="K254" t="s">
        <v>986</v>
      </c>
      <c r="L254">
        <v>648.64</v>
      </c>
      <c r="M254">
        <v>815.19</v>
      </c>
      <c r="N254">
        <v>0.22500000000000001</v>
      </c>
      <c r="O254">
        <v>28</v>
      </c>
    </row>
    <row r="255" spans="1:15" x14ac:dyDescent="0.35">
      <c r="A255" t="s">
        <v>267</v>
      </c>
      <c r="B255" s="2">
        <v>45502</v>
      </c>
      <c r="C255" s="2">
        <v>45504</v>
      </c>
      <c r="D255" t="s">
        <v>648</v>
      </c>
      <c r="E255" t="s">
        <v>660</v>
      </c>
      <c r="F255" t="s">
        <v>700</v>
      </c>
      <c r="G255" t="s">
        <v>702</v>
      </c>
      <c r="H255" t="s">
        <v>709</v>
      </c>
      <c r="I255" t="s">
        <v>714</v>
      </c>
      <c r="J255" t="s">
        <v>728</v>
      </c>
      <c r="K255" t="s">
        <v>987</v>
      </c>
      <c r="L255">
        <v>798.97</v>
      </c>
      <c r="M255">
        <v>1814.06</v>
      </c>
      <c r="N255">
        <v>0.122</v>
      </c>
      <c r="O255">
        <v>16</v>
      </c>
    </row>
    <row r="256" spans="1:15" x14ac:dyDescent="0.35">
      <c r="A256" t="s">
        <v>268</v>
      </c>
      <c r="B256" s="2">
        <v>45592</v>
      </c>
      <c r="C256" s="2">
        <v>45616</v>
      </c>
      <c r="D256" t="s">
        <v>647</v>
      </c>
      <c r="E256" t="s">
        <v>652</v>
      </c>
      <c r="F256" t="s">
        <v>694</v>
      </c>
      <c r="G256" t="s">
        <v>703</v>
      </c>
      <c r="H256" t="s">
        <v>708</v>
      </c>
      <c r="I256" t="s">
        <v>722</v>
      </c>
      <c r="J256" t="s">
        <v>732</v>
      </c>
      <c r="K256" t="s">
        <v>988</v>
      </c>
      <c r="L256">
        <v>317.25</v>
      </c>
      <c r="M256">
        <v>758.92</v>
      </c>
      <c r="N256">
        <v>5.2999999999999999E-2</v>
      </c>
      <c r="O256">
        <v>9</v>
      </c>
    </row>
    <row r="257" spans="1:15" x14ac:dyDescent="0.35">
      <c r="A257" t="s">
        <v>269</v>
      </c>
      <c r="B257" s="2">
        <v>45411</v>
      </c>
      <c r="C257" s="2">
        <v>45431</v>
      </c>
      <c r="D257" t="s">
        <v>649</v>
      </c>
      <c r="E257" t="s">
        <v>656</v>
      </c>
      <c r="F257" t="s">
        <v>698</v>
      </c>
      <c r="G257" t="s">
        <v>706</v>
      </c>
      <c r="H257" t="s">
        <v>709</v>
      </c>
      <c r="I257" t="s">
        <v>712</v>
      </c>
      <c r="J257" t="s">
        <v>731</v>
      </c>
      <c r="K257" t="s">
        <v>989</v>
      </c>
      <c r="L257">
        <v>668.97</v>
      </c>
      <c r="M257">
        <v>1667.44</v>
      </c>
      <c r="N257">
        <v>3.4000000000000002E-2</v>
      </c>
      <c r="O257">
        <v>15</v>
      </c>
    </row>
    <row r="258" spans="1:15" x14ac:dyDescent="0.35">
      <c r="A258" t="s">
        <v>270</v>
      </c>
      <c r="B258" s="2">
        <v>45204</v>
      </c>
      <c r="C258" s="2">
        <v>45205</v>
      </c>
      <c r="D258" t="s">
        <v>647</v>
      </c>
      <c r="E258" t="s">
        <v>654</v>
      </c>
      <c r="F258" t="s">
        <v>668</v>
      </c>
      <c r="G258" t="s">
        <v>703</v>
      </c>
      <c r="H258" t="s">
        <v>708</v>
      </c>
      <c r="I258" t="s">
        <v>714</v>
      </c>
      <c r="J258" t="s">
        <v>727</v>
      </c>
      <c r="K258" t="s">
        <v>990</v>
      </c>
      <c r="L258">
        <v>1470.26</v>
      </c>
      <c r="M258">
        <v>2562.5500000000002</v>
      </c>
      <c r="N258">
        <v>0.17299999999999999</v>
      </c>
      <c r="O258">
        <v>9</v>
      </c>
    </row>
    <row r="259" spans="1:15" x14ac:dyDescent="0.35">
      <c r="A259" t="s">
        <v>271</v>
      </c>
      <c r="B259" s="2">
        <v>45035</v>
      </c>
      <c r="C259" s="2">
        <v>45053</v>
      </c>
      <c r="D259" t="s">
        <v>649</v>
      </c>
      <c r="E259" t="s">
        <v>658</v>
      </c>
      <c r="F259" t="s">
        <v>683</v>
      </c>
      <c r="G259" t="s">
        <v>703</v>
      </c>
      <c r="H259" t="s">
        <v>711</v>
      </c>
      <c r="I259" t="s">
        <v>722</v>
      </c>
      <c r="J259" t="s">
        <v>729</v>
      </c>
      <c r="K259" t="s">
        <v>991</v>
      </c>
      <c r="L259">
        <v>516.96</v>
      </c>
      <c r="M259">
        <v>745.38</v>
      </c>
      <c r="N259">
        <v>0.19700000000000001</v>
      </c>
      <c r="O259">
        <v>4</v>
      </c>
    </row>
    <row r="260" spans="1:15" x14ac:dyDescent="0.35">
      <c r="A260" t="s">
        <v>272</v>
      </c>
      <c r="B260" s="2">
        <v>45835</v>
      </c>
      <c r="C260" s="2">
        <v>45843</v>
      </c>
      <c r="D260" t="s">
        <v>649</v>
      </c>
      <c r="E260" t="s">
        <v>656</v>
      </c>
      <c r="F260" t="s">
        <v>684</v>
      </c>
      <c r="G260" t="s">
        <v>705</v>
      </c>
      <c r="H260" t="s">
        <v>711</v>
      </c>
      <c r="I260" t="s">
        <v>715</v>
      </c>
      <c r="J260" t="s">
        <v>732</v>
      </c>
      <c r="K260" t="s">
        <v>992</v>
      </c>
      <c r="L260">
        <v>314.93</v>
      </c>
      <c r="M260">
        <v>687.95</v>
      </c>
      <c r="N260">
        <v>0.20499999999999999</v>
      </c>
      <c r="O260">
        <v>8</v>
      </c>
    </row>
    <row r="261" spans="1:15" x14ac:dyDescent="0.35">
      <c r="A261" t="s">
        <v>273</v>
      </c>
      <c r="B261" s="2">
        <v>45210</v>
      </c>
      <c r="C261" s="2">
        <v>45212</v>
      </c>
      <c r="D261" t="s">
        <v>648</v>
      </c>
      <c r="E261" t="s">
        <v>655</v>
      </c>
      <c r="F261" t="s">
        <v>672</v>
      </c>
      <c r="G261" t="s">
        <v>704</v>
      </c>
      <c r="H261" t="s">
        <v>710</v>
      </c>
      <c r="J261" t="s">
        <v>733</v>
      </c>
      <c r="K261" t="s">
        <v>993</v>
      </c>
      <c r="L261">
        <v>715.94</v>
      </c>
      <c r="M261">
        <v>550.07000000000005</v>
      </c>
      <c r="N261">
        <v>0.14000000000000001</v>
      </c>
      <c r="O261">
        <v>16</v>
      </c>
    </row>
    <row r="262" spans="1:15" x14ac:dyDescent="0.35">
      <c r="A262" t="s">
        <v>274</v>
      </c>
      <c r="B262" s="2">
        <v>45066</v>
      </c>
      <c r="C262" s="2">
        <v>45084</v>
      </c>
      <c r="D262" t="s">
        <v>646</v>
      </c>
      <c r="E262" t="s">
        <v>651</v>
      </c>
      <c r="F262" t="s">
        <v>663</v>
      </c>
      <c r="G262" t="s">
        <v>706</v>
      </c>
      <c r="H262" t="s">
        <v>710</v>
      </c>
      <c r="I262" t="s">
        <v>718</v>
      </c>
      <c r="J262" t="s">
        <v>727</v>
      </c>
      <c r="K262" t="s">
        <v>994</v>
      </c>
      <c r="L262">
        <v>1120.06</v>
      </c>
      <c r="M262">
        <v>2068.21</v>
      </c>
      <c r="N262">
        <v>7.8E-2</v>
      </c>
      <c r="O262">
        <v>12</v>
      </c>
    </row>
    <row r="263" spans="1:15" x14ac:dyDescent="0.35">
      <c r="A263" t="s">
        <v>275</v>
      </c>
      <c r="B263" s="2">
        <v>45073</v>
      </c>
      <c r="C263" s="2">
        <v>45096</v>
      </c>
      <c r="D263" t="s">
        <v>649</v>
      </c>
      <c r="E263" t="s">
        <v>656</v>
      </c>
      <c r="F263" t="s">
        <v>671</v>
      </c>
      <c r="G263" t="s">
        <v>702</v>
      </c>
      <c r="H263" t="s">
        <v>707</v>
      </c>
      <c r="I263" t="s">
        <v>719</v>
      </c>
      <c r="J263" t="s">
        <v>733</v>
      </c>
      <c r="K263" t="s">
        <v>995</v>
      </c>
      <c r="L263">
        <v>1471.58</v>
      </c>
      <c r="M263">
        <v>2576.65</v>
      </c>
      <c r="N263">
        <v>4.0000000000000001E-3</v>
      </c>
      <c r="O263">
        <v>7</v>
      </c>
    </row>
    <row r="264" spans="1:15" x14ac:dyDescent="0.35">
      <c r="A264" t="s">
        <v>276</v>
      </c>
      <c r="B264" s="2">
        <v>45142</v>
      </c>
      <c r="C264" s="2">
        <v>45162</v>
      </c>
      <c r="D264" t="s">
        <v>648</v>
      </c>
      <c r="E264" t="s">
        <v>655</v>
      </c>
      <c r="F264" t="s">
        <v>672</v>
      </c>
      <c r="G264" t="s">
        <v>703</v>
      </c>
      <c r="H264" t="s">
        <v>711</v>
      </c>
      <c r="J264" t="s">
        <v>729</v>
      </c>
      <c r="K264" t="s">
        <v>996</v>
      </c>
      <c r="L264">
        <v>582.88</v>
      </c>
      <c r="M264">
        <v>1044.1400000000001</v>
      </c>
      <c r="N264">
        <v>0.216</v>
      </c>
      <c r="O264">
        <v>10</v>
      </c>
    </row>
    <row r="265" spans="1:15" x14ac:dyDescent="0.35">
      <c r="A265" t="s">
        <v>277</v>
      </c>
      <c r="B265" s="2">
        <v>45829</v>
      </c>
      <c r="C265" s="2">
        <v>45835</v>
      </c>
      <c r="D265" t="s">
        <v>646</v>
      </c>
      <c r="E265" t="s">
        <v>661</v>
      </c>
      <c r="F265" t="s">
        <v>687</v>
      </c>
      <c r="G265" t="s">
        <v>706</v>
      </c>
      <c r="H265" t="s">
        <v>710</v>
      </c>
      <c r="I265" t="s">
        <v>725</v>
      </c>
      <c r="J265" t="s">
        <v>730</v>
      </c>
      <c r="K265" t="s">
        <v>997</v>
      </c>
      <c r="L265">
        <v>93.91</v>
      </c>
      <c r="M265">
        <v>99.04</v>
      </c>
      <c r="N265">
        <v>5.7000000000000002E-2</v>
      </c>
      <c r="O265">
        <v>6</v>
      </c>
    </row>
    <row r="266" spans="1:15" x14ac:dyDescent="0.35">
      <c r="A266" t="s">
        <v>278</v>
      </c>
      <c r="B266" s="2">
        <v>45763</v>
      </c>
      <c r="C266" s="2">
        <v>45773</v>
      </c>
      <c r="D266" t="s">
        <v>646</v>
      </c>
      <c r="E266" t="s">
        <v>651</v>
      </c>
      <c r="F266" t="s">
        <v>663</v>
      </c>
      <c r="G266" t="s">
        <v>706</v>
      </c>
      <c r="H266" t="s">
        <v>709</v>
      </c>
      <c r="I266" t="s">
        <v>721</v>
      </c>
      <c r="J266" t="s">
        <v>731</v>
      </c>
      <c r="K266" t="s">
        <v>998</v>
      </c>
      <c r="L266">
        <v>1457.44</v>
      </c>
      <c r="M266">
        <v>1996.81</v>
      </c>
      <c r="N266">
        <v>0.126</v>
      </c>
      <c r="O266">
        <v>23</v>
      </c>
    </row>
    <row r="267" spans="1:15" x14ac:dyDescent="0.35">
      <c r="A267" t="s">
        <v>279</v>
      </c>
      <c r="B267" s="2">
        <v>45902</v>
      </c>
      <c r="C267" s="2">
        <v>45911</v>
      </c>
      <c r="D267" t="s">
        <v>648</v>
      </c>
      <c r="E267" t="s">
        <v>653</v>
      </c>
      <c r="F267" t="s">
        <v>667</v>
      </c>
      <c r="G267" t="s">
        <v>701</v>
      </c>
      <c r="H267" t="s">
        <v>710</v>
      </c>
      <c r="I267" t="s">
        <v>724</v>
      </c>
      <c r="J267" t="s">
        <v>728</v>
      </c>
      <c r="K267" t="s">
        <v>999</v>
      </c>
      <c r="L267">
        <v>1207.6300000000001</v>
      </c>
      <c r="M267">
        <v>921.68</v>
      </c>
      <c r="N267">
        <v>0.19600000000000001</v>
      </c>
      <c r="O267">
        <v>17</v>
      </c>
    </row>
    <row r="268" spans="1:15" x14ac:dyDescent="0.35">
      <c r="A268" t="s">
        <v>280</v>
      </c>
      <c r="B268" s="2">
        <v>45573</v>
      </c>
      <c r="C268" s="2">
        <v>45573</v>
      </c>
      <c r="D268" t="s">
        <v>649</v>
      </c>
      <c r="E268" t="s">
        <v>658</v>
      </c>
      <c r="F268" t="s">
        <v>683</v>
      </c>
      <c r="G268" t="s">
        <v>701</v>
      </c>
      <c r="H268" t="s">
        <v>708</v>
      </c>
      <c r="I268" t="s">
        <v>718</v>
      </c>
      <c r="J268" t="s">
        <v>732</v>
      </c>
      <c r="K268" t="s">
        <v>1000</v>
      </c>
      <c r="L268">
        <v>1108.1099999999999</v>
      </c>
      <c r="M268">
        <v>2503.79</v>
      </c>
      <c r="N268">
        <v>0.184</v>
      </c>
      <c r="O268">
        <v>19</v>
      </c>
    </row>
    <row r="269" spans="1:15" x14ac:dyDescent="0.35">
      <c r="A269" t="s">
        <v>281</v>
      </c>
      <c r="B269" s="2">
        <v>45053</v>
      </c>
      <c r="C269" s="2">
        <v>45051</v>
      </c>
      <c r="D269" t="s">
        <v>646</v>
      </c>
      <c r="E269" t="s">
        <v>651</v>
      </c>
      <c r="F269" t="s">
        <v>663</v>
      </c>
      <c r="G269" t="s">
        <v>703</v>
      </c>
      <c r="H269" t="s">
        <v>709</v>
      </c>
      <c r="I269" t="s">
        <v>720</v>
      </c>
      <c r="J269" t="s">
        <v>727</v>
      </c>
      <c r="K269" t="s">
        <v>1001</v>
      </c>
      <c r="L269">
        <v>1269.6500000000001</v>
      </c>
      <c r="M269">
        <v>2462.77</v>
      </c>
      <c r="N269">
        <v>0.107</v>
      </c>
      <c r="O269">
        <v>8</v>
      </c>
    </row>
    <row r="270" spans="1:15" x14ac:dyDescent="0.35">
      <c r="A270" t="s">
        <v>282</v>
      </c>
      <c r="B270" s="2">
        <v>45284</v>
      </c>
      <c r="C270" s="2">
        <v>45292</v>
      </c>
      <c r="D270" t="s">
        <v>648</v>
      </c>
      <c r="E270" t="s">
        <v>655</v>
      </c>
      <c r="F270" t="s">
        <v>670</v>
      </c>
      <c r="G270" t="s">
        <v>702</v>
      </c>
      <c r="H270" t="s">
        <v>711</v>
      </c>
      <c r="I270" t="s">
        <v>712</v>
      </c>
      <c r="J270" t="s">
        <v>730</v>
      </c>
      <c r="K270" t="s">
        <v>1002</v>
      </c>
      <c r="L270">
        <v>526.49</v>
      </c>
      <c r="M270">
        <v>496.2</v>
      </c>
      <c r="N270">
        <v>0</v>
      </c>
      <c r="O270">
        <v>14</v>
      </c>
    </row>
    <row r="271" spans="1:15" x14ac:dyDescent="0.35">
      <c r="A271" t="s">
        <v>283</v>
      </c>
      <c r="B271" s="2">
        <v>45301</v>
      </c>
      <c r="C271" s="2">
        <v>45314</v>
      </c>
      <c r="D271" t="s">
        <v>649</v>
      </c>
      <c r="E271" t="s">
        <v>657</v>
      </c>
      <c r="F271" t="s">
        <v>673</v>
      </c>
      <c r="G271" t="s">
        <v>701</v>
      </c>
      <c r="H271" t="s">
        <v>711</v>
      </c>
      <c r="I271" t="s">
        <v>720</v>
      </c>
      <c r="J271" t="s">
        <v>728</v>
      </c>
      <c r="K271" t="s">
        <v>1003</v>
      </c>
      <c r="L271">
        <v>720</v>
      </c>
      <c r="M271">
        <v>907.59</v>
      </c>
      <c r="N271">
        <v>0.154</v>
      </c>
      <c r="O271">
        <v>10</v>
      </c>
    </row>
    <row r="272" spans="1:15" x14ac:dyDescent="0.35">
      <c r="A272" t="s">
        <v>284</v>
      </c>
      <c r="B272" s="2">
        <v>45141</v>
      </c>
      <c r="C272" s="2">
        <v>45152</v>
      </c>
      <c r="D272" t="s">
        <v>648</v>
      </c>
      <c r="E272" t="s">
        <v>655</v>
      </c>
      <c r="F272" t="s">
        <v>672</v>
      </c>
      <c r="G272" t="s">
        <v>701</v>
      </c>
      <c r="H272" t="s">
        <v>711</v>
      </c>
      <c r="I272" t="s">
        <v>713</v>
      </c>
      <c r="J272" t="s">
        <v>733</v>
      </c>
      <c r="K272" t="s">
        <v>1004</v>
      </c>
      <c r="L272">
        <v>232.73</v>
      </c>
      <c r="M272">
        <v>334.19</v>
      </c>
      <c r="N272">
        <v>0.13400000000000001</v>
      </c>
      <c r="O272">
        <v>25</v>
      </c>
    </row>
    <row r="273" spans="1:15" x14ac:dyDescent="0.35">
      <c r="A273" t="s">
        <v>285</v>
      </c>
      <c r="B273" s="2">
        <v>45707</v>
      </c>
      <c r="C273" s="2">
        <v>45725</v>
      </c>
      <c r="D273" t="s">
        <v>647</v>
      </c>
      <c r="E273" t="s">
        <v>654</v>
      </c>
      <c r="F273" t="s">
        <v>680</v>
      </c>
      <c r="G273" t="s">
        <v>705</v>
      </c>
      <c r="H273" t="s">
        <v>711</v>
      </c>
      <c r="I273" t="s">
        <v>719</v>
      </c>
      <c r="J273" t="s">
        <v>732</v>
      </c>
      <c r="K273" t="s">
        <v>1005</v>
      </c>
      <c r="L273">
        <v>325.87</v>
      </c>
      <c r="M273">
        <v>538.79</v>
      </c>
      <c r="N273">
        <v>0.17399999999999999</v>
      </c>
      <c r="O273">
        <v>16</v>
      </c>
    </row>
    <row r="274" spans="1:15" x14ac:dyDescent="0.35">
      <c r="A274" t="s">
        <v>286</v>
      </c>
      <c r="B274" s="2">
        <v>45382</v>
      </c>
      <c r="C274" s="2">
        <v>45399</v>
      </c>
      <c r="D274" t="s">
        <v>649</v>
      </c>
      <c r="E274" t="s">
        <v>656</v>
      </c>
      <c r="F274" t="s">
        <v>698</v>
      </c>
      <c r="G274" t="s">
        <v>702</v>
      </c>
      <c r="H274" t="s">
        <v>711</v>
      </c>
      <c r="I274" t="s">
        <v>722</v>
      </c>
      <c r="J274" t="s">
        <v>732</v>
      </c>
      <c r="K274" t="s">
        <v>1006</v>
      </c>
      <c r="L274">
        <v>1025.51</v>
      </c>
      <c r="M274">
        <v>1436.54</v>
      </c>
      <c r="N274">
        <v>0.13900000000000001</v>
      </c>
      <c r="O274">
        <v>28</v>
      </c>
    </row>
    <row r="275" spans="1:15" x14ac:dyDescent="0.35">
      <c r="A275" t="s">
        <v>287</v>
      </c>
      <c r="B275" s="2">
        <v>45131</v>
      </c>
      <c r="C275" s="2">
        <v>45151</v>
      </c>
      <c r="D275" t="s">
        <v>648</v>
      </c>
      <c r="E275" t="s">
        <v>653</v>
      </c>
      <c r="F275" t="s">
        <v>681</v>
      </c>
      <c r="G275" t="s">
        <v>702</v>
      </c>
      <c r="H275" t="s">
        <v>711</v>
      </c>
      <c r="I275" t="s">
        <v>712</v>
      </c>
      <c r="J275" t="s">
        <v>732</v>
      </c>
      <c r="K275" t="s">
        <v>1007</v>
      </c>
      <c r="L275">
        <v>1082.3800000000001</v>
      </c>
      <c r="M275">
        <v>1766.55</v>
      </c>
      <c r="N275">
        <v>0.16400000000000001</v>
      </c>
      <c r="O275">
        <v>20</v>
      </c>
    </row>
    <row r="276" spans="1:15" x14ac:dyDescent="0.35">
      <c r="A276" t="s">
        <v>288</v>
      </c>
      <c r="B276" s="2">
        <v>45367</v>
      </c>
      <c r="C276" s="2">
        <v>45395</v>
      </c>
      <c r="D276" t="s">
        <v>649</v>
      </c>
      <c r="E276" t="s">
        <v>657</v>
      </c>
      <c r="F276" t="s">
        <v>690</v>
      </c>
      <c r="G276" t="s">
        <v>705</v>
      </c>
      <c r="H276" t="s">
        <v>708</v>
      </c>
      <c r="I276" t="s">
        <v>723</v>
      </c>
      <c r="J276" t="s">
        <v>728</v>
      </c>
      <c r="K276" t="s">
        <v>1008</v>
      </c>
      <c r="L276">
        <v>287.61</v>
      </c>
      <c r="M276">
        <v>628.54</v>
      </c>
      <c r="N276">
        <v>0.13500000000000001</v>
      </c>
      <c r="O276">
        <v>21</v>
      </c>
    </row>
    <row r="277" spans="1:15" x14ac:dyDescent="0.35">
      <c r="A277" t="s">
        <v>289</v>
      </c>
      <c r="B277" s="2">
        <v>45316</v>
      </c>
      <c r="C277" s="2">
        <v>45318</v>
      </c>
      <c r="D277" t="s">
        <v>648</v>
      </c>
      <c r="E277" t="s">
        <v>655</v>
      </c>
      <c r="F277" t="s">
        <v>670</v>
      </c>
      <c r="G277" t="s">
        <v>703</v>
      </c>
      <c r="H277" t="s">
        <v>709</v>
      </c>
      <c r="I277" t="s">
        <v>725</v>
      </c>
      <c r="J277" t="s">
        <v>731</v>
      </c>
      <c r="K277" t="s">
        <v>1009</v>
      </c>
      <c r="L277">
        <v>1410.97</v>
      </c>
      <c r="M277">
        <v>1650.75</v>
      </c>
      <c r="N277">
        <v>0.13500000000000001</v>
      </c>
      <c r="O277">
        <v>6</v>
      </c>
    </row>
    <row r="278" spans="1:15" x14ac:dyDescent="0.35">
      <c r="A278" t="s">
        <v>290</v>
      </c>
      <c r="B278" s="2">
        <v>45378</v>
      </c>
      <c r="C278" s="2">
        <v>45393</v>
      </c>
      <c r="D278" t="s">
        <v>648</v>
      </c>
      <c r="E278" t="s">
        <v>660</v>
      </c>
      <c r="F278" t="s">
        <v>686</v>
      </c>
      <c r="G278" t="s">
        <v>705</v>
      </c>
      <c r="H278" t="s">
        <v>711</v>
      </c>
      <c r="I278" t="s">
        <v>719</v>
      </c>
      <c r="J278" t="s">
        <v>729</v>
      </c>
      <c r="K278" t="s">
        <v>1010</v>
      </c>
      <c r="L278">
        <v>1338.35</v>
      </c>
      <c r="M278">
        <v>2247.14</v>
      </c>
      <c r="N278">
        <v>0.115</v>
      </c>
      <c r="O278">
        <v>40</v>
      </c>
    </row>
    <row r="279" spans="1:15" x14ac:dyDescent="0.35">
      <c r="A279" t="s">
        <v>291</v>
      </c>
      <c r="B279" s="2">
        <v>45832</v>
      </c>
      <c r="C279" s="2">
        <v>45852</v>
      </c>
      <c r="D279" t="s">
        <v>649</v>
      </c>
      <c r="E279" t="s">
        <v>656</v>
      </c>
      <c r="F279" t="s">
        <v>671</v>
      </c>
      <c r="G279" t="s">
        <v>701</v>
      </c>
      <c r="H279" t="s">
        <v>711</v>
      </c>
      <c r="I279" t="s">
        <v>719</v>
      </c>
      <c r="J279" t="s">
        <v>733</v>
      </c>
      <c r="K279" t="s">
        <v>1011</v>
      </c>
      <c r="L279">
        <v>385.08</v>
      </c>
      <c r="M279">
        <v>893.19</v>
      </c>
      <c r="N279">
        <v>0.151</v>
      </c>
      <c r="O279">
        <v>8</v>
      </c>
    </row>
    <row r="280" spans="1:15" x14ac:dyDescent="0.35">
      <c r="A280" t="s">
        <v>292</v>
      </c>
      <c r="B280" s="2">
        <v>45459</v>
      </c>
      <c r="C280" s="2">
        <v>45476</v>
      </c>
      <c r="D280" t="s">
        <v>646</v>
      </c>
      <c r="E280" t="s">
        <v>661</v>
      </c>
      <c r="F280" t="s">
        <v>682</v>
      </c>
      <c r="G280" t="s">
        <v>706</v>
      </c>
      <c r="H280" t="s">
        <v>709</v>
      </c>
      <c r="I280" t="s">
        <v>721</v>
      </c>
      <c r="J280" t="s">
        <v>730</v>
      </c>
      <c r="K280" t="s">
        <v>1012</v>
      </c>
      <c r="L280">
        <v>1173.83</v>
      </c>
      <c r="M280">
        <v>2328.9</v>
      </c>
      <c r="N280">
        <v>0.12</v>
      </c>
      <c r="O280">
        <v>17</v>
      </c>
    </row>
    <row r="281" spans="1:15" x14ac:dyDescent="0.35">
      <c r="A281" t="s">
        <v>293</v>
      </c>
      <c r="B281" s="2">
        <v>45229</v>
      </c>
      <c r="C281" s="2">
        <v>45244</v>
      </c>
      <c r="D281" t="s">
        <v>647</v>
      </c>
      <c r="E281" t="s">
        <v>654</v>
      </c>
      <c r="F281" t="s">
        <v>668</v>
      </c>
      <c r="G281" t="s">
        <v>701</v>
      </c>
      <c r="H281" t="s">
        <v>708</v>
      </c>
      <c r="I281" t="s">
        <v>721</v>
      </c>
      <c r="J281" t="s">
        <v>731</v>
      </c>
      <c r="K281" t="s">
        <v>1013</v>
      </c>
      <c r="L281">
        <v>953.46</v>
      </c>
      <c r="M281">
        <v>2066.75</v>
      </c>
      <c r="N281">
        <v>0.13800000000000001</v>
      </c>
      <c r="O281">
        <v>5</v>
      </c>
    </row>
    <row r="282" spans="1:15" x14ac:dyDescent="0.35">
      <c r="A282" t="s">
        <v>294</v>
      </c>
      <c r="B282" s="2">
        <v>45092</v>
      </c>
      <c r="C282" s="2">
        <v>45100</v>
      </c>
      <c r="D282" t="s">
        <v>648</v>
      </c>
      <c r="E282" t="s">
        <v>660</v>
      </c>
      <c r="F282" t="s">
        <v>686</v>
      </c>
      <c r="G282" t="s">
        <v>704</v>
      </c>
      <c r="H282" t="s">
        <v>710</v>
      </c>
      <c r="I282" t="s">
        <v>719</v>
      </c>
      <c r="J282" t="s">
        <v>732</v>
      </c>
      <c r="K282" t="s">
        <v>1014</v>
      </c>
      <c r="L282">
        <v>1097.0899999999999</v>
      </c>
      <c r="M282">
        <v>2182.31</v>
      </c>
      <c r="N282">
        <v>0.112</v>
      </c>
      <c r="O282">
        <v>9</v>
      </c>
    </row>
    <row r="283" spans="1:15" x14ac:dyDescent="0.35">
      <c r="A283" t="s">
        <v>295</v>
      </c>
      <c r="B283" s="2">
        <v>45730</v>
      </c>
      <c r="C283" s="2">
        <v>45745</v>
      </c>
      <c r="D283" t="s">
        <v>647</v>
      </c>
      <c r="E283" t="s">
        <v>652</v>
      </c>
      <c r="F283" t="s">
        <v>689</v>
      </c>
      <c r="G283" t="s">
        <v>703</v>
      </c>
      <c r="H283" t="s">
        <v>711</v>
      </c>
      <c r="I283" t="s">
        <v>722</v>
      </c>
      <c r="J283" t="s">
        <v>729</v>
      </c>
      <c r="K283" t="s">
        <v>1015</v>
      </c>
      <c r="L283">
        <v>1106.96</v>
      </c>
      <c r="M283">
        <v>2726.62</v>
      </c>
      <c r="N283">
        <v>0.317</v>
      </c>
      <c r="O283">
        <v>7</v>
      </c>
    </row>
    <row r="284" spans="1:15" x14ac:dyDescent="0.35">
      <c r="A284" t="s">
        <v>296</v>
      </c>
      <c r="B284" s="2">
        <v>45153</v>
      </c>
      <c r="C284" s="2">
        <v>45163</v>
      </c>
      <c r="D284" t="s">
        <v>646</v>
      </c>
      <c r="E284" t="s">
        <v>650</v>
      </c>
      <c r="F284" t="s">
        <v>664</v>
      </c>
      <c r="G284" t="s">
        <v>705</v>
      </c>
      <c r="H284" t="s">
        <v>707</v>
      </c>
      <c r="I284" t="s">
        <v>725</v>
      </c>
      <c r="J284" t="s">
        <v>730</v>
      </c>
      <c r="K284" t="s">
        <v>1016</v>
      </c>
      <c r="L284">
        <v>91.85</v>
      </c>
      <c r="M284">
        <v>111.29</v>
      </c>
      <c r="N284">
        <v>0</v>
      </c>
      <c r="O284">
        <v>6</v>
      </c>
    </row>
    <row r="285" spans="1:15" x14ac:dyDescent="0.35">
      <c r="A285" t="s">
        <v>297</v>
      </c>
      <c r="B285" s="2">
        <v>45794</v>
      </c>
      <c r="C285" s="2">
        <v>45805</v>
      </c>
      <c r="D285" t="s">
        <v>647</v>
      </c>
      <c r="E285" t="s">
        <v>654</v>
      </c>
      <c r="F285" t="s">
        <v>668</v>
      </c>
      <c r="G285" t="s">
        <v>701</v>
      </c>
      <c r="H285" t="s">
        <v>710</v>
      </c>
      <c r="I285" t="s">
        <v>717</v>
      </c>
      <c r="J285" t="s">
        <v>731</v>
      </c>
      <c r="K285" t="s">
        <v>1017</v>
      </c>
      <c r="L285">
        <v>623.4</v>
      </c>
      <c r="M285">
        <v>1100.0899999999999</v>
      </c>
      <c r="N285">
        <v>0.114</v>
      </c>
      <c r="O285">
        <v>12</v>
      </c>
    </row>
    <row r="286" spans="1:15" x14ac:dyDescent="0.35">
      <c r="A286" t="s">
        <v>298</v>
      </c>
      <c r="B286" s="2">
        <v>45304</v>
      </c>
      <c r="C286" s="2">
        <v>45327</v>
      </c>
      <c r="D286" t="s">
        <v>649</v>
      </c>
      <c r="E286" t="s">
        <v>656</v>
      </c>
      <c r="F286" t="s">
        <v>698</v>
      </c>
      <c r="G286" t="s">
        <v>702</v>
      </c>
      <c r="H286" t="s">
        <v>711</v>
      </c>
      <c r="I286" t="s">
        <v>717</v>
      </c>
      <c r="J286" t="s">
        <v>731</v>
      </c>
      <c r="K286" t="s">
        <v>1018</v>
      </c>
      <c r="L286">
        <v>1017.93</v>
      </c>
      <c r="M286">
        <v>1529.14</v>
      </c>
      <c r="N286">
        <v>0.155</v>
      </c>
      <c r="O286">
        <v>12</v>
      </c>
    </row>
    <row r="287" spans="1:15" x14ac:dyDescent="0.35">
      <c r="A287" t="s">
        <v>299</v>
      </c>
      <c r="B287" s="2">
        <v>45101</v>
      </c>
      <c r="C287" s="2">
        <v>45128</v>
      </c>
      <c r="D287" t="s">
        <v>647</v>
      </c>
      <c r="E287" t="s">
        <v>652</v>
      </c>
      <c r="F287" t="s">
        <v>694</v>
      </c>
      <c r="G287" t="s">
        <v>704</v>
      </c>
      <c r="H287" t="s">
        <v>709</v>
      </c>
      <c r="I287" t="s">
        <v>713</v>
      </c>
      <c r="J287" t="s">
        <v>730</v>
      </c>
      <c r="K287" t="s">
        <v>1019</v>
      </c>
      <c r="L287">
        <v>554.76</v>
      </c>
      <c r="M287">
        <v>728.69</v>
      </c>
      <c r="N287">
        <v>0.22</v>
      </c>
      <c r="O287">
        <v>7</v>
      </c>
    </row>
    <row r="288" spans="1:15" x14ac:dyDescent="0.35">
      <c r="A288" t="s">
        <v>300</v>
      </c>
      <c r="B288" s="2">
        <v>45751</v>
      </c>
      <c r="C288" s="2">
        <v>45760</v>
      </c>
      <c r="D288" t="s">
        <v>649</v>
      </c>
      <c r="E288" t="s">
        <v>656</v>
      </c>
      <c r="F288" t="s">
        <v>684</v>
      </c>
      <c r="G288" t="s">
        <v>704</v>
      </c>
      <c r="H288" t="s">
        <v>709</v>
      </c>
      <c r="I288" t="s">
        <v>721</v>
      </c>
      <c r="J288" t="s">
        <v>730</v>
      </c>
      <c r="K288" t="s">
        <v>1020</v>
      </c>
      <c r="L288">
        <v>7.02</v>
      </c>
      <c r="M288">
        <v>6.28</v>
      </c>
      <c r="N288">
        <v>0.13400000000000001</v>
      </c>
      <c r="O288">
        <v>14</v>
      </c>
    </row>
    <row r="289" spans="1:15" x14ac:dyDescent="0.35">
      <c r="A289" t="s">
        <v>301</v>
      </c>
      <c r="B289" s="2">
        <v>45542</v>
      </c>
      <c r="C289" s="2">
        <v>45542</v>
      </c>
      <c r="D289" t="s">
        <v>647</v>
      </c>
      <c r="E289" t="s">
        <v>654</v>
      </c>
      <c r="F289" t="s">
        <v>691</v>
      </c>
      <c r="G289" t="s">
        <v>702</v>
      </c>
      <c r="H289" t="s">
        <v>710</v>
      </c>
      <c r="I289" t="s">
        <v>717</v>
      </c>
      <c r="J289" t="s">
        <v>729</v>
      </c>
      <c r="K289" t="s">
        <v>1021</v>
      </c>
      <c r="L289">
        <v>1066.6500000000001</v>
      </c>
      <c r="M289">
        <v>2569.77</v>
      </c>
      <c r="N289">
        <v>0.13400000000000001</v>
      </c>
      <c r="O289">
        <v>9</v>
      </c>
    </row>
    <row r="290" spans="1:15" x14ac:dyDescent="0.35">
      <c r="A290" t="s">
        <v>302</v>
      </c>
      <c r="B290" s="2">
        <v>45319</v>
      </c>
      <c r="C290" s="2">
        <v>45321</v>
      </c>
      <c r="D290" t="s">
        <v>646</v>
      </c>
      <c r="E290" t="s">
        <v>661</v>
      </c>
      <c r="F290" t="s">
        <v>695</v>
      </c>
      <c r="G290" t="s">
        <v>704</v>
      </c>
      <c r="H290" t="s">
        <v>711</v>
      </c>
      <c r="I290" t="s">
        <v>721</v>
      </c>
      <c r="J290" t="s">
        <v>733</v>
      </c>
      <c r="K290" t="s">
        <v>1022</v>
      </c>
      <c r="L290">
        <v>798.45</v>
      </c>
      <c r="M290">
        <v>1592.02</v>
      </c>
      <c r="N290">
        <v>6.6000000000000003E-2</v>
      </c>
      <c r="O290">
        <v>18</v>
      </c>
    </row>
    <row r="291" spans="1:15" x14ac:dyDescent="0.35">
      <c r="A291" t="s">
        <v>303</v>
      </c>
      <c r="B291" s="2">
        <v>45125</v>
      </c>
      <c r="C291" s="2">
        <v>45148</v>
      </c>
      <c r="D291" t="s">
        <v>646</v>
      </c>
      <c r="E291" t="s">
        <v>661</v>
      </c>
      <c r="F291" t="s">
        <v>682</v>
      </c>
      <c r="G291" t="s">
        <v>705</v>
      </c>
      <c r="H291" t="s">
        <v>707</v>
      </c>
      <c r="I291" t="s">
        <v>716</v>
      </c>
      <c r="J291" t="s">
        <v>727</v>
      </c>
      <c r="K291" t="s">
        <v>1023</v>
      </c>
      <c r="L291">
        <v>1271.56</v>
      </c>
      <c r="M291">
        <v>995.47</v>
      </c>
      <c r="N291">
        <v>0.192</v>
      </c>
      <c r="O291">
        <v>13</v>
      </c>
    </row>
    <row r="292" spans="1:15" x14ac:dyDescent="0.35">
      <c r="A292" t="s">
        <v>304</v>
      </c>
      <c r="B292" s="2">
        <v>45897</v>
      </c>
      <c r="C292" s="2">
        <v>45895</v>
      </c>
      <c r="D292" t="s">
        <v>646</v>
      </c>
      <c r="E292" t="s">
        <v>651</v>
      </c>
      <c r="F292" t="s">
        <v>663</v>
      </c>
      <c r="G292" t="s">
        <v>705</v>
      </c>
      <c r="H292" t="s">
        <v>707</v>
      </c>
      <c r="I292" t="s">
        <v>720</v>
      </c>
      <c r="J292" t="s">
        <v>733</v>
      </c>
      <c r="K292" t="s">
        <v>1024</v>
      </c>
      <c r="L292">
        <v>521.05999999999995</v>
      </c>
      <c r="M292">
        <v>1240.31</v>
      </c>
      <c r="N292">
        <v>0.14599999999999999</v>
      </c>
      <c r="O292">
        <v>18</v>
      </c>
    </row>
    <row r="293" spans="1:15" x14ac:dyDescent="0.35">
      <c r="A293" t="s">
        <v>305</v>
      </c>
      <c r="B293" s="2">
        <v>45746</v>
      </c>
      <c r="C293" s="2">
        <v>45754</v>
      </c>
      <c r="D293" t="s">
        <v>648</v>
      </c>
      <c r="E293" t="s">
        <v>655</v>
      </c>
      <c r="F293" t="s">
        <v>670</v>
      </c>
      <c r="G293" t="s">
        <v>703</v>
      </c>
      <c r="H293" t="s">
        <v>711</v>
      </c>
      <c r="I293" t="s">
        <v>716</v>
      </c>
      <c r="J293" t="s">
        <v>728</v>
      </c>
      <c r="K293" t="s">
        <v>1025</v>
      </c>
      <c r="L293">
        <v>71.62</v>
      </c>
      <c r="M293">
        <v>118.37</v>
      </c>
      <c r="N293">
        <v>0.156</v>
      </c>
      <c r="O293">
        <v>11</v>
      </c>
    </row>
    <row r="294" spans="1:15" x14ac:dyDescent="0.35">
      <c r="A294" t="s">
        <v>306</v>
      </c>
      <c r="B294" s="2">
        <v>45220</v>
      </c>
      <c r="C294" s="2">
        <v>45239</v>
      </c>
      <c r="D294" t="s">
        <v>649</v>
      </c>
      <c r="E294" t="s">
        <v>658</v>
      </c>
      <c r="F294" t="s">
        <v>683</v>
      </c>
      <c r="G294" t="s">
        <v>703</v>
      </c>
      <c r="H294" t="s">
        <v>711</v>
      </c>
      <c r="I294" t="s">
        <v>720</v>
      </c>
      <c r="J294" t="s">
        <v>733</v>
      </c>
      <c r="K294" t="s">
        <v>1026</v>
      </c>
      <c r="L294">
        <v>1142.48</v>
      </c>
      <c r="M294">
        <v>2105.5300000000002</v>
      </c>
      <c r="N294">
        <v>0.20699999999999999</v>
      </c>
      <c r="O294">
        <v>14</v>
      </c>
    </row>
    <row r="295" spans="1:15" x14ac:dyDescent="0.35">
      <c r="A295" t="s">
        <v>307</v>
      </c>
      <c r="B295" s="2">
        <v>45161</v>
      </c>
      <c r="C295" s="2">
        <v>45191</v>
      </c>
      <c r="D295" t="s">
        <v>649</v>
      </c>
      <c r="E295" t="s">
        <v>658</v>
      </c>
      <c r="F295" t="s">
        <v>683</v>
      </c>
      <c r="G295" t="s">
        <v>704</v>
      </c>
      <c r="H295" t="s">
        <v>710</v>
      </c>
      <c r="I295" t="s">
        <v>719</v>
      </c>
      <c r="J295" t="s">
        <v>733</v>
      </c>
      <c r="K295" t="s">
        <v>1027</v>
      </c>
      <c r="L295">
        <v>209.81</v>
      </c>
      <c r="M295">
        <v>523</v>
      </c>
      <c r="N295">
        <v>5.8999999999999997E-2</v>
      </c>
      <c r="O295">
        <v>15</v>
      </c>
    </row>
    <row r="296" spans="1:15" x14ac:dyDescent="0.35">
      <c r="A296" t="s">
        <v>308</v>
      </c>
      <c r="B296" s="2">
        <v>45758</v>
      </c>
      <c r="C296" s="2">
        <v>45781</v>
      </c>
      <c r="D296" t="s">
        <v>647</v>
      </c>
      <c r="E296" t="s">
        <v>652</v>
      </c>
      <c r="F296" t="s">
        <v>666</v>
      </c>
      <c r="G296" t="s">
        <v>705</v>
      </c>
      <c r="H296" t="s">
        <v>708</v>
      </c>
      <c r="I296" t="s">
        <v>724</v>
      </c>
      <c r="J296" t="s">
        <v>727</v>
      </c>
      <c r="K296" t="s">
        <v>1028</v>
      </c>
      <c r="L296">
        <v>786.2</v>
      </c>
      <c r="M296">
        <v>1075.3</v>
      </c>
      <c r="N296">
        <v>0.08</v>
      </c>
      <c r="O296">
        <v>9</v>
      </c>
    </row>
    <row r="297" spans="1:15" x14ac:dyDescent="0.35">
      <c r="A297" t="s">
        <v>309</v>
      </c>
      <c r="B297" s="2">
        <v>45809</v>
      </c>
      <c r="C297" s="2">
        <v>45835</v>
      </c>
      <c r="D297" t="s">
        <v>649</v>
      </c>
      <c r="E297" t="s">
        <v>656</v>
      </c>
      <c r="F297" t="s">
        <v>684</v>
      </c>
      <c r="G297" t="s">
        <v>704</v>
      </c>
      <c r="H297" t="s">
        <v>710</v>
      </c>
      <c r="I297" t="s">
        <v>718</v>
      </c>
      <c r="J297" t="s">
        <v>731</v>
      </c>
      <c r="K297" t="s">
        <v>1029</v>
      </c>
      <c r="L297">
        <v>1362.31</v>
      </c>
      <c r="M297">
        <v>3294.57</v>
      </c>
      <c r="N297">
        <v>0.113</v>
      </c>
      <c r="O297">
        <v>7</v>
      </c>
    </row>
    <row r="298" spans="1:15" x14ac:dyDescent="0.35">
      <c r="A298" t="s">
        <v>310</v>
      </c>
      <c r="B298" s="2">
        <v>45353</v>
      </c>
      <c r="C298" s="2">
        <v>45367</v>
      </c>
      <c r="D298" t="s">
        <v>648</v>
      </c>
      <c r="E298" t="s">
        <v>653</v>
      </c>
      <c r="F298" t="s">
        <v>688</v>
      </c>
      <c r="G298" t="s">
        <v>703</v>
      </c>
      <c r="H298" t="s">
        <v>711</v>
      </c>
      <c r="I298" t="s">
        <v>719</v>
      </c>
      <c r="J298" t="s">
        <v>728</v>
      </c>
      <c r="K298" t="s">
        <v>1030</v>
      </c>
      <c r="L298">
        <v>248.24</v>
      </c>
      <c r="M298">
        <v>464.05</v>
      </c>
      <c r="N298">
        <v>0.16900000000000001</v>
      </c>
      <c r="O298">
        <v>11</v>
      </c>
    </row>
    <row r="299" spans="1:15" x14ac:dyDescent="0.35">
      <c r="A299" t="s">
        <v>311</v>
      </c>
      <c r="B299" s="2">
        <v>45097</v>
      </c>
      <c r="C299" s="2">
        <v>45115</v>
      </c>
      <c r="D299" t="s">
        <v>648</v>
      </c>
      <c r="E299" t="s">
        <v>660</v>
      </c>
      <c r="F299" t="s">
        <v>697</v>
      </c>
      <c r="G299" t="s">
        <v>703</v>
      </c>
      <c r="H299" t="s">
        <v>711</v>
      </c>
      <c r="I299" t="s">
        <v>721</v>
      </c>
      <c r="J299" t="s">
        <v>732</v>
      </c>
      <c r="K299" t="s">
        <v>1031</v>
      </c>
      <c r="L299">
        <v>337</v>
      </c>
      <c r="M299">
        <v>511.03</v>
      </c>
      <c r="N299">
        <v>0.108</v>
      </c>
      <c r="O299">
        <v>7</v>
      </c>
    </row>
    <row r="300" spans="1:15" x14ac:dyDescent="0.35">
      <c r="A300" t="s">
        <v>312</v>
      </c>
      <c r="B300" s="2">
        <v>45377</v>
      </c>
      <c r="C300" s="2">
        <v>45387</v>
      </c>
      <c r="D300" t="s">
        <v>648</v>
      </c>
      <c r="E300" t="s">
        <v>660</v>
      </c>
      <c r="F300" t="s">
        <v>697</v>
      </c>
      <c r="G300" t="s">
        <v>704</v>
      </c>
      <c r="H300" t="s">
        <v>711</v>
      </c>
      <c r="I300" t="s">
        <v>713</v>
      </c>
      <c r="J300" t="s">
        <v>732</v>
      </c>
      <c r="K300" t="s">
        <v>1032</v>
      </c>
      <c r="L300">
        <v>5.66</v>
      </c>
      <c r="M300">
        <v>4.22</v>
      </c>
      <c r="N300">
        <v>0.11899999999999999</v>
      </c>
      <c r="O300">
        <v>18</v>
      </c>
    </row>
    <row r="301" spans="1:15" x14ac:dyDescent="0.35">
      <c r="A301" t="s">
        <v>313</v>
      </c>
      <c r="B301" s="2">
        <v>45679</v>
      </c>
      <c r="C301" s="2">
        <v>45679</v>
      </c>
      <c r="D301" t="s">
        <v>649</v>
      </c>
      <c r="E301" t="s">
        <v>657</v>
      </c>
      <c r="F301" t="s">
        <v>679</v>
      </c>
      <c r="G301" t="s">
        <v>705</v>
      </c>
      <c r="H301" t="s">
        <v>708</v>
      </c>
      <c r="I301" t="s">
        <v>717</v>
      </c>
      <c r="J301" t="s">
        <v>733</v>
      </c>
      <c r="K301" t="s">
        <v>1033</v>
      </c>
      <c r="L301">
        <v>591.72</v>
      </c>
      <c r="M301">
        <v>577.24</v>
      </c>
      <c r="N301">
        <v>0</v>
      </c>
      <c r="O301">
        <v>22</v>
      </c>
    </row>
    <row r="302" spans="1:15" x14ac:dyDescent="0.35">
      <c r="A302" t="s">
        <v>314</v>
      </c>
      <c r="B302" s="2">
        <v>45787</v>
      </c>
      <c r="C302" s="2">
        <v>45804</v>
      </c>
      <c r="D302" t="s">
        <v>648</v>
      </c>
      <c r="E302" t="s">
        <v>653</v>
      </c>
      <c r="F302" t="s">
        <v>688</v>
      </c>
      <c r="G302" t="s">
        <v>702</v>
      </c>
      <c r="H302" t="s">
        <v>711</v>
      </c>
      <c r="I302" t="s">
        <v>712</v>
      </c>
      <c r="J302" t="s">
        <v>727</v>
      </c>
      <c r="K302" t="s">
        <v>1034</v>
      </c>
      <c r="L302">
        <v>862.89</v>
      </c>
      <c r="M302">
        <v>1426.03</v>
      </c>
      <c r="N302">
        <v>5.6000000000000001E-2</v>
      </c>
      <c r="O302">
        <v>19</v>
      </c>
    </row>
    <row r="303" spans="1:15" x14ac:dyDescent="0.35">
      <c r="A303" t="s">
        <v>315</v>
      </c>
      <c r="B303" s="2">
        <v>45204</v>
      </c>
      <c r="C303" s="2">
        <v>45230</v>
      </c>
      <c r="D303" t="s">
        <v>647</v>
      </c>
      <c r="E303" t="s">
        <v>659</v>
      </c>
      <c r="F303" t="s">
        <v>685</v>
      </c>
      <c r="G303" t="s">
        <v>704</v>
      </c>
      <c r="I303" t="s">
        <v>713</v>
      </c>
      <c r="J303" t="s">
        <v>728</v>
      </c>
      <c r="K303" t="s">
        <v>1035</v>
      </c>
      <c r="L303">
        <v>649.91</v>
      </c>
      <c r="M303">
        <v>1360.12</v>
      </c>
      <c r="N303">
        <v>0.19400000000000001</v>
      </c>
      <c r="O303">
        <v>9</v>
      </c>
    </row>
    <row r="304" spans="1:15" x14ac:dyDescent="0.35">
      <c r="A304" t="s">
        <v>316</v>
      </c>
      <c r="B304" s="2">
        <v>45125</v>
      </c>
      <c r="C304" s="2">
        <v>45129</v>
      </c>
      <c r="D304" t="s">
        <v>648</v>
      </c>
      <c r="E304" t="s">
        <v>655</v>
      </c>
      <c r="F304" t="s">
        <v>670</v>
      </c>
      <c r="G304" t="s">
        <v>704</v>
      </c>
      <c r="H304" t="s">
        <v>711</v>
      </c>
      <c r="I304" t="s">
        <v>721</v>
      </c>
      <c r="J304" t="s">
        <v>729</v>
      </c>
      <c r="K304" t="s">
        <v>1036</v>
      </c>
      <c r="L304">
        <v>1269.55</v>
      </c>
      <c r="M304">
        <v>2071.1</v>
      </c>
      <c r="N304">
        <v>0.129</v>
      </c>
      <c r="O304">
        <v>22</v>
      </c>
    </row>
    <row r="305" spans="1:15" x14ac:dyDescent="0.35">
      <c r="A305" t="s">
        <v>317</v>
      </c>
      <c r="B305" s="2">
        <v>45830</v>
      </c>
      <c r="C305" s="2">
        <v>45846</v>
      </c>
      <c r="D305" t="s">
        <v>649</v>
      </c>
      <c r="E305" t="s">
        <v>658</v>
      </c>
      <c r="F305" t="s">
        <v>683</v>
      </c>
      <c r="G305" t="s">
        <v>702</v>
      </c>
      <c r="H305" t="s">
        <v>711</v>
      </c>
      <c r="I305" t="s">
        <v>720</v>
      </c>
      <c r="J305" t="s">
        <v>730</v>
      </c>
      <c r="K305" t="s">
        <v>1037</v>
      </c>
      <c r="L305">
        <v>892.73</v>
      </c>
      <c r="M305">
        <v>979.84</v>
      </c>
      <c r="N305">
        <v>0.17399999999999999</v>
      </c>
      <c r="O305">
        <v>10</v>
      </c>
    </row>
    <row r="306" spans="1:15" x14ac:dyDescent="0.35">
      <c r="A306" t="s">
        <v>318</v>
      </c>
      <c r="B306" s="2">
        <v>45462</v>
      </c>
      <c r="C306" s="2">
        <v>45463</v>
      </c>
      <c r="D306" t="s">
        <v>646</v>
      </c>
      <c r="E306" t="s">
        <v>650</v>
      </c>
      <c r="F306" t="s">
        <v>662</v>
      </c>
      <c r="G306" t="s">
        <v>705</v>
      </c>
      <c r="H306" t="s">
        <v>711</v>
      </c>
      <c r="I306" t="s">
        <v>713</v>
      </c>
      <c r="J306" t="s">
        <v>731</v>
      </c>
      <c r="K306" t="s">
        <v>1038</v>
      </c>
      <c r="L306">
        <v>231.63</v>
      </c>
      <c r="M306">
        <v>537.39</v>
      </c>
      <c r="N306">
        <v>0.08</v>
      </c>
      <c r="O306">
        <v>12</v>
      </c>
    </row>
    <row r="307" spans="1:15" x14ac:dyDescent="0.35">
      <c r="A307" t="s">
        <v>319</v>
      </c>
      <c r="B307" s="2">
        <v>45756</v>
      </c>
      <c r="C307" s="2">
        <v>45759</v>
      </c>
      <c r="D307" t="s">
        <v>649</v>
      </c>
      <c r="E307" t="s">
        <v>657</v>
      </c>
      <c r="F307" t="s">
        <v>679</v>
      </c>
      <c r="G307" t="s">
        <v>705</v>
      </c>
      <c r="H307" t="s">
        <v>710</v>
      </c>
      <c r="I307" t="s">
        <v>722</v>
      </c>
      <c r="J307" t="s">
        <v>732</v>
      </c>
      <c r="K307" t="s">
        <v>1039</v>
      </c>
      <c r="L307">
        <v>86.68</v>
      </c>
      <c r="M307">
        <v>213.32</v>
      </c>
      <c r="N307">
        <v>3.7999999999999999E-2</v>
      </c>
      <c r="O307">
        <v>8</v>
      </c>
    </row>
    <row r="308" spans="1:15" x14ac:dyDescent="0.35">
      <c r="A308" t="s">
        <v>320</v>
      </c>
      <c r="B308" s="2">
        <v>45741</v>
      </c>
      <c r="C308" s="2">
        <v>45742</v>
      </c>
      <c r="D308" t="s">
        <v>646</v>
      </c>
      <c r="E308" t="s">
        <v>651</v>
      </c>
      <c r="F308" t="s">
        <v>665</v>
      </c>
      <c r="G308" t="s">
        <v>702</v>
      </c>
      <c r="H308" t="s">
        <v>710</v>
      </c>
      <c r="I308" t="s">
        <v>715</v>
      </c>
      <c r="J308" t="s">
        <v>733</v>
      </c>
      <c r="K308" t="s">
        <v>1040</v>
      </c>
      <c r="L308">
        <v>1450.43</v>
      </c>
      <c r="M308">
        <v>1994.67</v>
      </c>
      <c r="N308">
        <v>0.1</v>
      </c>
      <c r="O308">
        <v>24</v>
      </c>
    </row>
    <row r="309" spans="1:15" x14ac:dyDescent="0.35">
      <c r="A309" t="s">
        <v>321</v>
      </c>
      <c r="B309" s="2">
        <v>45795</v>
      </c>
      <c r="C309" s="2">
        <v>45817</v>
      </c>
      <c r="D309" t="s">
        <v>648</v>
      </c>
      <c r="E309" t="s">
        <v>660</v>
      </c>
      <c r="F309" t="s">
        <v>700</v>
      </c>
      <c r="G309" t="s">
        <v>704</v>
      </c>
      <c r="H309" t="s">
        <v>707</v>
      </c>
      <c r="I309" t="s">
        <v>722</v>
      </c>
      <c r="J309" t="s">
        <v>729</v>
      </c>
      <c r="K309" t="s">
        <v>1041</v>
      </c>
      <c r="L309">
        <v>382.96</v>
      </c>
      <c r="M309">
        <v>552.84</v>
      </c>
      <c r="N309">
        <v>0.17599999999999999</v>
      </c>
      <c r="O309">
        <v>8</v>
      </c>
    </row>
    <row r="310" spans="1:15" x14ac:dyDescent="0.35">
      <c r="A310" t="s">
        <v>322</v>
      </c>
      <c r="B310" s="2">
        <v>45679</v>
      </c>
      <c r="C310" s="2">
        <v>45692</v>
      </c>
      <c r="D310" t="s">
        <v>647</v>
      </c>
      <c r="E310" t="s">
        <v>652</v>
      </c>
      <c r="F310" t="s">
        <v>689</v>
      </c>
      <c r="G310" t="s">
        <v>705</v>
      </c>
      <c r="H310" t="s">
        <v>710</v>
      </c>
      <c r="I310" t="s">
        <v>716</v>
      </c>
      <c r="J310" t="s">
        <v>728</v>
      </c>
      <c r="K310" t="s">
        <v>1042</v>
      </c>
      <c r="L310">
        <v>122.29</v>
      </c>
      <c r="M310">
        <v>224.95</v>
      </c>
      <c r="N310">
        <v>0.153</v>
      </c>
      <c r="O310">
        <v>28</v>
      </c>
    </row>
    <row r="311" spans="1:15" x14ac:dyDescent="0.35">
      <c r="A311" t="s">
        <v>323</v>
      </c>
      <c r="B311" s="2">
        <v>44936</v>
      </c>
      <c r="C311" s="2">
        <v>44955</v>
      </c>
      <c r="D311" t="s">
        <v>649</v>
      </c>
      <c r="E311" t="s">
        <v>657</v>
      </c>
      <c r="F311" t="s">
        <v>679</v>
      </c>
      <c r="G311" t="s">
        <v>703</v>
      </c>
      <c r="H311" t="s">
        <v>711</v>
      </c>
      <c r="I311" t="s">
        <v>726</v>
      </c>
      <c r="J311" t="s">
        <v>731</v>
      </c>
      <c r="K311" t="s">
        <v>1043</v>
      </c>
      <c r="L311">
        <v>401.66</v>
      </c>
      <c r="M311">
        <v>772.09</v>
      </c>
      <c r="N311">
        <v>8.8999999999999996E-2</v>
      </c>
      <c r="O311">
        <v>14</v>
      </c>
    </row>
    <row r="312" spans="1:15" x14ac:dyDescent="0.35">
      <c r="A312" t="s">
        <v>324</v>
      </c>
      <c r="B312" s="2">
        <v>45655</v>
      </c>
      <c r="C312" s="2">
        <v>45669</v>
      </c>
      <c r="D312" t="s">
        <v>649</v>
      </c>
      <c r="E312" t="s">
        <v>658</v>
      </c>
      <c r="F312" t="s">
        <v>693</v>
      </c>
      <c r="G312" t="s">
        <v>701</v>
      </c>
      <c r="H312" t="s">
        <v>711</v>
      </c>
      <c r="I312" t="s">
        <v>717</v>
      </c>
      <c r="J312" t="s">
        <v>732</v>
      </c>
      <c r="K312" t="s">
        <v>1044</v>
      </c>
      <c r="L312">
        <v>1399.72</v>
      </c>
      <c r="M312">
        <v>3149.21</v>
      </c>
      <c r="N312">
        <v>0.185</v>
      </c>
      <c r="O312">
        <v>12</v>
      </c>
    </row>
    <row r="313" spans="1:15" x14ac:dyDescent="0.35">
      <c r="A313" t="s">
        <v>325</v>
      </c>
      <c r="B313" s="2">
        <v>45435</v>
      </c>
      <c r="C313" s="2">
        <v>45449</v>
      </c>
      <c r="D313" t="s">
        <v>648</v>
      </c>
      <c r="E313" t="s">
        <v>655</v>
      </c>
      <c r="F313" t="s">
        <v>692</v>
      </c>
      <c r="G313" t="s">
        <v>703</v>
      </c>
      <c r="H313" t="s">
        <v>708</v>
      </c>
      <c r="I313" t="s">
        <v>714</v>
      </c>
      <c r="J313" t="s">
        <v>729</v>
      </c>
      <c r="K313" t="s">
        <v>1045</v>
      </c>
      <c r="L313">
        <v>51.13</v>
      </c>
      <c r="M313">
        <v>57.53</v>
      </c>
      <c r="N313">
        <v>4.4999999999999998E-2</v>
      </c>
      <c r="O313">
        <v>16</v>
      </c>
    </row>
    <row r="314" spans="1:15" x14ac:dyDescent="0.35">
      <c r="A314" t="s">
        <v>326</v>
      </c>
      <c r="B314" s="2">
        <v>45101</v>
      </c>
      <c r="C314" s="2">
        <v>45099</v>
      </c>
      <c r="D314" t="s">
        <v>648</v>
      </c>
      <c r="E314" t="s">
        <v>653</v>
      </c>
      <c r="F314" t="s">
        <v>667</v>
      </c>
      <c r="G314" t="s">
        <v>703</v>
      </c>
      <c r="H314" t="s">
        <v>707</v>
      </c>
      <c r="I314" t="s">
        <v>724</v>
      </c>
      <c r="J314" t="s">
        <v>733</v>
      </c>
      <c r="K314" t="s">
        <v>1046</v>
      </c>
      <c r="L314">
        <v>471.42</v>
      </c>
      <c r="M314">
        <v>824.81</v>
      </c>
      <c r="N314">
        <v>8.7999999999999995E-2</v>
      </c>
      <c r="O314">
        <v>15</v>
      </c>
    </row>
    <row r="315" spans="1:15" x14ac:dyDescent="0.35">
      <c r="A315" t="s">
        <v>327</v>
      </c>
      <c r="B315" s="2">
        <v>45600</v>
      </c>
      <c r="C315" s="2">
        <v>45601</v>
      </c>
      <c r="D315" t="s">
        <v>649</v>
      </c>
      <c r="E315" t="s">
        <v>658</v>
      </c>
      <c r="F315" t="s">
        <v>683</v>
      </c>
      <c r="G315" t="s">
        <v>701</v>
      </c>
      <c r="H315" t="s">
        <v>707</v>
      </c>
      <c r="I315" t="s">
        <v>724</v>
      </c>
      <c r="J315" t="s">
        <v>728</v>
      </c>
      <c r="K315" t="s">
        <v>1047</v>
      </c>
      <c r="L315">
        <v>840.68</v>
      </c>
      <c r="M315">
        <v>1493.53</v>
      </c>
      <c r="N315">
        <v>0</v>
      </c>
      <c r="O315">
        <v>27</v>
      </c>
    </row>
    <row r="316" spans="1:15" x14ac:dyDescent="0.35">
      <c r="A316" t="s">
        <v>328</v>
      </c>
      <c r="B316" s="2">
        <v>45451</v>
      </c>
      <c r="C316" s="2">
        <v>45467</v>
      </c>
      <c r="D316" t="s">
        <v>646</v>
      </c>
      <c r="E316" t="s">
        <v>661</v>
      </c>
      <c r="F316" t="s">
        <v>687</v>
      </c>
      <c r="G316" t="s">
        <v>702</v>
      </c>
      <c r="H316" t="s">
        <v>710</v>
      </c>
      <c r="I316" t="s">
        <v>722</v>
      </c>
      <c r="J316" t="s">
        <v>732</v>
      </c>
      <c r="K316" t="s">
        <v>1048</v>
      </c>
      <c r="L316">
        <v>597.85</v>
      </c>
      <c r="M316">
        <v>741.92</v>
      </c>
      <c r="N316">
        <v>3.1E-2</v>
      </c>
      <c r="O316">
        <v>7</v>
      </c>
    </row>
    <row r="317" spans="1:15" x14ac:dyDescent="0.35">
      <c r="A317" t="s">
        <v>329</v>
      </c>
      <c r="B317" s="2">
        <v>45809</v>
      </c>
      <c r="C317" s="2">
        <v>45814</v>
      </c>
      <c r="D317" t="s">
        <v>649</v>
      </c>
      <c r="E317" t="s">
        <v>657</v>
      </c>
      <c r="F317" t="s">
        <v>690</v>
      </c>
      <c r="G317" t="s">
        <v>704</v>
      </c>
      <c r="H317" t="s">
        <v>710</v>
      </c>
      <c r="I317" t="s">
        <v>715</v>
      </c>
      <c r="J317" t="s">
        <v>727</v>
      </c>
      <c r="K317" t="s">
        <v>1049</v>
      </c>
      <c r="L317">
        <v>379.45</v>
      </c>
      <c r="M317">
        <v>742.23</v>
      </c>
      <c r="N317">
        <v>0.09</v>
      </c>
      <c r="O317">
        <v>13</v>
      </c>
    </row>
    <row r="318" spans="1:15" x14ac:dyDescent="0.35">
      <c r="A318" t="s">
        <v>330</v>
      </c>
      <c r="B318" s="2">
        <v>45052</v>
      </c>
      <c r="C318" s="2">
        <v>45060</v>
      </c>
      <c r="D318" t="s">
        <v>647</v>
      </c>
      <c r="E318" t="s">
        <v>652</v>
      </c>
      <c r="F318" t="s">
        <v>666</v>
      </c>
      <c r="G318" t="s">
        <v>706</v>
      </c>
      <c r="H318" t="s">
        <v>709</v>
      </c>
      <c r="I318" t="s">
        <v>717</v>
      </c>
      <c r="J318" t="s">
        <v>730</v>
      </c>
      <c r="K318" t="s">
        <v>1050</v>
      </c>
      <c r="L318">
        <v>291.18</v>
      </c>
      <c r="M318">
        <v>479.54</v>
      </c>
      <c r="N318">
        <v>0.14099999999999999</v>
      </c>
      <c r="O318">
        <v>22</v>
      </c>
    </row>
    <row r="319" spans="1:15" x14ac:dyDescent="0.35">
      <c r="A319" t="s">
        <v>331</v>
      </c>
      <c r="B319" s="2">
        <v>45244</v>
      </c>
      <c r="C319" s="2">
        <v>45260</v>
      </c>
      <c r="D319" t="s">
        <v>648</v>
      </c>
      <c r="E319" t="s">
        <v>655</v>
      </c>
      <c r="F319" t="s">
        <v>670</v>
      </c>
      <c r="G319" t="s">
        <v>706</v>
      </c>
      <c r="H319" t="s">
        <v>711</v>
      </c>
      <c r="I319" t="s">
        <v>723</v>
      </c>
      <c r="J319" t="s">
        <v>729</v>
      </c>
      <c r="K319" t="s">
        <v>1051</v>
      </c>
      <c r="L319">
        <v>1017.92</v>
      </c>
      <c r="M319">
        <v>1175.25</v>
      </c>
      <c r="N319">
        <v>7.4999999999999997E-2</v>
      </c>
      <c r="O319">
        <v>15</v>
      </c>
    </row>
    <row r="320" spans="1:15" x14ac:dyDescent="0.35">
      <c r="A320" t="s">
        <v>332</v>
      </c>
      <c r="B320" s="2">
        <v>45748</v>
      </c>
      <c r="C320" s="2">
        <v>45774</v>
      </c>
      <c r="D320" t="s">
        <v>648</v>
      </c>
      <c r="E320" t="s">
        <v>660</v>
      </c>
      <c r="F320" t="s">
        <v>686</v>
      </c>
      <c r="G320" t="s">
        <v>701</v>
      </c>
      <c r="H320" t="s">
        <v>711</v>
      </c>
      <c r="I320" t="s">
        <v>714</v>
      </c>
      <c r="J320" t="s">
        <v>732</v>
      </c>
      <c r="K320" t="s">
        <v>1052</v>
      </c>
      <c r="L320">
        <v>156.55000000000001</v>
      </c>
      <c r="M320">
        <v>227.45</v>
      </c>
      <c r="N320">
        <v>1.4E-2</v>
      </c>
      <c r="O320">
        <v>13</v>
      </c>
    </row>
    <row r="321" spans="1:15" x14ac:dyDescent="0.35">
      <c r="A321" t="s">
        <v>333</v>
      </c>
      <c r="B321" s="2">
        <v>45008</v>
      </c>
      <c r="C321" s="2">
        <v>45031</v>
      </c>
      <c r="D321" t="s">
        <v>646</v>
      </c>
      <c r="E321" t="s">
        <v>650</v>
      </c>
      <c r="F321" t="s">
        <v>675</v>
      </c>
      <c r="G321" t="s">
        <v>705</v>
      </c>
      <c r="H321" t="s">
        <v>707</v>
      </c>
      <c r="I321" t="s">
        <v>712</v>
      </c>
      <c r="J321" t="s">
        <v>733</v>
      </c>
      <c r="K321" t="s">
        <v>1053</v>
      </c>
      <c r="L321">
        <v>875.36</v>
      </c>
      <c r="M321">
        <v>1178.6199999999999</v>
      </c>
      <c r="N321">
        <v>0.151</v>
      </c>
      <c r="O321">
        <v>53</v>
      </c>
    </row>
    <row r="322" spans="1:15" x14ac:dyDescent="0.35">
      <c r="A322" t="s">
        <v>334</v>
      </c>
      <c r="B322" s="2">
        <v>45440</v>
      </c>
      <c r="C322" s="2">
        <v>45461</v>
      </c>
      <c r="D322" t="s">
        <v>649</v>
      </c>
      <c r="E322" t="s">
        <v>656</v>
      </c>
      <c r="F322" t="s">
        <v>698</v>
      </c>
      <c r="G322" t="s">
        <v>705</v>
      </c>
      <c r="H322" t="s">
        <v>708</v>
      </c>
      <c r="I322" t="s">
        <v>718</v>
      </c>
      <c r="J322" t="s">
        <v>730</v>
      </c>
      <c r="K322" t="s">
        <v>1054</v>
      </c>
      <c r="L322">
        <v>986.85</v>
      </c>
      <c r="M322">
        <v>2422.1</v>
      </c>
      <c r="N322">
        <v>7.5999999999999998E-2</v>
      </c>
      <c r="O322">
        <v>10</v>
      </c>
    </row>
    <row r="323" spans="1:15" x14ac:dyDescent="0.35">
      <c r="A323" t="s">
        <v>335</v>
      </c>
      <c r="B323" s="2">
        <v>45293</v>
      </c>
      <c r="C323" s="2">
        <v>45292</v>
      </c>
      <c r="D323" t="s">
        <v>648</v>
      </c>
      <c r="E323" t="s">
        <v>660</v>
      </c>
      <c r="F323" t="s">
        <v>677</v>
      </c>
      <c r="G323" t="s">
        <v>702</v>
      </c>
      <c r="H323" t="s">
        <v>709</v>
      </c>
      <c r="I323" t="s">
        <v>717</v>
      </c>
      <c r="J323" t="s">
        <v>729</v>
      </c>
      <c r="K323" t="s">
        <v>1055</v>
      </c>
      <c r="L323">
        <v>404.77</v>
      </c>
      <c r="M323">
        <v>433.88</v>
      </c>
      <c r="N323">
        <v>0.215</v>
      </c>
      <c r="O323">
        <v>22</v>
      </c>
    </row>
    <row r="324" spans="1:15" x14ac:dyDescent="0.35">
      <c r="A324" t="s">
        <v>336</v>
      </c>
      <c r="B324" s="2">
        <v>44985</v>
      </c>
      <c r="C324" s="2">
        <v>44984</v>
      </c>
      <c r="D324" t="s">
        <v>649</v>
      </c>
      <c r="E324" t="s">
        <v>657</v>
      </c>
      <c r="F324" t="s">
        <v>673</v>
      </c>
      <c r="G324" t="s">
        <v>701</v>
      </c>
      <c r="H324" t="s">
        <v>707</v>
      </c>
      <c r="I324" t="s">
        <v>723</v>
      </c>
      <c r="J324" t="s">
        <v>729</v>
      </c>
      <c r="K324" t="s">
        <v>1056</v>
      </c>
      <c r="L324">
        <v>1299.81</v>
      </c>
      <c r="M324">
        <v>3149.13</v>
      </c>
      <c r="N324">
        <v>0.10299999999999999</v>
      </c>
      <c r="O324">
        <v>14</v>
      </c>
    </row>
    <row r="325" spans="1:15" x14ac:dyDescent="0.35">
      <c r="A325" t="s">
        <v>337</v>
      </c>
      <c r="B325" s="2">
        <v>45340</v>
      </c>
      <c r="C325" s="2">
        <v>45362</v>
      </c>
      <c r="D325" t="s">
        <v>648</v>
      </c>
      <c r="E325" t="s">
        <v>655</v>
      </c>
      <c r="F325" t="s">
        <v>670</v>
      </c>
      <c r="G325" t="s">
        <v>704</v>
      </c>
      <c r="H325" t="s">
        <v>708</v>
      </c>
      <c r="I325" t="s">
        <v>720</v>
      </c>
      <c r="J325" t="s">
        <v>727</v>
      </c>
      <c r="K325" t="s">
        <v>1057</v>
      </c>
      <c r="L325">
        <v>80.48</v>
      </c>
      <c r="M325">
        <v>65.650000000000006</v>
      </c>
      <c r="N325">
        <v>0.17599999999999999</v>
      </c>
      <c r="O325">
        <v>13</v>
      </c>
    </row>
    <row r="326" spans="1:15" x14ac:dyDescent="0.35">
      <c r="A326" t="s">
        <v>338</v>
      </c>
      <c r="B326" s="2">
        <v>45544</v>
      </c>
      <c r="C326" s="2">
        <v>45573</v>
      </c>
      <c r="D326" t="s">
        <v>648</v>
      </c>
      <c r="E326" t="s">
        <v>655</v>
      </c>
      <c r="F326" t="s">
        <v>670</v>
      </c>
      <c r="G326" t="s">
        <v>702</v>
      </c>
      <c r="H326" t="s">
        <v>711</v>
      </c>
      <c r="I326" t="s">
        <v>713</v>
      </c>
      <c r="J326" t="s">
        <v>727</v>
      </c>
      <c r="K326" t="s">
        <v>1058</v>
      </c>
      <c r="L326">
        <v>1010.33</v>
      </c>
      <c r="M326">
        <v>2492.14</v>
      </c>
      <c r="N326">
        <v>5.0999999999999997E-2</v>
      </c>
      <c r="O326">
        <v>11</v>
      </c>
    </row>
    <row r="327" spans="1:15" x14ac:dyDescent="0.35">
      <c r="A327" t="s">
        <v>339</v>
      </c>
      <c r="B327" s="2">
        <v>45053</v>
      </c>
      <c r="C327" s="2">
        <v>45075</v>
      </c>
      <c r="D327" t="s">
        <v>646</v>
      </c>
      <c r="E327" t="s">
        <v>661</v>
      </c>
      <c r="F327" t="s">
        <v>687</v>
      </c>
      <c r="G327" t="s">
        <v>702</v>
      </c>
      <c r="H327" t="s">
        <v>710</v>
      </c>
      <c r="I327" t="s">
        <v>723</v>
      </c>
      <c r="J327" t="s">
        <v>733</v>
      </c>
      <c r="K327" t="s">
        <v>1059</v>
      </c>
      <c r="L327">
        <v>653.86</v>
      </c>
      <c r="M327">
        <v>931.84</v>
      </c>
      <c r="N327">
        <v>0.121</v>
      </c>
      <c r="O327">
        <v>12</v>
      </c>
    </row>
    <row r="328" spans="1:15" x14ac:dyDescent="0.35">
      <c r="A328" t="s">
        <v>340</v>
      </c>
      <c r="B328" s="2">
        <v>45303</v>
      </c>
      <c r="C328" s="2">
        <v>45320</v>
      </c>
      <c r="D328" t="s">
        <v>647</v>
      </c>
      <c r="E328" t="s">
        <v>654</v>
      </c>
      <c r="F328" t="s">
        <v>696</v>
      </c>
      <c r="G328" t="s">
        <v>705</v>
      </c>
      <c r="H328" t="s">
        <v>711</v>
      </c>
      <c r="I328" t="s">
        <v>717</v>
      </c>
      <c r="J328" t="s">
        <v>727</v>
      </c>
      <c r="K328" t="s">
        <v>1060</v>
      </c>
      <c r="L328">
        <v>310.02</v>
      </c>
      <c r="M328">
        <v>619.51</v>
      </c>
      <c r="N328">
        <v>4.2000000000000003E-2</v>
      </c>
      <c r="O328">
        <v>4</v>
      </c>
    </row>
    <row r="329" spans="1:15" x14ac:dyDescent="0.35">
      <c r="A329" t="s">
        <v>341</v>
      </c>
      <c r="B329" s="2">
        <v>45087</v>
      </c>
      <c r="C329" s="2">
        <v>45095</v>
      </c>
      <c r="D329" t="s">
        <v>646</v>
      </c>
      <c r="E329" t="s">
        <v>650</v>
      </c>
      <c r="F329" t="s">
        <v>678</v>
      </c>
      <c r="G329" t="s">
        <v>706</v>
      </c>
      <c r="H329" t="s">
        <v>711</v>
      </c>
      <c r="I329" t="s">
        <v>722</v>
      </c>
      <c r="J329" t="s">
        <v>730</v>
      </c>
      <c r="K329" t="s">
        <v>1061</v>
      </c>
      <c r="L329">
        <v>894.23</v>
      </c>
      <c r="M329">
        <v>1421.55</v>
      </c>
      <c r="N329">
        <v>0.109</v>
      </c>
      <c r="O329">
        <v>3</v>
      </c>
    </row>
    <row r="330" spans="1:15" x14ac:dyDescent="0.35">
      <c r="A330" t="s">
        <v>342</v>
      </c>
      <c r="B330" s="2">
        <v>45796</v>
      </c>
      <c r="C330" s="2">
        <v>45794</v>
      </c>
      <c r="D330" t="s">
        <v>648</v>
      </c>
      <c r="E330" t="s">
        <v>655</v>
      </c>
      <c r="F330" t="s">
        <v>670</v>
      </c>
      <c r="G330" t="s">
        <v>705</v>
      </c>
      <c r="H330" t="s">
        <v>710</v>
      </c>
      <c r="I330" t="s">
        <v>716</v>
      </c>
      <c r="J330" t="s">
        <v>732</v>
      </c>
      <c r="K330" t="s">
        <v>1062</v>
      </c>
      <c r="L330">
        <v>383.77</v>
      </c>
      <c r="M330">
        <v>952.56</v>
      </c>
      <c r="N330">
        <v>0.34599999999999997</v>
      </c>
      <c r="O330">
        <v>10</v>
      </c>
    </row>
    <row r="331" spans="1:15" x14ac:dyDescent="0.35">
      <c r="A331" t="s">
        <v>343</v>
      </c>
      <c r="B331" s="2">
        <v>45221</v>
      </c>
      <c r="C331" s="2">
        <v>45246</v>
      </c>
      <c r="D331" t="s">
        <v>648</v>
      </c>
      <c r="E331" t="s">
        <v>653</v>
      </c>
      <c r="F331" t="s">
        <v>667</v>
      </c>
      <c r="G331" t="s">
        <v>705</v>
      </c>
      <c r="H331" t="s">
        <v>709</v>
      </c>
      <c r="I331" t="s">
        <v>714</v>
      </c>
      <c r="J331" t="s">
        <v>731</v>
      </c>
      <c r="K331" t="s">
        <v>1063</v>
      </c>
      <c r="L331">
        <v>1373.31</v>
      </c>
      <c r="M331">
        <v>3154.14</v>
      </c>
      <c r="N331">
        <v>0.2</v>
      </c>
      <c r="O331">
        <v>11</v>
      </c>
    </row>
    <row r="332" spans="1:15" x14ac:dyDescent="0.35">
      <c r="A332" t="s">
        <v>344</v>
      </c>
      <c r="B332" s="2">
        <v>45668</v>
      </c>
      <c r="C332" s="2">
        <v>45680</v>
      </c>
      <c r="D332" t="s">
        <v>648</v>
      </c>
      <c r="E332" t="s">
        <v>660</v>
      </c>
      <c r="F332" t="s">
        <v>697</v>
      </c>
      <c r="G332" t="s">
        <v>704</v>
      </c>
      <c r="H332" t="s">
        <v>710</v>
      </c>
      <c r="I332" t="s">
        <v>722</v>
      </c>
      <c r="J332" t="s">
        <v>730</v>
      </c>
      <c r="K332" t="s">
        <v>1064</v>
      </c>
      <c r="L332">
        <v>100.69</v>
      </c>
      <c r="M332">
        <v>226.14</v>
      </c>
      <c r="N332">
        <v>6.5000000000000002E-2</v>
      </c>
      <c r="O332">
        <v>12</v>
      </c>
    </row>
    <row r="333" spans="1:15" x14ac:dyDescent="0.35">
      <c r="A333" t="s">
        <v>345</v>
      </c>
      <c r="B333" s="2">
        <v>45914</v>
      </c>
      <c r="C333" s="2">
        <v>45926</v>
      </c>
      <c r="D333" t="s">
        <v>649</v>
      </c>
      <c r="E333" t="s">
        <v>658</v>
      </c>
      <c r="F333" t="s">
        <v>683</v>
      </c>
      <c r="G333" t="s">
        <v>705</v>
      </c>
      <c r="H333" t="s">
        <v>711</v>
      </c>
      <c r="I333" t="s">
        <v>725</v>
      </c>
      <c r="J333" t="s">
        <v>729</v>
      </c>
      <c r="K333" t="s">
        <v>1065</v>
      </c>
      <c r="L333">
        <v>425.15</v>
      </c>
      <c r="M333">
        <v>885.92</v>
      </c>
      <c r="N333">
        <v>0.23899999999999999</v>
      </c>
      <c r="O333">
        <v>13</v>
      </c>
    </row>
    <row r="334" spans="1:15" x14ac:dyDescent="0.35">
      <c r="A334" t="s">
        <v>346</v>
      </c>
      <c r="B334" s="2">
        <v>45168</v>
      </c>
      <c r="C334" s="2">
        <v>45172</v>
      </c>
      <c r="D334" t="s">
        <v>647</v>
      </c>
      <c r="E334" t="s">
        <v>654</v>
      </c>
      <c r="F334" t="s">
        <v>680</v>
      </c>
      <c r="G334" t="s">
        <v>705</v>
      </c>
      <c r="H334" t="s">
        <v>709</v>
      </c>
      <c r="I334" t="s">
        <v>716</v>
      </c>
      <c r="J334" t="s">
        <v>733</v>
      </c>
      <c r="K334" t="s">
        <v>1066</v>
      </c>
      <c r="L334">
        <v>1082.25</v>
      </c>
      <c r="M334">
        <v>2433.34</v>
      </c>
      <c r="N334">
        <v>0.27</v>
      </c>
      <c r="O334">
        <v>4</v>
      </c>
    </row>
    <row r="335" spans="1:15" x14ac:dyDescent="0.35">
      <c r="A335" t="s">
        <v>347</v>
      </c>
      <c r="B335" s="2">
        <v>45245</v>
      </c>
      <c r="C335" s="2">
        <v>45266</v>
      </c>
      <c r="D335" t="s">
        <v>649</v>
      </c>
      <c r="E335" t="s">
        <v>658</v>
      </c>
      <c r="F335" t="s">
        <v>693</v>
      </c>
      <c r="G335" t="s">
        <v>702</v>
      </c>
      <c r="H335" t="s">
        <v>711</v>
      </c>
      <c r="I335" t="s">
        <v>722</v>
      </c>
      <c r="J335" t="s">
        <v>733</v>
      </c>
      <c r="K335" t="s">
        <v>1067</v>
      </c>
      <c r="L335">
        <v>1184.99</v>
      </c>
      <c r="M335">
        <v>1154.3399999999999</v>
      </c>
      <c r="N335">
        <v>2.8000000000000001E-2</v>
      </c>
      <c r="O335">
        <v>5</v>
      </c>
    </row>
    <row r="336" spans="1:15" x14ac:dyDescent="0.35">
      <c r="A336" t="s">
        <v>348</v>
      </c>
      <c r="B336" s="2">
        <v>45774</v>
      </c>
      <c r="C336" s="2">
        <v>45804</v>
      </c>
      <c r="D336" t="s">
        <v>647</v>
      </c>
      <c r="E336" t="s">
        <v>654</v>
      </c>
      <c r="G336" t="s">
        <v>706</v>
      </c>
      <c r="H336" t="s">
        <v>709</v>
      </c>
      <c r="I336" t="s">
        <v>722</v>
      </c>
      <c r="J336" t="s">
        <v>730</v>
      </c>
      <c r="K336" t="s">
        <v>1068</v>
      </c>
      <c r="L336">
        <v>481.32</v>
      </c>
      <c r="M336">
        <v>1135.99</v>
      </c>
      <c r="N336">
        <v>0.14499999999999999</v>
      </c>
      <c r="O336">
        <v>5</v>
      </c>
    </row>
    <row r="337" spans="1:15" x14ac:dyDescent="0.35">
      <c r="A337" t="s">
        <v>349</v>
      </c>
      <c r="B337" s="2">
        <v>45391</v>
      </c>
      <c r="C337" s="2">
        <v>45400</v>
      </c>
      <c r="D337" t="s">
        <v>649</v>
      </c>
      <c r="E337" t="s">
        <v>657</v>
      </c>
      <c r="F337" t="s">
        <v>679</v>
      </c>
      <c r="G337" t="s">
        <v>704</v>
      </c>
      <c r="H337" t="s">
        <v>708</v>
      </c>
      <c r="I337" t="s">
        <v>718</v>
      </c>
      <c r="J337" t="s">
        <v>728</v>
      </c>
      <c r="K337" t="s">
        <v>1069</v>
      </c>
      <c r="L337">
        <v>1288.8499999999999</v>
      </c>
      <c r="M337">
        <v>2751.84</v>
      </c>
      <c r="N337">
        <v>0.158</v>
      </c>
      <c r="O337">
        <v>7</v>
      </c>
    </row>
    <row r="338" spans="1:15" x14ac:dyDescent="0.35">
      <c r="A338" t="s">
        <v>350</v>
      </c>
      <c r="B338" s="2">
        <v>45484</v>
      </c>
      <c r="C338" s="2">
        <v>45504</v>
      </c>
      <c r="D338" t="s">
        <v>647</v>
      </c>
      <c r="E338" t="s">
        <v>659</v>
      </c>
      <c r="F338" t="s">
        <v>676</v>
      </c>
      <c r="G338" t="s">
        <v>704</v>
      </c>
      <c r="H338" t="s">
        <v>708</v>
      </c>
      <c r="I338" t="s">
        <v>715</v>
      </c>
      <c r="J338" t="s">
        <v>730</v>
      </c>
      <c r="K338" t="s">
        <v>1070</v>
      </c>
      <c r="L338">
        <v>647.26</v>
      </c>
      <c r="M338">
        <v>1374.72</v>
      </c>
      <c r="N338">
        <v>6.6000000000000003E-2</v>
      </c>
      <c r="O338">
        <v>22</v>
      </c>
    </row>
    <row r="339" spans="1:15" x14ac:dyDescent="0.35">
      <c r="A339" t="s">
        <v>351</v>
      </c>
      <c r="B339" s="2">
        <v>45340</v>
      </c>
      <c r="C339" s="2">
        <v>45354</v>
      </c>
      <c r="D339" t="s">
        <v>648</v>
      </c>
      <c r="E339" t="s">
        <v>655</v>
      </c>
      <c r="G339" t="s">
        <v>706</v>
      </c>
      <c r="H339" t="s">
        <v>710</v>
      </c>
      <c r="I339" t="s">
        <v>720</v>
      </c>
      <c r="J339" t="s">
        <v>728</v>
      </c>
      <c r="K339" t="s">
        <v>1071</v>
      </c>
      <c r="L339">
        <v>624.23</v>
      </c>
      <c r="M339">
        <v>1318.37</v>
      </c>
      <c r="N339">
        <v>0.21</v>
      </c>
      <c r="O339">
        <v>37</v>
      </c>
    </row>
    <row r="340" spans="1:15" x14ac:dyDescent="0.35">
      <c r="A340" t="s">
        <v>352</v>
      </c>
      <c r="B340" s="2">
        <v>45132</v>
      </c>
      <c r="C340" s="2">
        <v>45148</v>
      </c>
      <c r="D340" t="s">
        <v>646</v>
      </c>
      <c r="E340" t="s">
        <v>651</v>
      </c>
      <c r="F340" t="s">
        <v>663</v>
      </c>
      <c r="G340" t="s">
        <v>701</v>
      </c>
      <c r="H340" t="s">
        <v>710</v>
      </c>
      <c r="I340" t="s">
        <v>714</v>
      </c>
      <c r="J340" t="s">
        <v>733</v>
      </c>
      <c r="K340" t="s">
        <v>1072</v>
      </c>
      <c r="L340">
        <v>506.83</v>
      </c>
      <c r="M340">
        <v>441.74</v>
      </c>
      <c r="N340">
        <v>0.24</v>
      </c>
      <c r="O340">
        <v>9</v>
      </c>
    </row>
    <row r="341" spans="1:15" x14ac:dyDescent="0.35">
      <c r="A341" t="s">
        <v>353</v>
      </c>
      <c r="B341" s="2">
        <v>45121</v>
      </c>
      <c r="C341" s="2">
        <v>45128</v>
      </c>
      <c r="D341" t="s">
        <v>646</v>
      </c>
      <c r="E341" t="s">
        <v>661</v>
      </c>
      <c r="F341" t="s">
        <v>687</v>
      </c>
      <c r="G341" t="s">
        <v>706</v>
      </c>
      <c r="H341" t="s">
        <v>709</v>
      </c>
      <c r="J341" t="s">
        <v>732</v>
      </c>
      <c r="K341" t="s">
        <v>1073</v>
      </c>
      <c r="L341">
        <v>620.74</v>
      </c>
      <c r="M341">
        <v>1330.07</v>
      </c>
      <c r="N341">
        <v>0.29899999999999999</v>
      </c>
      <c r="O341">
        <v>28</v>
      </c>
    </row>
    <row r="342" spans="1:15" x14ac:dyDescent="0.35">
      <c r="A342" t="s">
        <v>354</v>
      </c>
      <c r="B342" s="2">
        <v>45131</v>
      </c>
      <c r="C342" s="2">
        <v>45157</v>
      </c>
      <c r="D342" t="s">
        <v>646</v>
      </c>
      <c r="E342" t="s">
        <v>650</v>
      </c>
      <c r="F342" t="s">
        <v>664</v>
      </c>
      <c r="G342" t="s">
        <v>706</v>
      </c>
      <c r="H342" t="s">
        <v>710</v>
      </c>
      <c r="I342" t="s">
        <v>724</v>
      </c>
      <c r="J342" t="s">
        <v>733</v>
      </c>
      <c r="K342" t="s">
        <v>1074</v>
      </c>
      <c r="L342">
        <v>661.45</v>
      </c>
      <c r="M342">
        <v>1634.86</v>
      </c>
      <c r="N342">
        <v>0.56499999999999995</v>
      </c>
      <c r="O342">
        <v>24</v>
      </c>
    </row>
    <row r="343" spans="1:15" x14ac:dyDescent="0.35">
      <c r="A343" t="s">
        <v>355</v>
      </c>
      <c r="B343" s="2">
        <v>45029</v>
      </c>
      <c r="C343" s="2">
        <v>45027</v>
      </c>
      <c r="D343" t="s">
        <v>648</v>
      </c>
      <c r="E343" t="s">
        <v>660</v>
      </c>
      <c r="F343" t="s">
        <v>686</v>
      </c>
      <c r="G343" t="s">
        <v>702</v>
      </c>
      <c r="H343" t="s">
        <v>709</v>
      </c>
      <c r="I343" t="s">
        <v>715</v>
      </c>
      <c r="J343" t="s">
        <v>729</v>
      </c>
      <c r="K343" t="s">
        <v>1075</v>
      </c>
      <c r="L343">
        <v>32.1</v>
      </c>
      <c r="M343">
        <v>70.599999999999994</v>
      </c>
      <c r="N343">
        <v>0.28199999999999997</v>
      </c>
      <c r="O343">
        <v>22</v>
      </c>
    </row>
    <row r="344" spans="1:15" x14ac:dyDescent="0.35">
      <c r="A344" t="s">
        <v>356</v>
      </c>
      <c r="B344" s="2">
        <v>45594</v>
      </c>
      <c r="C344" s="2">
        <v>45600</v>
      </c>
      <c r="D344" t="s">
        <v>646</v>
      </c>
      <c r="E344" t="s">
        <v>650</v>
      </c>
      <c r="F344" t="s">
        <v>664</v>
      </c>
      <c r="G344" t="s">
        <v>701</v>
      </c>
      <c r="H344" t="s">
        <v>710</v>
      </c>
      <c r="I344" t="s">
        <v>724</v>
      </c>
      <c r="J344" t="s">
        <v>728</v>
      </c>
      <c r="K344" t="s">
        <v>1076</v>
      </c>
      <c r="L344">
        <v>805.81</v>
      </c>
      <c r="M344">
        <v>1823.04</v>
      </c>
      <c r="N344">
        <v>0</v>
      </c>
      <c r="O344">
        <v>11</v>
      </c>
    </row>
    <row r="345" spans="1:15" x14ac:dyDescent="0.35">
      <c r="A345" t="s">
        <v>357</v>
      </c>
      <c r="B345" s="2">
        <v>45339</v>
      </c>
      <c r="C345" s="2">
        <v>45355</v>
      </c>
      <c r="D345" t="s">
        <v>647</v>
      </c>
      <c r="E345" t="s">
        <v>654</v>
      </c>
      <c r="F345" t="s">
        <v>680</v>
      </c>
      <c r="G345" t="s">
        <v>705</v>
      </c>
      <c r="H345" t="s">
        <v>709</v>
      </c>
      <c r="I345" t="s">
        <v>721</v>
      </c>
      <c r="J345" t="s">
        <v>730</v>
      </c>
      <c r="K345" t="s">
        <v>1077</v>
      </c>
      <c r="L345">
        <v>1231.8</v>
      </c>
      <c r="M345">
        <v>2015.99</v>
      </c>
      <c r="N345">
        <v>0.26100000000000001</v>
      </c>
      <c r="O345">
        <v>6</v>
      </c>
    </row>
    <row r="346" spans="1:15" x14ac:dyDescent="0.35">
      <c r="A346" t="s">
        <v>358</v>
      </c>
      <c r="B346" s="2">
        <v>45486</v>
      </c>
      <c r="C346" s="2">
        <v>45485</v>
      </c>
      <c r="D346" t="s">
        <v>647</v>
      </c>
      <c r="E346" t="s">
        <v>652</v>
      </c>
      <c r="F346" t="s">
        <v>694</v>
      </c>
      <c r="G346" t="s">
        <v>705</v>
      </c>
      <c r="H346" t="s">
        <v>709</v>
      </c>
      <c r="I346" t="s">
        <v>721</v>
      </c>
      <c r="J346" t="s">
        <v>729</v>
      </c>
      <c r="K346" t="s">
        <v>1078</v>
      </c>
      <c r="L346">
        <v>105.13</v>
      </c>
      <c r="M346">
        <v>244.13</v>
      </c>
      <c r="N346">
        <v>7.0999999999999994E-2</v>
      </c>
      <c r="O346">
        <v>14</v>
      </c>
    </row>
    <row r="347" spans="1:15" x14ac:dyDescent="0.35">
      <c r="A347" t="s">
        <v>359</v>
      </c>
      <c r="B347" s="2">
        <v>45261</v>
      </c>
      <c r="C347" s="2">
        <v>45278</v>
      </c>
      <c r="D347" t="s">
        <v>647</v>
      </c>
      <c r="E347" t="s">
        <v>652</v>
      </c>
      <c r="F347" t="s">
        <v>694</v>
      </c>
      <c r="G347" t="s">
        <v>705</v>
      </c>
      <c r="H347" t="s">
        <v>711</v>
      </c>
      <c r="I347" t="s">
        <v>725</v>
      </c>
      <c r="J347" t="s">
        <v>731</v>
      </c>
      <c r="K347" t="s">
        <v>1079</v>
      </c>
      <c r="L347">
        <v>1495.79</v>
      </c>
      <c r="M347">
        <v>2783.12</v>
      </c>
      <c r="N347">
        <v>0.02</v>
      </c>
      <c r="O347">
        <v>5</v>
      </c>
    </row>
    <row r="348" spans="1:15" x14ac:dyDescent="0.35">
      <c r="A348" t="s">
        <v>360</v>
      </c>
      <c r="B348" s="2">
        <v>45498</v>
      </c>
      <c r="C348" s="2">
        <v>45506</v>
      </c>
      <c r="D348" t="s">
        <v>648</v>
      </c>
      <c r="E348" t="s">
        <v>653</v>
      </c>
      <c r="F348" t="s">
        <v>681</v>
      </c>
      <c r="G348" t="s">
        <v>704</v>
      </c>
      <c r="H348" t="s">
        <v>711</v>
      </c>
      <c r="I348" t="s">
        <v>713</v>
      </c>
      <c r="J348" t="s">
        <v>733</v>
      </c>
      <c r="K348" t="s">
        <v>1080</v>
      </c>
      <c r="L348">
        <v>986.81</v>
      </c>
      <c r="M348">
        <v>2050.31</v>
      </c>
      <c r="N348">
        <v>0.10299999999999999</v>
      </c>
      <c r="O348">
        <v>43</v>
      </c>
    </row>
    <row r="349" spans="1:15" x14ac:dyDescent="0.35">
      <c r="A349" t="s">
        <v>361</v>
      </c>
      <c r="B349" s="2">
        <v>45050</v>
      </c>
      <c r="C349" s="2">
        <v>45062</v>
      </c>
      <c r="D349" t="s">
        <v>646</v>
      </c>
      <c r="E349" t="s">
        <v>651</v>
      </c>
      <c r="F349" t="s">
        <v>669</v>
      </c>
      <c r="G349" t="s">
        <v>705</v>
      </c>
      <c r="H349" t="s">
        <v>709</v>
      </c>
      <c r="I349" t="s">
        <v>713</v>
      </c>
      <c r="J349" t="s">
        <v>730</v>
      </c>
      <c r="K349" t="s">
        <v>1081</v>
      </c>
      <c r="L349">
        <v>77.739999999999995</v>
      </c>
      <c r="M349">
        <v>147.12</v>
      </c>
      <c r="N349">
        <v>0</v>
      </c>
      <c r="O349">
        <v>15</v>
      </c>
    </row>
    <row r="350" spans="1:15" x14ac:dyDescent="0.35">
      <c r="A350" t="s">
        <v>362</v>
      </c>
      <c r="B350" s="2">
        <v>45281</v>
      </c>
      <c r="C350" s="2">
        <v>45297</v>
      </c>
      <c r="D350" t="s">
        <v>646</v>
      </c>
      <c r="E350" t="s">
        <v>651</v>
      </c>
      <c r="G350" t="s">
        <v>701</v>
      </c>
      <c r="H350" t="s">
        <v>709</v>
      </c>
      <c r="I350" t="s">
        <v>723</v>
      </c>
      <c r="J350" t="s">
        <v>727</v>
      </c>
      <c r="K350" t="s">
        <v>1082</v>
      </c>
      <c r="L350">
        <v>932.61</v>
      </c>
      <c r="M350">
        <v>1982.98</v>
      </c>
      <c r="N350">
        <v>0.14399999999999999</v>
      </c>
      <c r="O350">
        <v>16</v>
      </c>
    </row>
    <row r="351" spans="1:15" x14ac:dyDescent="0.35">
      <c r="A351" t="s">
        <v>363</v>
      </c>
      <c r="B351" s="2">
        <v>45825</v>
      </c>
      <c r="C351" s="2">
        <v>45843</v>
      </c>
      <c r="D351" t="s">
        <v>647</v>
      </c>
      <c r="E351" t="s">
        <v>654</v>
      </c>
      <c r="F351" t="s">
        <v>680</v>
      </c>
      <c r="G351" t="s">
        <v>704</v>
      </c>
      <c r="H351" t="s">
        <v>709</v>
      </c>
      <c r="I351" t="s">
        <v>716</v>
      </c>
      <c r="J351" t="s">
        <v>731</v>
      </c>
      <c r="K351" t="s">
        <v>1083</v>
      </c>
      <c r="L351">
        <v>982.93</v>
      </c>
      <c r="M351">
        <v>2299.3000000000002</v>
      </c>
      <c r="N351">
        <v>0.113</v>
      </c>
      <c r="O351">
        <v>6</v>
      </c>
    </row>
    <row r="352" spans="1:15" x14ac:dyDescent="0.35">
      <c r="A352" t="s">
        <v>364</v>
      </c>
      <c r="B352" s="2">
        <v>44980</v>
      </c>
      <c r="C352" s="2">
        <v>44993</v>
      </c>
      <c r="D352" t="s">
        <v>649</v>
      </c>
      <c r="E352" t="s">
        <v>658</v>
      </c>
      <c r="F352" t="s">
        <v>693</v>
      </c>
      <c r="G352" t="s">
        <v>705</v>
      </c>
      <c r="H352" t="s">
        <v>711</v>
      </c>
      <c r="I352" t="s">
        <v>712</v>
      </c>
      <c r="J352" t="s">
        <v>728</v>
      </c>
      <c r="K352" t="s">
        <v>1084</v>
      </c>
      <c r="L352">
        <v>307.37</v>
      </c>
      <c r="M352">
        <v>462.61</v>
      </c>
      <c r="N352">
        <v>0.188</v>
      </c>
      <c r="O352">
        <v>11</v>
      </c>
    </row>
    <row r="353" spans="1:15" x14ac:dyDescent="0.35">
      <c r="A353" t="s">
        <v>365</v>
      </c>
      <c r="B353" s="2">
        <v>45262</v>
      </c>
      <c r="C353" s="2">
        <v>45276</v>
      </c>
      <c r="D353" t="s">
        <v>649</v>
      </c>
      <c r="E353" t="s">
        <v>656</v>
      </c>
      <c r="F353" t="s">
        <v>698</v>
      </c>
      <c r="G353" t="s">
        <v>702</v>
      </c>
      <c r="H353" t="s">
        <v>711</v>
      </c>
      <c r="I353" t="s">
        <v>725</v>
      </c>
      <c r="J353" t="s">
        <v>732</v>
      </c>
      <c r="K353" t="s">
        <v>1085</v>
      </c>
      <c r="L353">
        <v>879.08</v>
      </c>
      <c r="M353">
        <v>1093.3900000000001</v>
      </c>
      <c r="N353">
        <v>0.113</v>
      </c>
      <c r="O353">
        <v>17</v>
      </c>
    </row>
    <row r="354" spans="1:15" x14ac:dyDescent="0.35">
      <c r="A354" t="s">
        <v>366</v>
      </c>
      <c r="B354" s="2">
        <v>45121</v>
      </c>
      <c r="C354" s="2">
        <v>45121</v>
      </c>
      <c r="D354" t="s">
        <v>646</v>
      </c>
      <c r="E354" t="s">
        <v>651</v>
      </c>
      <c r="F354" t="s">
        <v>665</v>
      </c>
      <c r="G354" t="s">
        <v>702</v>
      </c>
      <c r="H354" t="s">
        <v>707</v>
      </c>
      <c r="I354" t="s">
        <v>714</v>
      </c>
      <c r="J354" t="s">
        <v>733</v>
      </c>
      <c r="K354" t="s">
        <v>1086</v>
      </c>
      <c r="L354">
        <v>956.38</v>
      </c>
      <c r="M354">
        <v>1454.22</v>
      </c>
      <c r="N354">
        <v>3.9E-2</v>
      </c>
      <c r="O354">
        <v>19</v>
      </c>
    </row>
    <row r="355" spans="1:15" x14ac:dyDescent="0.35">
      <c r="A355" t="s">
        <v>367</v>
      </c>
      <c r="B355" s="2">
        <v>45512</v>
      </c>
      <c r="C355" s="2">
        <v>45524</v>
      </c>
      <c r="D355" t="s">
        <v>647</v>
      </c>
      <c r="E355" t="s">
        <v>652</v>
      </c>
      <c r="F355" t="s">
        <v>666</v>
      </c>
      <c r="G355" t="s">
        <v>705</v>
      </c>
      <c r="H355" t="s">
        <v>707</v>
      </c>
      <c r="I355" t="s">
        <v>722</v>
      </c>
      <c r="J355" t="s">
        <v>729</v>
      </c>
      <c r="K355" t="s">
        <v>1087</v>
      </c>
      <c r="L355">
        <v>1233.3599999999999</v>
      </c>
      <c r="M355">
        <v>2120.4</v>
      </c>
      <c r="N355">
        <v>0.17899999999999999</v>
      </c>
      <c r="O355">
        <v>20</v>
      </c>
    </row>
    <row r="356" spans="1:15" x14ac:dyDescent="0.35">
      <c r="A356" t="s">
        <v>368</v>
      </c>
      <c r="B356" s="2">
        <v>45603</v>
      </c>
      <c r="C356" s="2">
        <v>45622</v>
      </c>
      <c r="D356" t="s">
        <v>648</v>
      </c>
      <c r="E356" t="s">
        <v>655</v>
      </c>
      <c r="F356" t="s">
        <v>692</v>
      </c>
      <c r="G356" t="s">
        <v>703</v>
      </c>
      <c r="H356" t="s">
        <v>710</v>
      </c>
      <c r="I356" t="s">
        <v>713</v>
      </c>
      <c r="J356" t="s">
        <v>728</v>
      </c>
      <c r="K356" t="s">
        <v>1088</v>
      </c>
      <c r="L356">
        <v>55.35</v>
      </c>
      <c r="M356">
        <v>128.68</v>
      </c>
      <c r="N356">
        <v>0.128</v>
      </c>
      <c r="O356">
        <v>10</v>
      </c>
    </row>
    <row r="357" spans="1:15" x14ac:dyDescent="0.35">
      <c r="A357" t="s">
        <v>369</v>
      </c>
      <c r="B357" s="2">
        <v>45292</v>
      </c>
      <c r="C357" s="2">
        <v>45318</v>
      </c>
      <c r="D357" t="s">
        <v>649</v>
      </c>
      <c r="E357" t="s">
        <v>658</v>
      </c>
      <c r="F357" t="s">
        <v>693</v>
      </c>
      <c r="G357" t="s">
        <v>702</v>
      </c>
      <c r="H357" t="s">
        <v>710</v>
      </c>
      <c r="I357" t="s">
        <v>726</v>
      </c>
      <c r="J357" t="s">
        <v>733</v>
      </c>
      <c r="K357" t="s">
        <v>1089</v>
      </c>
      <c r="L357">
        <v>657.45</v>
      </c>
      <c r="M357">
        <v>1325.96</v>
      </c>
      <c r="N357">
        <v>0.16700000000000001</v>
      </c>
      <c r="O357">
        <v>21</v>
      </c>
    </row>
    <row r="358" spans="1:15" x14ac:dyDescent="0.35">
      <c r="A358" t="s">
        <v>370</v>
      </c>
      <c r="B358" s="2">
        <v>45883</v>
      </c>
      <c r="C358" s="2">
        <v>45911</v>
      </c>
      <c r="D358" t="s">
        <v>648</v>
      </c>
      <c r="E358" t="s">
        <v>655</v>
      </c>
      <c r="F358" t="s">
        <v>670</v>
      </c>
      <c r="G358" t="s">
        <v>703</v>
      </c>
      <c r="H358" t="s">
        <v>711</v>
      </c>
      <c r="I358" t="s">
        <v>721</v>
      </c>
      <c r="J358" t="s">
        <v>728</v>
      </c>
      <c r="K358" t="s">
        <v>1090</v>
      </c>
      <c r="L358">
        <v>1203.02</v>
      </c>
      <c r="M358">
        <v>2439.33</v>
      </c>
      <c r="N358">
        <v>0</v>
      </c>
      <c r="O358">
        <v>18</v>
      </c>
    </row>
    <row r="359" spans="1:15" x14ac:dyDescent="0.35">
      <c r="A359" t="s">
        <v>371</v>
      </c>
      <c r="B359" s="2">
        <v>45385</v>
      </c>
      <c r="C359" s="2">
        <v>45403</v>
      </c>
      <c r="D359" t="s">
        <v>648</v>
      </c>
      <c r="E359" t="s">
        <v>655</v>
      </c>
      <c r="F359" t="s">
        <v>672</v>
      </c>
      <c r="G359" t="s">
        <v>705</v>
      </c>
      <c r="H359" t="s">
        <v>710</v>
      </c>
      <c r="I359" t="s">
        <v>717</v>
      </c>
      <c r="J359" t="s">
        <v>729</v>
      </c>
      <c r="K359" t="s">
        <v>1091</v>
      </c>
      <c r="L359">
        <v>1176.69</v>
      </c>
      <c r="M359">
        <v>2201.54</v>
      </c>
      <c r="N359">
        <v>0.17</v>
      </c>
      <c r="O359">
        <v>27</v>
      </c>
    </row>
    <row r="360" spans="1:15" x14ac:dyDescent="0.35">
      <c r="A360" t="s">
        <v>372</v>
      </c>
      <c r="B360" s="2">
        <v>45621</v>
      </c>
      <c r="C360" s="2">
        <v>45633</v>
      </c>
      <c r="D360" t="s">
        <v>647</v>
      </c>
      <c r="E360" t="s">
        <v>659</v>
      </c>
      <c r="F360" t="s">
        <v>685</v>
      </c>
      <c r="G360" t="s">
        <v>701</v>
      </c>
      <c r="H360" t="s">
        <v>710</v>
      </c>
      <c r="I360" t="s">
        <v>720</v>
      </c>
      <c r="J360" t="s">
        <v>733</v>
      </c>
      <c r="K360" t="s">
        <v>1092</v>
      </c>
      <c r="L360">
        <v>769.9</v>
      </c>
      <c r="M360">
        <v>814.36</v>
      </c>
      <c r="N360">
        <v>0</v>
      </c>
      <c r="O360">
        <v>5</v>
      </c>
    </row>
    <row r="361" spans="1:15" x14ac:dyDescent="0.35">
      <c r="A361" t="s">
        <v>373</v>
      </c>
      <c r="B361" s="2">
        <v>45309</v>
      </c>
      <c r="C361" s="2">
        <v>45325</v>
      </c>
      <c r="D361" t="s">
        <v>646</v>
      </c>
      <c r="E361" t="s">
        <v>661</v>
      </c>
      <c r="F361" t="s">
        <v>695</v>
      </c>
      <c r="G361" t="s">
        <v>703</v>
      </c>
      <c r="H361" t="s">
        <v>710</v>
      </c>
      <c r="I361" t="s">
        <v>716</v>
      </c>
      <c r="J361" t="s">
        <v>728</v>
      </c>
      <c r="K361" t="s">
        <v>1093</v>
      </c>
      <c r="L361">
        <v>666.23</v>
      </c>
      <c r="M361">
        <v>1382.91</v>
      </c>
      <c r="N361">
        <v>0.17599999999999999</v>
      </c>
      <c r="O361">
        <v>13</v>
      </c>
    </row>
    <row r="362" spans="1:15" x14ac:dyDescent="0.35">
      <c r="A362" t="s">
        <v>374</v>
      </c>
      <c r="B362" s="2">
        <v>45466</v>
      </c>
      <c r="C362" s="2">
        <v>45468</v>
      </c>
      <c r="D362" t="s">
        <v>649</v>
      </c>
      <c r="E362" t="s">
        <v>658</v>
      </c>
      <c r="F362" t="s">
        <v>674</v>
      </c>
      <c r="G362" t="s">
        <v>705</v>
      </c>
      <c r="H362" t="s">
        <v>709</v>
      </c>
      <c r="I362" t="s">
        <v>716</v>
      </c>
      <c r="J362" t="s">
        <v>733</v>
      </c>
      <c r="K362" t="s">
        <v>1094</v>
      </c>
      <c r="L362">
        <v>951.44</v>
      </c>
      <c r="M362">
        <v>1646.43</v>
      </c>
      <c r="N362">
        <v>0.11</v>
      </c>
      <c r="O362">
        <v>24</v>
      </c>
    </row>
    <row r="363" spans="1:15" x14ac:dyDescent="0.35">
      <c r="A363" t="s">
        <v>375</v>
      </c>
      <c r="B363" s="2">
        <v>45833</v>
      </c>
      <c r="C363" s="2">
        <v>45848</v>
      </c>
      <c r="D363" t="s">
        <v>649</v>
      </c>
      <c r="E363" t="s">
        <v>658</v>
      </c>
      <c r="F363" t="s">
        <v>674</v>
      </c>
      <c r="G363" t="s">
        <v>703</v>
      </c>
      <c r="H363" t="s">
        <v>709</v>
      </c>
      <c r="I363" t="s">
        <v>726</v>
      </c>
      <c r="J363" t="s">
        <v>730</v>
      </c>
      <c r="K363" t="s">
        <v>1095</v>
      </c>
      <c r="L363">
        <v>546.83000000000004</v>
      </c>
      <c r="M363">
        <v>400.84</v>
      </c>
      <c r="N363">
        <v>7.8E-2</v>
      </c>
      <c r="O363">
        <v>13</v>
      </c>
    </row>
    <row r="364" spans="1:15" x14ac:dyDescent="0.35">
      <c r="A364" t="s">
        <v>376</v>
      </c>
      <c r="B364" s="2">
        <v>45108</v>
      </c>
      <c r="C364" s="2">
        <v>45115</v>
      </c>
      <c r="D364" t="s">
        <v>646</v>
      </c>
      <c r="E364" t="s">
        <v>651</v>
      </c>
      <c r="F364" t="s">
        <v>663</v>
      </c>
      <c r="G364" t="s">
        <v>701</v>
      </c>
      <c r="H364" t="s">
        <v>707</v>
      </c>
      <c r="I364" t="s">
        <v>720</v>
      </c>
      <c r="J364" t="s">
        <v>731</v>
      </c>
      <c r="K364" t="s">
        <v>1096</v>
      </c>
      <c r="L364">
        <v>834.26</v>
      </c>
      <c r="M364">
        <v>1780.56</v>
      </c>
      <c r="N364">
        <v>1.4E-2</v>
      </c>
      <c r="O364">
        <v>47</v>
      </c>
    </row>
    <row r="365" spans="1:15" x14ac:dyDescent="0.35">
      <c r="A365" t="s">
        <v>377</v>
      </c>
      <c r="B365" s="2">
        <v>45360</v>
      </c>
      <c r="C365" s="2">
        <v>45377</v>
      </c>
      <c r="D365" t="s">
        <v>647</v>
      </c>
      <c r="E365" t="s">
        <v>659</v>
      </c>
      <c r="F365" t="s">
        <v>676</v>
      </c>
      <c r="G365" t="s">
        <v>706</v>
      </c>
      <c r="H365" t="s">
        <v>708</v>
      </c>
      <c r="I365" t="s">
        <v>723</v>
      </c>
      <c r="J365" t="s">
        <v>732</v>
      </c>
      <c r="K365" t="s">
        <v>1097</v>
      </c>
      <c r="L365">
        <v>1029.67</v>
      </c>
      <c r="M365">
        <v>1118.43</v>
      </c>
      <c r="N365">
        <v>0.27200000000000002</v>
      </c>
      <c r="O365">
        <v>9</v>
      </c>
    </row>
    <row r="366" spans="1:15" x14ac:dyDescent="0.35">
      <c r="A366" t="s">
        <v>378</v>
      </c>
      <c r="B366" s="2">
        <v>45082</v>
      </c>
      <c r="C366" s="2">
        <v>45105</v>
      </c>
      <c r="D366" t="s">
        <v>649</v>
      </c>
      <c r="E366" t="s">
        <v>658</v>
      </c>
      <c r="F366" t="s">
        <v>674</v>
      </c>
      <c r="G366" t="s">
        <v>701</v>
      </c>
      <c r="H366" t="s">
        <v>711</v>
      </c>
      <c r="I366" t="s">
        <v>723</v>
      </c>
      <c r="J366" t="s">
        <v>728</v>
      </c>
      <c r="K366" t="s">
        <v>1098</v>
      </c>
      <c r="L366">
        <v>605.82000000000005</v>
      </c>
      <c r="M366">
        <v>771.12</v>
      </c>
      <c r="N366">
        <v>0.13200000000000001</v>
      </c>
      <c r="O366">
        <v>19</v>
      </c>
    </row>
    <row r="367" spans="1:15" x14ac:dyDescent="0.35">
      <c r="A367" t="s">
        <v>379</v>
      </c>
      <c r="B367" s="2">
        <v>45737</v>
      </c>
      <c r="C367" s="2">
        <v>45756</v>
      </c>
      <c r="D367" t="s">
        <v>647</v>
      </c>
      <c r="E367" t="s">
        <v>652</v>
      </c>
      <c r="F367" t="s">
        <v>689</v>
      </c>
      <c r="G367" t="s">
        <v>705</v>
      </c>
      <c r="H367" t="s">
        <v>710</v>
      </c>
      <c r="I367" t="s">
        <v>718</v>
      </c>
      <c r="J367" t="s">
        <v>727</v>
      </c>
      <c r="K367" t="s">
        <v>1099</v>
      </c>
      <c r="L367">
        <v>1055.45</v>
      </c>
      <c r="M367">
        <v>1210.04</v>
      </c>
      <c r="N367">
        <v>8.9999999999999993E-3</v>
      </c>
      <c r="O367">
        <v>18</v>
      </c>
    </row>
    <row r="368" spans="1:15" x14ac:dyDescent="0.35">
      <c r="A368" t="s">
        <v>380</v>
      </c>
      <c r="B368" s="2">
        <v>45445</v>
      </c>
      <c r="C368" s="2">
        <v>45458</v>
      </c>
      <c r="D368" t="s">
        <v>646</v>
      </c>
      <c r="E368" t="s">
        <v>650</v>
      </c>
      <c r="F368" t="s">
        <v>675</v>
      </c>
      <c r="G368" t="s">
        <v>702</v>
      </c>
      <c r="H368" t="s">
        <v>708</v>
      </c>
      <c r="I368" t="s">
        <v>719</v>
      </c>
      <c r="J368" t="s">
        <v>730</v>
      </c>
      <c r="K368" t="s">
        <v>1100</v>
      </c>
      <c r="L368">
        <v>1295.18</v>
      </c>
      <c r="M368">
        <v>3024.03</v>
      </c>
      <c r="N368">
        <v>0.192</v>
      </c>
      <c r="O368">
        <v>8</v>
      </c>
    </row>
    <row r="369" spans="1:15" x14ac:dyDescent="0.35">
      <c r="A369" t="s">
        <v>381</v>
      </c>
      <c r="B369" s="2">
        <v>45731</v>
      </c>
      <c r="C369" s="2">
        <v>45745</v>
      </c>
      <c r="D369" t="s">
        <v>647</v>
      </c>
      <c r="E369" t="s">
        <v>654</v>
      </c>
      <c r="F369" t="s">
        <v>691</v>
      </c>
      <c r="G369" t="s">
        <v>706</v>
      </c>
      <c r="H369" t="s">
        <v>711</v>
      </c>
      <c r="I369" t="s">
        <v>712</v>
      </c>
      <c r="J369" t="s">
        <v>727</v>
      </c>
      <c r="K369" t="s">
        <v>1101</v>
      </c>
      <c r="L369">
        <v>935.83</v>
      </c>
      <c r="M369">
        <v>2303.46</v>
      </c>
      <c r="N369">
        <v>0.105</v>
      </c>
      <c r="O369">
        <v>9</v>
      </c>
    </row>
    <row r="370" spans="1:15" x14ac:dyDescent="0.35">
      <c r="A370" t="s">
        <v>382</v>
      </c>
      <c r="B370" s="2">
        <v>45194</v>
      </c>
      <c r="C370" s="2">
        <v>45208</v>
      </c>
      <c r="D370" t="s">
        <v>648</v>
      </c>
      <c r="E370" t="s">
        <v>660</v>
      </c>
      <c r="F370" t="s">
        <v>700</v>
      </c>
      <c r="G370" t="s">
        <v>705</v>
      </c>
      <c r="H370" t="s">
        <v>709</v>
      </c>
      <c r="I370" t="s">
        <v>713</v>
      </c>
      <c r="J370" t="s">
        <v>731</v>
      </c>
      <c r="K370" t="s">
        <v>1102</v>
      </c>
      <c r="L370">
        <v>1279.56</v>
      </c>
      <c r="M370">
        <v>3083.8</v>
      </c>
      <c r="N370">
        <v>0.106</v>
      </c>
      <c r="O370">
        <v>5</v>
      </c>
    </row>
    <row r="371" spans="1:15" x14ac:dyDescent="0.35">
      <c r="A371" t="s">
        <v>383</v>
      </c>
      <c r="B371" s="2">
        <v>45832</v>
      </c>
      <c r="C371" s="2">
        <v>45861</v>
      </c>
      <c r="D371" t="s">
        <v>648</v>
      </c>
      <c r="E371" t="s">
        <v>653</v>
      </c>
      <c r="F371" t="s">
        <v>688</v>
      </c>
      <c r="G371" t="s">
        <v>703</v>
      </c>
      <c r="H371" t="s">
        <v>709</v>
      </c>
      <c r="I371" t="s">
        <v>714</v>
      </c>
      <c r="J371" t="s">
        <v>728</v>
      </c>
      <c r="K371" t="s">
        <v>1103</v>
      </c>
      <c r="L371">
        <v>255.4</v>
      </c>
      <c r="M371">
        <v>322.70999999999998</v>
      </c>
      <c r="N371">
        <v>0.115</v>
      </c>
      <c r="O371">
        <v>16</v>
      </c>
    </row>
    <row r="372" spans="1:15" x14ac:dyDescent="0.35">
      <c r="A372" t="s">
        <v>384</v>
      </c>
      <c r="B372" s="2">
        <v>45286</v>
      </c>
      <c r="C372" s="2">
        <v>45294</v>
      </c>
      <c r="D372" t="s">
        <v>649</v>
      </c>
      <c r="E372" t="s">
        <v>657</v>
      </c>
      <c r="F372" t="s">
        <v>679</v>
      </c>
      <c r="G372" t="s">
        <v>705</v>
      </c>
      <c r="H372" t="s">
        <v>707</v>
      </c>
      <c r="I372" t="s">
        <v>724</v>
      </c>
      <c r="J372" t="s">
        <v>731</v>
      </c>
      <c r="K372" t="s">
        <v>1104</v>
      </c>
      <c r="L372">
        <v>492.75</v>
      </c>
      <c r="M372">
        <v>731.29</v>
      </c>
      <c r="N372">
        <v>5.8000000000000003E-2</v>
      </c>
      <c r="O372">
        <v>6</v>
      </c>
    </row>
    <row r="373" spans="1:15" x14ac:dyDescent="0.35">
      <c r="A373" t="s">
        <v>385</v>
      </c>
      <c r="B373" s="2">
        <v>44962</v>
      </c>
      <c r="C373" s="2">
        <v>44985</v>
      </c>
      <c r="D373" t="s">
        <v>648</v>
      </c>
      <c r="E373" t="s">
        <v>660</v>
      </c>
      <c r="F373" t="s">
        <v>697</v>
      </c>
      <c r="G373" t="s">
        <v>703</v>
      </c>
      <c r="H373" t="s">
        <v>710</v>
      </c>
      <c r="I373" t="s">
        <v>716</v>
      </c>
      <c r="J373" t="s">
        <v>730</v>
      </c>
      <c r="K373" t="s">
        <v>1105</v>
      </c>
      <c r="L373">
        <v>1214.49</v>
      </c>
      <c r="M373">
        <v>1533.95</v>
      </c>
      <c r="N373">
        <v>0</v>
      </c>
      <c r="O373">
        <v>11</v>
      </c>
    </row>
    <row r="374" spans="1:15" x14ac:dyDescent="0.35">
      <c r="A374" t="s">
        <v>386</v>
      </c>
      <c r="B374" s="2">
        <v>45022</v>
      </c>
      <c r="C374" s="2">
        <v>45024</v>
      </c>
      <c r="D374" t="s">
        <v>646</v>
      </c>
      <c r="E374" t="s">
        <v>651</v>
      </c>
      <c r="F374" t="s">
        <v>669</v>
      </c>
      <c r="G374" t="s">
        <v>705</v>
      </c>
      <c r="H374" t="s">
        <v>709</v>
      </c>
      <c r="I374" t="s">
        <v>723</v>
      </c>
      <c r="J374" t="s">
        <v>732</v>
      </c>
      <c r="K374" t="s">
        <v>1106</v>
      </c>
      <c r="L374">
        <v>720.35</v>
      </c>
      <c r="M374">
        <v>1571.66</v>
      </c>
      <c r="N374">
        <v>0.107</v>
      </c>
      <c r="O374">
        <v>23</v>
      </c>
    </row>
    <row r="375" spans="1:15" x14ac:dyDescent="0.35">
      <c r="A375" t="s">
        <v>387</v>
      </c>
      <c r="B375" s="2">
        <v>45751</v>
      </c>
      <c r="C375" s="2">
        <v>45757</v>
      </c>
      <c r="D375" t="s">
        <v>649</v>
      </c>
      <c r="E375" t="s">
        <v>658</v>
      </c>
      <c r="F375" t="s">
        <v>674</v>
      </c>
      <c r="G375" t="s">
        <v>703</v>
      </c>
      <c r="H375" t="s">
        <v>711</v>
      </c>
      <c r="I375" t="s">
        <v>725</v>
      </c>
      <c r="J375" t="s">
        <v>728</v>
      </c>
      <c r="K375" t="s">
        <v>1107</v>
      </c>
      <c r="L375">
        <v>290.14</v>
      </c>
      <c r="M375">
        <v>250.73</v>
      </c>
      <c r="N375">
        <v>3.4000000000000002E-2</v>
      </c>
      <c r="O375">
        <v>17</v>
      </c>
    </row>
    <row r="376" spans="1:15" x14ac:dyDescent="0.35">
      <c r="A376" t="s">
        <v>388</v>
      </c>
      <c r="B376" s="2">
        <v>45429</v>
      </c>
      <c r="C376" s="2">
        <v>45439</v>
      </c>
      <c r="D376" t="s">
        <v>648</v>
      </c>
      <c r="E376" t="s">
        <v>660</v>
      </c>
      <c r="F376" t="s">
        <v>697</v>
      </c>
      <c r="G376" t="s">
        <v>703</v>
      </c>
      <c r="H376" t="s">
        <v>708</v>
      </c>
      <c r="I376" t="s">
        <v>712</v>
      </c>
      <c r="J376" t="s">
        <v>730</v>
      </c>
      <c r="K376" t="s">
        <v>1108</v>
      </c>
      <c r="L376">
        <v>1484.23</v>
      </c>
      <c r="M376">
        <v>3472.81</v>
      </c>
      <c r="N376">
        <v>0.25600000000000001</v>
      </c>
      <c r="O376">
        <v>12</v>
      </c>
    </row>
    <row r="377" spans="1:15" x14ac:dyDescent="0.35">
      <c r="A377" t="s">
        <v>389</v>
      </c>
      <c r="B377" s="2">
        <v>45354</v>
      </c>
      <c r="C377" s="2">
        <v>45370</v>
      </c>
      <c r="D377" t="s">
        <v>647</v>
      </c>
      <c r="E377" t="s">
        <v>659</v>
      </c>
      <c r="F377" t="s">
        <v>699</v>
      </c>
      <c r="G377" t="s">
        <v>704</v>
      </c>
      <c r="H377" t="s">
        <v>710</v>
      </c>
      <c r="I377" t="s">
        <v>715</v>
      </c>
      <c r="J377" t="s">
        <v>730</v>
      </c>
      <c r="K377" t="s">
        <v>1109</v>
      </c>
      <c r="L377">
        <v>988.83</v>
      </c>
      <c r="M377">
        <v>1206.04</v>
      </c>
      <c r="N377">
        <v>6.3E-2</v>
      </c>
      <c r="O377">
        <v>34</v>
      </c>
    </row>
    <row r="378" spans="1:15" x14ac:dyDescent="0.35">
      <c r="A378" t="s">
        <v>390</v>
      </c>
      <c r="B378" s="2">
        <v>45835</v>
      </c>
      <c r="C378" s="2">
        <v>45849</v>
      </c>
      <c r="D378" t="s">
        <v>647</v>
      </c>
      <c r="E378" t="s">
        <v>659</v>
      </c>
      <c r="F378" t="s">
        <v>685</v>
      </c>
      <c r="G378" t="s">
        <v>705</v>
      </c>
      <c r="H378" t="s">
        <v>709</v>
      </c>
      <c r="I378" t="s">
        <v>716</v>
      </c>
      <c r="J378" t="s">
        <v>729</v>
      </c>
      <c r="K378" t="s">
        <v>1110</v>
      </c>
      <c r="L378">
        <v>1227.7</v>
      </c>
      <c r="M378">
        <v>2197.23</v>
      </c>
      <c r="N378">
        <v>9.9000000000000005E-2</v>
      </c>
      <c r="O378">
        <v>22</v>
      </c>
    </row>
    <row r="379" spans="1:15" x14ac:dyDescent="0.35">
      <c r="A379" t="s">
        <v>391</v>
      </c>
      <c r="B379" s="2">
        <v>44998</v>
      </c>
      <c r="C379" s="2">
        <v>45020</v>
      </c>
      <c r="D379" t="s">
        <v>646</v>
      </c>
      <c r="E379" t="s">
        <v>661</v>
      </c>
      <c r="F379" t="s">
        <v>687</v>
      </c>
      <c r="G379" t="s">
        <v>705</v>
      </c>
      <c r="H379" t="s">
        <v>707</v>
      </c>
      <c r="I379" t="s">
        <v>720</v>
      </c>
      <c r="J379" t="s">
        <v>727</v>
      </c>
      <c r="K379" t="s">
        <v>1111</v>
      </c>
      <c r="L379">
        <v>1113.7</v>
      </c>
      <c r="M379">
        <v>1620.6</v>
      </c>
      <c r="N379">
        <v>0.13900000000000001</v>
      </c>
      <c r="O379">
        <v>11</v>
      </c>
    </row>
    <row r="380" spans="1:15" x14ac:dyDescent="0.35">
      <c r="A380" t="s">
        <v>392</v>
      </c>
      <c r="B380" s="2">
        <v>45664</v>
      </c>
      <c r="C380" s="2">
        <v>45677</v>
      </c>
      <c r="D380" t="s">
        <v>646</v>
      </c>
      <c r="E380" t="s">
        <v>661</v>
      </c>
      <c r="F380" t="s">
        <v>695</v>
      </c>
      <c r="G380" t="s">
        <v>701</v>
      </c>
      <c r="H380" t="s">
        <v>711</v>
      </c>
      <c r="I380" t="s">
        <v>723</v>
      </c>
      <c r="J380" t="s">
        <v>729</v>
      </c>
      <c r="K380" t="s">
        <v>1112</v>
      </c>
      <c r="L380">
        <v>432.13</v>
      </c>
      <c r="M380">
        <v>1034.6600000000001</v>
      </c>
      <c r="N380">
        <v>9.1999999999999998E-2</v>
      </c>
      <c r="O380">
        <v>7</v>
      </c>
    </row>
    <row r="381" spans="1:15" x14ac:dyDescent="0.35">
      <c r="A381" t="s">
        <v>393</v>
      </c>
      <c r="B381" s="2">
        <v>45694</v>
      </c>
      <c r="C381" s="2">
        <v>45703</v>
      </c>
      <c r="D381" t="s">
        <v>648</v>
      </c>
      <c r="E381" t="s">
        <v>655</v>
      </c>
      <c r="F381" t="s">
        <v>670</v>
      </c>
      <c r="G381" t="s">
        <v>703</v>
      </c>
      <c r="H381" t="s">
        <v>710</v>
      </c>
      <c r="I381" t="s">
        <v>721</v>
      </c>
      <c r="J381" t="s">
        <v>729</v>
      </c>
      <c r="K381" t="s">
        <v>1113</v>
      </c>
      <c r="L381">
        <v>837.39</v>
      </c>
      <c r="M381">
        <v>1905.42</v>
      </c>
      <c r="N381">
        <v>3.2000000000000001E-2</v>
      </c>
      <c r="O381">
        <v>18</v>
      </c>
    </row>
    <row r="382" spans="1:15" x14ac:dyDescent="0.35">
      <c r="A382" t="s">
        <v>394</v>
      </c>
      <c r="B382" s="2">
        <v>45688</v>
      </c>
      <c r="C382" s="2">
        <v>45705</v>
      </c>
      <c r="D382" t="s">
        <v>649</v>
      </c>
      <c r="E382" t="s">
        <v>658</v>
      </c>
      <c r="F382" t="s">
        <v>683</v>
      </c>
      <c r="G382" t="s">
        <v>706</v>
      </c>
      <c r="H382" t="s">
        <v>707</v>
      </c>
      <c r="I382" t="s">
        <v>722</v>
      </c>
      <c r="J382" t="s">
        <v>727</v>
      </c>
      <c r="K382" t="s">
        <v>812</v>
      </c>
      <c r="L382">
        <v>378.26</v>
      </c>
      <c r="M382">
        <v>541.55999999999995</v>
      </c>
      <c r="N382">
        <v>0.16300000000000001</v>
      </c>
      <c r="O382">
        <v>25</v>
      </c>
    </row>
    <row r="383" spans="1:15" x14ac:dyDescent="0.35">
      <c r="A383" t="s">
        <v>395</v>
      </c>
      <c r="B383" s="2">
        <v>45876</v>
      </c>
      <c r="C383" s="2">
        <v>45906</v>
      </c>
      <c r="D383" t="s">
        <v>648</v>
      </c>
      <c r="E383" t="s">
        <v>653</v>
      </c>
      <c r="F383" t="s">
        <v>681</v>
      </c>
      <c r="G383" t="s">
        <v>702</v>
      </c>
      <c r="H383" t="s">
        <v>711</v>
      </c>
      <c r="I383" t="s">
        <v>724</v>
      </c>
      <c r="J383" t="s">
        <v>729</v>
      </c>
      <c r="K383" t="s">
        <v>1114</v>
      </c>
      <c r="L383">
        <v>833.73</v>
      </c>
      <c r="M383">
        <v>1116.5999999999999</v>
      </c>
      <c r="N383">
        <v>0.17599999999999999</v>
      </c>
      <c r="O383">
        <v>14</v>
      </c>
    </row>
    <row r="384" spans="1:15" x14ac:dyDescent="0.35">
      <c r="A384" t="s">
        <v>396</v>
      </c>
      <c r="B384" s="2">
        <v>45861</v>
      </c>
      <c r="C384" s="2">
        <v>45886</v>
      </c>
      <c r="D384" t="s">
        <v>649</v>
      </c>
      <c r="E384" t="s">
        <v>658</v>
      </c>
      <c r="F384" t="s">
        <v>674</v>
      </c>
      <c r="G384" t="s">
        <v>702</v>
      </c>
      <c r="H384" t="s">
        <v>708</v>
      </c>
      <c r="I384" t="s">
        <v>714</v>
      </c>
      <c r="J384" t="s">
        <v>728</v>
      </c>
      <c r="K384" t="s">
        <v>1115</v>
      </c>
      <c r="L384">
        <v>1142.06</v>
      </c>
      <c r="M384">
        <v>1455</v>
      </c>
      <c r="N384">
        <v>7.8E-2</v>
      </c>
      <c r="O384">
        <v>28</v>
      </c>
    </row>
    <row r="385" spans="1:15" x14ac:dyDescent="0.35">
      <c r="A385" t="s">
        <v>397</v>
      </c>
      <c r="B385" s="2">
        <v>45097</v>
      </c>
      <c r="C385" s="2">
        <v>45115</v>
      </c>
      <c r="D385" t="s">
        <v>648</v>
      </c>
      <c r="E385" t="s">
        <v>660</v>
      </c>
      <c r="F385" t="s">
        <v>700</v>
      </c>
      <c r="G385" t="s">
        <v>704</v>
      </c>
      <c r="H385" t="s">
        <v>709</v>
      </c>
      <c r="I385" t="s">
        <v>719</v>
      </c>
      <c r="J385" t="s">
        <v>729</v>
      </c>
      <c r="K385" t="s">
        <v>1116</v>
      </c>
      <c r="L385">
        <v>1145.53</v>
      </c>
      <c r="M385">
        <v>1278.3</v>
      </c>
      <c r="N385">
        <v>0.09</v>
      </c>
      <c r="O385">
        <v>41</v>
      </c>
    </row>
    <row r="386" spans="1:15" x14ac:dyDescent="0.35">
      <c r="A386" t="s">
        <v>398</v>
      </c>
      <c r="B386" s="2">
        <v>45491</v>
      </c>
      <c r="C386" s="2">
        <v>45511</v>
      </c>
      <c r="D386" t="s">
        <v>649</v>
      </c>
      <c r="E386" t="s">
        <v>657</v>
      </c>
      <c r="F386" t="s">
        <v>673</v>
      </c>
      <c r="G386" t="s">
        <v>701</v>
      </c>
      <c r="H386" t="s">
        <v>707</v>
      </c>
      <c r="I386" t="s">
        <v>721</v>
      </c>
      <c r="J386" t="s">
        <v>732</v>
      </c>
      <c r="K386" t="s">
        <v>1117</v>
      </c>
      <c r="L386">
        <v>941.35</v>
      </c>
      <c r="M386">
        <v>899.83</v>
      </c>
      <c r="N386">
        <v>5.8000000000000003E-2</v>
      </c>
      <c r="O386">
        <v>18</v>
      </c>
    </row>
    <row r="387" spans="1:15" x14ac:dyDescent="0.35">
      <c r="A387" t="s">
        <v>399</v>
      </c>
      <c r="B387" s="2">
        <v>45066</v>
      </c>
      <c r="C387" s="2">
        <v>45096</v>
      </c>
      <c r="D387" t="s">
        <v>647</v>
      </c>
      <c r="E387" t="s">
        <v>654</v>
      </c>
      <c r="F387" t="s">
        <v>680</v>
      </c>
      <c r="G387" t="s">
        <v>703</v>
      </c>
      <c r="H387" t="s">
        <v>709</v>
      </c>
      <c r="I387" t="s">
        <v>722</v>
      </c>
      <c r="J387" t="s">
        <v>731</v>
      </c>
      <c r="K387" t="s">
        <v>1118</v>
      </c>
      <c r="L387">
        <v>1161.2</v>
      </c>
      <c r="M387">
        <v>878.73</v>
      </c>
      <c r="N387">
        <v>0.19</v>
      </c>
      <c r="O387">
        <v>31</v>
      </c>
    </row>
    <row r="388" spans="1:15" x14ac:dyDescent="0.35">
      <c r="A388" t="s">
        <v>400</v>
      </c>
      <c r="B388" s="2">
        <v>45789</v>
      </c>
      <c r="C388" s="2">
        <v>45803</v>
      </c>
      <c r="D388" t="s">
        <v>647</v>
      </c>
      <c r="E388" t="s">
        <v>654</v>
      </c>
      <c r="F388" t="s">
        <v>696</v>
      </c>
      <c r="G388" t="s">
        <v>701</v>
      </c>
      <c r="H388" t="s">
        <v>709</v>
      </c>
      <c r="I388" t="s">
        <v>715</v>
      </c>
      <c r="J388" t="s">
        <v>728</v>
      </c>
      <c r="K388" t="s">
        <v>1119</v>
      </c>
      <c r="L388">
        <v>320.12</v>
      </c>
      <c r="M388">
        <v>594.41999999999996</v>
      </c>
      <c r="N388">
        <v>0.104</v>
      </c>
      <c r="O388">
        <v>18</v>
      </c>
    </row>
    <row r="389" spans="1:15" x14ac:dyDescent="0.35">
      <c r="A389" t="s">
        <v>401</v>
      </c>
      <c r="B389" s="2">
        <v>45419</v>
      </c>
      <c r="C389" s="2">
        <v>45424</v>
      </c>
      <c r="D389" t="s">
        <v>646</v>
      </c>
      <c r="E389" t="s">
        <v>651</v>
      </c>
      <c r="F389" t="s">
        <v>669</v>
      </c>
      <c r="G389" t="s">
        <v>703</v>
      </c>
      <c r="H389" t="s">
        <v>710</v>
      </c>
      <c r="I389" t="s">
        <v>716</v>
      </c>
      <c r="J389" t="s">
        <v>731</v>
      </c>
      <c r="K389" t="s">
        <v>1120</v>
      </c>
      <c r="L389">
        <v>1163.99</v>
      </c>
      <c r="M389">
        <v>1617.85</v>
      </c>
      <c r="N389">
        <v>0.127</v>
      </c>
      <c r="O389">
        <v>14</v>
      </c>
    </row>
    <row r="390" spans="1:15" x14ac:dyDescent="0.35">
      <c r="A390" t="s">
        <v>402</v>
      </c>
      <c r="B390" s="2">
        <v>45199</v>
      </c>
      <c r="C390" s="2">
        <v>45202</v>
      </c>
      <c r="D390" t="s">
        <v>647</v>
      </c>
      <c r="E390" t="s">
        <v>659</v>
      </c>
      <c r="F390" t="s">
        <v>699</v>
      </c>
      <c r="G390" t="s">
        <v>703</v>
      </c>
      <c r="H390" t="s">
        <v>707</v>
      </c>
      <c r="I390" t="s">
        <v>713</v>
      </c>
      <c r="J390" t="s">
        <v>731</v>
      </c>
      <c r="K390" t="s">
        <v>1121</v>
      </c>
      <c r="L390">
        <v>1019.36</v>
      </c>
      <c r="M390">
        <v>972.91</v>
      </c>
      <c r="N390">
        <v>0.14699999999999999</v>
      </c>
      <c r="O390">
        <v>17</v>
      </c>
    </row>
    <row r="391" spans="1:15" x14ac:dyDescent="0.35">
      <c r="A391" t="s">
        <v>403</v>
      </c>
      <c r="B391" s="2">
        <v>45225</v>
      </c>
      <c r="C391" s="2">
        <v>45235</v>
      </c>
      <c r="D391" t="s">
        <v>646</v>
      </c>
      <c r="E391" t="s">
        <v>661</v>
      </c>
      <c r="F391" t="s">
        <v>695</v>
      </c>
      <c r="G391" t="s">
        <v>703</v>
      </c>
      <c r="H391" t="s">
        <v>708</v>
      </c>
      <c r="I391" t="s">
        <v>714</v>
      </c>
      <c r="J391" t="s">
        <v>731</v>
      </c>
      <c r="K391" t="s">
        <v>1122</v>
      </c>
      <c r="L391">
        <v>20.38</v>
      </c>
      <c r="M391">
        <v>42.56</v>
      </c>
      <c r="N391">
        <v>7.1999999999999995E-2</v>
      </c>
      <c r="O391">
        <v>11</v>
      </c>
    </row>
    <row r="392" spans="1:15" x14ac:dyDescent="0.35">
      <c r="A392" t="s">
        <v>404</v>
      </c>
      <c r="B392" s="2">
        <v>45823</v>
      </c>
      <c r="C392" s="2">
        <v>45838</v>
      </c>
      <c r="D392" t="s">
        <v>646</v>
      </c>
      <c r="E392" t="s">
        <v>661</v>
      </c>
      <c r="F392" t="s">
        <v>682</v>
      </c>
      <c r="G392" t="s">
        <v>705</v>
      </c>
      <c r="H392" t="s">
        <v>711</v>
      </c>
      <c r="I392" t="s">
        <v>712</v>
      </c>
      <c r="J392" t="s">
        <v>732</v>
      </c>
      <c r="K392" t="s">
        <v>1123</v>
      </c>
      <c r="L392">
        <v>1487.59</v>
      </c>
      <c r="M392">
        <v>1480.83</v>
      </c>
      <c r="N392">
        <v>8.9999999999999993E-3</v>
      </c>
      <c r="O392">
        <v>11</v>
      </c>
    </row>
    <row r="393" spans="1:15" x14ac:dyDescent="0.35">
      <c r="A393" t="s">
        <v>405</v>
      </c>
      <c r="B393" s="2">
        <v>45514</v>
      </c>
      <c r="C393" s="2">
        <v>45542</v>
      </c>
      <c r="D393" t="s">
        <v>649</v>
      </c>
      <c r="E393" t="s">
        <v>657</v>
      </c>
      <c r="F393" t="s">
        <v>673</v>
      </c>
      <c r="G393" t="s">
        <v>703</v>
      </c>
      <c r="H393" t="s">
        <v>711</v>
      </c>
      <c r="I393" t="s">
        <v>721</v>
      </c>
      <c r="J393" t="s">
        <v>728</v>
      </c>
      <c r="K393" t="s">
        <v>1124</v>
      </c>
      <c r="L393">
        <v>229.96</v>
      </c>
      <c r="M393">
        <v>564.26</v>
      </c>
      <c r="N393">
        <v>0.105</v>
      </c>
      <c r="O393">
        <v>5</v>
      </c>
    </row>
    <row r="394" spans="1:15" x14ac:dyDescent="0.35">
      <c r="A394" t="s">
        <v>406</v>
      </c>
      <c r="B394" s="2">
        <v>45208</v>
      </c>
      <c r="C394" s="2">
        <v>45225</v>
      </c>
      <c r="D394" t="s">
        <v>647</v>
      </c>
      <c r="E394" t="s">
        <v>659</v>
      </c>
      <c r="F394" t="s">
        <v>685</v>
      </c>
      <c r="G394" t="s">
        <v>704</v>
      </c>
      <c r="H394" t="s">
        <v>709</v>
      </c>
      <c r="I394" t="s">
        <v>712</v>
      </c>
      <c r="J394" t="s">
        <v>727</v>
      </c>
      <c r="K394" t="s">
        <v>1125</v>
      </c>
      <c r="L394">
        <v>1132.03</v>
      </c>
      <c r="M394">
        <v>2137.21</v>
      </c>
      <c r="N394">
        <v>0.35699999999999998</v>
      </c>
      <c r="O394">
        <v>35</v>
      </c>
    </row>
    <row r="395" spans="1:15" x14ac:dyDescent="0.35">
      <c r="A395" t="s">
        <v>407</v>
      </c>
      <c r="B395" s="2">
        <v>45360</v>
      </c>
      <c r="C395" s="2">
        <v>45377</v>
      </c>
      <c r="D395" t="s">
        <v>648</v>
      </c>
      <c r="E395" t="s">
        <v>660</v>
      </c>
      <c r="F395" t="s">
        <v>686</v>
      </c>
      <c r="G395" t="s">
        <v>702</v>
      </c>
      <c r="H395" t="s">
        <v>711</v>
      </c>
      <c r="I395" t="s">
        <v>714</v>
      </c>
      <c r="J395" t="s">
        <v>730</v>
      </c>
      <c r="K395" t="s">
        <v>1126</v>
      </c>
      <c r="L395">
        <v>1137.4100000000001</v>
      </c>
      <c r="M395">
        <v>1680.93</v>
      </c>
      <c r="N395">
        <v>0.254</v>
      </c>
      <c r="O395">
        <v>9</v>
      </c>
    </row>
    <row r="396" spans="1:15" x14ac:dyDescent="0.35">
      <c r="A396" t="s">
        <v>408</v>
      </c>
      <c r="B396" s="2">
        <v>45075</v>
      </c>
      <c r="C396" s="2">
        <v>45097</v>
      </c>
      <c r="D396" t="s">
        <v>649</v>
      </c>
      <c r="E396" t="s">
        <v>658</v>
      </c>
      <c r="F396" t="s">
        <v>683</v>
      </c>
      <c r="G396" t="s">
        <v>705</v>
      </c>
      <c r="H396" t="s">
        <v>711</v>
      </c>
      <c r="I396" t="s">
        <v>723</v>
      </c>
      <c r="J396" t="s">
        <v>727</v>
      </c>
      <c r="K396" t="s">
        <v>1127</v>
      </c>
      <c r="L396">
        <v>1295.3900000000001</v>
      </c>
      <c r="M396">
        <v>2905.06</v>
      </c>
      <c r="N396">
        <v>0.14799999999999999</v>
      </c>
      <c r="O396">
        <v>8</v>
      </c>
    </row>
    <row r="397" spans="1:15" x14ac:dyDescent="0.35">
      <c r="A397" t="s">
        <v>409</v>
      </c>
      <c r="B397" s="2">
        <v>45804</v>
      </c>
      <c r="C397" s="2">
        <v>45816</v>
      </c>
      <c r="D397" t="s">
        <v>647</v>
      </c>
      <c r="E397" t="s">
        <v>652</v>
      </c>
      <c r="F397" t="s">
        <v>666</v>
      </c>
      <c r="G397" t="s">
        <v>701</v>
      </c>
      <c r="H397" t="s">
        <v>707</v>
      </c>
      <c r="I397" t="s">
        <v>722</v>
      </c>
      <c r="J397" t="s">
        <v>733</v>
      </c>
      <c r="K397" t="s">
        <v>1128</v>
      </c>
      <c r="L397">
        <v>653.6</v>
      </c>
      <c r="M397">
        <v>842.09</v>
      </c>
      <c r="N397">
        <v>9.8000000000000004E-2</v>
      </c>
      <c r="O397">
        <v>19</v>
      </c>
    </row>
    <row r="398" spans="1:15" x14ac:dyDescent="0.35">
      <c r="A398" t="s">
        <v>410</v>
      </c>
      <c r="B398" s="2">
        <v>45890</v>
      </c>
      <c r="C398" s="2">
        <v>45914</v>
      </c>
      <c r="D398" t="s">
        <v>649</v>
      </c>
      <c r="E398" t="s">
        <v>656</v>
      </c>
      <c r="F398" t="s">
        <v>671</v>
      </c>
      <c r="G398" t="s">
        <v>703</v>
      </c>
      <c r="H398" t="s">
        <v>708</v>
      </c>
      <c r="I398" t="s">
        <v>720</v>
      </c>
      <c r="J398" t="s">
        <v>732</v>
      </c>
      <c r="K398" t="s">
        <v>1129</v>
      </c>
      <c r="L398">
        <v>1397.67</v>
      </c>
      <c r="M398">
        <v>3131.37</v>
      </c>
      <c r="N398">
        <v>0.10299999999999999</v>
      </c>
      <c r="O398">
        <v>20</v>
      </c>
    </row>
    <row r="399" spans="1:15" x14ac:dyDescent="0.35">
      <c r="A399" t="s">
        <v>411</v>
      </c>
      <c r="B399" s="2">
        <v>45638</v>
      </c>
      <c r="C399" s="2">
        <v>45646</v>
      </c>
      <c r="D399" t="s">
        <v>647</v>
      </c>
      <c r="E399" t="s">
        <v>652</v>
      </c>
      <c r="F399" t="s">
        <v>689</v>
      </c>
      <c r="G399" t="s">
        <v>701</v>
      </c>
      <c r="H399" t="s">
        <v>707</v>
      </c>
      <c r="I399" t="s">
        <v>717</v>
      </c>
      <c r="J399" t="s">
        <v>731</v>
      </c>
      <c r="K399" t="s">
        <v>1130</v>
      </c>
      <c r="L399">
        <v>1202.47</v>
      </c>
      <c r="M399">
        <v>1444.72</v>
      </c>
      <c r="N399">
        <v>0.24099999999999999</v>
      </c>
      <c r="O399">
        <v>17</v>
      </c>
    </row>
    <row r="400" spans="1:15" x14ac:dyDescent="0.35">
      <c r="A400" t="s">
        <v>412</v>
      </c>
      <c r="B400" s="2">
        <v>45914</v>
      </c>
      <c r="C400" s="2">
        <v>45923</v>
      </c>
      <c r="D400" t="s">
        <v>646</v>
      </c>
      <c r="E400" t="s">
        <v>661</v>
      </c>
      <c r="F400" t="s">
        <v>687</v>
      </c>
      <c r="G400" t="s">
        <v>703</v>
      </c>
      <c r="H400" t="s">
        <v>708</v>
      </c>
      <c r="I400" t="s">
        <v>726</v>
      </c>
      <c r="J400" t="s">
        <v>727</v>
      </c>
      <c r="K400" t="s">
        <v>1131</v>
      </c>
      <c r="L400">
        <v>1310.3</v>
      </c>
      <c r="M400">
        <v>2875.8</v>
      </c>
      <c r="N400">
        <v>8.3000000000000004E-2</v>
      </c>
      <c r="O400">
        <v>5</v>
      </c>
    </row>
    <row r="401" spans="1:15" x14ac:dyDescent="0.35">
      <c r="A401" t="s">
        <v>413</v>
      </c>
      <c r="B401" s="2">
        <v>45541</v>
      </c>
      <c r="C401" s="2">
        <v>45569</v>
      </c>
      <c r="D401" t="s">
        <v>646</v>
      </c>
      <c r="E401" t="s">
        <v>661</v>
      </c>
      <c r="F401" t="s">
        <v>695</v>
      </c>
      <c r="G401" t="s">
        <v>701</v>
      </c>
      <c r="H401" t="s">
        <v>709</v>
      </c>
      <c r="I401" t="s">
        <v>726</v>
      </c>
      <c r="J401" t="s">
        <v>732</v>
      </c>
      <c r="K401" t="s">
        <v>1132</v>
      </c>
      <c r="L401">
        <v>1174.17</v>
      </c>
      <c r="M401">
        <v>1641.61</v>
      </c>
      <c r="N401">
        <v>0.122</v>
      </c>
      <c r="O401">
        <v>9</v>
      </c>
    </row>
    <row r="402" spans="1:15" x14ac:dyDescent="0.35">
      <c r="A402" t="s">
        <v>414</v>
      </c>
      <c r="B402" s="2">
        <v>45759</v>
      </c>
      <c r="C402" s="2">
        <v>45777</v>
      </c>
      <c r="D402" t="s">
        <v>646</v>
      </c>
      <c r="E402" t="s">
        <v>650</v>
      </c>
      <c r="F402" t="s">
        <v>662</v>
      </c>
      <c r="G402" t="s">
        <v>701</v>
      </c>
      <c r="H402" t="s">
        <v>709</v>
      </c>
      <c r="I402" t="s">
        <v>721</v>
      </c>
      <c r="J402" t="s">
        <v>729</v>
      </c>
      <c r="K402" t="s">
        <v>1133</v>
      </c>
      <c r="L402">
        <v>1119.04</v>
      </c>
      <c r="M402">
        <v>1299.02</v>
      </c>
      <c r="N402">
        <v>2.5000000000000001E-2</v>
      </c>
      <c r="O402">
        <v>14</v>
      </c>
    </row>
    <row r="403" spans="1:15" x14ac:dyDescent="0.35">
      <c r="A403" t="s">
        <v>415</v>
      </c>
      <c r="B403" s="2">
        <v>45516</v>
      </c>
      <c r="C403" s="2">
        <v>45519</v>
      </c>
      <c r="D403" t="s">
        <v>648</v>
      </c>
      <c r="E403" t="s">
        <v>660</v>
      </c>
      <c r="F403" t="s">
        <v>677</v>
      </c>
      <c r="G403" t="s">
        <v>701</v>
      </c>
      <c r="H403" t="s">
        <v>709</v>
      </c>
      <c r="I403" t="s">
        <v>726</v>
      </c>
      <c r="J403" t="s">
        <v>728</v>
      </c>
      <c r="K403" t="s">
        <v>1134</v>
      </c>
      <c r="L403">
        <v>850.7</v>
      </c>
      <c r="M403">
        <v>1118.56</v>
      </c>
      <c r="N403">
        <v>0.18</v>
      </c>
      <c r="O403">
        <v>19</v>
      </c>
    </row>
    <row r="404" spans="1:15" x14ac:dyDescent="0.35">
      <c r="A404" t="s">
        <v>416</v>
      </c>
      <c r="B404" s="2">
        <v>45601</v>
      </c>
      <c r="C404" s="2">
        <v>45604</v>
      </c>
      <c r="D404" t="s">
        <v>648</v>
      </c>
      <c r="E404" t="s">
        <v>653</v>
      </c>
      <c r="F404" t="s">
        <v>667</v>
      </c>
      <c r="G404" t="s">
        <v>702</v>
      </c>
      <c r="H404" t="s">
        <v>709</v>
      </c>
      <c r="I404" t="s">
        <v>719</v>
      </c>
      <c r="J404" t="s">
        <v>727</v>
      </c>
      <c r="K404" t="s">
        <v>1135</v>
      </c>
      <c r="L404">
        <v>1020.4</v>
      </c>
      <c r="M404">
        <v>1184.71</v>
      </c>
      <c r="N404">
        <v>0.106</v>
      </c>
      <c r="O404">
        <v>16</v>
      </c>
    </row>
    <row r="405" spans="1:15" x14ac:dyDescent="0.35">
      <c r="A405" t="s">
        <v>417</v>
      </c>
      <c r="B405" s="2">
        <v>45497</v>
      </c>
      <c r="C405" s="2">
        <v>45512</v>
      </c>
      <c r="D405" t="s">
        <v>649</v>
      </c>
      <c r="E405" t="s">
        <v>657</v>
      </c>
      <c r="F405" t="s">
        <v>673</v>
      </c>
      <c r="G405" t="s">
        <v>706</v>
      </c>
      <c r="H405" t="s">
        <v>709</v>
      </c>
      <c r="I405" t="s">
        <v>722</v>
      </c>
      <c r="J405" t="s">
        <v>731</v>
      </c>
      <c r="K405" t="s">
        <v>1136</v>
      </c>
      <c r="L405">
        <v>501.5</v>
      </c>
      <c r="M405">
        <v>1201.47</v>
      </c>
      <c r="N405">
        <v>0.126</v>
      </c>
      <c r="O405">
        <v>5</v>
      </c>
    </row>
    <row r="406" spans="1:15" x14ac:dyDescent="0.35">
      <c r="A406" t="s">
        <v>418</v>
      </c>
      <c r="B406" s="2">
        <v>45677</v>
      </c>
      <c r="C406" s="2">
        <v>45691</v>
      </c>
      <c r="D406" t="s">
        <v>648</v>
      </c>
      <c r="E406" t="s">
        <v>655</v>
      </c>
      <c r="F406" t="s">
        <v>672</v>
      </c>
      <c r="G406" t="s">
        <v>706</v>
      </c>
      <c r="H406" t="s">
        <v>709</v>
      </c>
      <c r="I406" t="s">
        <v>721</v>
      </c>
      <c r="J406" t="s">
        <v>727</v>
      </c>
      <c r="K406" t="s">
        <v>1137</v>
      </c>
      <c r="L406">
        <v>974.11</v>
      </c>
      <c r="M406">
        <v>880.99</v>
      </c>
      <c r="N406">
        <v>0.111</v>
      </c>
      <c r="O406">
        <v>10</v>
      </c>
    </row>
    <row r="407" spans="1:15" x14ac:dyDescent="0.35">
      <c r="A407" t="s">
        <v>419</v>
      </c>
      <c r="B407" s="2">
        <v>44991</v>
      </c>
      <c r="C407" s="2">
        <v>45020</v>
      </c>
      <c r="D407" t="s">
        <v>647</v>
      </c>
      <c r="E407" t="s">
        <v>659</v>
      </c>
      <c r="F407" t="s">
        <v>699</v>
      </c>
      <c r="G407" t="s">
        <v>705</v>
      </c>
      <c r="H407" t="s">
        <v>711</v>
      </c>
      <c r="I407" t="s">
        <v>712</v>
      </c>
      <c r="J407" t="s">
        <v>732</v>
      </c>
      <c r="K407" t="s">
        <v>1138</v>
      </c>
      <c r="L407">
        <v>1126.29</v>
      </c>
      <c r="M407">
        <v>2050.87</v>
      </c>
      <c r="N407">
        <v>6.4000000000000001E-2</v>
      </c>
      <c r="O407">
        <v>7</v>
      </c>
    </row>
    <row r="408" spans="1:15" x14ac:dyDescent="0.35">
      <c r="A408" t="s">
        <v>420</v>
      </c>
      <c r="B408" s="2">
        <v>45646</v>
      </c>
      <c r="C408" s="2">
        <v>45671</v>
      </c>
      <c r="D408" t="s">
        <v>647</v>
      </c>
      <c r="E408" t="s">
        <v>654</v>
      </c>
      <c r="F408" t="s">
        <v>680</v>
      </c>
      <c r="G408" t="s">
        <v>705</v>
      </c>
      <c r="H408" t="s">
        <v>707</v>
      </c>
      <c r="I408" t="s">
        <v>724</v>
      </c>
      <c r="J408" t="s">
        <v>728</v>
      </c>
      <c r="K408" t="s">
        <v>1139</v>
      </c>
      <c r="L408">
        <v>1361.34</v>
      </c>
      <c r="M408">
        <v>1737.9</v>
      </c>
      <c r="N408">
        <v>7.6999999999999999E-2</v>
      </c>
      <c r="O408">
        <v>14</v>
      </c>
    </row>
    <row r="409" spans="1:15" x14ac:dyDescent="0.35">
      <c r="A409" t="s">
        <v>421</v>
      </c>
      <c r="B409" s="2">
        <v>45709</v>
      </c>
      <c r="C409" s="2">
        <v>45737</v>
      </c>
      <c r="D409" t="s">
        <v>646</v>
      </c>
      <c r="E409" t="s">
        <v>651</v>
      </c>
      <c r="F409" t="s">
        <v>669</v>
      </c>
      <c r="G409" t="s">
        <v>706</v>
      </c>
      <c r="H409" t="s">
        <v>709</v>
      </c>
      <c r="I409" t="s">
        <v>714</v>
      </c>
      <c r="J409" t="s">
        <v>730</v>
      </c>
      <c r="K409" t="s">
        <v>1140</v>
      </c>
      <c r="L409">
        <v>1437.39</v>
      </c>
      <c r="M409">
        <v>1388.31</v>
      </c>
      <c r="N409">
        <v>0.13800000000000001</v>
      </c>
      <c r="O409">
        <v>18</v>
      </c>
    </row>
    <row r="410" spans="1:15" x14ac:dyDescent="0.35">
      <c r="A410" t="s">
        <v>422</v>
      </c>
      <c r="B410" s="2">
        <v>45724</v>
      </c>
      <c r="C410" s="2">
        <v>45731</v>
      </c>
      <c r="D410" t="s">
        <v>647</v>
      </c>
      <c r="E410" t="s">
        <v>654</v>
      </c>
      <c r="F410" t="s">
        <v>668</v>
      </c>
      <c r="G410" t="s">
        <v>701</v>
      </c>
      <c r="H410" t="s">
        <v>710</v>
      </c>
      <c r="I410" t="s">
        <v>723</v>
      </c>
      <c r="J410" t="s">
        <v>731</v>
      </c>
      <c r="K410" t="s">
        <v>1141</v>
      </c>
      <c r="L410">
        <v>475.66</v>
      </c>
      <c r="M410">
        <v>529.14</v>
      </c>
      <c r="N410">
        <v>0.19600000000000001</v>
      </c>
      <c r="O410">
        <v>11</v>
      </c>
    </row>
    <row r="411" spans="1:15" x14ac:dyDescent="0.35">
      <c r="A411" t="s">
        <v>423</v>
      </c>
      <c r="B411" s="2">
        <v>45276</v>
      </c>
      <c r="C411" s="2">
        <v>45279</v>
      </c>
      <c r="D411" t="s">
        <v>647</v>
      </c>
      <c r="E411" t="s">
        <v>659</v>
      </c>
      <c r="F411" t="s">
        <v>699</v>
      </c>
      <c r="G411" t="s">
        <v>702</v>
      </c>
      <c r="H411" t="s">
        <v>707</v>
      </c>
      <c r="I411" t="s">
        <v>720</v>
      </c>
      <c r="J411" t="s">
        <v>733</v>
      </c>
      <c r="K411" t="s">
        <v>1142</v>
      </c>
      <c r="L411">
        <v>1415.05</v>
      </c>
      <c r="M411">
        <v>1972.38</v>
      </c>
      <c r="N411">
        <v>0</v>
      </c>
      <c r="O411">
        <v>12</v>
      </c>
    </row>
    <row r="412" spans="1:15" x14ac:dyDescent="0.35">
      <c r="A412" t="s">
        <v>424</v>
      </c>
      <c r="B412" s="2">
        <v>45534</v>
      </c>
      <c r="C412" s="2">
        <v>45540</v>
      </c>
      <c r="D412" t="s">
        <v>647</v>
      </c>
      <c r="E412" t="s">
        <v>652</v>
      </c>
      <c r="F412" t="s">
        <v>694</v>
      </c>
      <c r="G412" t="s">
        <v>702</v>
      </c>
      <c r="H412" t="s">
        <v>708</v>
      </c>
      <c r="I412" t="s">
        <v>725</v>
      </c>
      <c r="J412" t="s">
        <v>731</v>
      </c>
      <c r="K412" t="s">
        <v>1143</v>
      </c>
      <c r="L412">
        <v>466.16</v>
      </c>
      <c r="M412">
        <v>876.81</v>
      </c>
      <c r="N412">
        <v>0.24099999999999999</v>
      </c>
      <c r="O412">
        <v>8</v>
      </c>
    </row>
    <row r="413" spans="1:15" x14ac:dyDescent="0.35">
      <c r="A413" t="s">
        <v>425</v>
      </c>
      <c r="B413" s="2">
        <v>45430</v>
      </c>
      <c r="C413" s="2">
        <v>45433</v>
      </c>
      <c r="D413" t="s">
        <v>649</v>
      </c>
      <c r="E413" t="s">
        <v>657</v>
      </c>
      <c r="F413" t="s">
        <v>673</v>
      </c>
      <c r="G413" t="s">
        <v>703</v>
      </c>
      <c r="H413" t="s">
        <v>709</v>
      </c>
      <c r="I413" t="s">
        <v>726</v>
      </c>
      <c r="J413" t="s">
        <v>728</v>
      </c>
      <c r="K413" t="s">
        <v>1144</v>
      </c>
      <c r="L413">
        <v>663.66</v>
      </c>
      <c r="M413">
        <v>824.26</v>
      </c>
      <c r="N413">
        <v>0.23899999999999999</v>
      </c>
      <c r="O413">
        <v>11</v>
      </c>
    </row>
    <row r="414" spans="1:15" x14ac:dyDescent="0.35">
      <c r="A414" t="s">
        <v>426</v>
      </c>
      <c r="B414" s="2">
        <v>45002</v>
      </c>
      <c r="C414" s="2">
        <v>45022</v>
      </c>
      <c r="D414" t="s">
        <v>649</v>
      </c>
      <c r="E414" t="s">
        <v>656</v>
      </c>
      <c r="F414" t="s">
        <v>684</v>
      </c>
      <c r="G414" t="s">
        <v>704</v>
      </c>
      <c r="H414" t="s">
        <v>707</v>
      </c>
      <c r="I414" t="s">
        <v>719</v>
      </c>
      <c r="J414" t="s">
        <v>730</v>
      </c>
      <c r="K414" t="s">
        <v>1145</v>
      </c>
      <c r="L414">
        <v>692.18</v>
      </c>
      <c r="M414">
        <v>1159.3499999999999</v>
      </c>
      <c r="N414">
        <v>0.112</v>
      </c>
      <c r="O414">
        <v>2</v>
      </c>
    </row>
    <row r="415" spans="1:15" x14ac:dyDescent="0.35">
      <c r="A415" t="s">
        <v>427</v>
      </c>
      <c r="B415" s="2">
        <v>45163</v>
      </c>
      <c r="C415" s="2">
        <v>45185</v>
      </c>
      <c r="D415" t="s">
        <v>646</v>
      </c>
      <c r="E415" t="s">
        <v>651</v>
      </c>
      <c r="F415" t="s">
        <v>669</v>
      </c>
      <c r="G415" t="s">
        <v>701</v>
      </c>
      <c r="H415" t="s">
        <v>709</v>
      </c>
      <c r="I415" t="s">
        <v>716</v>
      </c>
      <c r="J415" t="s">
        <v>730</v>
      </c>
      <c r="K415" t="s">
        <v>1146</v>
      </c>
      <c r="L415">
        <v>1196.83</v>
      </c>
      <c r="M415">
        <v>2513.5100000000002</v>
      </c>
      <c r="N415">
        <v>8.3000000000000004E-2</v>
      </c>
      <c r="O415">
        <v>7</v>
      </c>
    </row>
    <row r="416" spans="1:15" x14ac:dyDescent="0.35">
      <c r="A416" t="s">
        <v>428</v>
      </c>
      <c r="B416" s="2">
        <v>45449</v>
      </c>
      <c r="C416" s="2">
        <v>45467</v>
      </c>
      <c r="D416" t="s">
        <v>647</v>
      </c>
      <c r="E416" t="s">
        <v>654</v>
      </c>
      <c r="F416" t="s">
        <v>668</v>
      </c>
      <c r="G416" t="s">
        <v>705</v>
      </c>
      <c r="H416" t="s">
        <v>711</v>
      </c>
      <c r="I416" t="s">
        <v>722</v>
      </c>
      <c r="J416" t="s">
        <v>729</v>
      </c>
      <c r="K416" t="s">
        <v>1147</v>
      </c>
      <c r="L416">
        <v>1253.25</v>
      </c>
      <c r="M416">
        <v>3087.13</v>
      </c>
      <c r="N416">
        <v>7.1999999999999995E-2</v>
      </c>
      <c r="O416">
        <v>11</v>
      </c>
    </row>
    <row r="417" spans="1:15" x14ac:dyDescent="0.35">
      <c r="A417" t="s">
        <v>429</v>
      </c>
      <c r="B417" s="2">
        <v>45167</v>
      </c>
      <c r="C417" s="2">
        <v>45182</v>
      </c>
      <c r="D417" t="s">
        <v>648</v>
      </c>
      <c r="E417" t="s">
        <v>653</v>
      </c>
      <c r="F417" t="s">
        <v>688</v>
      </c>
      <c r="G417" t="s">
        <v>705</v>
      </c>
      <c r="H417" t="s">
        <v>709</v>
      </c>
      <c r="I417" t="s">
        <v>719</v>
      </c>
      <c r="J417" t="s">
        <v>728</v>
      </c>
      <c r="K417" t="s">
        <v>1148</v>
      </c>
      <c r="L417">
        <v>1287.6400000000001</v>
      </c>
      <c r="M417">
        <v>2717.15</v>
      </c>
      <c r="N417">
        <v>3.2000000000000001E-2</v>
      </c>
      <c r="O417">
        <v>7</v>
      </c>
    </row>
    <row r="418" spans="1:15" x14ac:dyDescent="0.35">
      <c r="A418" t="s">
        <v>430</v>
      </c>
      <c r="B418" s="2">
        <v>45626</v>
      </c>
      <c r="C418" s="2">
        <v>45636</v>
      </c>
      <c r="D418" t="s">
        <v>647</v>
      </c>
      <c r="E418" t="s">
        <v>654</v>
      </c>
      <c r="F418" t="s">
        <v>696</v>
      </c>
      <c r="G418" t="s">
        <v>705</v>
      </c>
      <c r="H418" t="s">
        <v>707</v>
      </c>
      <c r="I418" t="s">
        <v>721</v>
      </c>
      <c r="J418" t="s">
        <v>733</v>
      </c>
      <c r="K418" t="s">
        <v>1149</v>
      </c>
      <c r="L418">
        <v>851.49</v>
      </c>
      <c r="M418">
        <v>901.79</v>
      </c>
      <c r="N418">
        <v>0.245</v>
      </c>
      <c r="O418">
        <v>16</v>
      </c>
    </row>
    <row r="419" spans="1:15" x14ac:dyDescent="0.35">
      <c r="A419" t="s">
        <v>431</v>
      </c>
      <c r="B419" s="2">
        <v>45813</v>
      </c>
      <c r="C419" s="2">
        <v>45822</v>
      </c>
      <c r="D419" t="s">
        <v>647</v>
      </c>
      <c r="E419" t="s">
        <v>654</v>
      </c>
      <c r="F419" t="s">
        <v>680</v>
      </c>
      <c r="G419" t="s">
        <v>703</v>
      </c>
      <c r="H419" t="s">
        <v>707</v>
      </c>
      <c r="I419" t="s">
        <v>720</v>
      </c>
      <c r="J419" t="s">
        <v>733</v>
      </c>
      <c r="K419" t="s">
        <v>1150</v>
      </c>
      <c r="L419">
        <v>618.69000000000005</v>
      </c>
      <c r="M419">
        <v>796.15</v>
      </c>
      <c r="N419">
        <v>0.09</v>
      </c>
      <c r="O419">
        <v>11</v>
      </c>
    </row>
    <row r="420" spans="1:15" x14ac:dyDescent="0.35">
      <c r="A420" t="s">
        <v>432</v>
      </c>
      <c r="B420" s="2">
        <v>45730</v>
      </c>
      <c r="C420" s="2">
        <v>45755</v>
      </c>
      <c r="D420" t="s">
        <v>647</v>
      </c>
      <c r="E420" t="s">
        <v>659</v>
      </c>
      <c r="G420" t="s">
        <v>701</v>
      </c>
      <c r="H420" t="s">
        <v>710</v>
      </c>
      <c r="I420" t="s">
        <v>726</v>
      </c>
      <c r="J420" t="s">
        <v>728</v>
      </c>
      <c r="K420" t="s">
        <v>1151</v>
      </c>
      <c r="L420">
        <v>80.59</v>
      </c>
      <c r="M420">
        <v>157.82</v>
      </c>
      <c r="N420">
        <v>0.217</v>
      </c>
      <c r="O420">
        <v>6</v>
      </c>
    </row>
    <row r="421" spans="1:15" x14ac:dyDescent="0.35">
      <c r="A421" t="s">
        <v>433</v>
      </c>
      <c r="B421" s="2">
        <v>45307</v>
      </c>
      <c r="C421" s="2">
        <v>45333</v>
      </c>
      <c r="D421" t="s">
        <v>649</v>
      </c>
      <c r="E421" t="s">
        <v>656</v>
      </c>
      <c r="F421" t="s">
        <v>698</v>
      </c>
      <c r="G421" t="s">
        <v>703</v>
      </c>
      <c r="H421" t="s">
        <v>710</v>
      </c>
      <c r="I421" t="s">
        <v>718</v>
      </c>
      <c r="J421" t="s">
        <v>732</v>
      </c>
      <c r="K421" t="s">
        <v>1152</v>
      </c>
      <c r="L421">
        <v>504.93</v>
      </c>
      <c r="M421">
        <v>819.06</v>
      </c>
      <c r="N421">
        <v>0.22600000000000001</v>
      </c>
      <c r="O421">
        <v>15</v>
      </c>
    </row>
    <row r="422" spans="1:15" x14ac:dyDescent="0.35">
      <c r="A422" t="s">
        <v>434</v>
      </c>
      <c r="B422" s="2">
        <v>45211</v>
      </c>
      <c r="C422" s="2">
        <v>45228</v>
      </c>
      <c r="D422" t="s">
        <v>647</v>
      </c>
      <c r="E422" t="s">
        <v>652</v>
      </c>
      <c r="F422" t="s">
        <v>694</v>
      </c>
      <c r="G422" t="s">
        <v>703</v>
      </c>
      <c r="H422" t="s">
        <v>711</v>
      </c>
      <c r="I422" t="s">
        <v>722</v>
      </c>
      <c r="J422" t="s">
        <v>730</v>
      </c>
      <c r="K422" t="s">
        <v>1153</v>
      </c>
      <c r="L422">
        <v>1102.19</v>
      </c>
      <c r="M422">
        <v>1711.16</v>
      </c>
      <c r="N422">
        <v>0.151</v>
      </c>
      <c r="O422">
        <v>10</v>
      </c>
    </row>
    <row r="423" spans="1:15" x14ac:dyDescent="0.35">
      <c r="A423" t="s">
        <v>435</v>
      </c>
      <c r="B423" s="2">
        <v>45713</v>
      </c>
      <c r="C423" s="2">
        <v>45733</v>
      </c>
      <c r="D423" t="s">
        <v>648</v>
      </c>
      <c r="E423" t="s">
        <v>660</v>
      </c>
      <c r="F423" t="s">
        <v>686</v>
      </c>
      <c r="G423" t="s">
        <v>703</v>
      </c>
      <c r="H423" t="s">
        <v>709</v>
      </c>
      <c r="I423" t="s">
        <v>722</v>
      </c>
      <c r="J423" t="s">
        <v>730</v>
      </c>
      <c r="K423" t="s">
        <v>1154</v>
      </c>
      <c r="L423">
        <v>1205.26</v>
      </c>
      <c r="M423">
        <v>1696.35</v>
      </c>
      <c r="N423">
        <v>1.9E-2</v>
      </c>
      <c r="O423">
        <v>6</v>
      </c>
    </row>
    <row r="424" spans="1:15" x14ac:dyDescent="0.35">
      <c r="A424" t="s">
        <v>436</v>
      </c>
      <c r="B424" s="2">
        <v>45841</v>
      </c>
      <c r="C424" s="2">
        <v>45844</v>
      </c>
      <c r="D424" t="s">
        <v>646</v>
      </c>
      <c r="E424" t="s">
        <v>651</v>
      </c>
      <c r="F424" t="s">
        <v>665</v>
      </c>
      <c r="G424" t="s">
        <v>704</v>
      </c>
      <c r="H424" t="s">
        <v>708</v>
      </c>
      <c r="J424" t="s">
        <v>731</v>
      </c>
      <c r="K424" t="s">
        <v>1155</v>
      </c>
      <c r="L424">
        <v>1313.3</v>
      </c>
      <c r="M424">
        <v>2884.34</v>
      </c>
      <c r="N424">
        <v>0.157</v>
      </c>
      <c r="O424">
        <v>42</v>
      </c>
    </row>
    <row r="425" spans="1:15" x14ac:dyDescent="0.35">
      <c r="A425" t="s">
        <v>437</v>
      </c>
      <c r="B425" s="2">
        <v>45915</v>
      </c>
      <c r="C425" s="2">
        <v>45925</v>
      </c>
      <c r="D425" t="s">
        <v>647</v>
      </c>
      <c r="E425" t="s">
        <v>654</v>
      </c>
      <c r="F425" t="s">
        <v>680</v>
      </c>
      <c r="G425" t="s">
        <v>704</v>
      </c>
      <c r="H425" t="s">
        <v>707</v>
      </c>
      <c r="I425" t="s">
        <v>720</v>
      </c>
      <c r="J425" t="s">
        <v>730</v>
      </c>
      <c r="K425" t="s">
        <v>1156</v>
      </c>
      <c r="L425">
        <v>1488.91</v>
      </c>
      <c r="M425">
        <v>1483.74</v>
      </c>
      <c r="N425">
        <v>0.16800000000000001</v>
      </c>
      <c r="O425">
        <v>24</v>
      </c>
    </row>
    <row r="426" spans="1:15" x14ac:dyDescent="0.35">
      <c r="A426" t="s">
        <v>438</v>
      </c>
      <c r="B426" s="2">
        <v>45341</v>
      </c>
      <c r="C426" s="2">
        <v>45357</v>
      </c>
      <c r="D426" t="s">
        <v>647</v>
      </c>
      <c r="E426" t="s">
        <v>659</v>
      </c>
      <c r="F426" t="s">
        <v>699</v>
      </c>
      <c r="G426" t="s">
        <v>702</v>
      </c>
      <c r="H426" t="s">
        <v>709</v>
      </c>
      <c r="I426" t="s">
        <v>719</v>
      </c>
      <c r="J426" t="s">
        <v>728</v>
      </c>
      <c r="K426" t="s">
        <v>1157</v>
      </c>
      <c r="L426">
        <v>1477.84</v>
      </c>
      <c r="M426">
        <v>3197.47</v>
      </c>
      <c r="N426">
        <v>0.24299999999999999</v>
      </c>
      <c r="O426">
        <v>24</v>
      </c>
    </row>
    <row r="427" spans="1:15" x14ac:dyDescent="0.35">
      <c r="A427" t="s">
        <v>439</v>
      </c>
      <c r="B427" s="2">
        <v>45349</v>
      </c>
      <c r="C427" s="2">
        <v>45377</v>
      </c>
      <c r="D427" t="s">
        <v>647</v>
      </c>
      <c r="E427" t="s">
        <v>654</v>
      </c>
      <c r="F427" t="s">
        <v>691</v>
      </c>
      <c r="G427" t="s">
        <v>702</v>
      </c>
      <c r="H427" t="s">
        <v>709</v>
      </c>
      <c r="I427" t="s">
        <v>715</v>
      </c>
      <c r="J427" t="s">
        <v>731</v>
      </c>
      <c r="K427" t="s">
        <v>1158</v>
      </c>
      <c r="L427">
        <v>1035.19</v>
      </c>
      <c r="M427">
        <v>2322.6999999999998</v>
      </c>
      <c r="N427">
        <v>0.17299999999999999</v>
      </c>
      <c r="O427">
        <v>8</v>
      </c>
    </row>
    <row r="428" spans="1:15" x14ac:dyDescent="0.35">
      <c r="A428" t="s">
        <v>440</v>
      </c>
      <c r="B428" s="2">
        <v>45897</v>
      </c>
      <c r="C428" s="2">
        <v>45905</v>
      </c>
      <c r="D428" t="s">
        <v>646</v>
      </c>
      <c r="E428" t="s">
        <v>651</v>
      </c>
      <c r="F428" t="s">
        <v>663</v>
      </c>
      <c r="G428" t="s">
        <v>705</v>
      </c>
      <c r="H428" t="s">
        <v>709</v>
      </c>
      <c r="I428" t="s">
        <v>718</v>
      </c>
      <c r="J428" t="s">
        <v>731</v>
      </c>
      <c r="K428" t="s">
        <v>1159</v>
      </c>
      <c r="L428">
        <v>1271.0999999999999</v>
      </c>
      <c r="M428">
        <v>1932.42</v>
      </c>
      <c r="N428">
        <v>0.25</v>
      </c>
      <c r="O428">
        <v>21</v>
      </c>
    </row>
    <row r="429" spans="1:15" x14ac:dyDescent="0.35">
      <c r="A429" t="s">
        <v>441</v>
      </c>
      <c r="B429" s="2">
        <v>45522</v>
      </c>
      <c r="C429" s="2">
        <v>45547</v>
      </c>
      <c r="D429" t="s">
        <v>647</v>
      </c>
      <c r="E429" t="s">
        <v>654</v>
      </c>
      <c r="F429" t="s">
        <v>691</v>
      </c>
      <c r="G429" t="s">
        <v>704</v>
      </c>
      <c r="H429" t="s">
        <v>709</v>
      </c>
      <c r="I429" t="s">
        <v>712</v>
      </c>
      <c r="J429" t="s">
        <v>730</v>
      </c>
      <c r="K429" t="s">
        <v>1160</v>
      </c>
      <c r="L429">
        <v>1154.03</v>
      </c>
      <c r="M429">
        <v>1590.36</v>
      </c>
      <c r="N429">
        <v>0.314</v>
      </c>
      <c r="O429">
        <v>18</v>
      </c>
    </row>
    <row r="430" spans="1:15" x14ac:dyDescent="0.35">
      <c r="A430" t="s">
        <v>442</v>
      </c>
      <c r="B430" s="2">
        <v>45347</v>
      </c>
      <c r="C430" s="2">
        <v>45360</v>
      </c>
      <c r="D430" t="s">
        <v>649</v>
      </c>
      <c r="E430" t="s">
        <v>657</v>
      </c>
      <c r="F430" t="s">
        <v>673</v>
      </c>
      <c r="G430" t="s">
        <v>705</v>
      </c>
      <c r="H430" t="s">
        <v>710</v>
      </c>
      <c r="I430" t="s">
        <v>718</v>
      </c>
      <c r="J430" t="s">
        <v>732</v>
      </c>
      <c r="K430" t="s">
        <v>1161</v>
      </c>
      <c r="L430">
        <v>322.44</v>
      </c>
      <c r="M430">
        <v>395.61</v>
      </c>
      <c r="N430">
        <v>0</v>
      </c>
      <c r="O430">
        <v>34</v>
      </c>
    </row>
    <row r="431" spans="1:15" x14ac:dyDescent="0.35">
      <c r="A431" t="s">
        <v>443</v>
      </c>
      <c r="B431" s="2">
        <v>45784</v>
      </c>
      <c r="C431" s="2">
        <v>45790</v>
      </c>
      <c r="D431" t="s">
        <v>647</v>
      </c>
      <c r="E431" t="s">
        <v>654</v>
      </c>
      <c r="F431" t="s">
        <v>668</v>
      </c>
      <c r="G431" t="s">
        <v>706</v>
      </c>
      <c r="H431" t="s">
        <v>711</v>
      </c>
      <c r="I431" t="s">
        <v>713</v>
      </c>
      <c r="J431" t="s">
        <v>730</v>
      </c>
      <c r="K431" t="s">
        <v>1162</v>
      </c>
      <c r="L431">
        <v>935.98</v>
      </c>
      <c r="M431">
        <v>2077.69</v>
      </c>
      <c r="N431">
        <v>0.17499999999999999</v>
      </c>
      <c r="O431">
        <v>24</v>
      </c>
    </row>
    <row r="432" spans="1:15" x14ac:dyDescent="0.35">
      <c r="A432" t="s">
        <v>444</v>
      </c>
      <c r="B432" s="2">
        <v>45597</v>
      </c>
      <c r="C432" s="2">
        <v>45608</v>
      </c>
      <c r="D432" t="s">
        <v>649</v>
      </c>
      <c r="E432" t="s">
        <v>656</v>
      </c>
      <c r="F432" t="s">
        <v>698</v>
      </c>
      <c r="G432" t="s">
        <v>704</v>
      </c>
      <c r="H432" t="s">
        <v>708</v>
      </c>
      <c r="I432" t="s">
        <v>717</v>
      </c>
      <c r="J432" t="s">
        <v>728</v>
      </c>
      <c r="K432" t="s">
        <v>1163</v>
      </c>
      <c r="L432">
        <v>599.84</v>
      </c>
      <c r="M432">
        <v>1330.85</v>
      </c>
      <c r="N432">
        <v>0.115</v>
      </c>
      <c r="O432">
        <v>11</v>
      </c>
    </row>
    <row r="433" spans="1:15" x14ac:dyDescent="0.35">
      <c r="A433" t="s">
        <v>445</v>
      </c>
      <c r="B433" s="2">
        <v>45654</v>
      </c>
      <c r="C433" s="2">
        <v>45665</v>
      </c>
      <c r="D433" t="s">
        <v>647</v>
      </c>
      <c r="E433" t="s">
        <v>659</v>
      </c>
      <c r="F433" t="s">
        <v>676</v>
      </c>
      <c r="G433" t="s">
        <v>706</v>
      </c>
      <c r="H433" t="s">
        <v>708</v>
      </c>
      <c r="I433" t="s">
        <v>723</v>
      </c>
      <c r="J433" t="s">
        <v>731</v>
      </c>
      <c r="K433" t="s">
        <v>1164</v>
      </c>
      <c r="L433">
        <v>1201.31</v>
      </c>
      <c r="M433">
        <v>2764.65</v>
      </c>
      <c r="N433">
        <v>0</v>
      </c>
      <c r="O433">
        <v>21</v>
      </c>
    </row>
    <row r="434" spans="1:15" x14ac:dyDescent="0.35">
      <c r="A434" t="s">
        <v>446</v>
      </c>
      <c r="B434" s="2">
        <v>45220</v>
      </c>
      <c r="C434" s="2">
        <v>45220</v>
      </c>
      <c r="D434" t="s">
        <v>649</v>
      </c>
      <c r="E434" t="s">
        <v>658</v>
      </c>
      <c r="F434" t="s">
        <v>693</v>
      </c>
      <c r="G434" t="s">
        <v>706</v>
      </c>
      <c r="H434" t="s">
        <v>710</v>
      </c>
      <c r="I434" t="s">
        <v>713</v>
      </c>
      <c r="J434" t="s">
        <v>732</v>
      </c>
      <c r="K434" t="s">
        <v>1165</v>
      </c>
      <c r="L434">
        <v>384.19</v>
      </c>
      <c r="M434">
        <v>278.35000000000002</v>
      </c>
      <c r="N434">
        <v>5.6000000000000001E-2</v>
      </c>
      <c r="O434">
        <v>10</v>
      </c>
    </row>
    <row r="435" spans="1:15" x14ac:dyDescent="0.35">
      <c r="A435" t="s">
        <v>447</v>
      </c>
      <c r="B435" s="2">
        <v>45636</v>
      </c>
      <c r="C435" s="2">
        <v>45645</v>
      </c>
      <c r="D435" t="s">
        <v>646</v>
      </c>
      <c r="E435" t="s">
        <v>651</v>
      </c>
      <c r="F435" t="s">
        <v>665</v>
      </c>
      <c r="G435" t="s">
        <v>701</v>
      </c>
      <c r="H435" t="s">
        <v>707</v>
      </c>
      <c r="I435" t="s">
        <v>719</v>
      </c>
      <c r="J435" t="s">
        <v>732</v>
      </c>
      <c r="K435" t="s">
        <v>1166</v>
      </c>
      <c r="L435">
        <v>488.68</v>
      </c>
      <c r="M435">
        <v>984.36</v>
      </c>
      <c r="N435">
        <v>5.8999999999999997E-2</v>
      </c>
      <c r="O435">
        <v>14</v>
      </c>
    </row>
    <row r="436" spans="1:15" x14ac:dyDescent="0.35">
      <c r="A436" t="s">
        <v>448</v>
      </c>
      <c r="B436" s="2">
        <v>45542</v>
      </c>
      <c r="C436" s="2">
        <v>45553</v>
      </c>
      <c r="D436" t="s">
        <v>647</v>
      </c>
      <c r="E436" t="s">
        <v>659</v>
      </c>
      <c r="F436" t="s">
        <v>699</v>
      </c>
      <c r="G436" t="s">
        <v>704</v>
      </c>
      <c r="H436" t="s">
        <v>710</v>
      </c>
      <c r="I436" t="s">
        <v>719</v>
      </c>
      <c r="J436" t="s">
        <v>729</v>
      </c>
      <c r="K436" t="s">
        <v>1167</v>
      </c>
      <c r="L436">
        <v>181.74</v>
      </c>
      <c r="M436">
        <v>190.84</v>
      </c>
      <c r="N436">
        <v>0.214</v>
      </c>
      <c r="O436">
        <v>13</v>
      </c>
    </row>
    <row r="437" spans="1:15" x14ac:dyDescent="0.35">
      <c r="A437" t="s">
        <v>449</v>
      </c>
      <c r="B437" s="2">
        <v>45217</v>
      </c>
      <c r="C437" s="2">
        <v>45219</v>
      </c>
      <c r="D437" t="s">
        <v>646</v>
      </c>
      <c r="E437" t="s">
        <v>650</v>
      </c>
      <c r="F437" t="s">
        <v>662</v>
      </c>
      <c r="G437" t="s">
        <v>704</v>
      </c>
      <c r="H437" t="s">
        <v>707</v>
      </c>
      <c r="I437" t="s">
        <v>713</v>
      </c>
      <c r="J437" t="s">
        <v>730</v>
      </c>
      <c r="K437" t="s">
        <v>1168</v>
      </c>
      <c r="L437">
        <v>774.12</v>
      </c>
      <c r="M437">
        <v>908.3</v>
      </c>
      <c r="N437">
        <v>0</v>
      </c>
      <c r="O437">
        <v>30</v>
      </c>
    </row>
    <row r="438" spans="1:15" x14ac:dyDescent="0.35">
      <c r="A438" t="s">
        <v>450</v>
      </c>
      <c r="B438" s="2">
        <v>45650</v>
      </c>
      <c r="C438" s="2">
        <v>45670</v>
      </c>
      <c r="D438" t="s">
        <v>647</v>
      </c>
      <c r="E438" t="s">
        <v>654</v>
      </c>
      <c r="F438" t="s">
        <v>668</v>
      </c>
      <c r="G438" t="s">
        <v>701</v>
      </c>
      <c r="H438" t="s">
        <v>709</v>
      </c>
      <c r="I438" t="s">
        <v>726</v>
      </c>
      <c r="J438" t="s">
        <v>729</v>
      </c>
      <c r="K438" t="s">
        <v>1169</v>
      </c>
      <c r="L438">
        <v>126.15</v>
      </c>
      <c r="M438">
        <v>284.23</v>
      </c>
      <c r="N438">
        <v>0.113</v>
      </c>
      <c r="O438">
        <v>22</v>
      </c>
    </row>
    <row r="439" spans="1:15" x14ac:dyDescent="0.35">
      <c r="A439" t="s">
        <v>451</v>
      </c>
      <c r="B439" s="2">
        <v>45037</v>
      </c>
      <c r="C439" s="2">
        <v>45035</v>
      </c>
      <c r="D439" t="s">
        <v>647</v>
      </c>
      <c r="E439" t="s">
        <v>652</v>
      </c>
      <c r="F439" t="s">
        <v>694</v>
      </c>
      <c r="G439" t="s">
        <v>705</v>
      </c>
      <c r="H439" t="s">
        <v>711</v>
      </c>
      <c r="I439" t="s">
        <v>724</v>
      </c>
      <c r="J439" t="s">
        <v>727</v>
      </c>
      <c r="K439" t="s">
        <v>1170</v>
      </c>
      <c r="L439">
        <v>607.04</v>
      </c>
      <c r="M439">
        <v>1229.3399999999999</v>
      </c>
      <c r="N439">
        <v>0.14699999999999999</v>
      </c>
      <c r="O439">
        <v>7</v>
      </c>
    </row>
    <row r="440" spans="1:15" x14ac:dyDescent="0.35">
      <c r="A440" t="s">
        <v>452</v>
      </c>
      <c r="B440" s="2">
        <v>45290</v>
      </c>
      <c r="C440" s="2">
        <v>45299</v>
      </c>
      <c r="D440" t="s">
        <v>649</v>
      </c>
      <c r="E440" t="s">
        <v>657</v>
      </c>
      <c r="F440" t="s">
        <v>673</v>
      </c>
      <c r="G440" t="s">
        <v>704</v>
      </c>
      <c r="H440" t="s">
        <v>709</v>
      </c>
      <c r="I440" t="s">
        <v>716</v>
      </c>
      <c r="J440" t="s">
        <v>733</v>
      </c>
      <c r="K440" t="s">
        <v>1171</v>
      </c>
      <c r="L440">
        <v>861.1</v>
      </c>
      <c r="M440">
        <v>1224.72</v>
      </c>
      <c r="N440">
        <v>0.17399999999999999</v>
      </c>
      <c r="O440">
        <v>24</v>
      </c>
    </row>
    <row r="441" spans="1:15" x14ac:dyDescent="0.35">
      <c r="A441" t="s">
        <v>453</v>
      </c>
      <c r="B441" s="2">
        <v>44978</v>
      </c>
      <c r="C441" s="2">
        <v>44997</v>
      </c>
      <c r="D441" t="s">
        <v>646</v>
      </c>
      <c r="E441" t="s">
        <v>650</v>
      </c>
      <c r="F441" t="s">
        <v>678</v>
      </c>
      <c r="G441" t="s">
        <v>701</v>
      </c>
      <c r="H441" t="s">
        <v>708</v>
      </c>
      <c r="I441" t="s">
        <v>721</v>
      </c>
      <c r="J441" t="s">
        <v>729</v>
      </c>
      <c r="K441" t="s">
        <v>1172</v>
      </c>
      <c r="L441">
        <v>352.65</v>
      </c>
      <c r="M441">
        <v>485.86</v>
      </c>
      <c r="N441">
        <v>4.1000000000000002E-2</v>
      </c>
      <c r="O441">
        <v>6</v>
      </c>
    </row>
    <row r="442" spans="1:15" x14ac:dyDescent="0.35">
      <c r="A442" t="s">
        <v>454</v>
      </c>
      <c r="B442" s="2">
        <v>45063</v>
      </c>
      <c r="C442" s="2">
        <v>45080</v>
      </c>
      <c r="D442" t="s">
        <v>647</v>
      </c>
      <c r="E442" t="s">
        <v>659</v>
      </c>
      <c r="F442" t="s">
        <v>699</v>
      </c>
      <c r="G442" t="s">
        <v>703</v>
      </c>
      <c r="H442" t="s">
        <v>710</v>
      </c>
      <c r="I442" t="s">
        <v>724</v>
      </c>
      <c r="J442" t="s">
        <v>728</v>
      </c>
      <c r="K442" t="s">
        <v>1173</v>
      </c>
      <c r="L442">
        <v>979.59</v>
      </c>
      <c r="M442">
        <v>2210.94</v>
      </c>
      <c r="N442">
        <v>0.15</v>
      </c>
      <c r="O442">
        <v>11</v>
      </c>
    </row>
    <row r="443" spans="1:15" x14ac:dyDescent="0.35">
      <c r="A443" t="s">
        <v>455</v>
      </c>
      <c r="B443" s="2">
        <v>45374</v>
      </c>
      <c r="C443" s="2">
        <v>45377</v>
      </c>
      <c r="D443" t="s">
        <v>647</v>
      </c>
      <c r="E443" t="s">
        <v>654</v>
      </c>
      <c r="F443" t="s">
        <v>668</v>
      </c>
      <c r="G443" t="s">
        <v>702</v>
      </c>
      <c r="H443" t="s">
        <v>711</v>
      </c>
      <c r="I443" t="s">
        <v>715</v>
      </c>
      <c r="J443" t="s">
        <v>730</v>
      </c>
      <c r="K443" t="s">
        <v>1174</v>
      </c>
      <c r="L443">
        <v>382.21</v>
      </c>
      <c r="M443">
        <v>571.89</v>
      </c>
      <c r="N443">
        <v>0.14799999999999999</v>
      </c>
      <c r="O443">
        <v>26</v>
      </c>
    </row>
    <row r="444" spans="1:15" x14ac:dyDescent="0.35">
      <c r="A444" t="s">
        <v>456</v>
      </c>
      <c r="B444" s="2">
        <v>45189</v>
      </c>
      <c r="C444" s="2">
        <v>45197</v>
      </c>
      <c r="D444" t="s">
        <v>647</v>
      </c>
      <c r="E444" t="s">
        <v>654</v>
      </c>
      <c r="G444" t="s">
        <v>701</v>
      </c>
      <c r="I444" t="s">
        <v>717</v>
      </c>
      <c r="J444" t="s">
        <v>733</v>
      </c>
      <c r="K444" t="s">
        <v>1175</v>
      </c>
      <c r="L444">
        <v>1362.06</v>
      </c>
      <c r="M444">
        <v>3398.37</v>
      </c>
      <c r="N444">
        <v>0.157</v>
      </c>
      <c r="O444">
        <v>11</v>
      </c>
    </row>
    <row r="445" spans="1:15" x14ac:dyDescent="0.35">
      <c r="A445" t="s">
        <v>457</v>
      </c>
      <c r="B445" s="2">
        <v>45526</v>
      </c>
      <c r="C445" s="2">
        <v>45539</v>
      </c>
      <c r="D445" t="s">
        <v>649</v>
      </c>
      <c r="E445" t="s">
        <v>656</v>
      </c>
      <c r="F445" t="s">
        <v>698</v>
      </c>
      <c r="G445" t="s">
        <v>703</v>
      </c>
      <c r="H445" t="s">
        <v>707</v>
      </c>
      <c r="I445" t="s">
        <v>716</v>
      </c>
      <c r="J445" t="s">
        <v>728</v>
      </c>
      <c r="K445" t="s">
        <v>1176</v>
      </c>
      <c r="L445">
        <v>90.04</v>
      </c>
      <c r="M445">
        <v>194.62</v>
      </c>
      <c r="N445">
        <v>4.2999999999999997E-2</v>
      </c>
      <c r="O445">
        <v>32</v>
      </c>
    </row>
    <row r="446" spans="1:15" x14ac:dyDescent="0.35">
      <c r="A446" t="s">
        <v>458</v>
      </c>
      <c r="B446" s="2">
        <v>45560</v>
      </c>
      <c r="C446" s="2">
        <v>45568</v>
      </c>
      <c r="D446" t="s">
        <v>648</v>
      </c>
      <c r="E446" t="s">
        <v>653</v>
      </c>
      <c r="F446" t="s">
        <v>667</v>
      </c>
      <c r="G446" t="s">
        <v>704</v>
      </c>
      <c r="H446" t="s">
        <v>708</v>
      </c>
      <c r="I446" t="s">
        <v>718</v>
      </c>
      <c r="J446" t="s">
        <v>728</v>
      </c>
      <c r="K446" t="s">
        <v>1177</v>
      </c>
      <c r="L446">
        <v>558.19000000000005</v>
      </c>
      <c r="M446">
        <v>1031.6400000000001</v>
      </c>
      <c r="N446">
        <v>0</v>
      </c>
      <c r="O446">
        <v>21</v>
      </c>
    </row>
    <row r="447" spans="1:15" x14ac:dyDescent="0.35">
      <c r="A447" t="s">
        <v>459</v>
      </c>
      <c r="B447" s="2">
        <v>45090</v>
      </c>
      <c r="C447" s="2">
        <v>45101</v>
      </c>
      <c r="D447" t="s">
        <v>648</v>
      </c>
      <c r="E447" t="s">
        <v>653</v>
      </c>
      <c r="F447" t="s">
        <v>667</v>
      </c>
      <c r="G447" t="s">
        <v>701</v>
      </c>
      <c r="H447" t="s">
        <v>708</v>
      </c>
      <c r="I447" t="s">
        <v>712</v>
      </c>
      <c r="J447" t="s">
        <v>728</v>
      </c>
      <c r="K447" t="s">
        <v>1178</v>
      </c>
      <c r="L447">
        <v>247.07</v>
      </c>
      <c r="M447">
        <v>495.19</v>
      </c>
      <c r="N447">
        <v>2.8000000000000001E-2</v>
      </c>
      <c r="O447">
        <v>4</v>
      </c>
    </row>
    <row r="448" spans="1:15" x14ac:dyDescent="0.35">
      <c r="A448" t="s">
        <v>460</v>
      </c>
      <c r="B448" s="2">
        <v>45284</v>
      </c>
      <c r="C448" s="2">
        <v>45304</v>
      </c>
      <c r="D448" t="s">
        <v>647</v>
      </c>
      <c r="E448" t="s">
        <v>652</v>
      </c>
      <c r="F448" t="s">
        <v>694</v>
      </c>
      <c r="G448" t="s">
        <v>702</v>
      </c>
      <c r="H448" t="s">
        <v>711</v>
      </c>
      <c r="I448" t="s">
        <v>717</v>
      </c>
      <c r="J448" t="s">
        <v>731</v>
      </c>
      <c r="K448" t="s">
        <v>1179</v>
      </c>
      <c r="L448">
        <v>625.37</v>
      </c>
      <c r="M448">
        <v>1319.04</v>
      </c>
      <c r="N448">
        <v>7.3999999999999996E-2</v>
      </c>
      <c r="O448">
        <v>8</v>
      </c>
    </row>
    <row r="449" spans="1:15" x14ac:dyDescent="0.35">
      <c r="A449" t="s">
        <v>461</v>
      </c>
      <c r="B449" s="2">
        <v>45746</v>
      </c>
      <c r="C449" s="2">
        <v>45776</v>
      </c>
      <c r="D449" t="s">
        <v>646</v>
      </c>
      <c r="E449" t="s">
        <v>661</v>
      </c>
      <c r="F449" t="s">
        <v>687</v>
      </c>
      <c r="G449" t="s">
        <v>704</v>
      </c>
      <c r="H449" t="s">
        <v>709</v>
      </c>
      <c r="I449" t="s">
        <v>713</v>
      </c>
      <c r="J449" t="s">
        <v>732</v>
      </c>
      <c r="K449" t="s">
        <v>1180</v>
      </c>
      <c r="L449">
        <v>194.6</v>
      </c>
      <c r="M449">
        <v>314.87</v>
      </c>
      <c r="N449">
        <v>0.29299999999999998</v>
      </c>
      <c r="O449">
        <v>25</v>
      </c>
    </row>
    <row r="450" spans="1:15" x14ac:dyDescent="0.35">
      <c r="A450" t="s">
        <v>462</v>
      </c>
      <c r="B450" s="2">
        <v>45446</v>
      </c>
      <c r="C450" s="2">
        <v>45467</v>
      </c>
      <c r="D450" t="s">
        <v>648</v>
      </c>
      <c r="E450" t="s">
        <v>653</v>
      </c>
      <c r="F450" t="s">
        <v>667</v>
      </c>
      <c r="G450" t="s">
        <v>705</v>
      </c>
      <c r="H450" t="s">
        <v>711</v>
      </c>
      <c r="I450" t="s">
        <v>715</v>
      </c>
      <c r="J450" t="s">
        <v>732</v>
      </c>
      <c r="K450" t="s">
        <v>1181</v>
      </c>
      <c r="L450">
        <v>1205.5</v>
      </c>
      <c r="M450">
        <v>2210.17</v>
      </c>
      <c r="N450">
        <v>0.104</v>
      </c>
      <c r="O450">
        <v>23</v>
      </c>
    </row>
    <row r="451" spans="1:15" x14ac:dyDescent="0.35">
      <c r="A451" t="s">
        <v>463</v>
      </c>
      <c r="B451" s="2">
        <v>45454</v>
      </c>
      <c r="C451" s="2">
        <v>45482</v>
      </c>
      <c r="D451" t="s">
        <v>646</v>
      </c>
      <c r="E451" t="s">
        <v>651</v>
      </c>
      <c r="F451" t="s">
        <v>663</v>
      </c>
      <c r="G451" t="s">
        <v>701</v>
      </c>
      <c r="H451" t="s">
        <v>709</v>
      </c>
      <c r="I451" t="s">
        <v>714</v>
      </c>
      <c r="J451" t="s">
        <v>730</v>
      </c>
      <c r="K451" t="s">
        <v>1182</v>
      </c>
      <c r="L451">
        <v>895.54</v>
      </c>
      <c r="M451">
        <v>1045</v>
      </c>
      <c r="N451">
        <v>0.216</v>
      </c>
      <c r="O451">
        <v>15</v>
      </c>
    </row>
    <row r="452" spans="1:15" x14ac:dyDescent="0.35">
      <c r="A452" t="s">
        <v>464</v>
      </c>
      <c r="B452" s="2">
        <v>45129</v>
      </c>
      <c r="C452" s="2">
        <v>45128</v>
      </c>
      <c r="D452" t="s">
        <v>647</v>
      </c>
      <c r="E452" t="s">
        <v>654</v>
      </c>
      <c r="F452" t="s">
        <v>680</v>
      </c>
      <c r="G452" t="s">
        <v>705</v>
      </c>
      <c r="H452" t="s">
        <v>710</v>
      </c>
      <c r="I452" t="s">
        <v>718</v>
      </c>
      <c r="J452" t="s">
        <v>728</v>
      </c>
      <c r="K452" t="s">
        <v>1183</v>
      </c>
      <c r="L452">
        <v>946.99</v>
      </c>
      <c r="M452">
        <v>2132.19</v>
      </c>
      <c r="N452">
        <v>0.16500000000000001</v>
      </c>
      <c r="O452">
        <v>7</v>
      </c>
    </row>
    <row r="453" spans="1:15" x14ac:dyDescent="0.35">
      <c r="A453" t="s">
        <v>465</v>
      </c>
      <c r="B453" s="2">
        <v>44945</v>
      </c>
      <c r="C453" s="2">
        <v>44960</v>
      </c>
      <c r="D453" t="s">
        <v>649</v>
      </c>
      <c r="E453" t="s">
        <v>658</v>
      </c>
      <c r="F453" t="s">
        <v>683</v>
      </c>
      <c r="G453" t="s">
        <v>706</v>
      </c>
      <c r="H453" t="s">
        <v>710</v>
      </c>
      <c r="I453" t="s">
        <v>715</v>
      </c>
      <c r="J453" t="s">
        <v>733</v>
      </c>
      <c r="K453" t="s">
        <v>1184</v>
      </c>
      <c r="L453">
        <v>873.06</v>
      </c>
      <c r="M453">
        <v>2101.5500000000002</v>
      </c>
      <c r="N453">
        <v>6.6000000000000003E-2</v>
      </c>
      <c r="O453">
        <v>10</v>
      </c>
    </row>
    <row r="454" spans="1:15" x14ac:dyDescent="0.35">
      <c r="A454" t="s">
        <v>466</v>
      </c>
      <c r="B454" s="2">
        <v>45413</v>
      </c>
      <c r="C454" s="2">
        <v>45428</v>
      </c>
      <c r="D454" t="s">
        <v>647</v>
      </c>
      <c r="E454" t="s">
        <v>654</v>
      </c>
      <c r="F454" t="s">
        <v>668</v>
      </c>
      <c r="G454" t="s">
        <v>705</v>
      </c>
      <c r="H454" t="s">
        <v>707</v>
      </c>
      <c r="I454" t="s">
        <v>716</v>
      </c>
      <c r="J454" t="s">
        <v>727</v>
      </c>
      <c r="K454" t="s">
        <v>1185</v>
      </c>
      <c r="L454">
        <v>901.19</v>
      </c>
      <c r="M454">
        <v>2125.44</v>
      </c>
      <c r="N454">
        <v>7.0999999999999994E-2</v>
      </c>
      <c r="O454">
        <v>12</v>
      </c>
    </row>
    <row r="455" spans="1:15" x14ac:dyDescent="0.35">
      <c r="A455" t="s">
        <v>467</v>
      </c>
      <c r="B455" s="2">
        <v>45817</v>
      </c>
      <c r="C455" s="2">
        <v>45832</v>
      </c>
      <c r="D455" t="s">
        <v>647</v>
      </c>
      <c r="E455" t="s">
        <v>652</v>
      </c>
      <c r="F455" t="s">
        <v>694</v>
      </c>
      <c r="G455" t="s">
        <v>701</v>
      </c>
      <c r="H455" t="s">
        <v>711</v>
      </c>
      <c r="I455" t="s">
        <v>717</v>
      </c>
      <c r="J455" t="s">
        <v>730</v>
      </c>
      <c r="K455" t="s">
        <v>1186</v>
      </c>
      <c r="L455">
        <v>400.39</v>
      </c>
      <c r="M455">
        <v>712.75</v>
      </c>
      <c r="N455">
        <v>0.115</v>
      </c>
      <c r="O455">
        <v>19</v>
      </c>
    </row>
    <row r="456" spans="1:15" x14ac:dyDescent="0.35">
      <c r="A456" t="s">
        <v>468</v>
      </c>
      <c r="B456" s="2">
        <v>45070</v>
      </c>
      <c r="C456" s="2">
        <v>45098</v>
      </c>
      <c r="D456" t="s">
        <v>648</v>
      </c>
      <c r="E456" t="s">
        <v>660</v>
      </c>
      <c r="F456" t="s">
        <v>697</v>
      </c>
      <c r="G456" t="s">
        <v>705</v>
      </c>
      <c r="H456" t="s">
        <v>709</v>
      </c>
      <c r="I456" t="s">
        <v>715</v>
      </c>
      <c r="J456" t="s">
        <v>732</v>
      </c>
      <c r="K456" t="s">
        <v>1187</v>
      </c>
      <c r="L456">
        <v>813.97</v>
      </c>
      <c r="M456">
        <v>1568.83</v>
      </c>
      <c r="N456">
        <v>1.7000000000000001E-2</v>
      </c>
      <c r="O456">
        <v>15</v>
      </c>
    </row>
    <row r="457" spans="1:15" x14ac:dyDescent="0.35">
      <c r="A457" t="s">
        <v>469</v>
      </c>
      <c r="B457" s="2">
        <v>45653</v>
      </c>
      <c r="C457" s="2">
        <v>45655</v>
      </c>
      <c r="D457" t="s">
        <v>648</v>
      </c>
      <c r="E457" t="s">
        <v>653</v>
      </c>
      <c r="F457" t="s">
        <v>688</v>
      </c>
      <c r="G457" t="s">
        <v>706</v>
      </c>
      <c r="H457" t="s">
        <v>709</v>
      </c>
      <c r="I457" t="s">
        <v>712</v>
      </c>
      <c r="J457" t="s">
        <v>733</v>
      </c>
      <c r="K457" t="s">
        <v>1188</v>
      </c>
      <c r="L457">
        <v>1146.72</v>
      </c>
      <c r="M457">
        <v>2074.34</v>
      </c>
      <c r="N457">
        <v>0.111</v>
      </c>
      <c r="O457">
        <v>8</v>
      </c>
    </row>
    <row r="458" spans="1:15" x14ac:dyDescent="0.35">
      <c r="A458" t="s">
        <v>470</v>
      </c>
      <c r="B458" s="2">
        <v>45265</v>
      </c>
      <c r="C458" s="2">
        <v>45272</v>
      </c>
      <c r="D458" t="s">
        <v>648</v>
      </c>
      <c r="E458" t="s">
        <v>655</v>
      </c>
      <c r="F458" t="s">
        <v>672</v>
      </c>
      <c r="G458" t="s">
        <v>701</v>
      </c>
      <c r="H458" t="s">
        <v>711</v>
      </c>
      <c r="I458" t="s">
        <v>721</v>
      </c>
      <c r="J458" t="s">
        <v>730</v>
      </c>
      <c r="K458" t="s">
        <v>1189</v>
      </c>
      <c r="L458">
        <v>307.43</v>
      </c>
      <c r="M458">
        <v>495.19</v>
      </c>
      <c r="N458">
        <v>0</v>
      </c>
      <c r="O458">
        <v>42</v>
      </c>
    </row>
    <row r="459" spans="1:15" x14ac:dyDescent="0.35">
      <c r="A459" t="s">
        <v>471</v>
      </c>
      <c r="B459" s="2">
        <v>45048</v>
      </c>
      <c r="C459" s="2">
        <v>45065</v>
      </c>
      <c r="D459" t="s">
        <v>647</v>
      </c>
      <c r="E459" t="s">
        <v>659</v>
      </c>
      <c r="F459" t="s">
        <v>685</v>
      </c>
      <c r="G459" t="s">
        <v>703</v>
      </c>
      <c r="H459" t="s">
        <v>711</v>
      </c>
      <c r="I459" t="s">
        <v>713</v>
      </c>
      <c r="J459" t="s">
        <v>732</v>
      </c>
      <c r="K459" t="s">
        <v>1190</v>
      </c>
      <c r="L459">
        <v>714.28</v>
      </c>
      <c r="M459">
        <v>757.59</v>
      </c>
      <c r="N459">
        <v>0.13600000000000001</v>
      </c>
      <c r="O459">
        <v>12</v>
      </c>
    </row>
    <row r="460" spans="1:15" x14ac:dyDescent="0.35">
      <c r="A460" t="s">
        <v>472</v>
      </c>
      <c r="B460" s="2">
        <v>45260</v>
      </c>
      <c r="C460" s="2">
        <v>45270</v>
      </c>
      <c r="D460" t="s">
        <v>649</v>
      </c>
      <c r="E460" t="s">
        <v>656</v>
      </c>
      <c r="F460" t="s">
        <v>684</v>
      </c>
      <c r="G460" t="s">
        <v>705</v>
      </c>
      <c r="H460" t="s">
        <v>711</v>
      </c>
      <c r="I460" t="s">
        <v>721</v>
      </c>
      <c r="J460" t="s">
        <v>731</v>
      </c>
      <c r="K460" t="s">
        <v>1191</v>
      </c>
      <c r="L460">
        <v>174.74</v>
      </c>
      <c r="M460">
        <v>415.96</v>
      </c>
      <c r="N460">
        <v>0.125</v>
      </c>
      <c r="O460">
        <v>21</v>
      </c>
    </row>
    <row r="461" spans="1:15" x14ac:dyDescent="0.35">
      <c r="A461" t="s">
        <v>473</v>
      </c>
      <c r="B461" s="2">
        <v>45417</v>
      </c>
      <c r="C461" s="2">
        <v>45430</v>
      </c>
      <c r="D461" t="s">
        <v>649</v>
      </c>
      <c r="E461" t="s">
        <v>657</v>
      </c>
      <c r="F461" t="s">
        <v>673</v>
      </c>
      <c r="G461" t="s">
        <v>701</v>
      </c>
      <c r="H461" t="s">
        <v>709</v>
      </c>
      <c r="I461" t="s">
        <v>720</v>
      </c>
      <c r="J461" t="s">
        <v>727</v>
      </c>
      <c r="K461" t="s">
        <v>1192</v>
      </c>
      <c r="L461">
        <v>1264.04</v>
      </c>
      <c r="M461">
        <v>1870.89</v>
      </c>
      <c r="N461">
        <v>0</v>
      </c>
      <c r="O461">
        <v>13</v>
      </c>
    </row>
    <row r="462" spans="1:15" x14ac:dyDescent="0.35">
      <c r="A462" t="s">
        <v>474</v>
      </c>
      <c r="B462" s="2">
        <v>45116</v>
      </c>
      <c r="C462" s="2">
        <v>45126</v>
      </c>
      <c r="D462" t="s">
        <v>647</v>
      </c>
      <c r="E462" t="s">
        <v>652</v>
      </c>
      <c r="F462" t="s">
        <v>689</v>
      </c>
      <c r="G462" t="s">
        <v>706</v>
      </c>
      <c r="H462" t="s">
        <v>710</v>
      </c>
      <c r="I462" t="s">
        <v>725</v>
      </c>
      <c r="J462" t="s">
        <v>727</v>
      </c>
      <c r="K462" t="s">
        <v>1193</v>
      </c>
      <c r="L462">
        <v>141.26</v>
      </c>
      <c r="M462">
        <v>206.88</v>
      </c>
      <c r="N462">
        <v>0.107</v>
      </c>
      <c r="O462">
        <v>9</v>
      </c>
    </row>
    <row r="463" spans="1:15" x14ac:dyDescent="0.35">
      <c r="A463" t="s">
        <v>475</v>
      </c>
      <c r="B463" s="2">
        <v>45063</v>
      </c>
      <c r="C463" s="2">
        <v>45092</v>
      </c>
      <c r="D463" t="s">
        <v>646</v>
      </c>
      <c r="E463" t="s">
        <v>661</v>
      </c>
      <c r="F463" t="s">
        <v>687</v>
      </c>
      <c r="G463" t="s">
        <v>706</v>
      </c>
      <c r="H463" t="s">
        <v>707</v>
      </c>
      <c r="I463" t="s">
        <v>723</v>
      </c>
      <c r="J463" t="s">
        <v>733</v>
      </c>
      <c r="K463" t="s">
        <v>1194</v>
      </c>
      <c r="L463">
        <v>40.89</v>
      </c>
      <c r="M463">
        <v>62.82</v>
      </c>
      <c r="N463">
        <v>0.129</v>
      </c>
      <c r="O463">
        <v>17</v>
      </c>
    </row>
    <row r="464" spans="1:15" x14ac:dyDescent="0.35">
      <c r="A464" t="s">
        <v>476</v>
      </c>
      <c r="B464" s="2">
        <v>45358</v>
      </c>
      <c r="C464" s="2">
        <v>45385</v>
      </c>
      <c r="D464" t="s">
        <v>649</v>
      </c>
      <c r="E464" t="s">
        <v>656</v>
      </c>
      <c r="F464" t="s">
        <v>698</v>
      </c>
      <c r="G464" t="s">
        <v>701</v>
      </c>
      <c r="H464" t="s">
        <v>711</v>
      </c>
      <c r="I464" t="s">
        <v>724</v>
      </c>
      <c r="J464" t="s">
        <v>728</v>
      </c>
      <c r="K464" t="s">
        <v>1195</v>
      </c>
      <c r="L464">
        <v>738.16</v>
      </c>
      <c r="M464">
        <v>956.49</v>
      </c>
      <c r="N464">
        <v>0.152</v>
      </c>
      <c r="O464">
        <v>5</v>
      </c>
    </row>
    <row r="465" spans="1:15" x14ac:dyDescent="0.35">
      <c r="A465" t="s">
        <v>477</v>
      </c>
      <c r="B465" s="2">
        <v>45757</v>
      </c>
      <c r="C465" s="2">
        <v>45766</v>
      </c>
      <c r="D465" t="s">
        <v>646</v>
      </c>
      <c r="E465" t="s">
        <v>661</v>
      </c>
      <c r="F465" t="s">
        <v>687</v>
      </c>
      <c r="G465" t="s">
        <v>706</v>
      </c>
      <c r="I465" t="s">
        <v>715</v>
      </c>
      <c r="J465" t="s">
        <v>729</v>
      </c>
      <c r="K465" t="s">
        <v>1196</v>
      </c>
      <c r="L465">
        <v>113.74</v>
      </c>
      <c r="M465">
        <v>165.7</v>
      </c>
      <c r="N465">
        <v>0.124</v>
      </c>
      <c r="O465">
        <v>13</v>
      </c>
    </row>
    <row r="466" spans="1:15" x14ac:dyDescent="0.35">
      <c r="A466" t="s">
        <v>478</v>
      </c>
      <c r="B466" s="2">
        <v>45865</v>
      </c>
      <c r="C466" s="2">
        <v>45884</v>
      </c>
      <c r="D466" t="s">
        <v>647</v>
      </c>
      <c r="E466" t="s">
        <v>652</v>
      </c>
      <c r="F466" t="s">
        <v>689</v>
      </c>
      <c r="G466" t="s">
        <v>705</v>
      </c>
      <c r="H466" t="s">
        <v>709</v>
      </c>
      <c r="I466" t="s">
        <v>713</v>
      </c>
      <c r="J466" t="s">
        <v>727</v>
      </c>
      <c r="K466" t="s">
        <v>1197</v>
      </c>
      <c r="L466">
        <v>275.43</v>
      </c>
      <c r="M466">
        <v>608.36</v>
      </c>
      <c r="N466">
        <v>0.25700000000000001</v>
      </c>
      <c r="O466">
        <v>4</v>
      </c>
    </row>
    <row r="467" spans="1:15" x14ac:dyDescent="0.35">
      <c r="A467" t="s">
        <v>479</v>
      </c>
      <c r="B467" s="2">
        <v>45618</v>
      </c>
      <c r="C467" s="2">
        <v>45641</v>
      </c>
      <c r="D467" t="s">
        <v>646</v>
      </c>
      <c r="E467" t="s">
        <v>650</v>
      </c>
      <c r="F467" t="s">
        <v>675</v>
      </c>
      <c r="G467" t="s">
        <v>703</v>
      </c>
      <c r="H467" t="s">
        <v>710</v>
      </c>
      <c r="I467" t="s">
        <v>712</v>
      </c>
      <c r="J467" t="s">
        <v>727</v>
      </c>
      <c r="K467" t="s">
        <v>1198</v>
      </c>
      <c r="L467">
        <v>1335.76</v>
      </c>
      <c r="M467">
        <v>2665.91</v>
      </c>
      <c r="N467">
        <v>0.21099999999999999</v>
      </c>
      <c r="O467">
        <v>40</v>
      </c>
    </row>
    <row r="468" spans="1:15" x14ac:dyDescent="0.35">
      <c r="A468" t="s">
        <v>480</v>
      </c>
      <c r="B468" s="2">
        <v>45466</v>
      </c>
      <c r="C468" s="2">
        <v>45471</v>
      </c>
      <c r="D468" t="s">
        <v>646</v>
      </c>
      <c r="E468" t="s">
        <v>651</v>
      </c>
      <c r="F468" t="s">
        <v>663</v>
      </c>
      <c r="G468" t="s">
        <v>703</v>
      </c>
      <c r="H468" t="s">
        <v>711</v>
      </c>
      <c r="I468" t="s">
        <v>724</v>
      </c>
      <c r="J468" t="s">
        <v>733</v>
      </c>
      <c r="K468" t="s">
        <v>1199</v>
      </c>
      <c r="L468">
        <v>242.31</v>
      </c>
      <c r="M468">
        <v>587.95000000000005</v>
      </c>
      <c r="N468">
        <v>0.22900000000000001</v>
      </c>
      <c r="O468">
        <v>6</v>
      </c>
    </row>
    <row r="469" spans="1:15" x14ac:dyDescent="0.35">
      <c r="A469" t="s">
        <v>481</v>
      </c>
      <c r="B469" s="2">
        <v>45278</v>
      </c>
      <c r="C469" s="2">
        <v>45305</v>
      </c>
      <c r="D469" t="s">
        <v>647</v>
      </c>
      <c r="E469" t="s">
        <v>654</v>
      </c>
      <c r="F469" t="s">
        <v>691</v>
      </c>
      <c r="G469" t="s">
        <v>704</v>
      </c>
      <c r="H469" t="s">
        <v>710</v>
      </c>
      <c r="I469" t="s">
        <v>726</v>
      </c>
      <c r="J469" t="s">
        <v>729</v>
      </c>
      <c r="K469" t="s">
        <v>1200</v>
      </c>
      <c r="L469">
        <v>1408.3</v>
      </c>
      <c r="M469">
        <v>2193.13</v>
      </c>
      <c r="N469">
        <v>7.0999999999999994E-2</v>
      </c>
      <c r="O469">
        <v>7</v>
      </c>
    </row>
    <row r="470" spans="1:15" x14ac:dyDescent="0.35">
      <c r="A470" t="s">
        <v>482</v>
      </c>
      <c r="B470" s="2">
        <v>45809</v>
      </c>
      <c r="C470" s="2">
        <v>45813</v>
      </c>
      <c r="D470" t="s">
        <v>649</v>
      </c>
      <c r="E470" t="s">
        <v>656</v>
      </c>
      <c r="F470" t="s">
        <v>684</v>
      </c>
      <c r="G470" t="s">
        <v>706</v>
      </c>
      <c r="H470" t="s">
        <v>711</v>
      </c>
      <c r="I470" t="s">
        <v>724</v>
      </c>
      <c r="J470" t="s">
        <v>727</v>
      </c>
      <c r="K470" t="s">
        <v>1201</v>
      </c>
      <c r="L470">
        <v>1171.42</v>
      </c>
      <c r="M470">
        <v>2187.8000000000002</v>
      </c>
      <c r="N470">
        <v>0.23</v>
      </c>
      <c r="O470">
        <v>15</v>
      </c>
    </row>
    <row r="471" spans="1:15" x14ac:dyDescent="0.35">
      <c r="A471" t="s">
        <v>483</v>
      </c>
      <c r="B471" s="2">
        <v>45739</v>
      </c>
      <c r="C471" s="2">
        <v>45749</v>
      </c>
      <c r="D471" t="s">
        <v>649</v>
      </c>
      <c r="E471" t="s">
        <v>656</v>
      </c>
      <c r="F471" t="s">
        <v>671</v>
      </c>
      <c r="G471" t="s">
        <v>706</v>
      </c>
      <c r="H471" t="s">
        <v>708</v>
      </c>
      <c r="I471" t="s">
        <v>718</v>
      </c>
      <c r="J471" t="s">
        <v>728</v>
      </c>
      <c r="K471" t="s">
        <v>1202</v>
      </c>
      <c r="L471">
        <v>663.61</v>
      </c>
      <c r="M471">
        <v>1002.11</v>
      </c>
      <c r="N471">
        <v>4.5999999999999999E-2</v>
      </c>
      <c r="O471">
        <v>17</v>
      </c>
    </row>
    <row r="472" spans="1:15" x14ac:dyDescent="0.35">
      <c r="A472" t="s">
        <v>484</v>
      </c>
      <c r="B472" s="2">
        <v>45060</v>
      </c>
      <c r="C472" s="2">
        <v>45068</v>
      </c>
      <c r="D472" t="s">
        <v>646</v>
      </c>
      <c r="E472" t="s">
        <v>650</v>
      </c>
      <c r="F472" t="s">
        <v>675</v>
      </c>
      <c r="G472" t="s">
        <v>705</v>
      </c>
      <c r="H472" t="s">
        <v>710</v>
      </c>
      <c r="I472" t="s">
        <v>721</v>
      </c>
      <c r="J472" t="s">
        <v>728</v>
      </c>
      <c r="K472" t="s">
        <v>1203</v>
      </c>
      <c r="L472">
        <v>432.01</v>
      </c>
      <c r="M472">
        <v>913.78</v>
      </c>
      <c r="N472">
        <v>4.9000000000000002E-2</v>
      </c>
      <c r="O472">
        <v>12</v>
      </c>
    </row>
    <row r="473" spans="1:15" x14ac:dyDescent="0.35">
      <c r="A473" t="s">
        <v>485</v>
      </c>
      <c r="B473" s="2">
        <v>45167</v>
      </c>
      <c r="C473" s="2">
        <v>45188</v>
      </c>
      <c r="D473" t="s">
        <v>649</v>
      </c>
      <c r="E473" t="s">
        <v>657</v>
      </c>
      <c r="F473" t="s">
        <v>679</v>
      </c>
      <c r="G473" t="s">
        <v>705</v>
      </c>
      <c r="H473" t="s">
        <v>711</v>
      </c>
      <c r="I473" t="s">
        <v>717</v>
      </c>
      <c r="J473" t="s">
        <v>728</v>
      </c>
      <c r="K473" t="s">
        <v>1204</v>
      </c>
      <c r="L473">
        <v>784.46</v>
      </c>
      <c r="M473">
        <v>1843.51</v>
      </c>
      <c r="N473">
        <v>0.13800000000000001</v>
      </c>
      <c r="O473">
        <v>23</v>
      </c>
    </row>
    <row r="474" spans="1:15" x14ac:dyDescent="0.35">
      <c r="A474" t="s">
        <v>486</v>
      </c>
      <c r="B474" s="2">
        <v>45841</v>
      </c>
      <c r="C474" s="2">
        <v>45861</v>
      </c>
      <c r="D474" t="s">
        <v>647</v>
      </c>
      <c r="E474" t="s">
        <v>659</v>
      </c>
      <c r="F474" t="s">
        <v>699</v>
      </c>
      <c r="G474" t="s">
        <v>705</v>
      </c>
      <c r="H474" t="s">
        <v>708</v>
      </c>
      <c r="I474" t="s">
        <v>724</v>
      </c>
      <c r="J474" t="s">
        <v>727</v>
      </c>
      <c r="K474" t="s">
        <v>1205</v>
      </c>
      <c r="L474">
        <v>647.36</v>
      </c>
      <c r="M474">
        <v>1383.6</v>
      </c>
      <c r="N474">
        <v>7.3999999999999996E-2</v>
      </c>
      <c r="O474">
        <v>12</v>
      </c>
    </row>
    <row r="475" spans="1:15" x14ac:dyDescent="0.35">
      <c r="A475" t="s">
        <v>487</v>
      </c>
      <c r="B475" s="2">
        <v>45328</v>
      </c>
      <c r="C475" s="2">
        <v>45350</v>
      </c>
      <c r="D475" t="s">
        <v>646</v>
      </c>
      <c r="E475" t="s">
        <v>650</v>
      </c>
      <c r="F475" t="s">
        <v>662</v>
      </c>
      <c r="G475" t="s">
        <v>703</v>
      </c>
      <c r="H475" t="s">
        <v>708</v>
      </c>
      <c r="I475" t="s">
        <v>723</v>
      </c>
      <c r="J475" t="s">
        <v>732</v>
      </c>
      <c r="K475" t="s">
        <v>1206</v>
      </c>
      <c r="L475">
        <v>834.93</v>
      </c>
      <c r="M475">
        <v>1588.53</v>
      </c>
      <c r="N475">
        <v>0.126</v>
      </c>
      <c r="O475">
        <v>6</v>
      </c>
    </row>
    <row r="476" spans="1:15" x14ac:dyDescent="0.35">
      <c r="A476" t="s">
        <v>488</v>
      </c>
      <c r="B476" s="2">
        <v>45882</v>
      </c>
      <c r="C476" s="2">
        <v>45903</v>
      </c>
      <c r="D476" t="s">
        <v>649</v>
      </c>
      <c r="E476" t="s">
        <v>657</v>
      </c>
      <c r="F476" t="s">
        <v>690</v>
      </c>
      <c r="G476" t="s">
        <v>702</v>
      </c>
      <c r="H476" t="s">
        <v>707</v>
      </c>
      <c r="I476" t="s">
        <v>714</v>
      </c>
      <c r="J476" t="s">
        <v>730</v>
      </c>
      <c r="K476" t="s">
        <v>1207</v>
      </c>
      <c r="L476">
        <v>603.47</v>
      </c>
      <c r="M476">
        <v>1344.05</v>
      </c>
      <c r="N476">
        <v>0.20499999999999999</v>
      </c>
      <c r="O476">
        <v>18</v>
      </c>
    </row>
    <row r="477" spans="1:15" x14ac:dyDescent="0.35">
      <c r="A477" t="s">
        <v>489</v>
      </c>
      <c r="B477" s="2">
        <v>45069</v>
      </c>
      <c r="C477" s="2">
        <v>45071</v>
      </c>
      <c r="D477" t="s">
        <v>648</v>
      </c>
      <c r="E477" t="s">
        <v>655</v>
      </c>
      <c r="F477" t="s">
        <v>692</v>
      </c>
      <c r="G477" t="s">
        <v>706</v>
      </c>
      <c r="H477" t="s">
        <v>707</v>
      </c>
      <c r="I477" t="s">
        <v>724</v>
      </c>
      <c r="J477" t="s">
        <v>728</v>
      </c>
      <c r="K477" t="s">
        <v>1208</v>
      </c>
      <c r="L477">
        <v>690.49</v>
      </c>
      <c r="M477">
        <v>1290.29</v>
      </c>
      <c r="N477">
        <v>4.2000000000000003E-2</v>
      </c>
      <c r="O477">
        <v>22</v>
      </c>
    </row>
    <row r="478" spans="1:15" x14ac:dyDescent="0.35">
      <c r="A478" t="s">
        <v>490</v>
      </c>
      <c r="B478" s="2">
        <v>45422</v>
      </c>
      <c r="C478" s="2">
        <v>45428</v>
      </c>
      <c r="D478" t="s">
        <v>649</v>
      </c>
      <c r="E478" t="s">
        <v>658</v>
      </c>
      <c r="F478" t="s">
        <v>674</v>
      </c>
      <c r="G478" t="s">
        <v>703</v>
      </c>
      <c r="H478" t="s">
        <v>711</v>
      </c>
      <c r="I478" t="s">
        <v>715</v>
      </c>
      <c r="J478" t="s">
        <v>731</v>
      </c>
      <c r="K478" t="s">
        <v>1209</v>
      </c>
      <c r="L478">
        <v>210.76</v>
      </c>
      <c r="M478">
        <v>221.58</v>
      </c>
      <c r="N478">
        <v>8.8999999999999996E-2</v>
      </c>
      <c r="O478">
        <v>5</v>
      </c>
    </row>
    <row r="479" spans="1:15" x14ac:dyDescent="0.35">
      <c r="A479" t="s">
        <v>491</v>
      </c>
      <c r="B479" s="2">
        <v>44999</v>
      </c>
      <c r="C479" s="2">
        <v>45003</v>
      </c>
      <c r="D479" t="s">
        <v>649</v>
      </c>
      <c r="E479" t="s">
        <v>656</v>
      </c>
      <c r="F479" t="s">
        <v>698</v>
      </c>
      <c r="G479" t="s">
        <v>706</v>
      </c>
      <c r="H479" t="s">
        <v>711</v>
      </c>
      <c r="I479" t="s">
        <v>720</v>
      </c>
      <c r="J479" t="s">
        <v>727</v>
      </c>
      <c r="K479" t="s">
        <v>1210</v>
      </c>
      <c r="L479">
        <v>472.33</v>
      </c>
      <c r="M479">
        <v>360.34</v>
      </c>
      <c r="N479">
        <v>0.16500000000000001</v>
      </c>
      <c r="O479">
        <v>14</v>
      </c>
    </row>
    <row r="480" spans="1:15" x14ac:dyDescent="0.35">
      <c r="A480" t="s">
        <v>492</v>
      </c>
      <c r="B480" s="2">
        <v>45123</v>
      </c>
      <c r="C480" s="2">
        <v>45151</v>
      </c>
      <c r="D480" t="s">
        <v>649</v>
      </c>
      <c r="E480" t="s">
        <v>658</v>
      </c>
      <c r="F480" t="s">
        <v>693</v>
      </c>
      <c r="G480" t="s">
        <v>703</v>
      </c>
      <c r="H480" t="s">
        <v>708</v>
      </c>
      <c r="I480" t="s">
        <v>713</v>
      </c>
      <c r="J480" t="s">
        <v>731</v>
      </c>
      <c r="K480" t="s">
        <v>1211</v>
      </c>
      <c r="L480">
        <v>1039.03</v>
      </c>
      <c r="M480">
        <v>2545.81</v>
      </c>
      <c r="N480">
        <v>0.216</v>
      </c>
      <c r="O480">
        <v>21</v>
      </c>
    </row>
    <row r="481" spans="1:15" x14ac:dyDescent="0.35">
      <c r="A481" t="s">
        <v>493</v>
      </c>
      <c r="B481" s="2">
        <v>45032</v>
      </c>
      <c r="C481" s="2">
        <v>45035</v>
      </c>
      <c r="D481" t="s">
        <v>649</v>
      </c>
      <c r="E481" t="s">
        <v>656</v>
      </c>
      <c r="F481" t="s">
        <v>684</v>
      </c>
      <c r="G481" t="s">
        <v>701</v>
      </c>
      <c r="H481" t="s">
        <v>711</v>
      </c>
      <c r="I481" t="s">
        <v>717</v>
      </c>
      <c r="J481" t="s">
        <v>733</v>
      </c>
      <c r="K481" t="s">
        <v>1212</v>
      </c>
      <c r="L481">
        <v>553.61</v>
      </c>
      <c r="M481">
        <v>699.47</v>
      </c>
      <c r="N481">
        <v>0.02</v>
      </c>
      <c r="O481">
        <v>33</v>
      </c>
    </row>
    <row r="482" spans="1:15" x14ac:dyDescent="0.35">
      <c r="A482" t="s">
        <v>494</v>
      </c>
      <c r="B482" s="2">
        <v>45293</v>
      </c>
      <c r="C482" s="2">
        <v>45306</v>
      </c>
      <c r="D482" t="s">
        <v>647</v>
      </c>
      <c r="E482" t="s">
        <v>652</v>
      </c>
      <c r="F482" t="s">
        <v>694</v>
      </c>
      <c r="G482" t="s">
        <v>705</v>
      </c>
      <c r="H482" t="s">
        <v>709</v>
      </c>
      <c r="I482" t="s">
        <v>715</v>
      </c>
      <c r="J482" t="s">
        <v>729</v>
      </c>
      <c r="K482" t="s">
        <v>1213</v>
      </c>
      <c r="L482">
        <v>1219.06</v>
      </c>
      <c r="M482">
        <v>2738.69</v>
      </c>
      <c r="N482">
        <v>7.5999999999999998E-2</v>
      </c>
      <c r="O482">
        <v>16</v>
      </c>
    </row>
    <row r="483" spans="1:15" x14ac:dyDescent="0.35">
      <c r="A483" t="s">
        <v>495</v>
      </c>
      <c r="B483" s="2">
        <v>45538</v>
      </c>
      <c r="C483" s="2">
        <v>45542</v>
      </c>
      <c r="D483" t="s">
        <v>647</v>
      </c>
      <c r="E483" t="s">
        <v>652</v>
      </c>
      <c r="F483" t="s">
        <v>689</v>
      </c>
      <c r="G483" t="s">
        <v>705</v>
      </c>
      <c r="H483" t="s">
        <v>710</v>
      </c>
      <c r="I483" t="s">
        <v>725</v>
      </c>
      <c r="J483" t="s">
        <v>728</v>
      </c>
      <c r="K483" t="s">
        <v>1214</v>
      </c>
      <c r="L483">
        <v>43.23</v>
      </c>
      <c r="M483">
        <v>94.78</v>
      </c>
      <c r="N483">
        <v>9.0999999999999998E-2</v>
      </c>
      <c r="O483">
        <v>55</v>
      </c>
    </row>
    <row r="484" spans="1:15" x14ac:dyDescent="0.35">
      <c r="A484" t="s">
        <v>496</v>
      </c>
      <c r="B484" s="2">
        <v>45899</v>
      </c>
      <c r="C484" s="2">
        <v>45903</v>
      </c>
      <c r="D484" t="s">
        <v>649</v>
      </c>
      <c r="E484" t="s">
        <v>657</v>
      </c>
      <c r="F484" t="s">
        <v>673</v>
      </c>
      <c r="G484" t="s">
        <v>705</v>
      </c>
      <c r="H484" t="s">
        <v>709</v>
      </c>
      <c r="I484" t="s">
        <v>713</v>
      </c>
      <c r="J484" t="s">
        <v>731</v>
      </c>
      <c r="K484" t="s">
        <v>1215</v>
      </c>
      <c r="L484">
        <v>1286.56</v>
      </c>
      <c r="M484">
        <v>2777.35</v>
      </c>
      <c r="N484">
        <v>0.13200000000000001</v>
      </c>
      <c r="O484">
        <v>15</v>
      </c>
    </row>
    <row r="485" spans="1:15" x14ac:dyDescent="0.35">
      <c r="A485" t="s">
        <v>497</v>
      </c>
      <c r="B485" s="2">
        <v>45775</v>
      </c>
      <c r="C485" s="2">
        <v>45796</v>
      </c>
      <c r="D485" t="s">
        <v>649</v>
      </c>
      <c r="E485" t="s">
        <v>656</v>
      </c>
      <c r="F485" t="s">
        <v>671</v>
      </c>
      <c r="G485" t="s">
        <v>701</v>
      </c>
      <c r="H485" t="s">
        <v>710</v>
      </c>
      <c r="I485" t="s">
        <v>717</v>
      </c>
      <c r="J485" t="s">
        <v>730</v>
      </c>
      <c r="K485" t="s">
        <v>1216</v>
      </c>
      <c r="L485">
        <v>350.76</v>
      </c>
      <c r="M485">
        <v>492.18</v>
      </c>
      <c r="N485">
        <v>5.2999999999999999E-2</v>
      </c>
      <c r="O485">
        <v>11</v>
      </c>
    </row>
    <row r="486" spans="1:15" x14ac:dyDescent="0.35">
      <c r="A486" t="s">
        <v>498</v>
      </c>
      <c r="B486" s="2">
        <v>45148</v>
      </c>
      <c r="C486" s="2">
        <v>45153</v>
      </c>
      <c r="D486" t="s">
        <v>648</v>
      </c>
      <c r="E486" t="s">
        <v>655</v>
      </c>
      <c r="F486" t="s">
        <v>670</v>
      </c>
      <c r="G486" t="s">
        <v>702</v>
      </c>
      <c r="H486" t="s">
        <v>711</v>
      </c>
      <c r="I486" t="s">
        <v>715</v>
      </c>
      <c r="J486" t="s">
        <v>729</v>
      </c>
      <c r="K486" t="s">
        <v>1217</v>
      </c>
      <c r="L486">
        <v>1307.52</v>
      </c>
      <c r="M486">
        <v>1921.65</v>
      </c>
      <c r="N486">
        <v>0.123</v>
      </c>
      <c r="O486">
        <v>13</v>
      </c>
    </row>
    <row r="487" spans="1:15" x14ac:dyDescent="0.35">
      <c r="A487" t="s">
        <v>499</v>
      </c>
      <c r="B487" s="2">
        <v>45634</v>
      </c>
      <c r="C487" s="2">
        <v>45634</v>
      </c>
      <c r="D487" t="s">
        <v>649</v>
      </c>
      <c r="E487" t="s">
        <v>657</v>
      </c>
      <c r="F487" t="s">
        <v>679</v>
      </c>
      <c r="G487" t="s">
        <v>706</v>
      </c>
      <c r="H487" t="s">
        <v>707</v>
      </c>
      <c r="I487" t="s">
        <v>722</v>
      </c>
      <c r="J487" t="s">
        <v>727</v>
      </c>
      <c r="K487" t="s">
        <v>1218</v>
      </c>
      <c r="L487">
        <v>257.44</v>
      </c>
      <c r="M487">
        <v>290.33</v>
      </c>
      <c r="N487">
        <v>9.1999999999999998E-2</v>
      </c>
      <c r="O487">
        <v>23</v>
      </c>
    </row>
    <row r="488" spans="1:15" x14ac:dyDescent="0.35">
      <c r="A488" t="s">
        <v>500</v>
      </c>
      <c r="B488" s="2">
        <v>45224</v>
      </c>
      <c r="C488" s="2">
        <v>45254</v>
      </c>
      <c r="D488" t="s">
        <v>649</v>
      </c>
      <c r="E488" t="s">
        <v>657</v>
      </c>
      <c r="F488" t="s">
        <v>690</v>
      </c>
      <c r="G488" t="s">
        <v>706</v>
      </c>
      <c r="H488" t="s">
        <v>710</v>
      </c>
      <c r="I488" t="s">
        <v>712</v>
      </c>
      <c r="J488" t="s">
        <v>730</v>
      </c>
      <c r="K488" t="s">
        <v>1219</v>
      </c>
      <c r="L488">
        <v>287.85000000000002</v>
      </c>
      <c r="M488">
        <v>602.91999999999996</v>
      </c>
      <c r="N488">
        <v>0.222</v>
      </c>
      <c r="O488">
        <v>11</v>
      </c>
    </row>
    <row r="489" spans="1:15" x14ac:dyDescent="0.35">
      <c r="A489" t="s">
        <v>501</v>
      </c>
      <c r="B489" s="2">
        <v>45613</v>
      </c>
      <c r="C489" s="2">
        <v>45624</v>
      </c>
      <c r="D489" t="s">
        <v>648</v>
      </c>
      <c r="E489" t="s">
        <v>653</v>
      </c>
      <c r="G489" t="s">
        <v>704</v>
      </c>
      <c r="H489" t="s">
        <v>710</v>
      </c>
      <c r="I489" t="s">
        <v>720</v>
      </c>
      <c r="J489" t="s">
        <v>728</v>
      </c>
      <c r="K489" t="s">
        <v>1220</v>
      </c>
      <c r="L489">
        <v>1008.16</v>
      </c>
      <c r="M489">
        <v>2077.5</v>
      </c>
      <c r="N489">
        <v>7.3999999999999996E-2</v>
      </c>
      <c r="O489">
        <v>15</v>
      </c>
    </row>
    <row r="490" spans="1:15" x14ac:dyDescent="0.35">
      <c r="A490" t="s">
        <v>502</v>
      </c>
      <c r="B490" s="2">
        <v>45424</v>
      </c>
      <c r="C490" s="2">
        <v>45436</v>
      </c>
      <c r="D490" t="s">
        <v>649</v>
      </c>
      <c r="E490" t="s">
        <v>658</v>
      </c>
      <c r="F490" t="s">
        <v>693</v>
      </c>
      <c r="G490" t="s">
        <v>702</v>
      </c>
      <c r="H490" t="s">
        <v>709</v>
      </c>
      <c r="I490" t="s">
        <v>723</v>
      </c>
      <c r="J490" t="s">
        <v>728</v>
      </c>
      <c r="K490" t="s">
        <v>1221</v>
      </c>
      <c r="L490">
        <v>111.02</v>
      </c>
      <c r="M490">
        <v>172.88</v>
      </c>
      <c r="N490">
        <v>0.19700000000000001</v>
      </c>
      <c r="O490">
        <v>29</v>
      </c>
    </row>
    <row r="491" spans="1:15" x14ac:dyDescent="0.35">
      <c r="A491" t="s">
        <v>503</v>
      </c>
      <c r="B491" s="2">
        <v>45792</v>
      </c>
      <c r="C491" s="2">
        <v>45813</v>
      </c>
      <c r="D491" t="s">
        <v>647</v>
      </c>
      <c r="E491" t="s">
        <v>652</v>
      </c>
      <c r="F491" t="s">
        <v>666</v>
      </c>
      <c r="G491" t="s">
        <v>706</v>
      </c>
      <c r="H491" t="s">
        <v>711</v>
      </c>
      <c r="I491" t="s">
        <v>722</v>
      </c>
      <c r="J491" t="s">
        <v>730</v>
      </c>
      <c r="K491" t="s">
        <v>1222</v>
      </c>
      <c r="L491">
        <v>1466.5</v>
      </c>
      <c r="M491">
        <v>2778.74</v>
      </c>
      <c r="N491">
        <v>0.13500000000000001</v>
      </c>
      <c r="O491">
        <v>4</v>
      </c>
    </row>
    <row r="492" spans="1:15" x14ac:dyDescent="0.35">
      <c r="A492" t="s">
        <v>504</v>
      </c>
      <c r="B492" s="2">
        <v>45403</v>
      </c>
      <c r="C492" s="2">
        <v>45431</v>
      </c>
      <c r="D492" t="s">
        <v>646</v>
      </c>
      <c r="E492" t="s">
        <v>651</v>
      </c>
      <c r="F492" t="s">
        <v>665</v>
      </c>
      <c r="G492" t="s">
        <v>701</v>
      </c>
      <c r="H492" t="s">
        <v>710</v>
      </c>
      <c r="I492" t="s">
        <v>720</v>
      </c>
      <c r="J492" t="s">
        <v>733</v>
      </c>
      <c r="K492" t="s">
        <v>1223</v>
      </c>
      <c r="L492">
        <v>187.22</v>
      </c>
      <c r="M492">
        <v>309.47000000000003</v>
      </c>
      <c r="N492">
        <v>0</v>
      </c>
      <c r="O492">
        <v>5</v>
      </c>
    </row>
    <row r="493" spans="1:15" x14ac:dyDescent="0.35">
      <c r="A493" t="s">
        <v>505</v>
      </c>
      <c r="B493" s="2">
        <v>45523</v>
      </c>
      <c r="C493" s="2">
        <v>45542</v>
      </c>
      <c r="D493" t="s">
        <v>649</v>
      </c>
      <c r="E493" t="s">
        <v>657</v>
      </c>
      <c r="F493" t="s">
        <v>679</v>
      </c>
      <c r="G493" t="s">
        <v>701</v>
      </c>
      <c r="H493" t="s">
        <v>711</v>
      </c>
      <c r="I493" t="s">
        <v>713</v>
      </c>
      <c r="J493" t="s">
        <v>727</v>
      </c>
      <c r="K493" t="s">
        <v>1224</v>
      </c>
      <c r="L493">
        <v>297.58999999999997</v>
      </c>
      <c r="M493">
        <v>666.41</v>
      </c>
      <c r="N493">
        <v>0</v>
      </c>
      <c r="O493">
        <v>10</v>
      </c>
    </row>
    <row r="494" spans="1:15" x14ac:dyDescent="0.35">
      <c r="A494" t="s">
        <v>506</v>
      </c>
      <c r="B494" s="2">
        <v>45861</v>
      </c>
      <c r="C494" s="2">
        <v>45888</v>
      </c>
      <c r="D494" t="s">
        <v>647</v>
      </c>
      <c r="E494" t="s">
        <v>652</v>
      </c>
      <c r="F494" t="s">
        <v>694</v>
      </c>
      <c r="G494" t="s">
        <v>704</v>
      </c>
      <c r="H494" t="s">
        <v>709</v>
      </c>
      <c r="I494" t="s">
        <v>717</v>
      </c>
      <c r="J494" t="s">
        <v>733</v>
      </c>
      <c r="K494" t="s">
        <v>1225</v>
      </c>
      <c r="L494">
        <v>896.09</v>
      </c>
      <c r="M494">
        <v>744.27</v>
      </c>
      <c r="N494">
        <v>8.3000000000000004E-2</v>
      </c>
      <c r="O494">
        <v>11</v>
      </c>
    </row>
    <row r="495" spans="1:15" x14ac:dyDescent="0.35">
      <c r="A495" t="s">
        <v>507</v>
      </c>
      <c r="B495" s="2">
        <v>45352</v>
      </c>
      <c r="C495" s="2">
        <v>45351</v>
      </c>
      <c r="D495" t="s">
        <v>648</v>
      </c>
      <c r="E495" t="s">
        <v>655</v>
      </c>
      <c r="F495" t="s">
        <v>670</v>
      </c>
      <c r="G495" t="s">
        <v>703</v>
      </c>
      <c r="H495" t="s">
        <v>711</v>
      </c>
      <c r="I495" t="s">
        <v>714</v>
      </c>
      <c r="J495" t="s">
        <v>730</v>
      </c>
      <c r="K495" t="s">
        <v>1226</v>
      </c>
      <c r="L495">
        <v>5.34</v>
      </c>
      <c r="M495">
        <v>12.69</v>
      </c>
      <c r="N495">
        <v>0.13200000000000001</v>
      </c>
      <c r="O495">
        <v>10</v>
      </c>
    </row>
    <row r="496" spans="1:15" x14ac:dyDescent="0.35">
      <c r="A496" t="s">
        <v>508</v>
      </c>
      <c r="B496" s="2">
        <v>45439</v>
      </c>
      <c r="C496" s="2">
        <v>45460</v>
      </c>
      <c r="D496" t="s">
        <v>647</v>
      </c>
      <c r="E496" t="s">
        <v>654</v>
      </c>
      <c r="F496" t="s">
        <v>680</v>
      </c>
      <c r="G496" t="s">
        <v>705</v>
      </c>
      <c r="H496" t="s">
        <v>708</v>
      </c>
      <c r="I496" t="s">
        <v>722</v>
      </c>
      <c r="J496" t="s">
        <v>733</v>
      </c>
      <c r="K496" t="s">
        <v>1227</v>
      </c>
      <c r="L496">
        <v>465.02</v>
      </c>
      <c r="M496">
        <v>651.55999999999995</v>
      </c>
      <c r="N496">
        <v>4.2000000000000003E-2</v>
      </c>
      <c r="O496">
        <v>19</v>
      </c>
    </row>
    <row r="497" spans="1:15" x14ac:dyDescent="0.35">
      <c r="A497" t="s">
        <v>509</v>
      </c>
      <c r="B497" s="2">
        <v>45508</v>
      </c>
      <c r="C497" s="2">
        <v>45521</v>
      </c>
      <c r="D497" t="s">
        <v>648</v>
      </c>
      <c r="E497" t="s">
        <v>660</v>
      </c>
      <c r="F497" t="s">
        <v>697</v>
      </c>
      <c r="G497" t="s">
        <v>704</v>
      </c>
      <c r="H497" t="s">
        <v>707</v>
      </c>
      <c r="I497" t="s">
        <v>726</v>
      </c>
      <c r="J497" t="s">
        <v>732</v>
      </c>
      <c r="K497" t="s">
        <v>1228</v>
      </c>
      <c r="L497">
        <v>352.79</v>
      </c>
      <c r="M497">
        <v>754.22</v>
      </c>
      <c r="N497">
        <v>0.113</v>
      </c>
      <c r="O497">
        <v>7</v>
      </c>
    </row>
    <row r="498" spans="1:15" x14ac:dyDescent="0.35">
      <c r="A498" t="s">
        <v>510</v>
      </c>
      <c r="B498" s="2">
        <v>45097</v>
      </c>
      <c r="C498" s="2">
        <v>45111</v>
      </c>
      <c r="D498" t="s">
        <v>648</v>
      </c>
      <c r="E498" t="s">
        <v>655</v>
      </c>
      <c r="F498" t="s">
        <v>672</v>
      </c>
      <c r="G498" t="s">
        <v>703</v>
      </c>
      <c r="H498" t="s">
        <v>711</v>
      </c>
      <c r="I498" t="s">
        <v>712</v>
      </c>
      <c r="J498" t="s">
        <v>729</v>
      </c>
      <c r="K498" t="s">
        <v>1229</v>
      </c>
      <c r="L498">
        <v>1292.8599999999999</v>
      </c>
      <c r="M498">
        <v>2981.01</v>
      </c>
      <c r="N498">
        <v>0.14199999999999999</v>
      </c>
      <c r="O498">
        <v>12</v>
      </c>
    </row>
    <row r="499" spans="1:15" x14ac:dyDescent="0.35">
      <c r="A499" t="s">
        <v>511</v>
      </c>
      <c r="B499" s="2">
        <v>45544</v>
      </c>
      <c r="C499" s="2">
        <v>45548</v>
      </c>
      <c r="D499" t="s">
        <v>649</v>
      </c>
      <c r="E499" t="s">
        <v>658</v>
      </c>
      <c r="F499" t="s">
        <v>683</v>
      </c>
      <c r="G499" t="s">
        <v>704</v>
      </c>
      <c r="H499" t="s">
        <v>709</v>
      </c>
      <c r="I499" t="s">
        <v>721</v>
      </c>
      <c r="J499" t="s">
        <v>729</v>
      </c>
      <c r="K499" t="s">
        <v>1230</v>
      </c>
      <c r="L499">
        <v>1133.08</v>
      </c>
      <c r="M499">
        <v>976.17</v>
      </c>
      <c r="N499">
        <v>4.2000000000000003E-2</v>
      </c>
      <c r="O499">
        <v>27</v>
      </c>
    </row>
    <row r="500" spans="1:15" x14ac:dyDescent="0.35">
      <c r="A500" t="s">
        <v>512</v>
      </c>
      <c r="B500" s="2">
        <v>45224</v>
      </c>
      <c r="C500" s="2">
        <v>45227</v>
      </c>
      <c r="D500" t="s">
        <v>648</v>
      </c>
      <c r="E500" t="s">
        <v>655</v>
      </c>
      <c r="F500" t="s">
        <v>672</v>
      </c>
      <c r="G500" t="s">
        <v>701</v>
      </c>
      <c r="H500" t="s">
        <v>710</v>
      </c>
      <c r="I500" t="s">
        <v>716</v>
      </c>
      <c r="J500" t="s">
        <v>733</v>
      </c>
      <c r="K500" t="s">
        <v>1231</v>
      </c>
      <c r="L500">
        <v>509.31</v>
      </c>
      <c r="M500">
        <v>1145.9000000000001</v>
      </c>
      <c r="N500">
        <v>5.7000000000000002E-2</v>
      </c>
      <c r="O500">
        <v>8</v>
      </c>
    </row>
    <row r="501" spans="1:15" x14ac:dyDescent="0.35">
      <c r="A501" t="s">
        <v>513</v>
      </c>
      <c r="B501" s="2">
        <v>45908</v>
      </c>
      <c r="C501" s="2">
        <v>45935</v>
      </c>
      <c r="D501" t="s">
        <v>648</v>
      </c>
      <c r="E501" t="s">
        <v>655</v>
      </c>
      <c r="F501" t="s">
        <v>692</v>
      </c>
      <c r="G501" t="s">
        <v>702</v>
      </c>
      <c r="H501" t="s">
        <v>708</v>
      </c>
      <c r="I501" t="s">
        <v>712</v>
      </c>
      <c r="J501" t="s">
        <v>732</v>
      </c>
      <c r="K501" t="s">
        <v>1232</v>
      </c>
      <c r="L501">
        <v>660.78</v>
      </c>
      <c r="M501">
        <v>1630.39</v>
      </c>
      <c r="N501">
        <v>0.218</v>
      </c>
      <c r="O501">
        <v>13</v>
      </c>
    </row>
    <row r="502" spans="1:15" x14ac:dyDescent="0.35">
      <c r="A502" t="s">
        <v>514</v>
      </c>
      <c r="B502" s="2">
        <v>45048</v>
      </c>
      <c r="C502" s="2">
        <v>45062</v>
      </c>
      <c r="D502" t="s">
        <v>647</v>
      </c>
      <c r="E502" t="s">
        <v>654</v>
      </c>
      <c r="F502" t="s">
        <v>668</v>
      </c>
      <c r="G502" t="s">
        <v>703</v>
      </c>
      <c r="H502" t="s">
        <v>707</v>
      </c>
      <c r="I502" t="s">
        <v>716</v>
      </c>
      <c r="J502" t="s">
        <v>732</v>
      </c>
      <c r="K502" t="s">
        <v>1233</v>
      </c>
      <c r="L502">
        <v>475.37</v>
      </c>
      <c r="M502">
        <v>963.73</v>
      </c>
      <c r="N502">
        <v>4.1000000000000002E-2</v>
      </c>
      <c r="O502">
        <v>22</v>
      </c>
    </row>
    <row r="503" spans="1:15" x14ac:dyDescent="0.35">
      <c r="A503" t="s">
        <v>515</v>
      </c>
      <c r="B503" s="2">
        <v>45408</v>
      </c>
      <c r="C503" s="2">
        <v>45406</v>
      </c>
      <c r="D503" t="s">
        <v>649</v>
      </c>
      <c r="E503" t="s">
        <v>658</v>
      </c>
      <c r="F503" t="s">
        <v>683</v>
      </c>
      <c r="G503" t="s">
        <v>703</v>
      </c>
      <c r="H503" t="s">
        <v>710</v>
      </c>
      <c r="I503" t="s">
        <v>725</v>
      </c>
      <c r="J503" t="s">
        <v>730</v>
      </c>
      <c r="K503" t="s">
        <v>1234</v>
      </c>
      <c r="L503">
        <v>1232.77</v>
      </c>
      <c r="M503">
        <v>891.73</v>
      </c>
      <c r="N503">
        <v>0.16700000000000001</v>
      </c>
      <c r="O503">
        <v>10</v>
      </c>
    </row>
    <row r="504" spans="1:15" x14ac:dyDescent="0.35">
      <c r="A504" t="s">
        <v>516</v>
      </c>
      <c r="B504" s="2">
        <v>44980</v>
      </c>
      <c r="C504" s="2">
        <v>45003</v>
      </c>
      <c r="D504" t="s">
        <v>647</v>
      </c>
      <c r="E504" t="s">
        <v>659</v>
      </c>
      <c r="F504" t="s">
        <v>699</v>
      </c>
      <c r="G504" t="s">
        <v>702</v>
      </c>
      <c r="H504" t="s">
        <v>710</v>
      </c>
      <c r="I504" t="s">
        <v>723</v>
      </c>
      <c r="J504" t="s">
        <v>728</v>
      </c>
      <c r="K504" t="s">
        <v>1235</v>
      </c>
      <c r="L504">
        <v>770.11</v>
      </c>
      <c r="M504">
        <v>1667.82</v>
      </c>
      <c r="N504">
        <v>6.9000000000000006E-2</v>
      </c>
      <c r="O504">
        <v>7</v>
      </c>
    </row>
    <row r="505" spans="1:15" x14ac:dyDescent="0.35">
      <c r="A505" t="s">
        <v>517</v>
      </c>
      <c r="B505" s="2">
        <v>45740</v>
      </c>
      <c r="C505" s="2">
        <v>45741</v>
      </c>
      <c r="D505" t="s">
        <v>647</v>
      </c>
      <c r="E505" t="s">
        <v>659</v>
      </c>
      <c r="F505" t="s">
        <v>699</v>
      </c>
      <c r="G505" t="s">
        <v>703</v>
      </c>
      <c r="H505" t="s">
        <v>708</v>
      </c>
      <c r="I505" t="s">
        <v>715</v>
      </c>
      <c r="J505" t="s">
        <v>729</v>
      </c>
      <c r="K505" t="s">
        <v>1236</v>
      </c>
      <c r="L505">
        <v>1133.03</v>
      </c>
      <c r="M505">
        <v>1921.51</v>
      </c>
      <c r="N505">
        <v>0.10100000000000001</v>
      </c>
      <c r="O505">
        <v>5</v>
      </c>
    </row>
    <row r="506" spans="1:15" x14ac:dyDescent="0.35">
      <c r="A506" t="s">
        <v>518</v>
      </c>
      <c r="B506" s="2">
        <v>45726</v>
      </c>
      <c r="C506" s="2">
        <v>45743</v>
      </c>
      <c r="D506" t="s">
        <v>648</v>
      </c>
      <c r="E506" t="s">
        <v>655</v>
      </c>
      <c r="F506" t="s">
        <v>692</v>
      </c>
      <c r="G506" t="s">
        <v>706</v>
      </c>
      <c r="H506" t="s">
        <v>711</v>
      </c>
      <c r="I506" t="s">
        <v>721</v>
      </c>
      <c r="J506" t="s">
        <v>729</v>
      </c>
      <c r="K506" t="s">
        <v>1237</v>
      </c>
      <c r="L506">
        <v>996.73</v>
      </c>
      <c r="M506">
        <v>1217.43</v>
      </c>
      <c r="N506">
        <v>7.0000000000000007E-2</v>
      </c>
      <c r="O506">
        <v>9</v>
      </c>
    </row>
    <row r="507" spans="1:15" x14ac:dyDescent="0.35">
      <c r="A507" t="s">
        <v>519</v>
      </c>
      <c r="B507" s="2">
        <v>45387</v>
      </c>
      <c r="C507" s="2">
        <v>45391</v>
      </c>
      <c r="D507" t="s">
        <v>646</v>
      </c>
      <c r="E507" t="s">
        <v>651</v>
      </c>
      <c r="F507" t="s">
        <v>665</v>
      </c>
      <c r="G507" t="s">
        <v>703</v>
      </c>
      <c r="H507" t="s">
        <v>711</v>
      </c>
      <c r="I507" t="s">
        <v>723</v>
      </c>
      <c r="J507" t="s">
        <v>727</v>
      </c>
      <c r="K507" t="s">
        <v>1238</v>
      </c>
      <c r="L507">
        <v>395.07</v>
      </c>
      <c r="M507">
        <v>970.27</v>
      </c>
      <c r="N507">
        <v>0.123</v>
      </c>
      <c r="O507">
        <v>38</v>
      </c>
    </row>
    <row r="508" spans="1:15" x14ac:dyDescent="0.35">
      <c r="A508" t="s">
        <v>520</v>
      </c>
      <c r="B508" s="2">
        <v>45774</v>
      </c>
      <c r="C508" s="2">
        <v>45794</v>
      </c>
      <c r="D508" t="s">
        <v>648</v>
      </c>
      <c r="E508" t="s">
        <v>660</v>
      </c>
      <c r="F508" t="s">
        <v>697</v>
      </c>
      <c r="G508" t="s">
        <v>701</v>
      </c>
      <c r="H508" t="s">
        <v>711</v>
      </c>
      <c r="I508" t="s">
        <v>725</v>
      </c>
      <c r="J508" t="s">
        <v>730</v>
      </c>
      <c r="K508" t="s">
        <v>1239</v>
      </c>
      <c r="L508">
        <v>932.26</v>
      </c>
      <c r="M508">
        <v>1624.67</v>
      </c>
      <c r="N508">
        <v>0.23499999999999999</v>
      </c>
      <c r="O508">
        <v>28</v>
      </c>
    </row>
    <row r="509" spans="1:15" x14ac:dyDescent="0.35">
      <c r="A509" t="s">
        <v>521</v>
      </c>
      <c r="B509" s="2">
        <v>45589</v>
      </c>
      <c r="C509" s="2">
        <v>45593</v>
      </c>
      <c r="D509" t="s">
        <v>647</v>
      </c>
      <c r="E509" t="s">
        <v>659</v>
      </c>
      <c r="F509" t="s">
        <v>685</v>
      </c>
      <c r="G509" t="s">
        <v>705</v>
      </c>
      <c r="H509" t="s">
        <v>710</v>
      </c>
      <c r="I509" t="s">
        <v>714</v>
      </c>
      <c r="J509" t="s">
        <v>729</v>
      </c>
      <c r="K509" t="s">
        <v>1240</v>
      </c>
      <c r="L509">
        <v>1331.77</v>
      </c>
      <c r="M509">
        <v>2606.11</v>
      </c>
      <c r="N509">
        <v>0.02</v>
      </c>
      <c r="O509">
        <v>6</v>
      </c>
    </row>
    <row r="510" spans="1:15" x14ac:dyDescent="0.35">
      <c r="A510" t="s">
        <v>522</v>
      </c>
      <c r="B510" s="2">
        <v>45029</v>
      </c>
      <c r="C510" s="2">
        <v>45036</v>
      </c>
      <c r="D510" t="s">
        <v>649</v>
      </c>
      <c r="E510" t="s">
        <v>657</v>
      </c>
      <c r="F510" t="s">
        <v>679</v>
      </c>
      <c r="G510" t="s">
        <v>705</v>
      </c>
      <c r="H510" t="s">
        <v>708</v>
      </c>
      <c r="I510" t="s">
        <v>720</v>
      </c>
      <c r="J510" t="s">
        <v>731</v>
      </c>
      <c r="K510" t="s">
        <v>1241</v>
      </c>
      <c r="L510">
        <v>227.02</v>
      </c>
      <c r="M510">
        <v>434.72</v>
      </c>
      <c r="N510">
        <v>9.8000000000000004E-2</v>
      </c>
      <c r="O510">
        <v>10</v>
      </c>
    </row>
    <row r="511" spans="1:15" x14ac:dyDescent="0.35">
      <c r="A511" t="s">
        <v>523</v>
      </c>
      <c r="B511" s="2">
        <v>45608</v>
      </c>
      <c r="C511" s="2">
        <v>45617</v>
      </c>
      <c r="D511" t="s">
        <v>647</v>
      </c>
      <c r="E511" t="s">
        <v>654</v>
      </c>
      <c r="F511" t="s">
        <v>691</v>
      </c>
      <c r="G511" t="s">
        <v>701</v>
      </c>
      <c r="H511" t="s">
        <v>711</v>
      </c>
      <c r="I511" t="s">
        <v>722</v>
      </c>
      <c r="J511" t="s">
        <v>731</v>
      </c>
      <c r="K511" t="s">
        <v>1242</v>
      </c>
      <c r="L511">
        <v>903.41</v>
      </c>
      <c r="M511">
        <v>1860.41</v>
      </c>
      <c r="N511">
        <v>0.108</v>
      </c>
      <c r="O511">
        <v>5</v>
      </c>
    </row>
    <row r="512" spans="1:15" x14ac:dyDescent="0.35">
      <c r="A512" t="s">
        <v>524</v>
      </c>
      <c r="B512" s="2">
        <v>45056</v>
      </c>
      <c r="C512" s="2">
        <v>45060</v>
      </c>
      <c r="D512" t="s">
        <v>647</v>
      </c>
      <c r="E512" t="s">
        <v>654</v>
      </c>
      <c r="F512" t="s">
        <v>680</v>
      </c>
      <c r="G512" t="s">
        <v>703</v>
      </c>
      <c r="H512" t="s">
        <v>710</v>
      </c>
      <c r="I512" t="s">
        <v>712</v>
      </c>
      <c r="J512" t="s">
        <v>732</v>
      </c>
      <c r="K512" t="s">
        <v>1243</v>
      </c>
      <c r="L512">
        <v>622.6</v>
      </c>
      <c r="M512">
        <v>833.69</v>
      </c>
      <c r="N512">
        <v>0.20899999999999999</v>
      </c>
      <c r="O512">
        <v>14</v>
      </c>
    </row>
    <row r="513" spans="1:15" x14ac:dyDescent="0.35">
      <c r="A513" t="s">
        <v>525</v>
      </c>
      <c r="B513" s="2">
        <v>45353</v>
      </c>
      <c r="C513" s="2">
        <v>45374</v>
      </c>
      <c r="D513" t="s">
        <v>648</v>
      </c>
      <c r="E513" t="s">
        <v>660</v>
      </c>
      <c r="F513" t="s">
        <v>677</v>
      </c>
      <c r="G513" t="s">
        <v>705</v>
      </c>
      <c r="H513" t="s">
        <v>708</v>
      </c>
      <c r="I513" t="s">
        <v>721</v>
      </c>
      <c r="J513" t="s">
        <v>727</v>
      </c>
      <c r="K513" t="s">
        <v>1244</v>
      </c>
      <c r="L513">
        <v>225.01</v>
      </c>
      <c r="M513">
        <v>333.48</v>
      </c>
      <c r="N513">
        <v>0.11899999999999999</v>
      </c>
      <c r="O513">
        <v>12</v>
      </c>
    </row>
    <row r="514" spans="1:15" x14ac:dyDescent="0.35">
      <c r="A514" t="s">
        <v>526</v>
      </c>
      <c r="B514" s="2">
        <v>45575</v>
      </c>
      <c r="C514" s="2">
        <v>45576</v>
      </c>
      <c r="D514" t="s">
        <v>649</v>
      </c>
      <c r="E514" t="s">
        <v>658</v>
      </c>
      <c r="F514" t="s">
        <v>693</v>
      </c>
      <c r="G514" t="s">
        <v>703</v>
      </c>
      <c r="H514" t="s">
        <v>710</v>
      </c>
      <c r="I514" t="s">
        <v>716</v>
      </c>
      <c r="J514" t="s">
        <v>727</v>
      </c>
      <c r="K514" t="s">
        <v>1245</v>
      </c>
      <c r="L514">
        <v>1389.46</v>
      </c>
      <c r="M514">
        <v>1784.7</v>
      </c>
      <c r="N514">
        <v>0.14599999999999999</v>
      </c>
      <c r="O514">
        <v>33</v>
      </c>
    </row>
    <row r="515" spans="1:15" x14ac:dyDescent="0.35">
      <c r="A515" t="s">
        <v>527</v>
      </c>
      <c r="B515" s="2">
        <v>45078</v>
      </c>
      <c r="C515" s="2">
        <v>45085</v>
      </c>
      <c r="D515" t="s">
        <v>649</v>
      </c>
      <c r="E515" t="s">
        <v>656</v>
      </c>
      <c r="F515" t="s">
        <v>698</v>
      </c>
      <c r="G515" t="s">
        <v>704</v>
      </c>
      <c r="H515" t="s">
        <v>708</v>
      </c>
      <c r="I515" t="s">
        <v>720</v>
      </c>
      <c r="J515" t="s">
        <v>730</v>
      </c>
      <c r="K515" t="s">
        <v>1246</v>
      </c>
      <c r="L515">
        <v>804.17</v>
      </c>
      <c r="M515">
        <v>1072.29</v>
      </c>
      <c r="N515">
        <v>3.2000000000000001E-2</v>
      </c>
      <c r="O515">
        <v>5</v>
      </c>
    </row>
    <row r="516" spans="1:15" x14ac:dyDescent="0.35">
      <c r="A516" t="s">
        <v>528</v>
      </c>
      <c r="B516" s="2">
        <v>45661</v>
      </c>
      <c r="C516" s="2">
        <v>45662</v>
      </c>
      <c r="D516" t="s">
        <v>647</v>
      </c>
      <c r="E516" t="s">
        <v>654</v>
      </c>
      <c r="F516" t="s">
        <v>680</v>
      </c>
      <c r="G516" t="s">
        <v>702</v>
      </c>
      <c r="H516" t="s">
        <v>707</v>
      </c>
      <c r="I516" t="s">
        <v>714</v>
      </c>
      <c r="J516" t="s">
        <v>727</v>
      </c>
      <c r="K516" t="s">
        <v>1247</v>
      </c>
      <c r="L516">
        <v>1428.33</v>
      </c>
      <c r="M516">
        <v>3028.05</v>
      </c>
      <c r="N516">
        <v>0</v>
      </c>
      <c r="O516">
        <v>11</v>
      </c>
    </row>
    <row r="517" spans="1:15" x14ac:dyDescent="0.35">
      <c r="A517" t="s">
        <v>529</v>
      </c>
      <c r="B517" s="2">
        <v>45874</v>
      </c>
      <c r="C517" s="2">
        <v>45897</v>
      </c>
      <c r="D517" t="s">
        <v>647</v>
      </c>
      <c r="E517" t="s">
        <v>654</v>
      </c>
      <c r="F517" t="s">
        <v>691</v>
      </c>
      <c r="G517" t="s">
        <v>703</v>
      </c>
      <c r="H517" t="s">
        <v>710</v>
      </c>
      <c r="I517" t="s">
        <v>725</v>
      </c>
      <c r="J517" t="s">
        <v>731</v>
      </c>
      <c r="K517" t="s">
        <v>1248</v>
      </c>
      <c r="L517">
        <v>638.54</v>
      </c>
      <c r="M517">
        <v>987.24</v>
      </c>
      <c r="N517">
        <v>0</v>
      </c>
      <c r="O517">
        <v>11</v>
      </c>
    </row>
    <row r="518" spans="1:15" x14ac:dyDescent="0.35">
      <c r="A518" t="s">
        <v>530</v>
      </c>
      <c r="B518" s="2">
        <v>45199</v>
      </c>
      <c r="C518" s="2">
        <v>45229</v>
      </c>
      <c r="D518" t="s">
        <v>647</v>
      </c>
      <c r="E518" t="s">
        <v>652</v>
      </c>
      <c r="F518" t="s">
        <v>689</v>
      </c>
      <c r="G518" t="s">
        <v>706</v>
      </c>
      <c r="H518" t="s">
        <v>708</v>
      </c>
      <c r="I518" t="s">
        <v>726</v>
      </c>
      <c r="J518" t="s">
        <v>728</v>
      </c>
      <c r="K518" t="s">
        <v>1249</v>
      </c>
      <c r="L518">
        <v>649.13</v>
      </c>
      <c r="M518">
        <v>975.43</v>
      </c>
      <c r="N518">
        <v>0.157</v>
      </c>
      <c r="O518">
        <v>27</v>
      </c>
    </row>
    <row r="519" spans="1:15" x14ac:dyDescent="0.35">
      <c r="A519" t="s">
        <v>531</v>
      </c>
      <c r="B519" s="2">
        <v>45794</v>
      </c>
      <c r="C519" s="2">
        <v>45807</v>
      </c>
      <c r="D519" t="s">
        <v>646</v>
      </c>
      <c r="E519" t="s">
        <v>651</v>
      </c>
      <c r="F519" t="s">
        <v>665</v>
      </c>
      <c r="G519" t="s">
        <v>704</v>
      </c>
      <c r="H519" t="s">
        <v>710</v>
      </c>
      <c r="I519" t="s">
        <v>721</v>
      </c>
      <c r="J519" t="s">
        <v>733</v>
      </c>
      <c r="K519" t="s">
        <v>1250</v>
      </c>
      <c r="L519">
        <v>66.400000000000006</v>
      </c>
      <c r="M519">
        <v>141.43</v>
      </c>
      <c r="N519">
        <v>0.107</v>
      </c>
      <c r="O519">
        <v>8</v>
      </c>
    </row>
    <row r="520" spans="1:15" x14ac:dyDescent="0.35">
      <c r="A520" t="s">
        <v>532</v>
      </c>
      <c r="B520" s="2">
        <v>45413</v>
      </c>
      <c r="C520" s="2">
        <v>45438</v>
      </c>
      <c r="D520" t="s">
        <v>649</v>
      </c>
      <c r="E520" t="s">
        <v>656</v>
      </c>
      <c r="F520" t="s">
        <v>671</v>
      </c>
      <c r="G520" t="s">
        <v>703</v>
      </c>
      <c r="H520" t="s">
        <v>707</v>
      </c>
      <c r="I520" t="s">
        <v>717</v>
      </c>
      <c r="J520" t="s">
        <v>729</v>
      </c>
      <c r="K520" t="s">
        <v>1251</v>
      </c>
      <c r="L520">
        <v>930.71</v>
      </c>
      <c r="M520">
        <v>1625.42</v>
      </c>
      <c r="N520">
        <v>0.13800000000000001</v>
      </c>
      <c r="O520">
        <v>7</v>
      </c>
    </row>
    <row r="521" spans="1:15" x14ac:dyDescent="0.35">
      <c r="A521" t="s">
        <v>533</v>
      </c>
      <c r="B521" s="2">
        <v>45047</v>
      </c>
      <c r="C521" s="2">
        <v>45064</v>
      </c>
      <c r="D521" t="s">
        <v>646</v>
      </c>
      <c r="E521" t="s">
        <v>651</v>
      </c>
      <c r="F521" t="s">
        <v>663</v>
      </c>
      <c r="G521" t="s">
        <v>701</v>
      </c>
      <c r="H521" t="s">
        <v>711</v>
      </c>
      <c r="I521" t="s">
        <v>721</v>
      </c>
      <c r="J521" t="s">
        <v>727</v>
      </c>
      <c r="K521" t="s">
        <v>1252</v>
      </c>
      <c r="L521">
        <v>327.97</v>
      </c>
      <c r="M521">
        <v>299.94</v>
      </c>
      <c r="N521">
        <v>4.9000000000000002E-2</v>
      </c>
      <c r="O521">
        <v>3</v>
      </c>
    </row>
    <row r="522" spans="1:15" x14ac:dyDescent="0.35">
      <c r="A522" t="s">
        <v>534</v>
      </c>
      <c r="B522" s="2">
        <v>45482</v>
      </c>
      <c r="C522" s="2">
        <v>45512</v>
      </c>
      <c r="D522" t="s">
        <v>649</v>
      </c>
      <c r="E522" t="s">
        <v>657</v>
      </c>
      <c r="F522" t="s">
        <v>673</v>
      </c>
      <c r="G522" t="s">
        <v>701</v>
      </c>
      <c r="H522" t="s">
        <v>711</v>
      </c>
      <c r="I522" t="s">
        <v>713</v>
      </c>
      <c r="J522" t="s">
        <v>727</v>
      </c>
      <c r="K522" t="s">
        <v>1253</v>
      </c>
      <c r="L522">
        <v>1062.3800000000001</v>
      </c>
      <c r="M522">
        <v>1503.96</v>
      </c>
      <c r="N522">
        <v>0.18</v>
      </c>
      <c r="O522">
        <v>6</v>
      </c>
    </row>
    <row r="523" spans="1:15" x14ac:dyDescent="0.35">
      <c r="A523" t="s">
        <v>535</v>
      </c>
      <c r="B523" s="2">
        <v>45056</v>
      </c>
      <c r="C523" s="2">
        <v>45073</v>
      </c>
      <c r="D523" t="s">
        <v>647</v>
      </c>
      <c r="E523" t="s">
        <v>654</v>
      </c>
      <c r="F523" t="s">
        <v>691</v>
      </c>
      <c r="G523" t="s">
        <v>704</v>
      </c>
      <c r="H523" t="s">
        <v>707</v>
      </c>
      <c r="I523" t="s">
        <v>724</v>
      </c>
      <c r="J523" t="s">
        <v>731</v>
      </c>
      <c r="K523" t="s">
        <v>1254</v>
      </c>
      <c r="L523">
        <v>1286.1600000000001</v>
      </c>
      <c r="M523">
        <v>3101.11</v>
      </c>
      <c r="N523">
        <v>0.1</v>
      </c>
      <c r="O523">
        <v>23</v>
      </c>
    </row>
    <row r="524" spans="1:15" x14ac:dyDescent="0.35">
      <c r="A524" t="s">
        <v>536</v>
      </c>
      <c r="B524" s="2">
        <v>45482</v>
      </c>
      <c r="C524" s="2">
        <v>45485</v>
      </c>
      <c r="D524" t="s">
        <v>647</v>
      </c>
      <c r="E524" t="s">
        <v>659</v>
      </c>
      <c r="F524" t="s">
        <v>685</v>
      </c>
      <c r="G524" t="s">
        <v>705</v>
      </c>
      <c r="H524" t="s">
        <v>707</v>
      </c>
      <c r="I524" t="s">
        <v>726</v>
      </c>
      <c r="J524" t="s">
        <v>733</v>
      </c>
      <c r="K524" t="s">
        <v>1255</v>
      </c>
      <c r="L524">
        <v>748.39</v>
      </c>
      <c r="M524">
        <v>979.42</v>
      </c>
      <c r="N524">
        <v>0</v>
      </c>
      <c r="O524">
        <v>23</v>
      </c>
    </row>
    <row r="525" spans="1:15" x14ac:dyDescent="0.35">
      <c r="A525" t="s">
        <v>537</v>
      </c>
      <c r="B525" s="2">
        <v>45406</v>
      </c>
      <c r="C525" s="2">
        <v>45422</v>
      </c>
      <c r="D525" t="s">
        <v>646</v>
      </c>
      <c r="E525" t="s">
        <v>650</v>
      </c>
      <c r="F525" t="s">
        <v>662</v>
      </c>
      <c r="G525" t="s">
        <v>703</v>
      </c>
      <c r="H525" t="s">
        <v>708</v>
      </c>
      <c r="I525" t="s">
        <v>725</v>
      </c>
      <c r="J525" t="s">
        <v>732</v>
      </c>
      <c r="K525" t="s">
        <v>1256</v>
      </c>
      <c r="L525">
        <v>513.30999999999995</v>
      </c>
      <c r="M525">
        <v>1186.26</v>
      </c>
      <c r="N525">
        <v>9.4E-2</v>
      </c>
      <c r="O525">
        <v>15</v>
      </c>
    </row>
    <row r="526" spans="1:15" x14ac:dyDescent="0.35">
      <c r="A526" t="s">
        <v>538</v>
      </c>
      <c r="B526" s="2">
        <v>45304</v>
      </c>
      <c r="C526" s="2">
        <v>45306</v>
      </c>
      <c r="D526" t="s">
        <v>648</v>
      </c>
      <c r="E526" t="s">
        <v>660</v>
      </c>
      <c r="F526" t="s">
        <v>686</v>
      </c>
      <c r="G526" t="s">
        <v>703</v>
      </c>
      <c r="H526" t="s">
        <v>711</v>
      </c>
      <c r="I526" t="s">
        <v>718</v>
      </c>
      <c r="J526" t="s">
        <v>727</v>
      </c>
      <c r="K526" t="s">
        <v>1257</v>
      </c>
      <c r="L526">
        <v>1061.3699999999999</v>
      </c>
      <c r="M526">
        <v>1938.33</v>
      </c>
      <c r="N526">
        <v>0.17</v>
      </c>
      <c r="O526">
        <v>4</v>
      </c>
    </row>
    <row r="527" spans="1:15" x14ac:dyDescent="0.35">
      <c r="A527" t="s">
        <v>539</v>
      </c>
      <c r="B527" s="2">
        <v>45398</v>
      </c>
      <c r="C527" s="2">
        <v>45409</v>
      </c>
      <c r="D527" t="s">
        <v>646</v>
      </c>
      <c r="E527" t="s">
        <v>650</v>
      </c>
      <c r="F527" t="s">
        <v>678</v>
      </c>
      <c r="G527" t="s">
        <v>706</v>
      </c>
      <c r="H527" t="s">
        <v>708</v>
      </c>
      <c r="I527" t="s">
        <v>726</v>
      </c>
      <c r="J527" t="s">
        <v>728</v>
      </c>
      <c r="K527" t="s">
        <v>1258</v>
      </c>
      <c r="L527">
        <v>401.3</v>
      </c>
      <c r="M527">
        <v>826.47</v>
      </c>
      <c r="N527">
        <v>0.22500000000000001</v>
      </c>
      <c r="O527">
        <v>13</v>
      </c>
    </row>
    <row r="528" spans="1:15" x14ac:dyDescent="0.35">
      <c r="A528" t="s">
        <v>540</v>
      </c>
      <c r="B528" s="2">
        <v>45695</v>
      </c>
      <c r="C528" s="2">
        <v>45704</v>
      </c>
      <c r="D528" t="s">
        <v>646</v>
      </c>
      <c r="E528" t="s">
        <v>651</v>
      </c>
      <c r="F528" t="s">
        <v>665</v>
      </c>
      <c r="G528" t="s">
        <v>705</v>
      </c>
      <c r="H528" t="s">
        <v>710</v>
      </c>
      <c r="I528" t="s">
        <v>712</v>
      </c>
      <c r="J528" t="s">
        <v>728</v>
      </c>
      <c r="K528" t="s">
        <v>1259</v>
      </c>
      <c r="L528">
        <v>90.68</v>
      </c>
      <c r="M528">
        <v>118.17</v>
      </c>
      <c r="N528">
        <v>0.13500000000000001</v>
      </c>
      <c r="O528">
        <v>21</v>
      </c>
    </row>
    <row r="529" spans="1:15" x14ac:dyDescent="0.35">
      <c r="A529" t="s">
        <v>541</v>
      </c>
      <c r="B529" s="2">
        <v>44938</v>
      </c>
      <c r="C529" s="2">
        <v>44952</v>
      </c>
      <c r="D529" t="s">
        <v>647</v>
      </c>
      <c r="E529" t="s">
        <v>659</v>
      </c>
      <c r="F529" t="s">
        <v>676</v>
      </c>
      <c r="G529" t="s">
        <v>703</v>
      </c>
      <c r="H529" t="s">
        <v>707</v>
      </c>
      <c r="I529" t="s">
        <v>724</v>
      </c>
      <c r="J529" t="s">
        <v>728</v>
      </c>
      <c r="K529" t="s">
        <v>1260</v>
      </c>
      <c r="L529">
        <v>1083.0899999999999</v>
      </c>
      <c r="M529">
        <v>1425.87</v>
      </c>
      <c r="N529">
        <v>0</v>
      </c>
      <c r="O529">
        <v>8</v>
      </c>
    </row>
    <row r="530" spans="1:15" x14ac:dyDescent="0.35">
      <c r="A530" t="s">
        <v>542</v>
      </c>
      <c r="B530" s="2">
        <v>45448</v>
      </c>
      <c r="C530" s="2">
        <v>45466</v>
      </c>
      <c r="D530" t="s">
        <v>646</v>
      </c>
      <c r="E530" t="s">
        <v>650</v>
      </c>
      <c r="F530" t="s">
        <v>664</v>
      </c>
      <c r="G530" t="s">
        <v>704</v>
      </c>
      <c r="H530" t="s">
        <v>710</v>
      </c>
      <c r="I530" t="s">
        <v>726</v>
      </c>
      <c r="J530" t="s">
        <v>731</v>
      </c>
      <c r="K530" t="s">
        <v>1261</v>
      </c>
      <c r="L530">
        <v>1208.74</v>
      </c>
      <c r="M530">
        <v>1594.78</v>
      </c>
      <c r="N530">
        <v>5.8999999999999997E-2</v>
      </c>
      <c r="O530">
        <v>39</v>
      </c>
    </row>
    <row r="531" spans="1:15" x14ac:dyDescent="0.35">
      <c r="A531" t="s">
        <v>543</v>
      </c>
      <c r="B531" s="2">
        <v>45162</v>
      </c>
      <c r="C531" s="2">
        <v>45189</v>
      </c>
      <c r="D531" t="s">
        <v>646</v>
      </c>
      <c r="E531" t="s">
        <v>661</v>
      </c>
      <c r="F531" t="s">
        <v>687</v>
      </c>
      <c r="G531" t="s">
        <v>705</v>
      </c>
      <c r="H531" t="s">
        <v>709</v>
      </c>
      <c r="I531" t="s">
        <v>724</v>
      </c>
      <c r="J531" t="s">
        <v>728</v>
      </c>
      <c r="K531" t="s">
        <v>1262</v>
      </c>
      <c r="L531">
        <v>1399.64</v>
      </c>
      <c r="M531">
        <v>3342.11</v>
      </c>
      <c r="N531">
        <v>0</v>
      </c>
      <c r="O531">
        <v>10</v>
      </c>
    </row>
    <row r="532" spans="1:15" x14ac:dyDescent="0.35">
      <c r="A532" t="s">
        <v>544</v>
      </c>
      <c r="B532" s="2">
        <v>45316</v>
      </c>
      <c r="C532" s="2">
        <v>45330</v>
      </c>
      <c r="D532" t="s">
        <v>647</v>
      </c>
      <c r="E532" t="s">
        <v>652</v>
      </c>
      <c r="F532" t="s">
        <v>666</v>
      </c>
      <c r="G532" t="s">
        <v>704</v>
      </c>
      <c r="H532" t="s">
        <v>709</v>
      </c>
      <c r="I532" t="s">
        <v>714</v>
      </c>
      <c r="J532" t="s">
        <v>729</v>
      </c>
      <c r="K532" t="s">
        <v>1263</v>
      </c>
      <c r="L532">
        <v>937.16</v>
      </c>
      <c r="M532">
        <v>1069.77</v>
      </c>
      <c r="N532">
        <v>3.7999999999999999E-2</v>
      </c>
      <c r="O532">
        <v>9</v>
      </c>
    </row>
    <row r="533" spans="1:15" x14ac:dyDescent="0.35">
      <c r="A533" t="s">
        <v>545</v>
      </c>
      <c r="B533" s="2">
        <v>45727</v>
      </c>
      <c r="C533" s="2">
        <v>45742</v>
      </c>
      <c r="D533" t="s">
        <v>649</v>
      </c>
      <c r="E533" t="s">
        <v>656</v>
      </c>
      <c r="F533" t="s">
        <v>671</v>
      </c>
      <c r="G533" t="s">
        <v>705</v>
      </c>
      <c r="H533" t="s">
        <v>708</v>
      </c>
      <c r="I533" t="s">
        <v>714</v>
      </c>
      <c r="J533" t="s">
        <v>730</v>
      </c>
      <c r="K533" t="s">
        <v>1264</v>
      </c>
      <c r="L533">
        <v>116.97</v>
      </c>
      <c r="M533">
        <v>140.82</v>
      </c>
      <c r="N533">
        <v>0.122</v>
      </c>
      <c r="O533">
        <v>5</v>
      </c>
    </row>
    <row r="534" spans="1:15" x14ac:dyDescent="0.35">
      <c r="A534" t="s">
        <v>546</v>
      </c>
      <c r="B534" s="2">
        <v>45769</v>
      </c>
      <c r="C534" s="2">
        <v>45789</v>
      </c>
      <c r="D534" t="s">
        <v>649</v>
      </c>
      <c r="E534" t="s">
        <v>657</v>
      </c>
      <c r="F534" t="s">
        <v>679</v>
      </c>
      <c r="G534" t="s">
        <v>706</v>
      </c>
      <c r="H534" t="s">
        <v>709</v>
      </c>
      <c r="I534" t="s">
        <v>723</v>
      </c>
      <c r="J534" t="s">
        <v>732</v>
      </c>
      <c r="K534" t="s">
        <v>1265</v>
      </c>
      <c r="L534">
        <v>59.51</v>
      </c>
      <c r="M534">
        <v>67.040000000000006</v>
      </c>
      <c r="N534">
        <v>0.114</v>
      </c>
      <c r="O534">
        <v>9</v>
      </c>
    </row>
    <row r="535" spans="1:15" x14ac:dyDescent="0.35">
      <c r="A535" t="s">
        <v>547</v>
      </c>
      <c r="B535" s="2">
        <v>45155</v>
      </c>
      <c r="C535" s="2">
        <v>45172</v>
      </c>
      <c r="D535" t="s">
        <v>646</v>
      </c>
      <c r="E535" t="s">
        <v>661</v>
      </c>
      <c r="F535" t="s">
        <v>687</v>
      </c>
      <c r="G535" t="s">
        <v>706</v>
      </c>
      <c r="H535" t="s">
        <v>707</v>
      </c>
      <c r="I535" t="s">
        <v>720</v>
      </c>
      <c r="J535" t="s">
        <v>730</v>
      </c>
      <c r="K535" t="s">
        <v>1266</v>
      </c>
      <c r="L535">
        <v>676.37</v>
      </c>
      <c r="M535">
        <v>1276.67</v>
      </c>
      <c r="N535">
        <v>6.6000000000000003E-2</v>
      </c>
      <c r="O535">
        <v>10</v>
      </c>
    </row>
    <row r="536" spans="1:15" x14ac:dyDescent="0.35">
      <c r="A536" t="s">
        <v>548</v>
      </c>
      <c r="B536" s="2">
        <v>45832</v>
      </c>
      <c r="C536" s="2">
        <v>45852</v>
      </c>
      <c r="D536" t="s">
        <v>646</v>
      </c>
      <c r="E536" t="s">
        <v>661</v>
      </c>
      <c r="F536" t="s">
        <v>682</v>
      </c>
      <c r="G536" t="s">
        <v>706</v>
      </c>
      <c r="H536" t="s">
        <v>709</v>
      </c>
      <c r="I536" t="s">
        <v>713</v>
      </c>
      <c r="J536" t="s">
        <v>731</v>
      </c>
      <c r="K536" t="s">
        <v>1267</v>
      </c>
      <c r="L536">
        <v>1151.06</v>
      </c>
      <c r="M536">
        <v>2821.36</v>
      </c>
      <c r="N536">
        <v>0.248</v>
      </c>
      <c r="O536">
        <v>20</v>
      </c>
    </row>
    <row r="537" spans="1:15" x14ac:dyDescent="0.35">
      <c r="A537" t="s">
        <v>549</v>
      </c>
      <c r="B537" s="2">
        <v>45667</v>
      </c>
      <c r="C537" s="2">
        <v>45694</v>
      </c>
      <c r="D537" t="s">
        <v>648</v>
      </c>
      <c r="E537" t="s">
        <v>655</v>
      </c>
      <c r="F537" t="s">
        <v>672</v>
      </c>
      <c r="G537" t="s">
        <v>703</v>
      </c>
      <c r="H537" t="s">
        <v>707</v>
      </c>
      <c r="I537" t="s">
        <v>717</v>
      </c>
      <c r="J537" t="s">
        <v>731</v>
      </c>
      <c r="K537" t="s">
        <v>1268</v>
      </c>
      <c r="L537">
        <v>725.62</v>
      </c>
      <c r="M537">
        <v>1559.19</v>
      </c>
      <c r="N537">
        <v>0.19</v>
      </c>
      <c r="O537">
        <v>12</v>
      </c>
    </row>
    <row r="538" spans="1:15" x14ac:dyDescent="0.35">
      <c r="A538" t="s">
        <v>550</v>
      </c>
      <c r="B538" s="2">
        <v>45108</v>
      </c>
      <c r="C538" s="2">
        <v>45118</v>
      </c>
      <c r="D538" t="s">
        <v>649</v>
      </c>
      <c r="E538" t="s">
        <v>657</v>
      </c>
      <c r="F538" t="s">
        <v>690</v>
      </c>
      <c r="G538" t="s">
        <v>701</v>
      </c>
      <c r="H538" t="s">
        <v>711</v>
      </c>
      <c r="I538" t="s">
        <v>721</v>
      </c>
      <c r="J538" t="s">
        <v>729</v>
      </c>
      <c r="K538" t="s">
        <v>1269</v>
      </c>
      <c r="L538">
        <v>479.5</v>
      </c>
      <c r="M538">
        <v>656.66</v>
      </c>
      <c r="N538">
        <v>0.14899999999999999</v>
      </c>
      <c r="O538">
        <v>14</v>
      </c>
    </row>
    <row r="539" spans="1:15" x14ac:dyDescent="0.35">
      <c r="A539" t="s">
        <v>551</v>
      </c>
      <c r="B539" s="2">
        <v>45520</v>
      </c>
      <c r="C539" s="2">
        <v>45530</v>
      </c>
      <c r="D539" t="s">
        <v>648</v>
      </c>
      <c r="E539" t="s">
        <v>660</v>
      </c>
      <c r="F539" t="s">
        <v>677</v>
      </c>
      <c r="G539" t="s">
        <v>701</v>
      </c>
      <c r="H539" t="s">
        <v>710</v>
      </c>
      <c r="I539" t="s">
        <v>716</v>
      </c>
      <c r="J539" t="s">
        <v>731</v>
      </c>
      <c r="K539" t="s">
        <v>1121</v>
      </c>
      <c r="L539">
        <v>1291.7</v>
      </c>
      <c r="M539">
        <v>2657.84</v>
      </c>
      <c r="N539">
        <v>8.6999999999999994E-2</v>
      </c>
      <c r="O539">
        <v>21</v>
      </c>
    </row>
    <row r="540" spans="1:15" x14ac:dyDescent="0.35">
      <c r="A540" t="s">
        <v>552</v>
      </c>
      <c r="B540" s="2">
        <v>45114</v>
      </c>
      <c r="C540" s="2">
        <v>45120</v>
      </c>
      <c r="D540" t="s">
        <v>646</v>
      </c>
      <c r="E540" t="s">
        <v>661</v>
      </c>
      <c r="F540" t="s">
        <v>695</v>
      </c>
      <c r="G540" t="s">
        <v>705</v>
      </c>
      <c r="H540" t="s">
        <v>709</v>
      </c>
      <c r="I540" t="s">
        <v>717</v>
      </c>
      <c r="J540" t="s">
        <v>733</v>
      </c>
      <c r="K540" t="s">
        <v>1270</v>
      </c>
      <c r="L540">
        <v>612.59</v>
      </c>
      <c r="M540">
        <v>1424.74</v>
      </c>
      <c r="N540">
        <v>4.3999999999999997E-2</v>
      </c>
      <c r="O540">
        <v>15</v>
      </c>
    </row>
    <row r="541" spans="1:15" x14ac:dyDescent="0.35">
      <c r="A541" t="s">
        <v>553</v>
      </c>
      <c r="B541" s="2">
        <v>45288</v>
      </c>
      <c r="C541" s="2">
        <v>45292</v>
      </c>
      <c r="D541" t="s">
        <v>646</v>
      </c>
      <c r="E541" t="s">
        <v>661</v>
      </c>
      <c r="F541" t="s">
        <v>695</v>
      </c>
      <c r="G541" t="s">
        <v>702</v>
      </c>
      <c r="H541" t="s">
        <v>710</v>
      </c>
      <c r="I541" t="s">
        <v>720</v>
      </c>
      <c r="J541" t="s">
        <v>728</v>
      </c>
      <c r="K541" t="s">
        <v>1271</v>
      </c>
      <c r="L541">
        <v>1141.8</v>
      </c>
      <c r="M541">
        <v>2318.7399999999998</v>
      </c>
      <c r="N541">
        <v>0.107</v>
      </c>
      <c r="O541">
        <v>32</v>
      </c>
    </row>
    <row r="542" spans="1:15" x14ac:dyDescent="0.35">
      <c r="A542" t="s">
        <v>554</v>
      </c>
      <c r="B542" s="2">
        <v>44952</v>
      </c>
      <c r="C542" s="2">
        <v>44972</v>
      </c>
      <c r="D542" t="s">
        <v>649</v>
      </c>
      <c r="E542" t="s">
        <v>656</v>
      </c>
      <c r="F542" t="s">
        <v>671</v>
      </c>
      <c r="G542" t="s">
        <v>705</v>
      </c>
      <c r="H542" t="s">
        <v>708</v>
      </c>
      <c r="I542" t="s">
        <v>719</v>
      </c>
      <c r="J542" t="s">
        <v>729</v>
      </c>
      <c r="K542" t="s">
        <v>1272</v>
      </c>
      <c r="L542">
        <v>492.62</v>
      </c>
      <c r="M542">
        <v>366.7</v>
      </c>
      <c r="N542">
        <v>8.8999999999999996E-2</v>
      </c>
      <c r="O542">
        <v>10</v>
      </c>
    </row>
    <row r="543" spans="1:15" x14ac:dyDescent="0.35">
      <c r="A543" t="s">
        <v>555</v>
      </c>
      <c r="B543" s="2">
        <v>45115</v>
      </c>
      <c r="C543" s="2">
        <v>45116</v>
      </c>
      <c r="D543" t="s">
        <v>646</v>
      </c>
      <c r="E543" t="s">
        <v>650</v>
      </c>
      <c r="F543" t="s">
        <v>664</v>
      </c>
      <c r="G543" t="s">
        <v>704</v>
      </c>
      <c r="H543" t="s">
        <v>708</v>
      </c>
      <c r="I543" t="s">
        <v>726</v>
      </c>
      <c r="J543" t="s">
        <v>731</v>
      </c>
      <c r="K543" t="s">
        <v>1273</v>
      </c>
      <c r="L543">
        <v>1258.72</v>
      </c>
      <c r="M543">
        <v>2797.41</v>
      </c>
      <c r="N543">
        <v>0</v>
      </c>
      <c r="O543">
        <v>7</v>
      </c>
    </row>
    <row r="544" spans="1:15" x14ac:dyDescent="0.35">
      <c r="A544" t="s">
        <v>556</v>
      </c>
      <c r="B544" s="2">
        <v>45450</v>
      </c>
      <c r="C544" s="2">
        <v>45452</v>
      </c>
      <c r="D544" t="s">
        <v>647</v>
      </c>
      <c r="E544" t="s">
        <v>659</v>
      </c>
      <c r="F544" t="s">
        <v>685</v>
      </c>
      <c r="G544" t="s">
        <v>701</v>
      </c>
      <c r="H544" t="s">
        <v>707</v>
      </c>
      <c r="I544" t="s">
        <v>719</v>
      </c>
      <c r="J544" t="s">
        <v>732</v>
      </c>
      <c r="K544" t="s">
        <v>1274</v>
      </c>
      <c r="L544">
        <v>1370.28</v>
      </c>
      <c r="M544">
        <v>2209.66</v>
      </c>
      <c r="N544">
        <v>0.13300000000000001</v>
      </c>
      <c r="O544">
        <v>16</v>
      </c>
    </row>
    <row r="545" spans="1:15" x14ac:dyDescent="0.35">
      <c r="A545" t="s">
        <v>557</v>
      </c>
      <c r="B545" s="2">
        <v>44968</v>
      </c>
      <c r="C545" s="2">
        <v>44969</v>
      </c>
      <c r="D545" t="s">
        <v>646</v>
      </c>
      <c r="E545" t="s">
        <v>651</v>
      </c>
      <c r="F545" t="s">
        <v>663</v>
      </c>
      <c r="G545" t="s">
        <v>703</v>
      </c>
      <c r="H545" t="s">
        <v>711</v>
      </c>
      <c r="I545" t="s">
        <v>726</v>
      </c>
      <c r="J545" t="s">
        <v>733</v>
      </c>
      <c r="K545" t="s">
        <v>1275</v>
      </c>
      <c r="L545">
        <v>944.61</v>
      </c>
      <c r="M545">
        <v>839.04</v>
      </c>
      <c r="N545">
        <v>5.8999999999999997E-2</v>
      </c>
      <c r="O545">
        <v>6</v>
      </c>
    </row>
    <row r="546" spans="1:15" x14ac:dyDescent="0.35">
      <c r="A546" t="s">
        <v>558</v>
      </c>
      <c r="B546" s="2">
        <v>45108</v>
      </c>
      <c r="C546" s="2">
        <v>45115</v>
      </c>
      <c r="D546" t="s">
        <v>649</v>
      </c>
      <c r="E546" t="s">
        <v>656</v>
      </c>
      <c r="F546" t="s">
        <v>698</v>
      </c>
      <c r="G546" t="s">
        <v>705</v>
      </c>
      <c r="H546" t="s">
        <v>710</v>
      </c>
      <c r="I546" t="s">
        <v>725</v>
      </c>
      <c r="J546" t="s">
        <v>731</v>
      </c>
      <c r="K546" t="s">
        <v>1276</v>
      </c>
      <c r="L546">
        <v>460.21</v>
      </c>
      <c r="M546">
        <v>1139.1500000000001</v>
      </c>
      <c r="N546">
        <v>0.115</v>
      </c>
      <c r="O546">
        <v>14</v>
      </c>
    </row>
    <row r="547" spans="1:15" x14ac:dyDescent="0.35">
      <c r="A547" t="s">
        <v>559</v>
      </c>
      <c r="B547" s="2">
        <v>45889</v>
      </c>
      <c r="C547" s="2">
        <v>45895</v>
      </c>
      <c r="D547" t="s">
        <v>648</v>
      </c>
      <c r="E547" t="s">
        <v>660</v>
      </c>
      <c r="F547" t="s">
        <v>700</v>
      </c>
      <c r="G547" t="s">
        <v>701</v>
      </c>
      <c r="H547" t="s">
        <v>707</v>
      </c>
      <c r="I547" t="s">
        <v>724</v>
      </c>
      <c r="J547" t="s">
        <v>729</v>
      </c>
      <c r="K547" t="s">
        <v>1277</v>
      </c>
      <c r="L547">
        <v>1304.95</v>
      </c>
      <c r="M547">
        <v>1712.03</v>
      </c>
      <c r="N547">
        <v>0.21199999999999999</v>
      </c>
      <c r="O547">
        <v>8</v>
      </c>
    </row>
    <row r="548" spans="1:15" x14ac:dyDescent="0.35">
      <c r="A548" t="s">
        <v>560</v>
      </c>
      <c r="B548" s="2">
        <v>45355</v>
      </c>
      <c r="C548" s="2">
        <v>45367</v>
      </c>
      <c r="D548" t="s">
        <v>646</v>
      </c>
      <c r="E548" t="s">
        <v>661</v>
      </c>
      <c r="F548" t="s">
        <v>682</v>
      </c>
      <c r="G548" t="s">
        <v>706</v>
      </c>
      <c r="H548" t="s">
        <v>710</v>
      </c>
      <c r="I548" t="s">
        <v>724</v>
      </c>
      <c r="J548" t="s">
        <v>732</v>
      </c>
      <c r="K548" t="s">
        <v>1278</v>
      </c>
      <c r="L548">
        <v>441.08</v>
      </c>
      <c r="M548">
        <v>1054.29</v>
      </c>
      <c r="N548">
        <v>0.23699999999999999</v>
      </c>
      <c r="O548">
        <v>6</v>
      </c>
    </row>
    <row r="549" spans="1:15" x14ac:dyDescent="0.35">
      <c r="A549" t="s">
        <v>561</v>
      </c>
      <c r="B549" s="2">
        <v>45177</v>
      </c>
      <c r="C549" s="2">
        <v>45201</v>
      </c>
      <c r="D549" t="s">
        <v>648</v>
      </c>
      <c r="E549" t="s">
        <v>653</v>
      </c>
      <c r="F549" t="s">
        <v>667</v>
      </c>
      <c r="G549" t="s">
        <v>702</v>
      </c>
      <c r="H549" t="s">
        <v>711</v>
      </c>
      <c r="I549" t="s">
        <v>720</v>
      </c>
      <c r="J549" t="s">
        <v>733</v>
      </c>
      <c r="K549" t="s">
        <v>1279</v>
      </c>
      <c r="L549">
        <v>1299.03</v>
      </c>
      <c r="M549">
        <v>2451.2199999999998</v>
      </c>
      <c r="N549">
        <v>0.20799999999999999</v>
      </c>
      <c r="O549">
        <v>8</v>
      </c>
    </row>
    <row r="550" spans="1:15" x14ac:dyDescent="0.35">
      <c r="A550" t="s">
        <v>562</v>
      </c>
      <c r="B550" s="2">
        <v>44985</v>
      </c>
      <c r="C550" s="2">
        <v>44991</v>
      </c>
      <c r="D550" t="s">
        <v>649</v>
      </c>
      <c r="E550" t="s">
        <v>656</v>
      </c>
      <c r="F550" t="s">
        <v>698</v>
      </c>
      <c r="G550" t="s">
        <v>705</v>
      </c>
      <c r="H550" t="s">
        <v>709</v>
      </c>
      <c r="I550" t="s">
        <v>726</v>
      </c>
      <c r="J550" t="s">
        <v>728</v>
      </c>
      <c r="K550" t="s">
        <v>1280</v>
      </c>
      <c r="L550">
        <v>880.02</v>
      </c>
      <c r="M550">
        <v>1251.21</v>
      </c>
      <c r="N550">
        <v>0.123</v>
      </c>
      <c r="O550">
        <v>29</v>
      </c>
    </row>
    <row r="551" spans="1:15" x14ac:dyDescent="0.35">
      <c r="A551" t="s">
        <v>563</v>
      </c>
      <c r="B551" s="2">
        <v>45486</v>
      </c>
      <c r="C551" s="2">
        <v>45507</v>
      </c>
      <c r="D551" t="s">
        <v>648</v>
      </c>
      <c r="E551" t="s">
        <v>655</v>
      </c>
      <c r="F551" t="s">
        <v>692</v>
      </c>
      <c r="G551" t="s">
        <v>701</v>
      </c>
      <c r="H551" t="s">
        <v>709</v>
      </c>
      <c r="I551" t="s">
        <v>724</v>
      </c>
      <c r="J551" t="s">
        <v>732</v>
      </c>
      <c r="K551" t="s">
        <v>1281</v>
      </c>
      <c r="L551">
        <v>702.98</v>
      </c>
      <c r="M551">
        <v>1104.8</v>
      </c>
      <c r="N551">
        <v>0.17499999999999999</v>
      </c>
      <c r="O551">
        <v>12</v>
      </c>
    </row>
    <row r="552" spans="1:15" x14ac:dyDescent="0.35">
      <c r="A552" t="s">
        <v>564</v>
      </c>
      <c r="B552" s="2">
        <v>45633</v>
      </c>
      <c r="C552" s="2">
        <v>45652</v>
      </c>
      <c r="D552" t="s">
        <v>649</v>
      </c>
      <c r="E552" t="s">
        <v>658</v>
      </c>
      <c r="F552" t="s">
        <v>683</v>
      </c>
      <c r="G552" t="s">
        <v>706</v>
      </c>
      <c r="H552" t="s">
        <v>708</v>
      </c>
      <c r="I552" t="s">
        <v>726</v>
      </c>
      <c r="J552" t="s">
        <v>729</v>
      </c>
      <c r="K552" t="s">
        <v>1282</v>
      </c>
      <c r="L552">
        <v>1035.24</v>
      </c>
      <c r="M552">
        <v>2383.41</v>
      </c>
      <c r="N552">
        <v>0.17</v>
      </c>
      <c r="O552">
        <v>15</v>
      </c>
    </row>
    <row r="553" spans="1:15" x14ac:dyDescent="0.35">
      <c r="A553" t="s">
        <v>565</v>
      </c>
      <c r="B553" s="2">
        <v>45875</v>
      </c>
      <c r="C553" s="2">
        <v>45892</v>
      </c>
      <c r="D553" t="s">
        <v>648</v>
      </c>
      <c r="E553" t="s">
        <v>655</v>
      </c>
      <c r="F553" t="s">
        <v>672</v>
      </c>
      <c r="G553" t="s">
        <v>704</v>
      </c>
      <c r="H553" t="s">
        <v>710</v>
      </c>
      <c r="I553" t="s">
        <v>720</v>
      </c>
      <c r="J553" t="s">
        <v>732</v>
      </c>
      <c r="K553" t="s">
        <v>1283</v>
      </c>
      <c r="L553">
        <v>86.64</v>
      </c>
      <c r="M553">
        <v>213.06</v>
      </c>
      <c r="N553">
        <v>0.21199999999999999</v>
      </c>
      <c r="O553">
        <v>11</v>
      </c>
    </row>
    <row r="554" spans="1:15" x14ac:dyDescent="0.35">
      <c r="A554" t="s">
        <v>566</v>
      </c>
      <c r="B554" s="2">
        <v>44988</v>
      </c>
      <c r="C554" s="2">
        <v>45005</v>
      </c>
      <c r="D554" t="s">
        <v>647</v>
      </c>
      <c r="E554" t="s">
        <v>652</v>
      </c>
      <c r="F554" t="s">
        <v>694</v>
      </c>
      <c r="G554" t="s">
        <v>705</v>
      </c>
      <c r="H554" t="s">
        <v>708</v>
      </c>
      <c r="I554" t="s">
        <v>726</v>
      </c>
      <c r="J554" t="s">
        <v>729</v>
      </c>
      <c r="K554" t="s">
        <v>1284</v>
      </c>
      <c r="L554">
        <v>1171.17</v>
      </c>
      <c r="M554">
        <v>2030.64</v>
      </c>
      <c r="N554">
        <v>0.157</v>
      </c>
      <c r="O554">
        <v>11</v>
      </c>
    </row>
    <row r="555" spans="1:15" x14ac:dyDescent="0.35">
      <c r="A555" t="s">
        <v>567</v>
      </c>
      <c r="B555" s="2">
        <v>45704</v>
      </c>
      <c r="C555" s="2">
        <v>45733</v>
      </c>
      <c r="D555" t="s">
        <v>649</v>
      </c>
      <c r="E555" t="s">
        <v>656</v>
      </c>
      <c r="F555" t="s">
        <v>684</v>
      </c>
      <c r="G555" t="s">
        <v>704</v>
      </c>
      <c r="H555" t="s">
        <v>707</v>
      </c>
      <c r="I555" t="s">
        <v>716</v>
      </c>
      <c r="J555" t="s">
        <v>733</v>
      </c>
      <c r="K555" t="s">
        <v>1285</v>
      </c>
      <c r="L555">
        <v>730.42</v>
      </c>
      <c r="M555">
        <v>956.7</v>
      </c>
      <c r="N555">
        <v>4.2000000000000003E-2</v>
      </c>
      <c r="O555">
        <v>22</v>
      </c>
    </row>
    <row r="556" spans="1:15" x14ac:dyDescent="0.35">
      <c r="A556" t="s">
        <v>568</v>
      </c>
      <c r="B556" s="2">
        <v>45703</v>
      </c>
      <c r="C556" s="2">
        <v>45717</v>
      </c>
      <c r="D556" t="s">
        <v>646</v>
      </c>
      <c r="E556" t="s">
        <v>650</v>
      </c>
      <c r="F556" t="s">
        <v>675</v>
      </c>
      <c r="G556" t="s">
        <v>702</v>
      </c>
      <c r="H556" t="s">
        <v>711</v>
      </c>
      <c r="I556" t="s">
        <v>716</v>
      </c>
      <c r="J556" t="s">
        <v>733</v>
      </c>
      <c r="K556" t="s">
        <v>1286</v>
      </c>
      <c r="L556">
        <v>1162.8599999999999</v>
      </c>
      <c r="M556">
        <v>1447.68</v>
      </c>
      <c r="N556">
        <v>8.6999999999999994E-2</v>
      </c>
      <c r="O556">
        <v>12</v>
      </c>
    </row>
    <row r="557" spans="1:15" x14ac:dyDescent="0.35">
      <c r="A557" t="s">
        <v>569</v>
      </c>
      <c r="B557" s="2">
        <v>45535</v>
      </c>
      <c r="C557" s="2">
        <v>45561</v>
      </c>
      <c r="D557" t="s">
        <v>647</v>
      </c>
      <c r="E557" t="s">
        <v>652</v>
      </c>
      <c r="F557" t="s">
        <v>689</v>
      </c>
      <c r="G557" t="s">
        <v>702</v>
      </c>
      <c r="H557" t="s">
        <v>708</v>
      </c>
      <c r="I557" t="s">
        <v>714</v>
      </c>
      <c r="J557" t="s">
        <v>730</v>
      </c>
      <c r="K557" t="s">
        <v>1287</v>
      </c>
      <c r="L557">
        <v>1189.03</v>
      </c>
      <c r="M557">
        <v>2949.62</v>
      </c>
      <c r="N557">
        <v>0.125</v>
      </c>
      <c r="O557">
        <v>13</v>
      </c>
    </row>
    <row r="558" spans="1:15" x14ac:dyDescent="0.35">
      <c r="A558" t="s">
        <v>570</v>
      </c>
      <c r="B558" s="2">
        <v>45053</v>
      </c>
      <c r="C558" s="2">
        <v>45066</v>
      </c>
      <c r="D558" t="s">
        <v>647</v>
      </c>
      <c r="E558" t="s">
        <v>654</v>
      </c>
      <c r="F558" t="s">
        <v>691</v>
      </c>
      <c r="G558" t="s">
        <v>706</v>
      </c>
      <c r="H558" t="s">
        <v>707</v>
      </c>
      <c r="I558" t="s">
        <v>726</v>
      </c>
      <c r="J558" t="s">
        <v>733</v>
      </c>
      <c r="K558" t="s">
        <v>1288</v>
      </c>
      <c r="L558">
        <v>1443.28</v>
      </c>
      <c r="M558">
        <v>2580.5700000000002</v>
      </c>
      <c r="N558">
        <v>0</v>
      </c>
      <c r="O558">
        <v>18</v>
      </c>
    </row>
    <row r="559" spans="1:15" x14ac:dyDescent="0.35">
      <c r="A559" t="s">
        <v>571</v>
      </c>
      <c r="B559" s="2">
        <v>45791</v>
      </c>
      <c r="C559" s="2">
        <v>45789</v>
      </c>
      <c r="D559" t="s">
        <v>648</v>
      </c>
      <c r="E559" t="s">
        <v>653</v>
      </c>
      <c r="F559" t="s">
        <v>688</v>
      </c>
      <c r="G559" t="s">
        <v>703</v>
      </c>
      <c r="H559" t="s">
        <v>710</v>
      </c>
      <c r="I559" t="s">
        <v>721</v>
      </c>
      <c r="J559" t="s">
        <v>728</v>
      </c>
      <c r="K559" t="s">
        <v>1289</v>
      </c>
      <c r="L559">
        <v>883.5</v>
      </c>
      <c r="M559">
        <v>1978.91</v>
      </c>
      <c r="N559">
        <v>5.3999999999999999E-2</v>
      </c>
      <c r="O559">
        <v>27</v>
      </c>
    </row>
    <row r="560" spans="1:15" x14ac:dyDescent="0.35">
      <c r="A560" t="s">
        <v>572</v>
      </c>
      <c r="B560" s="2">
        <v>45362</v>
      </c>
      <c r="C560" s="2">
        <v>45380</v>
      </c>
      <c r="D560" t="s">
        <v>648</v>
      </c>
      <c r="E560" t="s">
        <v>660</v>
      </c>
      <c r="F560" t="s">
        <v>700</v>
      </c>
      <c r="G560" t="s">
        <v>701</v>
      </c>
      <c r="H560" t="s">
        <v>707</v>
      </c>
      <c r="I560" t="s">
        <v>724</v>
      </c>
      <c r="J560" t="s">
        <v>732</v>
      </c>
      <c r="K560" t="s">
        <v>1290</v>
      </c>
      <c r="L560">
        <v>710.98</v>
      </c>
      <c r="M560">
        <v>1481.45</v>
      </c>
      <c r="N560">
        <v>0.21099999999999999</v>
      </c>
      <c r="O560">
        <v>9</v>
      </c>
    </row>
    <row r="561" spans="1:15" x14ac:dyDescent="0.35">
      <c r="A561" t="s">
        <v>573</v>
      </c>
      <c r="B561" s="2">
        <v>45430</v>
      </c>
      <c r="C561" s="2">
        <v>45434</v>
      </c>
      <c r="D561" t="s">
        <v>646</v>
      </c>
      <c r="E561" t="s">
        <v>650</v>
      </c>
      <c r="F561" t="s">
        <v>664</v>
      </c>
      <c r="G561" t="s">
        <v>701</v>
      </c>
      <c r="H561" t="s">
        <v>711</v>
      </c>
      <c r="I561" t="s">
        <v>722</v>
      </c>
      <c r="J561" t="s">
        <v>733</v>
      </c>
      <c r="K561" t="s">
        <v>1291</v>
      </c>
      <c r="L561">
        <v>857.42</v>
      </c>
      <c r="M561">
        <v>1658.92</v>
      </c>
      <c r="N561">
        <v>0.122</v>
      </c>
      <c r="O561">
        <v>9</v>
      </c>
    </row>
    <row r="562" spans="1:15" x14ac:dyDescent="0.35">
      <c r="A562" t="s">
        <v>574</v>
      </c>
      <c r="B562" s="2">
        <v>45299</v>
      </c>
      <c r="C562" s="2">
        <v>45303</v>
      </c>
      <c r="D562" t="s">
        <v>647</v>
      </c>
      <c r="E562" t="s">
        <v>654</v>
      </c>
      <c r="F562" t="s">
        <v>668</v>
      </c>
      <c r="G562" t="s">
        <v>701</v>
      </c>
      <c r="H562" t="s">
        <v>711</v>
      </c>
      <c r="I562" t="s">
        <v>718</v>
      </c>
      <c r="J562" t="s">
        <v>728</v>
      </c>
      <c r="K562" t="s">
        <v>1292</v>
      </c>
      <c r="L562">
        <v>802.32</v>
      </c>
      <c r="M562">
        <v>602.34</v>
      </c>
      <c r="N562">
        <v>0.12</v>
      </c>
      <c r="O562">
        <v>25</v>
      </c>
    </row>
    <row r="563" spans="1:15" x14ac:dyDescent="0.35">
      <c r="A563" t="s">
        <v>575</v>
      </c>
      <c r="B563" s="2">
        <v>45590</v>
      </c>
      <c r="C563" s="2">
        <v>45601</v>
      </c>
      <c r="D563" t="s">
        <v>648</v>
      </c>
      <c r="E563" t="s">
        <v>660</v>
      </c>
      <c r="F563" t="s">
        <v>700</v>
      </c>
      <c r="G563" t="s">
        <v>701</v>
      </c>
      <c r="H563" t="s">
        <v>710</v>
      </c>
      <c r="I563" t="s">
        <v>725</v>
      </c>
      <c r="J563" t="s">
        <v>727</v>
      </c>
      <c r="K563" t="s">
        <v>1293</v>
      </c>
      <c r="L563">
        <v>446.66</v>
      </c>
      <c r="M563">
        <v>527.64</v>
      </c>
      <c r="N563">
        <v>0.14499999999999999</v>
      </c>
      <c r="O563">
        <v>15</v>
      </c>
    </row>
    <row r="564" spans="1:15" x14ac:dyDescent="0.35">
      <c r="A564" t="s">
        <v>576</v>
      </c>
      <c r="B564" s="2">
        <v>45626</v>
      </c>
      <c r="C564" s="2">
        <v>45645</v>
      </c>
      <c r="D564" t="s">
        <v>646</v>
      </c>
      <c r="E564" t="s">
        <v>650</v>
      </c>
      <c r="F564" t="s">
        <v>662</v>
      </c>
      <c r="G564" t="s">
        <v>701</v>
      </c>
      <c r="H564" t="s">
        <v>708</v>
      </c>
      <c r="I564" t="s">
        <v>716</v>
      </c>
      <c r="J564" t="s">
        <v>730</v>
      </c>
      <c r="K564" t="s">
        <v>1294</v>
      </c>
      <c r="L564">
        <v>1195.98</v>
      </c>
      <c r="M564">
        <v>1841.9</v>
      </c>
      <c r="N564">
        <v>5.5E-2</v>
      </c>
      <c r="O564">
        <v>19</v>
      </c>
    </row>
    <row r="565" spans="1:15" x14ac:dyDescent="0.35">
      <c r="A565" t="s">
        <v>577</v>
      </c>
      <c r="B565" s="2">
        <v>45029</v>
      </c>
      <c r="C565" s="2">
        <v>45048</v>
      </c>
      <c r="D565" t="s">
        <v>648</v>
      </c>
      <c r="E565" t="s">
        <v>653</v>
      </c>
      <c r="F565" t="s">
        <v>681</v>
      </c>
      <c r="G565" t="s">
        <v>704</v>
      </c>
      <c r="H565" t="s">
        <v>710</v>
      </c>
      <c r="I565" t="s">
        <v>718</v>
      </c>
      <c r="J565" t="s">
        <v>732</v>
      </c>
      <c r="K565" t="s">
        <v>1295</v>
      </c>
      <c r="L565">
        <v>671.05</v>
      </c>
      <c r="M565">
        <v>1645.48</v>
      </c>
      <c r="N565">
        <v>0.13700000000000001</v>
      </c>
      <c r="O565">
        <v>6</v>
      </c>
    </row>
    <row r="566" spans="1:15" x14ac:dyDescent="0.35">
      <c r="A566" t="s">
        <v>578</v>
      </c>
      <c r="B566" s="2">
        <v>45692</v>
      </c>
      <c r="C566" s="2">
        <v>45696</v>
      </c>
      <c r="D566" t="s">
        <v>649</v>
      </c>
      <c r="E566" t="s">
        <v>658</v>
      </c>
      <c r="F566" t="s">
        <v>693</v>
      </c>
      <c r="G566" t="s">
        <v>706</v>
      </c>
      <c r="H566" t="s">
        <v>709</v>
      </c>
      <c r="I566" t="s">
        <v>716</v>
      </c>
      <c r="J566" t="s">
        <v>729</v>
      </c>
      <c r="K566" t="s">
        <v>1296</v>
      </c>
      <c r="L566">
        <v>586.21</v>
      </c>
      <c r="M566">
        <v>727.22</v>
      </c>
      <c r="N566">
        <v>6.8000000000000005E-2</v>
      </c>
      <c r="O566">
        <v>15</v>
      </c>
    </row>
    <row r="567" spans="1:15" x14ac:dyDescent="0.35">
      <c r="A567" t="s">
        <v>579</v>
      </c>
      <c r="B567" s="2">
        <v>45315</v>
      </c>
      <c r="C567" s="2">
        <v>45326</v>
      </c>
      <c r="D567" t="s">
        <v>649</v>
      </c>
      <c r="E567" t="s">
        <v>658</v>
      </c>
      <c r="F567" t="s">
        <v>693</v>
      </c>
      <c r="G567" t="s">
        <v>704</v>
      </c>
      <c r="H567" t="s">
        <v>707</v>
      </c>
      <c r="I567" t="s">
        <v>717</v>
      </c>
      <c r="J567" t="s">
        <v>731</v>
      </c>
      <c r="K567" t="s">
        <v>1297</v>
      </c>
      <c r="L567">
        <v>525.34</v>
      </c>
      <c r="M567">
        <v>1233.79</v>
      </c>
      <c r="N567">
        <v>0.14299999999999999</v>
      </c>
      <c r="O567">
        <v>4</v>
      </c>
    </row>
    <row r="568" spans="1:15" x14ac:dyDescent="0.35">
      <c r="A568" t="s">
        <v>580</v>
      </c>
      <c r="B568" s="2">
        <v>45330</v>
      </c>
      <c r="C568" s="2">
        <v>45331</v>
      </c>
      <c r="D568" t="s">
        <v>646</v>
      </c>
      <c r="E568" t="s">
        <v>650</v>
      </c>
      <c r="F568" t="s">
        <v>675</v>
      </c>
      <c r="G568" t="s">
        <v>701</v>
      </c>
      <c r="H568" t="s">
        <v>711</v>
      </c>
      <c r="I568" t="s">
        <v>721</v>
      </c>
      <c r="J568" t="s">
        <v>727</v>
      </c>
      <c r="K568" t="s">
        <v>1298</v>
      </c>
      <c r="L568">
        <v>1233.52</v>
      </c>
      <c r="M568">
        <v>1543.76</v>
      </c>
      <c r="N568">
        <v>0.126</v>
      </c>
      <c r="O568">
        <v>13</v>
      </c>
    </row>
    <row r="569" spans="1:15" x14ac:dyDescent="0.35">
      <c r="A569" t="s">
        <v>581</v>
      </c>
      <c r="B569" s="2">
        <v>45834</v>
      </c>
      <c r="C569" s="2">
        <v>45849</v>
      </c>
      <c r="D569" t="s">
        <v>646</v>
      </c>
      <c r="E569" t="s">
        <v>651</v>
      </c>
      <c r="F569" t="s">
        <v>663</v>
      </c>
      <c r="G569" t="s">
        <v>705</v>
      </c>
      <c r="H569" t="s">
        <v>708</v>
      </c>
      <c r="I569" t="s">
        <v>720</v>
      </c>
      <c r="J569" t="s">
        <v>731</v>
      </c>
      <c r="K569" t="s">
        <v>1299</v>
      </c>
      <c r="L569">
        <v>1170.1500000000001</v>
      </c>
      <c r="M569">
        <v>2115.19</v>
      </c>
      <c r="N569">
        <v>9.1999999999999998E-2</v>
      </c>
      <c r="O569">
        <v>23</v>
      </c>
    </row>
    <row r="570" spans="1:15" x14ac:dyDescent="0.35">
      <c r="A570" t="s">
        <v>582</v>
      </c>
      <c r="B570" s="2">
        <v>45600</v>
      </c>
      <c r="C570" s="2">
        <v>45603</v>
      </c>
      <c r="D570" t="s">
        <v>649</v>
      </c>
      <c r="E570" t="s">
        <v>657</v>
      </c>
      <c r="F570" t="s">
        <v>679</v>
      </c>
      <c r="G570" t="s">
        <v>701</v>
      </c>
      <c r="H570" t="s">
        <v>708</v>
      </c>
      <c r="I570" t="s">
        <v>719</v>
      </c>
      <c r="J570" t="s">
        <v>732</v>
      </c>
      <c r="K570" t="s">
        <v>1300</v>
      </c>
      <c r="L570">
        <v>740.68</v>
      </c>
      <c r="M570">
        <v>1837.19</v>
      </c>
      <c r="N570">
        <v>0.19700000000000001</v>
      </c>
      <c r="O570">
        <v>17</v>
      </c>
    </row>
    <row r="571" spans="1:15" x14ac:dyDescent="0.35">
      <c r="A571" t="s">
        <v>583</v>
      </c>
      <c r="B571" s="2">
        <v>45342</v>
      </c>
      <c r="C571" s="2">
        <v>45342</v>
      </c>
      <c r="D571" t="s">
        <v>648</v>
      </c>
      <c r="E571" t="s">
        <v>660</v>
      </c>
      <c r="F571" t="s">
        <v>700</v>
      </c>
      <c r="G571" t="s">
        <v>706</v>
      </c>
      <c r="H571" t="s">
        <v>708</v>
      </c>
      <c r="I571" t="s">
        <v>712</v>
      </c>
      <c r="J571" t="s">
        <v>729</v>
      </c>
      <c r="K571" t="s">
        <v>1301</v>
      </c>
      <c r="L571">
        <v>1407.05</v>
      </c>
      <c r="M571">
        <v>2858.93</v>
      </c>
      <c r="N571">
        <v>0</v>
      </c>
      <c r="O571">
        <v>12</v>
      </c>
    </row>
    <row r="572" spans="1:15" x14ac:dyDescent="0.35">
      <c r="A572" t="s">
        <v>584</v>
      </c>
      <c r="B572" s="2">
        <v>45760</v>
      </c>
      <c r="C572" s="2">
        <v>45761</v>
      </c>
      <c r="D572" t="s">
        <v>647</v>
      </c>
      <c r="E572" t="s">
        <v>652</v>
      </c>
      <c r="F572" t="s">
        <v>666</v>
      </c>
      <c r="G572" t="s">
        <v>706</v>
      </c>
      <c r="H572" t="s">
        <v>708</v>
      </c>
      <c r="I572" t="s">
        <v>715</v>
      </c>
      <c r="J572" t="s">
        <v>727</v>
      </c>
      <c r="K572" t="s">
        <v>1302</v>
      </c>
      <c r="L572">
        <v>138.9</v>
      </c>
      <c r="M572">
        <v>289.92</v>
      </c>
      <c r="N572">
        <v>2.9000000000000001E-2</v>
      </c>
      <c r="O572">
        <v>12</v>
      </c>
    </row>
    <row r="573" spans="1:15" x14ac:dyDescent="0.35">
      <c r="A573" t="s">
        <v>585</v>
      </c>
      <c r="B573" s="2">
        <v>45078</v>
      </c>
      <c r="C573" s="2">
        <v>45078</v>
      </c>
      <c r="D573" t="s">
        <v>647</v>
      </c>
      <c r="E573" t="s">
        <v>654</v>
      </c>
      <c r="F573" t="s">
        <v>668</v>
      </c>
      <c r="G573" t="s">
        <v>701</v>
      </c>
      <c r="H573" t="s">
        <v>707</v>
      </c>
      <c r="I573" t="s">
        <v>718</v>
      </c>
      <c r="J573" t="s">
        <v>733</v>
      </c>
      <c r="K573" t="s">
        <v>1303</v>
      </c>
      <c r="L573">
        <v>669.37</v>
      </c>
      <c r="M573">
        <v>997.2</v>
      </c>
      <c r="N573">
        <v>8.2000000000000003E-2</v>
      </c>
      <c r="O573">
        <v>5</v>
      </c>
    </row>
    <row r="574" spans="1:15" x14ac:dyDescent="0.35">
      <c r="A574" t="s">
        <v>586</v>
      </c>
      <c r="B574" s="2">
        <v>45740</v>
      </c>
      <c r="C574" s="2">
        <v>45751</v>
      </c>
      <c r="D574" t="s">
        <v>647</v>
      </c>
      <c r="E574" t="s">
        <v>654</v>
      </c>
      <c r="F574" t="s">
        <v>691</v>
      </c>
      <c r="G574" t="s">
        <v>702</v>
      </c>
      <c r="H574" t="s">
        <v>709</v>
      </c>
      <c r="I574" t="s">
        <v>713</v>
      </c>
      <c r="J574" t="s">
        <v>730</v>
      </c>
      <c r="K574" t="s">
        <v>1304</v>
      </c>
      <c r="L574">
        <v>23.83</v>
      </c>
      <c r="M574">
        <v>47.29</v>
      </c>
      <c r="N574">
        <v>6.4000000000000001E-2</v>
      </c>
      <c r="O574">
        <v>19</v>
      </c>
    </row>
    <row r="575" spans="1:15" x14ac:dyDescent="0.35">
      <c r="A575" t="s">
        <v>587</v>
      </c>
      <c r="B575" s="2">
        <v>45293</v>
      </c>
      <c r="C575" s="2">
        <v>45293</v>
      </c>
      <c r="D575" t="s">
        <v>648</v>
      </c>
      <c r="E575" t="s">
        <v>653</v>
      </c>
      <c r="F575" t="s">
        <v>688</v>
      </c>
      <c r="G575" t="s">
        <v>702</v>
      </c>
      <c r="H575" t="s">
        <v>711</v>
      </c>
      <c r="I575" t="s">
        <v>720</v>
      </c>
      <c r="J575" t="s">
        <v>731</v>
      </c>
      <c r="K575" t="s">
        <v>1305</v>
      </c>
      <c r="L575">
        <v>444.41</v>
      </c>
      <c r="M575">
        <v>754.24</v>
      </c>
      <c r="N575">
        <v>0.20699999999999999</v>
      </c>
      <c r="O575">
        <v>32</v>
      </c>
    </row>
    <row r="576" spans="1:15" x14ac:dyDescent="0.35">
      <c r="A576" t="s">
        <v>588</v>
      </c>
      <c r="B576" s="2">
        <v>45279</v>
      </c>
      <c r="C576" s="2">
        <v>45292</v>
      </c>
      <c r="D576" t="s">
        <v>648</v>
      </c>
      <c r="E576" t="s">
        <v>653</v>
      </c>
      <c r="F576" t="s">
        <v>667</v>
      </c>
      <c r="G576" t="s">
        <v>706</v>
      </c>
      <c r="H576" t="s">
        <v>707</v>
      </c>
      <c r="I576" t="s">
        <v>723</v>
      </c>
      <c r="J576" t="s">
        <v>732</v>
      </c>
      <c r="K576" t="s">
        <v>1306</v>
      </c>
      <c r="L576">
        <v>856.1</v>
      </c>
      <c r="M576">
        <v>901.48</v>
      </c>
      <c r="N576">
        <v>5.6000000000000001E-2</v>
      </c>
      <c r="O576">
        <v>17</v>
      </c>
    </row>
    <row r="577" spans="1:15" x14ac:dyDescent="0.35">
      <c r="A577" t="s">
        <v>589</v>
      </c>
      <c r="B577" s="2">
        <v>45042</v>
      </c>
      <c r="C577" s="2">
        <v>45042</v>
      </c>
      <c r="D577" t="s">
        <v>649</v>
      </c>
      <c r="E577" t="s">
        <v>657</v>
      </c>
      <c r="F577" t="s">
        <v>673</v>
      </c>
      <c r="G577" t="s">
        <v>704</v>
      </c>
      <c r="H577" t="s">
        <v>711</v>
      </c>
      <c r="I577" t="s">
        <v>724</v>
      </c>
      <c r="J577" t="s">
        <v>727</v>
      </c>
      <c r="K577" t="s">
        <v>1307</v>
      </c>
      <c r="L577">
        <v>81.489999999999995</v>
      </c>
      <c r="M577">
        <v>113.08</v>
      </c>
      <c r="N577">
        <v>0.121</v>
      </c>
      <c r="O577">
        <v>5</v>
      </c>
    </row>
    <row r="578" spans="1:15" x14ac:dyDescent="0.35">
      <c r="A578" t="s">
        <v>590</v>
      </c>
      <c r="B578" s="2">
        <v>45872</v>
      </c>
      <c r="C578" s="2">
        <v>45885</v>
      </c>
      <c r="D578" t="s">
        <v>648</v>
      </c>
      <c r="E578" t="s">
        <v>653</v>
      </c>
      <c r="F578" t="s">
        <v>681</v>
      </c>
      <c r="G578" t="s">
        <v>706</v>
      </c>
      <c r="H578" t="s">
        <v>710</v>
      </c>
      <c r="I578" t="s">
        <v>719</v>
      </c>
      <c r="J578" t="s">
        <v>729</v>
      </c>
      <c r="K578" t="s">
        <v>1308</v>
      </c>
      <c r="L578">
        <v>698.66</v>
      </c>
      <c r="M578">
        <v>868.62</v>
      </c>
      <c r="N578">
        <v>7.1999999999999995E-2</v>
      </c>
      <c r="O578">
        <v>15</v>
      </c>
    </row>
    <row r="579" spans="1:15" x14ac:dyDescent="0.35">
      <c r="A579" t="s">
        <v>591</v>
      </c>
      <c r="B579" s="2">
        <v>45140</v>
      </c>
      <c r="C579" s="2">
        <v>45157</v>
      </c>
      <c r="D579" t="s">
        <v>648</v>
      </c>
      <c r="E579" t="s">
        <v>653</v>
      </c>
      <c r="F579" t="s">
        <v>688</v>
      </c>
      <c r="G579" t="s">
        <v>701</v>
      </c>
      <c r="H579" t="s">
        <v>708</v>
      </c>
      <c r="I579" t="s">
        <v>721</v>
      </c>
      <c r="J579" t="s">
        <v>729</v>
      </c>
      <c r="K579" t="s">
        <v>1309</v>
      </c>
      <c r="L579">
        <v>175.38</v>
      </c>
      <c r="M579">
        <v>347.9</v>
      </c>
      <c r="N579">
        <v>7.1999999999999995E-2</v>
      </c>
      <c r="O579">
        <v>43</v>
      </c>
    </row>
    <row r="580" spans="1:15" x14ac:dyDescent="0.35">
      <c r="A580" t="s">
        <v>592</v>
      </c>
      <c r="B580" s="2">
        <v>45092</v>
      </c>
      <c r="C580" s="2">
        <v>45119</v>
      </c>
      <c r="D580" t="s">
        <v>649</v>
      </c>
      <c r="E580" t="s">
        <v>658</v>
      </c>
      <c r="F580" t="s">
        <v>693</v>
      </c>
      <c r="G580" t="s">
        <v>704</v>
      </c>
      <c r="H580" t="s">
        <v>711</v>
      </c>
      <c r="I580" t="s">
        <v>714</v>
      </c>
      <c r="J580" t="s">
        <v>733</v>
      </c>
      <c r="K580" t="s">
        <v>1310</v>
      </c>
      <c r="L580">
        <v>751.28</v>
      </c>
      <c r="M580">
        <v>1111.8800000000001</v>
      </c>
      <c r="N580">
        <v>0.13500000000000001</v>
      </c>
      <c r="O580">
        <v>7</v>
      </c>
    </row>
    <row r="581" spans="1:15" x14ac:dyDescent="0.35">
      <c r="A581" t="s">
        <v>593</v>
      </c>
      <c r="B581" s="2">
        <v>45607</v>
      </c>
      <c r="C581" s="2">
        <v>45620</v>
      </c>
      <c r="D581" t="s">
        <v>649</v>
      </c>
      <c r="E581" t="s">
        <v>658</v>
      </c>
      <c r="F581" t="s">
        <v>683</v>
      </c>
      <c r="G581" t="s">
        <v>701</v>
      </c>
      <c r="H581" t="s">
        <v>707</v>
      </c>
      <c r="I581" t="s">
        <v>718</v>
      </c>
      <c r="J581" t="s">
        <v>729</v>
      </c>
      <c r="K581" t="s">
        <v>1311</v>
      </c>
      <c r="L581">
        <v>164.53</v>
      </c>
      <c r="M581">
        <v>327.72</v>
      </c>
      <c r="N581">
        <v>6.7000000000000004E-2</v>
      </c>
      <c r="O581">
        <v>14</v>
      </c>
    </row>
    <row r="582" spans="1:15" x14ac:dyDescent="0.35">
      <c r="A582" t="s">
        <v>594</v>
      </c>
      <c r="B582" s="2">
        <v>45849</v>
      </c>
      <c r="C582" s="2">
        <v>45872</v>
      </c>
      <c r="D582" t="s">
        <v>646</v>
      </c>
      <c r="E582" t="s">
        <v>650</v>
      </c>
      <c r="F582" t="s">
        <v>678</v>
      </c>
      <c r="G582" t="s">
        <v>705</v>
      </c>
      <c r="H582" t="s">
        <v>707</v>
      </c>
      <c r="I582" t="s">
        <v>712</v>
      </c>
      <c r="J582" t="s">
        <v>730</v>
      </c>
      <c r="K582" t="s">
        <v>1312</v>
      </c>
      <c r="L582">
        <v>389.93</v>
      </c>
      <c r="M582">
        <v>486.13</v>
      </c>
      <c r="N582">
        <v>0.13200000000000001</v>
      </c>
      <c r="O582">
        <v>17</v>
      </c>
    </row>
    <row r="583" spans="1:15" x14ac:dyDescent="0.35">
      <c r="A583" t="s">
        <v>595</v>
      </c>
      <c r="B583" s="2">
        <v>45080</v>
      </c>
      <c r="C583" s="2">
        <v>45108</v>
      </c>
      <c r="D583" t="s">
        <v>648</v>
      </c>
      <c r="E583" t="s">
        <v>655</v>
      </c>
      <c r="F583" t="s">
        <v>672</v>
      </c>
      <c r="G583" t="s">
        <v>705</v>
      </c>
      <c r="H583" t="s">
        <v>709</v>
      </c>
      <c r="I583" t="s">
        <v>720</v>
      </c>
      <c r="J583" t="s">
        <v>727</v>
      </c>
      <c r="K583" t="s">
        <v>1313</v>
      </c>
      <c r="L583">
        <v>860.4</v>
      </c>
      <c r="M583">
        <v>2066.6</v>
      </c>
      <c r="N583">
        <v>0.01</v>
      </c>
      <c r="O583">
        <v>3</v>
      </c>
    </row>
    <row r="584" spans="1:15" x14ac:dyDescent="0.35">
      <c r="A584" t="s">
        <v>596</v>
      </c>
      <c r="B584" s="2">
        <v>44955</v>
      </c>
      <c r="C584" s="2">
        <v>44963</v>
      </c>
      <c r="D584" t="s">
        <v>648</v>
      </c>
      <c r="E584" t="s">
        <v>655</v>
      </c>
      <c r="F584" t="s">
        <v>672</v>
      </c>
      <c r="G584" t="s">
        <v>701</v>
      </c>
      <c r="H584" t="s">
        <v>709</v>
      </c>
      <c r="I584" t="s">
        <v>726</v>
      </c>
      <c r="J584" t="s">
        <v>732</v>
      </c>
      <c r="K584" t="s">
        <v>1314</v>
      </c>
      <c r="L584">
        <v>41.84</v>
      </c>
      <c r="M584">
        <v>86.2</v>
      </c>
      <c r="N584">
        <v>0.22600000000000001</v>
      </c>
      <c r="O584">
        <v>27</v>
      </c>
    </row>
    <row r="585" spans="1:15" x14ac:dyDescent="0.35">
      <c r="A585" t="s">
        <v>597</v>
      </c>
      <c r="B585" s="2">
        <v>45541</v>
      </c>
      <c r="C585" s="2">
        <v>45539</v>
      </c>
      <c r="D585" t="s">
        <v>647</v>
      </c>
      <c r="E585" t="s">
        <v>652</v>
      </c>
      <c r="F585" t="s">
        <v>666</v>
      </c>
      <c r="G585" t="s">
        <v>701</v>
      </c>
      <c r="H585" t="s">
        <v>711</v>
      </c>
      <c r="I585" t="s">
        <v>720</v>
      </c>
      <c r="J585" t="s">
        <v>731</v>
      </c>
      <c r="K585" t="s">
        <v>1315</v>
      </c>
      <c r="L585">
        <v>1368.17</v>
      </c>
      <c r="M585">
        <v>2307.75</v>
      </c>
      <c r="N585">
        <v>0.16300000000000001</v>
      </c>
      <c r="O585">
        <v>21</v>
      </c>
    </row>
    <row r="586" spans="1:15" x14ac:dyDescent="0.35">
      <c r="A586" t="s">
        <v>598</v>
      </c>
      <c r="B586" s="2">
        <v>45507</v>
      </c>
      <c r="C586" s="2">
        <v>45513</v>
      </c>
      <c r="D586" t="s">
        <v>646</v>
      </c>
      <c r="E586" t="s">
        <v>650</v>
      </c>
      <c r="F586" t="s">
        <v>675</v>
      </c>
      <c r="G586" t="s">
        <v>704</v>
      </c>
      <c r="H586" t="s">
        <v>709</v>
      </c>
      <c r="I586" t="s">
        <v>722</v>
      </c>
      <c r="J586" t="s">
        <v>731</v>
      </c>
      <c r="K586" t="s">
        <v>1316</v>
      </c>
      <c r="L586">
        <v>643.21</v>
      </c>
      <c r="M586">
        <v>1112.81</v>
      </c>
      <c r="N586">
        <v>0.14099999999999999</v>
      </c>
      <c r="O586">
        <v>4</v>
      </c>
    </row>
    <row r="587" spans="1:15" x14ac:dyDescent="0.35">
      <c r="A587" t="s">
        <v>599</v>
      </c>
      <c r="B587" s="2">
        <v>45764</v>
      </c>
      <c r="C587" s="2">
        <v>45764</v>
      </c>
      <c r="D587" t="s">
        <v>648</v>
      </c>
      <c r="E587" t="s">
        <v>655</v>
      </c>
      <c r="F587" t="s">
        <v>670</v>
      </c>
      <c r="G587" t="s">
        <v>701</v>
      </c>
      <c r="H587" t="s">
        <v>710</v>
      </c>
      <c r="I587" t="s">
        <v>716</v>
      </c>
      <c r="J587" t="s">
        <v>730</v>
      </c>
      <c r="K587" t="s">
        <v>1317</v>
      </c>
      <c r="L587">
        <v>719.41</v>
      </c>
      <c r="M587">
        <v>1125.99</v>
      </c>
      <c r="N587">
        <v>4.1000000000000002E-2</v>
      </c>
      <c r="O587">
        <v>21</v>
      </c>
    </row>
    <row r="588" spans="1:15" x14ac:dyDescent="0.35">
      <c r="A588" t="s">
        <v>600</v>
      </c>
      <c r="B588" s="2">
        <v>45049</v>
      </c>
      <c r="C588" s="2">
        <v>45062</v>
      </c>
      <c r="D588" t="s">
        <v>648</v>
      </c>
      <c r="E588" t="s">
        <v>660</v>
      </c>
      <c r="F588" t="s">
        <v>700</v>
      </c>
      <c r="G588" t="s">
        <v>701</v>
      </c>
      <c r="H588" t="s">
        <v>709</v>
      </c>
      <c r="I588" t="s">
        <v>716</v>
      </c>
      <c r="J588" t="s">
        <v>730</v>
      </c>
      <c r="K588" t="s">
        <v>1318</v>
      </c>
      <c r="L588">
        <v>64.5</v>
      </c>
      <c r="M588">
        <v>123.62</v>
      </c>
      <c r="N588">
        <v>0</v>
      </c>
      <c r="O588">
        <v>3</v>
      </c>
    </row>
    <row r="589" spans="1:15" x14ac:dyDescent="0.35">
      <c r="A589" t="s">
        <v>601</v>
      </c>
      <c r="B589" s="2">
        <v>45364</v>
      </c>
      <c r="C589" s="2">
        <v>45388</v>
      </c>
      <c r="D589" t="s">
        <v>646</v>
      </c>
      <c r="E589" t="s">
        <v>651</v>
      </c>
      <c r="F589" t="s">
        <v>669</v>
      </c>
      <c r="G589" t="s">
        <v>704</v>
      </c>
      <c r="H589" t="s">
        <v>710</v>
      </c>
      <c r="I589" t="s">
        <v>716</v>
      </c>
      <c r="J589" t="s">
        <v>727</v>
      </c>
      <c r="K589" t="s">
        <v>1319</v>
      </c>
      <c r="L589">
        <v>1232.78</v>
      </c>
      <c r="M589">
        <v>1731.75</v>
      </c>
      <c r="N589">
        <v>9.2999999999999999E-2</v>
      </c>
      <c r="O589">
        <v>16</v>
      </c>
    </row>
    <row r="590" spans="1:15" x14ac:dyDescent="0.35">
      <c r="A590" t="s">
        <v>602</v>
      </c>
      <c r="B590" s="2">
        <v>45459</v>
      </c>
      <c r="C590" s="2">
        <v>45464</v>
      </c>
      <c r="D590" t="s">
        <v>647</v>
      </c>
      <c r="E590" t="s">
        <v>652</v>
      </c>
      <c r="F590" t="s">
        <v>689</v>
      </c>
      <c r="G590" t="s">
        <v>705</v>
      </c>
      <c r="H590" t="s">
        <v>710</v>
      </c>
      <c r="I590" t="s">
        <v>721</v>
      </c>
      <c r="J590" t="s">
        <v>730</v>
      </c>
      <c r="K590" t="s">
        <v>1320</v>
      </c>
      <c r="L590">
        <v>1367.13</v>
      </c>
      <c r="M590">
        <v>3062.01</v>
      </c>
      <c r="N590">
        <v>0.10299999999999999</v>
      </c>
      <c r="O590">
        <v>25</v>
      </c>
    </row>
    <row r="591" spans="1:15" x14ac:dyDescent="0.35">
      <c r="A591" t="s">
        <v>603</v>
      </c>
      <c r="B591" s="2">
        <v>45703</v>
      </c>
      <c r="C591" s="2">
        <v>45715</v>
      </c>
      <c r="D591" t="s">
        <v>649</v>
      </c>
      <c r="E591" t="s">
        <v>657</v>
      </c>
      <c r="F591" t="s">
        <v>679</v>
      </c>
      <c r="G591" t="s">
        <v>703</v>
      </c>
      <c r="H591" t="s">
        <v>711</v>
      </c>
      <c r="I591" t="s">
        <v>723</v>
      </c>
      <c r="J591" t="s">
        <v>733</v>
      </c>
      <c r="K591" t="s">
        <v>1321</v>
      </c>
      <c r="L591">
        <v>1027.26</v>
      </c>
      <c r="M591">
        <v>2200.41</v>
      </c>
      <c r="N591">
        <v>8.7999999999999995E-2</v>
      </c>
      <c r="O591">
        <v>6</v>
      </c>
    </row>
    <row r="592" spans="1:15" x14ac:dyDescent="0.35">
      <c r="A592" t="s">
        <v>604</v>
      </c>
      <c r="B592" s="2">
        <v>45019</v>
      </c>
      <c r="C592" s="2">
        <v>45032</v>
      </c>
      <c r="D592" t="s">
        <v>649</v>
      </c>
      <c r="E592" t="s">
        <v>657</v>
      </c>
      <c r="F592" t="s">
        <v>673</v>
      </c>
      <c r="G592" t="s">
        <v>703</v>
      </c>
      <c r="H592" t="s">
        <v>709</v>
      </c>
      <c r="I592" t="s">
        <v>724</v>
      </c>
      <c r="J592" t="s">
        <v>733</v>
      </c>
      <c r="K592" t="s">
        <v>1322</v>
      </c>
      <c r="L592">
        <v>790.54</v>
      </c>
      <c r="M592">
        <v>601.49</v>
      </c>
      <c r="N592">
        <v>0</v>
      </c>
      <c r="O592">
        <v>15</v>
      </c>
    </row>
    <row r="593" spans="1:15" x14ac:dyDescent="0.35">
      <c r="A593" t="s">
        <v>605</v>
      </c>
      <c r="B593" s="2">
        <v>45899</v>
      </c>
      <c r="C593" s="2">
        <v>45922</v>
      </c>
      <c r="D593" t="s">
        <v>649</v>
      </c>
      <c r="E593" t="s">
        <v>657</v>
      </c>
      <c r="F593" t="s">
        <v>673</v>
      </c>
      <c r="G593" t="s">
        <v>701</v>
      </c>
      <c r="H593" t="s">
        <v>711</v>
      </c>
      <c r="I593" t="s">
        <v>718</v>
      </c>
      <c r="J593" t="s">
        <v>727</v>
      </c>
      <c r="K593" t="s">
        <v>1323</v>
      </c>
      <c r="L593">
        <v>663.9</v>
      </c>
      <c r="M593">
        <v>947.77</v>
      </c>
      <c r="N593">
        <v>0.17399999999999999</v>
      </c>
      <c r="O593">
        <v>15</v>
      </c>
    </row>
    <row r="594" spans="1:15" x14ac:dyDescent="0.35">
      <c r="A594" t="s">
        <v>606</v>
      </c>
      <c r="B594" s="2">
        <v>44984</v>
      </c>
      <c r="C594" s="2">
        <v>44983</v>
      </c>
      <c r="D594" t="s">
        <v>648</v>
      </c>
      <c r="E594" t="s">
        <v>660</v>
      </c>
      <c r="F594" t="s">
        <v>686</v>
      </c>
      <c r="G594" t="s">
        <v>703</v>
      </c>
      <c r="H594" t="s">
        <v>708</v>
      </c>
      <c r="I594" t="s">
        <v>716</v>
      </c>
      <c r="J594" t="s">
        <v>729</v>
      </c>
      <c r="K594" t="s">
        <v>1324</v>
      </c>
      <c r="L594">
        <v>1015.91</v>
      </c>
      <c r="M594">
        <v>2331.48</v>
      </c>
      <c r="N594">
        <v>0.14599999999999999</v>
      </c>
      <c r="O594">
        <v>26</v>
      </c>
    </row>
    <row r="595" spans="1:15" x14ac:dyDescent="0.35">
      <c r="A595" t="s">
        <v>607</v>
      </c>
      <c r="B595" s="2">
        <v>45504</v>
      </c>
      <c r="C595" s="2">
        <v>45519</v>
      </c>
      <c r="D595" t="s">
        <v>647</v>
      </c>
      <c r="E595" t="s">
        <v>652</v>
      </c>
      <c r="F595" t="s">
        <v>689</v>
      </c>
      <c r="G595" t="s">
        <v>701</v>
      </c>
      <c r="H595" t="s">
        <v>709</v>
      </c>
      <c r="I595" t="s">
        <v>721</v>
      </c>
      <c r="J595" t="s">
        <v>732</v>
      </c>
      <c r="K595" t="s">
        <v>1325</v>
      </c>
      <c r="L595">
        <v>1252.52</v>
      </c>
      <c r="M595">
        <v>1417.24</v>
      </c>
      <c r="N595">
        <v>0.192</v>
      </c>
      <c r="O595">
        <v>5</v>
      </c>
    </row>
    <row r="596" spans="1:15" x14ac:dyDescent="0.35">
      <c r="A596" t="s">
        <v>608</v>
      </c>
      <c r="B596" s="2">
        <v>45823</v>
      </c>
      <c r="C596" s="2">
        <v>45850</v>
      </c>
      <c r="D596" t="s">
        <v>649</v>
      </c>
      <c r="E596" t="s">
        <v>657</v>
      </c>
      <c r="F596" t="s">
        <v>673</v>
      </c>
      <c r="G596" t="s">
        <v>704</v>
      </c>
      <c r="H596" t="s">
        <v>711</v>
      </c>
      <c r="I596" t="s">
        <v>712</v>
      </c>
      <c r="J596" t="s">
        <v>733</v>
      </c>
      <c r="K596" t="s">
        <v>1326</v>
      </c>
      <c r="L596">
        <v>318.83</v>
      </c>
      <c r="M596">
        <v>699.5</v>
      </c>
      <c r="N596">
        <v>0.08</v>
      </c>
      <c r="O596">
        <v>13</v>
      </c>
    </row>
    <row r="597" spans="1:15" x14ac:dyDescent="0.35">
      <c r="A597" t="s">
        <v>609</v>
      </c>
      <c r="B597" s="2">
        <v>45473</v>
      </c>
      <c r="C597" s="2">
        <v>45494</v>
      </c>
      <c r="D597" t="s">
        <v>646</v>
      </c>
      <c r="E597" t="s">
        <v>650</v>
      </c>
      <c r="F597" t="s">
        <v>662</v>
      </c>
      <c r="G597" t="s">
        <v>705</v>
      </c>
      <c r="H597" t="s">
        <v>707</v>
      </c>
      <c r="I597" t="s">
        <v>723</v>
      </c>
      <c r="J597" t="s">
        <v>731</v>
      </c>
      <c r="K597" t="s">
        <v>1327</v>
      </c>
      <c r="L597">
        <v>753.43</v>
      </c>
      <c r="M597">
        <v>1787.2</v>
      </c>
      <c r="N597">
        <v>7.2999999999999995E-2</v>
      </c>
      <c r="O597">
        <v>9</v>
      </c>
    </row>
    <row r="598" spans="1:15" x14ac:dyDescent="0.35">
      <c r="A598" t="s">
        <v>610</v>
      </c>
      <c r="B598" s="2">
        <v>45705</v>
      </c>
      <c r="C598" s="2">
        <v>45703</v>
      </c>
      <c r="D598" t="s">
        <v>648</v>
      </c>
      <c r="E598" t="s">
        <v>653</v>
      </c>
      <c r="F598" t="s">
        <v>667</v>
      </c>
      <c r="G598" t="s">
        <v>705</v>
      </c>
      <c r="H598" t="s">
        <v>707</v>
      </c>
      <c r="I598" t="s">
        <v>726</v>
      </c>
      <c r="J598" t="s">
        <v>727</v>
      </c>
      <c r="K598" t="s">
        <v>1328</v>
      </c>
      <c r="L598">
        <v>1133.47</v>
      </c>
      <c r="M598">
        <v>1698.75</v>
      </c>
      <c r="N598">
        <v>4.2999999999999997E-2</v>
      </c>
      <c r="O598">
        <v>5</v>
      </c>
    </row>
    <row r="599" spans="1:15" x14ac:dyDescent="0.35">
      <c r="A599" t="s">
        <v>611</v>
      </c>
      <c r="B599" s="2">
        <v>44933</v>
      </c>
      <c r="C599" s="2">
        <v>44956</v>
      </c>
      <c r="D599" t="s">
        <v>646</v>
      </c>
      <c r="E599" t="s">
        <v>661</v>
      </c>
      <c r="F599" t="s">
        <v>695</v>
      </c>
      <c r="G599" t="s">
        <v>704</v>
      </c>
      <c r="H599" t="s">
        <v>708</v>
      </c>
      <c r="I599" t="s">
        <v>720</v>
      </c>
      <c r="J599" t="s">
        <v>728</v>
      </c>
      <c r="K599" t="s">
        <v>1329</v>
      </c>
      <c r="L599">
        <v>299.02</v>
      </c>
      <c r="M599">
        <v>724.7</v>
      </c>
      <c r="N599">
        <v>0.14000000000000001</v>
      </c>
      <c r="O599">
        <v>5</v>
      </c>
    </row>
    <row r="600" spans="1:15" x14ac:dyDescent="0.35">
      <c r="A600" t="s">
        <v>612</v>
      </c>
      <c r="B600" s="2">
        <v>45726</v>
      </c>
      <c r="C600" s="2">
        <v>45751</v>
      </c>
      <c r="D600" t="s">
        <v>647</v>
      </c>
      <c r="E600" t="s">
        <v>652</v>
      </c>
      <c r="F600" t="s">
        <v>666</v>
      </c>
      <c r="G600" t="s">
        <v>701</v>
      </c>
      <c r="H600" t="s">
        <v>711</v>
      </c>
      <c r="I600" t="s">
        <v>722</v>
      </c>
      <c r="J600" t="s">
        <v>728</v>
      </c>
      <c r="K600" t="s">
        <v>1330</v>
      </c>
      <c r="L600">
        <v>783.72</v>
      </c>
      <c r="M600">
        <v>1355.94</v>
      </c>
      <c r="N600">
        <v>0.187</v>
      </c>
      <c r="O600">
        <v>4</v>
      </c>
    </row>
    <row r="601" spans="1:15" x14ac:dyDescent="0.35">
      <c r="A601" t="s">
        <v>613</v>
      </c>
      <c r="B601" s="2">
        <v>45521</v>
      </c>
      <c r="C601" s="2">
        <v>45519</v>
      </c>
      <c r="D601" t="s">
        <v>648</v>
      </c>
      <c r="E601" t="s">
        <v>655</v>
      </c>
      <c r="F601" t="s">
        <v>692</v>
      </c>
      <c r="G601" t="s">
        <v>704</v>
      </c>
      <c r="H601" t="s">
        <v>711</v>
      </c>
      <c r="I601" t="s">
        <v>724</v>
      </c>
      <c r="J601" t="s">
        <v>732</v>
      </c>
      <c r="K601" t="s">
        <v>1331</v>
      </c>
      <c r="L601">
        <v>165.3</v>
      </c>
      <c r="M601">
        <v>275.07</v>
      </c>
      <c r="N601">
        <v>0.13300000000000001</v>
      </c>
      <c r="O601">
        <v>25</v>
      </c>
    </row>
    <row r="602" spans="1:15" x14ac:dyDescent="0.35">
      <c r="A602" t="s">
        <v>614</v>
      </c>
      <c r="B602" s="2">
        <v>45360</v>
      </c>
      <c r="C602" s="2">
        <v>45373</v>
      </c>
      <c r="D602" t="s">
        <v>649</v>
      </c>
      <c r="E602" t="s">
        <v>658</v>
      </c>
      <c r="F602" t="s">
        <v>693</v>
      </c>
      <c r="G602" t="s">
        <v>704</v>
      </c>
      <c r="H602" t="s">
        <v>708</v>
      </c>
      <c r="I602" t="s">
        <v>718</v>
      </c>
      <c r="J602" t="s">
        <v>731</v>
      </c>
      <c r="K602" t="s">
        <v>1332</v>
      </c>
      <c r="L602">
        <v>985.45</v>
      </c>
      <c r="M602">
        <v>1802.44</v>
      </c>
      <c r="N602">
        <v>8.9999999999999993E-3</v>
      </c>
      <c r="O602">
        <v>19</v>
      </c>
    </row>
    <row r="603" spans="1:15" x14ac:dyDescent="0.35">
      <c r="A603" t="s">
        <v>615</v>
      </c>
      <c r="B603" s="2">
        <v>45523</v>
      </c>
      <c r="C603" s="2">
        <v>45537</v>
      </c>
      <c r="D603" t="s">
        <v>648</v>
      </c>
      <c r="E603" t="s">
        <v>653</v>
      </c>
      <c r="F603" t="s">
        <v>667</v>
      </c>
      <c r="G603" t="s">
        <v>704</v>
      </c>
      <c r="H603" t="s">
        <v>710</v>
      </c>
      <c r="I603" t="s">
        <v>712</v>
      </c>
      <c r="J603" t="s">
        <v>728</v>
      </c>
      <c r="K603" t="s">
        <v>1333</v>
      </c>
      <c r="L603">
        <v>1337.01</v>
      </c>
      <c r="M603">
        <v>1269.78</v>
      </c>
      <c r="N603">
        <v>0.16</v>
      </c>
      <c r="O603">
        <v>7</v>
      </c>
    </row>
    <row r="604" spans="1:15" x14ac:dyDescent="0.35">
      <c r="A604" t="s">
        <v>616</v>
      </c>
      <c r="B604" s="2">
        <v>45880</v>
      </c>
      <c r="C604" s="2">
        <v>45897</v>
      </c>
      <c r="D604" t="s">
        <v>649</v>
      </c>
      <c r="E604" t="s">
        <v>657</v>
      </c>
      <c r="F604" t="s">
        <v>690</v>
      </c>
      <c r="G604" t="s">
        <v>702</v>
      </c>
      <c r="H604" t="s">
        <v>708</v>
      </c>
      <c r="I604" t="s">
        <v>721</v>
      </c>
      <c r="J604" t="s">
        <v>729</v>
      </c>
      <c r="K604" t="s">
        <v>1334</v>
      </c>
      <c r="L604">
        <v>416.16</v>
      </c>
      <c r="M604">
        <v>571.9</v>
      </c>
      <c r="N604">
        <v>7.0999999999999994E-2</v>
      </c>
      <c r="O604">
        <v>2</v>
      </c>
    </row>
    <row r="605" spans="1:15" x14ac:dyDescent="0.35">
      <c r="A605" t="s">
        <v>617</v>
      </c>
      <c r="B605" s="2">
        <v>45793</v>
      </c>
      <c r="C605" s="2">
        <v>45795</v>
      </c>
      <c r="D605" t="s">
        <v>647</v>
      </c>
      <c r="E605" t="s">
        <v>652</v>
      </c>
      <c r="F605" t="s">
        <v>689</v>
      </c>
      <c r="G605" t="s">
        <v>706</v>
      </c>
      <c r="H605" t="s">
        <v>707</v>
      </c>
      <c r="I605" t="s">
        <v>713</v>
      </c>
      <c r="J605" t="s">
        <v>728</v>
      </c>
      <c r="K605" t="s">
        <v>1335</v>
      </c>
      <c r="L605">
        <v>1144.3800000000001</v>
      </c>
      <c r="M605">
        <v>2755.04</v>
      </c>
      <c r="N605">
        <v>0.15</v>
      </c>
      <c r="O605">
        <v>17</v>
      </c>
    </row>
    <row r="606" spans="1:15" x14ac:dyDescent="0.35">
      <c r="A606" t="s">
        <v>618</v>
      </c>
      <c r="B606" s="2">
        <v>45026</v>
      </c>
      <c r="C606" s="2">
        <v>45041</v>
      </c>
      <c r="D606" t="s">
        <v>649</v>
      </c>
      <c r="E606" t="s">
        <v>658</v>
      </c>
      <c r="F606" t="s">
        <v>683</v>
      </c>
      <c r="G606" t="s">
        <v>705</v>
      </c>
      <c r="H606" t="s">
        <v>707</v>
      </c>
      <c r="I606" t="s">
        <v>726</v>
      </c>
      <c r="J606" t="s">
        <v>728</v>
      </c>
      <c r="K606" t="s">
        <v>1336</v>
      </c>
      <c r="L606">
        <v>405.66</v>
      </c>
      <c r="M606">
        <v>962.51</v>
      </c>
      <c r="N606">
        <v>0.19</v>
      </c>
      <c r="O606">
        <v>7</v>
      </c>
    </row>
    <row r="607" spans="1:15" x14ac:dyDescent="0.35">
      <c r="A607" t="s">
        <v>619</v>
      </c>
      <c r="B607" s="2">
        <v>45186</v>
      </c>
      <c r="C607" s="2">
        <v>45201</v>
      </c>
      <c r="D607" t="s">
        <v>648</v>
      </c>
      <c r="E607" t="s">
        <v>655</v>
      </c>
      <c r="F607" t="s">
        <v>692</v>
      </c>
      <c r="G607" t="s">
        <v>705</v>
      </c>
      <c r="H607" t="s">
        <v>707</v>
      </c>
      <c r="I607" t="s">
        <v>717</v>
      </c>
      <c r="J607" t="s">
        <v>731</v>
      </c>
      <c r="K607" t="s">
        <v>1337</v>
      </c>
      <c r="L607">
        <v>689.33</v>
      </c>
      <c r="M607">
        <v>668.27</v>
      </c>
      <c r="N607">
        <v>0.186</v>
      </c>
      <c r="O607">
        <v>13</v>
      </c>
    </row>
    <row r="608" spans="1:15" x14ac:dyDescent="0.35">
      <c r="A608" t="s">
        <v>620</v>
      </c>
      <c r="B608" s="2">
        <v>45038</v>
      </c>
      <c r="C608" s="2">
        <v>45060</v>
      </c>
      <c r="D608" t="s">
        <v>647</v>
      </c>
      <c r="E608" t="s">
        <v>652</v>
      </c>
      <c r="F608" t="s">
        <v>694</v>
      </c>
      <c r="G608" t="s">
        <v>706</v>
      </c>
      <c r="H608" t="s">
        <v>707</v>
      </c>
      <c r="I608" t="s">
        <v>720</v>
      </c>
      <c r="J608" t="s">
        <v>733</v>
      </c>
      <c r="K608" t="s">
        <v>1338</v>
      </c>
      <c r="L608">
        <v>1209.22</v>
      </c>
      <c r="M608">
        <v>1404.33</v>
      </c>
      <c r="N608">
        <v>0.10299999999999999</v>
      </c>
      <c r="O608">
        <v>11</v>
      </c>
    </row>
    <row r="609" spans="1:15" x14ac:dyDescent="0.35">
      <c r="A609" t="s">
        <v>621</v>
      </c>
      <c r="B609" s="2">
        <v>45827</v>
      </c>
      <c r="C609" s="2">
        <v>45829</v>
      </c>
      <c r="D609" t="s">
        <v>646</v>
      </c>
      <c r="E609" t="s">
        <v>661</v>
      </c>
      <c r="F609" t="s">
        <v>682</v>
      </c>
      <c r="G609" t="s">
        <v>705</v>
      </c>
      <c r="I609" t="s">
        <v>722</v>
      </c>
      <c r="J609" t="s">
        <v>730</v>
      </c>
      <c r="K609" t="s">
        <v>1339</v>
      </c>
      <c r="L609">
        <v>1466.27</v>
      </c>
      <c r="M609">
        <v>3589.89</v>
      </c>
      <c r="N609">
        <v>9.7000000000000003E-2</v>
      </c>
      <c r="O609">
        <v>9</v>
      </c>
    </row>
    <row r="610" spans="1:15" x14ac:dyDescent="0.35">
      <c r="A610" t="s">
        <v>622</v>
      </c>
      <c r="B610" s="2">
        <v>45623</v>
      </c>
      <c r="C610" s="2">
        <v>45650</v>
      </c>
      <c r="D610" t="s">
        <v>646</v>
      </c>
      <c r="E610" t="s">
        <v>650</v>
      </c>
      <c r="F610" t="s">
        <v>675</v>
      </c>
      <c r="G610" t="s">
        <v>701</v>
      </c>
      <c r="H610" t="s">
        <v>710</v>
      </c>
      <c r="I610" t="s">
        <v>717</v>
      </c>
      <c r="J610" t="s">
        <v>728</v>
      </c>
      <c r="K610" t="s">
        <v>1340</v>
      </c>
      <c r="L610">
        <v>143.33000000000001</v>
      </c>
      <c r="M610">
        <v>233.51</v>
      </c>
      <c r="N610">
        <v>0.16300000000000001</v>
      </c>
      <c r="O610">
        <v>14</v>
      </c>
    </row>
    <row r="611" spans="1:15" x14ac:dyDescent="0.35">
      <c r="A611" t="s">
        <v>623</v>
      </c>
      <c r="B611" s="2">
        <v>45319</v>
      </c>
      <c r="C611" s="2">
        <v>45318</v>
      </c>
      <c r="D611" t="s">
        <v>646</v>
      </c>
      <c r="E611" t="s">
        <v>661</v>
      </c>
      <c r="F611" t="s">
        <v>695</v>
      </c>
      <c r="G611" t="s">
        <v>706</v>
      </c>
      <c r="H611" t="s">
        <v>711</v>
      </c>
      <c r="I611" t="s">
        <v>719</v>
      </c>
      <c r="J611" t="s">
        <v>727</v>
      </c>
      <c r="K611" t="s">
        <v>1341</v>
      </c>
      <c r="L611">
        <v>109.75</v>
      </c>
      <c r="M611">
        <v>124.25</v>
      </c>
      <c r="N611">
        <v>0.12</v>
      </c>
      <c r="O611">
        <v>19</v>
      </c>
    </row>
    <row r="612" spans="1:15" x14ac:dyDescent="0.35">
      <c r="A612" t="s">
        <v>624</v>
      </c>
      <c r="B612" s="2">
        <v>45032</v>
      </c>
      <c r="C612" s="2">
        <v>45039</v>
      </c>
      <c r="D612" t="s">
        <v>648</v>
      </c>
      <c r="E612" t="s">
        <v>660</v>
      </c>
      <c r="F612" t="s">
        <v>697</v>
      </c>
      <c r="G612" t="s">
        <v>701</v>
      </c>
      <c r="H612" t="s">
        <v>710</v>
      </c>
      <c r="I612" t="s">
        <v>719</v>
      </c>
      <c r="J612" t="s">
        <v>728</v>
      </c>
      <c r="K612" t="s">
        <v>1342</v>
      </c>
      <c r="L612">
        <v>1099.1500000000001</v>
      </c>
      <c r="M612">
        <v>1431.37</v>
      </c>
      <c r="N612">
        <v>0.104</v>
      </c>
      <c r="O612">
        <v>8</v>
      </c>
    </row>
    <row r="613" spans="1:15" x14ac:dyDescent="0.35">
      <c r="A613" t="s">
        <v>625</v>
      </c>
      <c r="B613" s="2">
        <v>45323</v>
      </c>
      <c r="C613" s="2">
        <v>45323</v>
      </c>
      <c r="D613" t="s">
        <v>648</v>
      </c>
      <c r="E613" t="s">
        <v>660</v>
      </c>
      <c r="F613" t="s">
        <v>697</v>
      </c>
      <c r="G613" t="s">
        <v>704</v>
      </c>
      <c r="H613" t="s">
        <v>710</v>
      </c>
      <c r="I613" t="s">
        <v>722</v>
      </c>
      <c r="J613" t="s">
        <v>728</v>
      </c>
      <c r="K613" t="s">
        <v>1343</v>
      </c>
      <c r="L613">
        <v>714.43</v>
      </c>
      <c r="M613">
        <v>1595.52</v>
      </c>
      <c r="N613">
        <v>0.19400000000000001</v>
      </c>
      <c r="O613">
        <v>14</v>
      </c>
    </row>
    <row r="614" spans="1:15" x14ac:dyDescent="0.35">
      <c r="A614" t="s">
        <v>626</v>
      </c>
      <c r="B614" s="2">
        <v>45584</v>
      </c>
      <c r="C614" s="2">
        <v>45602</v>
      </c>
      <c r="D614" t="s">
        <v>648</v>
      </c>
      <c r="E614" t="s">
        <v>660</v>
      </c>
      <c r="F614" t="s">
        <v>677</v>
      </c>
      <c r="G614" t="s">
        <v>702</v>
      </c>
      <c r="I614" t="s">
        <v>712</v>
      </c>
      <c r="J614" t="s">
        <v>732</v>
      </c>
      <c r="K614" t="s">
        <v>1344</v>
      </c>
      <c r="L614">
        <v>942.02</v>
      </c>
      <c r="M614">
        <v>1028.46</v>
      </c>
      <c r="N614">
        <v>0</v>
      </c>
      <c r="O614">
        <v>9</v>
      </c>
    </row>
    <row r="615" spans="1:15" x14ac:dyDescent="0.35">
      <c r="A615" t="s">
        <v>627</v>
      </c>
      <c r="B615" s="2">
        <v>45468</v>
      </c>
      <c r="C615" s="2">
        <v>45473</v>
      </c>
      <c r="D615" t="s">
        <v>646</v>
      </c>
      <c r="E615" t="s">
        <v>650</v>
      </c>
      <c r="F615" t="s">
        <v>662</v>
      </c>
      <c r="G615" t="s">
        <v>702</v>
      </c>
      <c r="H615" t="s">
        <v>711</v>
      </c>
      <c r="I615" t="s">
        <v>724</v>
      </c>
      <c r="J615" t="s">
        <v>729</v>
      </c>
      <c r="K615" t="s">
        <v>1345</v>
      </c>
      <c r="L615">
        <v>1323.55</v>
      </c>
      <c r="M615">
        <v>3230.35</v>
      </c>
      <c r="N615">
        <v>2.1999999999999999E-2</v>
      </c>
      <c r="O615">
        <v>26</v>
      </c>
    </row>
    <row r="616" spans="1:15" x14ac:dyDescent="0.35">
      <c r="A616" t="s">
        <v>628</v>
      </c>
      <c r="B616" s="2">
        <v>45137</v>
      </c>
      <c r="C616" s="2">
        <v>45157</v>
      </c>
      <c r="D616" t="s">
        <v>649</v>
      </c>
      <c r="E616" t="s">
        <v>657</v>
      </c>
      <c r="F616" t="s">
        <v>690</v>
      </c>
      <c r="G616" t="s">
        <v>706</v>
      </c>
      <c r="H616" t="s">
        <v>709</v>
      </c>
      <c r="I616" t="s">
        <v>715</v>
      </c>
      <c r="J616" t="s">
        <v>729</v>
      </c>
      <c r="K616" t="s">
        <v>1346</v>
      </c>
      <c r="L616">
        <v>1418.51</v>
      </c>
      <c r="M616">
        <v>2789.61</v>
      </c>
      <c r="N616">
        <v>0.17100000000000001</v>
      </c>
      <c r="O616">
        <v>8</v>
      </c>
    </row>
    <row r="617" spans="1:15" x14ac:dyDescent="0.35">
      <c r="A617" t="s">
        <v>629</v>
      </c>
      <c r="B617" s="2">
        <v>45727</v>
      </c>
      <c r="C617" s="2">
        <v>45743</v>
      </c>
      <c r="D617" t="s">
        <v>647</v>
      </c>
      <c r="E617" t="s">
        <v>652</v>
      </c>
      <c r="F617" t="s">
        <v>689</v>
      </c>
      <c r="G617" t="s">
        <v>706</v>
      </c>
      <c r="H617" t="s">
        <v>710</v>
      </c>
      <c r="I617" t="s">
        <v>717</v>
      </c>
      <c r="J617" t="s">
        <v>728</v>
      </c>
      <c r="K617" t="s">
        <v>1347</v>
      </c>
      <c r="L617">
        <v>1317.58</v>
      </c>
      <c r="M617">
        <v>1897.74</v>
      </c>
      <c r="N617">
        <v>8.1000000000000003E-2</v>
      </c>
      <c r="O617">
        <v>6</v>
      </c>
    </row>
    <row r="618" spans="1:15" x14ac:dyDescent="0.35">
      <c r="A618" t="s">
        <v>630</v>
      </c>
      <c r="B618" s="2">
        <v>45208</v>
      </c>
      <c r="C618" s="2">
        <v>45210</v>
      </c>
      <c r="D618" t="s">
        <v>646</v>
      </c>
      <c r="E618" t="s">
        <v>651</v>
      </c>
      <c r="F618" t="s">
        <v>663</v>
      </c>
      <c r="G618" t="s">
        <v>702</v>
      </c>
      <c r="H618" t="s">
        <v>709</v>
      </c>
      <c r="I618" t="s">
        <v>723</v>
      </c>
      <c r="J618" t="s">
        <v>729</v>
      </c>
      <c r="K618" t="s">
        <v>1348</v>
      </c>
      <c r="L618">
        <v>391.16</v>
      </c>
      <c r="M618">
        <v>902.47</v>
      </c>
      <c r="N618">
        <v>4.0000000000000001E-3</v>
      </c>
      <c r="O618">
        <v>12</v>
      </c>
    </row>
    <row r="619" spans="1:15" x14ac:dyDescent="0.35">
      <c r="A619" t="s">
        <v>631</v>
      </c>
      <c r="B619" s="2">
        <v>45643</v>
      </c>
      <c r="C619" s="2">
        <v>45673</v>
      </c>
      <c r="D619" t="s">
        <v>649</v>
      </c>
      <c r="E619" t="s">
        <v>658</v>
      </c>
      <c r="F619" t="s">
        <v>693</v>
      </c>
      <c r="G619" t="s">
        <v>701</v>
      </c>
      <c r="H619" t="s">
        <v>707</v>
      </c>
      <c r="I619" t="s">
        <v>726</v>
      </c>
      <c r="J619" t="s">
        <v>732</v>
      </c>
      <c r="K619" t="s">
        <v>1349</v>
      </c>
      <c r="L619">
        <v>722.87</v>
      </c>
      <c r="M619">
        <v>-33.659999999999997</v>
      </c>
      <c r="N619">
        <v>0.10199999999999999</v>
      </c>
      <c r="O619">
        <v>28</v>
      </c>
    </row>
    <row r="620" spans="1:15" x14ac:dyDescent="0.35">
      <c r="A620" t="s">
        <v>632</v>
      </c>
      <c r="B620" s="2">
        <v>45849</v>
      </c>
      <c r="C620" s="2">
        <v>45854</v>
      </c>
      <c r="D620" t="s">
        <v>649</v>
      </c>
      <c r="E620" t="s">
        <v>658</v>
      </c>
      <c r="F620" t="s">
        <v>683</v>
      </c>
      <c r="G620" t="s">
        <v>706</v>
      </c>
      <c r="H620" t="s">
        <v>708</v>
      </c>
      <c r="I620" t="s">
        <v>723</v>
      </c>
      <c r="J620" t="s">
        <v>728</v>
      </c>
      <c r="K620" t="s">
        <v>1350</v>
      </c>
      <c r="L620">
        <v>930.03</v>
      </c>
      <c r="M620">
        <v>1086.68</v>
      </c>
      <c r="N620">
        <v>0.109</v>
      </c>
      <c r="O620">
        <v>26</v>
      </c>
    </row>
    <row r="621" spans="1:15" x14ac:dyDescent="0.35">
      <c r="A621" t="s">
        <v>633</v>
      </c>
      <c r="B621" s="2">
        <v>45578</v>
      </c>
      <c r="C621" s="2">
        <v>45589</v>
      </c>
      <c r="D621" t="s">
        <v>649</v>
      </c>
      <c r="E621" t="s">
        <v>657</v>
      </c>
      <c r="F621" t="s">
        <v>690</v>
      </c>
      <c r="G621" t="s">
        <v>702</v>
      </c>
      <c r="H621" t="s">
        <v>710</v>
      </c>
      <c r="I621" t="s">
        <v>721</v>
      </c>
      <c r="J621" t="s">
        <v>727</v>
      </c>
      <c r="K621" t="s">
        <v>1351</v>
      </c>
      <c r="L621">
        <v>816.7</v>
      </c>
      <c r="M621">
        <v>1010.75</v>
      </c>
      <c r="N621">
        <v>4.7E-2</v>
      </c>
      <c r="O621">
        <v>43</v>
      </c>
    </row>
    <row r="622" spans="1:15" x14ac:dyDescent="0.35">
      <c r="A622" t="s">
        <v>634</v>
      </c>
      <c r="B622" s="2">
        <v>45177</v>
      </c>
      <c r="C622" s="2">
        <v>45183</v>
      </c>
      <c r="D622" t="s">
        <v>646</v>
      </c>
      <c r="E622" t="s">
        <v>650</v>
      </c>
      <c r="F622" t="s">
        <v>678</v>
      </c>
      <c r="G622" t="s">
        <v>702</v>
      </c>
      <c r="H622" t="s">
        <v>711</v>
      </c>
      <c r="I622" t="s">
        <v>714</v>
      </c>
      <c r="J622" t="s">
        <v>733</v>
      </c>
      <c r="K622" t="s">
        <v>1352</v>
      </c>
      <c r="L622">
        <v>251.03</v>
      </c>
      <c r="M622">
        <v>411.48</v>
      </c>
      <c r="N622">
        <v>0.16500000000000001</v>
      </c>
      <c r="O622">
        <v>3</v>
      </c>
    </row>
    <row r="623" spans="1:15" x14ac:dyDescent="0.35">
      <c r="A623" t="s">
        <v>635</v>
      </c>
      <c r="B623" s="2">
        <v>45764</v>
      </c>
      <c r="C623" s="2">
        <v>45780</v>
      </c>
      <c r="D623" t="s">
        <v>648</v>
      </c>
      <c r="E623" t="s">
        <v>655</v>
      </c>
      <c r="F623" t="s">
        <v>692</v>
      </c>
      <c r="G623" t="s">
        <v>704</v>
      </c>
      <c r="H623" t="s">
        <v>709</v>
      </c>
      <c r="I623" t="s">
        <v>713</v>
      </c>
      <c r="J623" t="s">
        <v>729</v>
      </c>
      <c r="K623" t="s">
        <v>1353</v>
      </c>
      <c r="L623">
        <v>168.68</v>
      </c>
      <c r="M623">
        <v>413.34</v>
      </c>
      <c r="N623">
        <v>0.186</v>
      </c>
      <c r="O623">
        <v>7</v>
      </c>
    </row>
    <row r="624" spans="1:15" x14ac:dyDescent="0.35">
      <c r="A624" t="s">
        <v>636</v>
      </c>
      <c r="B624" s="2">
        <v>45501</v>
      </c>
      <c r="C624" s="2">
        <v>45527</v>
      </c>
      <c r="D624" t="s">
        <v>647</v>
      </c>
      <c r="E624" t="s">
        <v>654</v>
      </c>
      <c r="F624" t="s">
        <v>696</v>
      </c>
      <c r="G624" t="s">
        <v>701</v>
      </c>
      <c r="H624" t="s">
        <v>707</v>
      </c>
      <c r="I624" t="s">
        <v>713</v>
      </c>
      <c r="J624" t="s">
        <v>729</v>
      </c>
      <c r="K624" t="s">
        <v>1354</v>
      </c>
      <c r="L624">
        <v>1339.24</v>
      </c>
      <c r="M624">
        <v>1558.89</v>
      </c>
      <c r="N624">
        <v>0.192</v>
      </c>
      <c r="O624">
        <v>24</v>
      </c>
    </row>
    <row r="625" spans="1:15" x14ac:dyDescent="0.35">
      <c r="A625" t="s">
        <v>637</v>
      </c>
      <c r="B625" s="2">
        <v>45857</v>
      </c>
      <c r="C625" s="2">
        <v>45869</v>
      </c>
      <c r="D625" t="s">
        <v>646</v>
      </c>
      <c r="E625" t="s">
        <v>650</v>
      </c>
      <c r="F625" t="s">
        <v>664</v>
      </c>
      <c r="G625" t="s">
        <v>705</v>
      </c>
      <c r="H625" t="s">
        <v>709</v>
      </c>
      <c r="I625" t="s">
        <v>719</v>
      </c>
      <c r="J625" t="s">
        <v>733</v>
      </c>
      <c r="K625" t="s">
        <v>1355</v>
      </c>
      <c r="L625">
        <v>619.64</v>
      </c>
      <c r="M625">
        <v>861.16</v>
      </c>
      <c r="N625">
        <v>0.113</v>
      </c>
      <c r="O625">
        <v>14</v>
      </c>
    </row>
    <row r="626" spans="1:15" x14ac:dyDescent="0.35">
      <c r="A626" t="s">
        <v>638</v>
      </c>
      <c r="B626" s="2">
        <v>45141</v>
      </c>
      <c r="C626" s="2">
        <v>45140</v>
      </c>
      <c r="D626" t="s">
        <v>647</v>
      </c>
      <c r="E626" t="s">
        <v>659</v>
      </c>
      <c r="F626" t="s">
        <v>685</v>
      </c>
      <c r="G626" t="s">
        <v>703</v>
      </c>
      <c r="H626" t="s">
        <v>711</v>
      </c>
      <c r="I626" t="s">
        <v>713</v>
      </c>
      <c r="J626" t="s">
        <v>729</v>
      </c>
      <c r="K626" t="s">
        <v>1356</v>
      </c>
      <c r="L626">
        <v>1021.97</v>
      </c>
      <c r="M626">
        <v>2296.25</v>
      </c>
      <c r="N626">
        <v>0.161</v>
      </c>
      <c r="O626">
        <v>26</v>
      </c>
    </row>
    <row r="627" spans="1:15" x14ac:dyDescent="0.35">
      <c r="A627" t="s">
        <v>639</v>
      </c>
      <c r="B627" s="2">
        <v>45249</v>
      </c>
      <c r="C627" s="2">
        <v>45272</v>
      </c>
      <c r="D627" t="s">
        <v>647</v>
      </c>
      <c r="E627" t="s">
        <v>654</v>
      </c>
      <c r="F627" t="s">
        <v>680</v>
      </c>
      <c r="G627" t="s">
        <v>705</v>
      </c>
      <c r="H627" t="s">
        <v>711</v>
      </c>
      <c r="I627" t="s">
        <v>712</v>
      </c>
      <c r="J627" t="s">
        <v>729</v>
      </c>
      <c r="K627" t="s">
        <v>1357</v>
      </c>
      <c r="L627">
        <v>1349.04</v>
      </c>
      <c r="M627">
        <v>2636.6</v>
      </c>
      <c r="N627">
        <v>0.114</v>
      </c>
      <c r="O627">
        <v>14</v>
      </c>
    </row>
    <row r="628" spans="1:15" x14ac:dyDescent="0.35">
      <c r="A628" t="s">
        <v>640</v>
      </c>
      <c r="B628" s="2">
        <v>45282</v>
      </c>
      <c r="C628" s="2">
        <v>45307</v>
      </c>
      <c r="D628" t="s">
        <v>647</v>
      </c>
      <c r="E628" t="s">
        <v>654</v>
      </c>
      <c r="F628" t="s">
        <v>696</v>
      </c>
      <c r="G628" t="s">
        <v>705</v>
      </c>
      <c r="H628" t="s">
        <v>707</v>
      </c>
      <c r="I628" t="s">
        <v>720</v>
      </c>
      <c r="J628" t="s">
        <v>727</v>
      </c>
      <c r="K628" t="s">
        <v>1358</v>
      </c>
      <c r="L628">
        <v>1346.81</v>
      </c>
      <c r="M628">
        <v>978.09</v>
      </c>
      <c r="N628">
        <v>0.159</v>
      </c>
      <c r="O628">
        <v>17</v>
      </c>
    </row>
    <row r="629" spans="1:15" x14ac:dyDescent="0.35">
      <c r="A629" t="s">
        <v>641</v>
      </c>
      <c r="B629" s="2">
        <v>45141</v>
      </c>
      <c r="C629" s="2">
        <v>45168</v>
      </c>
      <c r="D629" t="s">
        <v>647</v>
      </c>
      <c r="E629" t="s">
        <v>659</v>
      </c>
      <c r="F629" t="s">
        <v>685</v>
      </c>
      <c r="G629" t="s">
        <v>704</v>
      </c>
      <c r="H629" t="s">
        <v>710</v>
      </c>
      <c r="I629" t="s">
        <v>725</v>
      </c>
      <c r="J629" t="s">
        <v>732</v>
      </c>
      <c r="K629" t="s">
        <v>1359</v>
      </c>
      <c r="L629">
        <v>226.04</v>
      </c>
      <c r="M629">
        <v>545.72</v>
      </c>
      <c r="N629">
        <v>0.151</v>
      </c>
      <c r="O629">
        <v>11</v>
      </c>
    </row>
    <row r="630" spans="1:15" x14ac:dyDescent="0.35">
      <c r="A630" t="s">
        <v>642</v>
      </c>
      <c r="B630" s="2">
        <v>45100</v>
      </c>
      <c r="C630" s="2">
        <v>45125</v>
      </c>
      <c r="D630" t="s">
        <v>648</v>
      </c>
      <c r="E630" t="s">
        <v>653</v>
      </c>
      <c r="F630" t="s">
        <v>688</v>
      </c>
      <c r="G630" t="s">
        <v>706</v>
      </c>
      <c r="H630" t="s">
        <v>708</v>
      </c>
      <c r="I630" t="s">
        <v>725</v>
      </c>
      <c r="J630" t="s">
        <v>730</v>
      </c>
      <c r="K630" t="s">
        <v>1360</v>
      </c>
      <c r="L630">
        <v>807.02</v>
      </c>
      <c r="M630">
        <v>1435.54</v>
      </c>
      <c r="N630">
        <v>0</v>
      </c>
      <c r="O630">
        <v>23</v>
      </c>
    </row>
    <row r="631" spans="1:15" x14ac:dyDescent="0.35">
      <c r="A631" t="s">
        <v>643</v>
      </c>
      <c r="B631" s="2">
        <v>45267</v>
      </c>
      <c r="C631" s="2">
        <v>45293</v>
      </c>
      <c r="D631" t="s">
        <v>649</v>
      </c>
      <c r="E631" t="s">
        <v>656</v>
      </c>
      <c r="F631" t="s">
        <v>698</v>
      </c>
      <c r="G631" t="s">
        <v>706</v>
      </c>
      <c r="H631" t="s">
        <v>710</v>
      </c>
      <c r="I631" t="s">
        <v>718</v>
      </c>
      <c r="J631" t="s">
        <v>727</v>
      </c>
      <c r="K631" t="s">
        <v>1361</v>
      </c>
      <c r="L631">
        <v>1071.99</v>
      </c>
      <c r="M631">
        <v>2397.3000000000002</v>
      </c>
      <c r="N631">
        <v>6.2E-2</v>
      </c>
      <c r="O631">
        <v>18</v>
      </c>
    </row>
    <row r="632" spans="1:15" x14ac:dyDescent="0.35">
      <c r="A632" t="s">
        <v>644</v>
      </c>
      <c r="B632" s="2">
        <v>45249</v>
      </c>
      <c r="C632" s="2">
        <v>45279</v>
      </c>
      <c r="D632" t="s">
        <v>647</v>
      </c>
      <c r="E632" t="s">
        <v>652</v>
      </c>
      <c r="F632" t="s">
        <v>694</v>
      </c>
      <c r="G632" t="s">
        <v>704</v>
      </c>
      <c r="H632" t="s">
        <v>707</v>
      </c>
      <c r="J632" t="s">
        <v>730</v>
      </c>
      <c r="K632" t="s">
        <v>1362</v>
      </c>
      <c r="L632">
        <v>807.11</v>
      </c>
      <c r="M632">
        <v>1853.86</v>
      </c>
      <c r="N632">
        <v>0.13900000000000001</v>
      </c>
      <c r="O632">
        <v>8</v>
      </c>
    </row>
    <row r="633" spans="1:15" x14ac:dyDescent="0.35">
      <c r="A633" t="s">
        <v>645</v>
      </c>
      <c r="B633" s="2">
        <v>45716</v>
      </c>
      <c r="C633" s="2">
        <v>45726</v>
      </c>
      <c r="D633" t="s">
        <v>647</v>
      </c>
      <c r="E633" t="s">
        <v>652</v>
      </c>
      <c r="F633" t="s">
        <v>666</v>
      </c>
      <c r="G633" t="s">
        <v>702</v>
      </c>
      <c r="H633" t="s">
        <v>710</v>
      </c>
      <c r="I633" t="s">
        <v>725</v>
      </c>
      <c r="J633" t="s">
        <v>731</v>
      </c>
      <c r="K633" t="s">
        <v>1363</v>
      </c>
      <c r="L633">
        <v>51.86</v>
      </c>
      <c r="M633">
        <v>45.98</v>
      </c>
      <c r="N633">
        <v>0.17299999999999999</v>
      </c>
      <c r="O633">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2FB-7741-403F-90B4-25B505414AE7}">
  <dimension ref="A1:AM634"/>
  <sheetViews>
    <sheetView topLeftCell="A2" workbookViewId="0">
      <selection activeCell="B6" sqref="B6"/>
    </sheetView>
  </sheetViews>
  <sheetFormatPr defaultRowHeight="14.5" x14ac:dyDescent="0.35"/>
  <cols>
    <col min="1" max="1" width="15.90625" bestFit="1" customWidth="1"/>
    <col min="2" max="2" width="14.26953125" style="6" bestFit="1" customWidth="1"/>
    <col min="3" max="3" width="16.90625" bestFit="1" customWidth="1"/>
    <col min="4" max="4" width="11" bestFit="1" customWidth="1"/>
    <col min="5" max="5" width="14.1796875" bestFit="1" customWidth="1"/>
    <col min="6" max="6" width="23.90625" bestFit="1" customWidth="1"/>
    <col min="7" max="7" width="20.90625" bestFit="1" customWidth="1"/>
    <col min="8" max="8" width="12.1796875" bestFit="1" customWidth="1"/>
    <col min="9" max="9" width="15.36328125" bestFit="1" customWidth="1"/>
    <col min="10" max="10" width="19.54296875" bestFit="1" customWidth="1"/>
    <col min="11" max="11" width="9.81640625" bestFit="1" customWidth="1"/>
    <col min="12" max="12" width="12.6328125" style="8" bestFit="1" customWidth="1"/>
    <col min="13" max="13" width="13" style="8" bestFit="1" customWidth="1"/>
    <col min="14" max="14" width="15.36328125" style="8" bestFit="1" customWidth="1"/>
    <col min="15" max="15" width="12.7265625" bestFit="1" customWidth="1"/>
    <col min="16" max="16" width="17.453125" bestFit="1" customWidth="1"/>
    <col min="17" max="17" width="17.26953125" bestFit="1" customWidth="1"/>
    <col min="18" max="18" width="16.453125" bestFit="1" customWidth="1"/>
    <col min="19" max="19" width="14.81640625" bestFit="1" customWidth="1"/>
    <col min="20" max="20" width="12.453125" bestFit="1" customWidth="1"/>
    <col min="21" max="21" width="11.08984375" bestFit="1" customWidth="1"/>
    <col min="22" max="22" width="12" bestFit="1" customWidth="1"/>
    <col min="23" max="23" width="13.7265625" bestFit="1" customWidth="1"/>
    <col min="24" max="24" width="47.54296875" bestFit="1" customWidth="1"/>
    <col min="25" max="25" width="18.1796875" bestFit="1" customWidth="1"/>
    <col min="26" max="26" width="14.26953125" bestFit="1" customWidth="1"/>
    <col min="27" max="27" width="22.26953125" bestFit="1" customWidth="1"/>
    <col min="28" max="28" width="24.453125" bestFit="1" customWidth="1"/>
    <col min="29" max="29" width="22.1796875" bestFit="1" customWidth="1"/>
    <col min="30" max="30" width="17.54296875" bestFit="1" customWidth="1"/>
    <col min="31" max="31" width="13.90625" bestFit="1" customWidth="1"/>
    <col min="32" max="32" width="17.6328125" customWidth="1"/>
    <col min="33" max="38" width="17.1796875" customWidth="1"/>
    <col min="39" max="39" width="20.453125" customWidth="1"/>
  </cols>
  <sheetData>
    <row r="1" spans="1:39" x14ac:dyDescent="0.35">
      <c r="A1" s="1" t="s">
        <v>0</v>
      </c>
      <c r="B1" s="5" t="s">
        <v>1</v>
      </c>
      <c r="C1" s="1" t="s">
        <v>2</v>
      </c>
      <c r="D1" s="1" t="s">
        <v>3</v>
      </c>
      <c r="E1" s="1" t="s">
        <v>4</v>
      </c>
      <c r="F1" s="1" t="s">
        <v>5</v>
      </c>
      <c r="G1" s="1" t="s">
        <v>6</v>
      </c>
      <c r="H1" s="1" t="s">
        <v>7</v>
      </c>
      <c r="I1" s="1" t="s">
        <v>8</v>
      </c>
      <c r="J1" s="1" t="s">
        <v>9</v>
      </c>
      <c r="K1" s="1" t="s">
        <v>10</v>
      </c>
      <c r="L1" s="7" t="s">
        <v>11</v>
      </c>
      <c r="M1" s="7" t="s">
        <v>12</v>
      </c>
      <c r="N1" s="7" t="s">
        <v>13</v>
      </c>
      <c r="O1" s="1" t="s">
        <v>14</v>
      </c>
      <c r="P1" s="9" t="s">
        <v>1428</v>
      </c>
      <c r="Q1" s="9" t="s">
        <v>1429</v>
      </c>
      <c r="R1" s="9" t="s">
        <v>1430</v>
      </c>
      <c r="S1" s="9" t="s">
        <v>1431</v>
      </c>
      <c r="T1" s="3" t="s">
        <v>1432</v>
      </c>
      <c r="U1" s="10" t="s">
        <v>1433</v>
      </c>
      <c r="V1" s="10" t="s">
        <v>1434</v>
      </c>
      <c r="W1" s="10" t="s">
        <v>1442</v>
      </c>
      <c r="X1" s="10" t="s">
        <v>1441</v>
      </c>
      <c r="Y1" s="10" t="s">
        <v>1443</v>
      </c>
      <c r="Z1" s="10" t="s">
        <v>1447</v>
      </c>
      <c r="AA1" s="10" t="s">
        <v>1448</v>
      </c>
      <c r="AB1" s="10" t="s">
        <v>1451</v>
      </c>
      <c r="AC1" s="10" t="s">
        <v>1452</v>
      </c>
      <c r="AD1" s="10" t="s">
        <v>1453</v>
      </c>
      <c r="AE1" s="10" t="s">
        <v>1454</v>
      </c>
      <c r="AF1" s="10" t="s">
        <v>1498</v>
      </c>
      <c r="AG1" s="10" t="s">
        <v>1500</v>
      </c>
      <c r="AH1" s="10" t="s">
        <v>1502</v>
      </c>
      <c r="AI1" s="10" t="s">
        <v>1503</v>
      </c>
      <c r="AJ1" s="10" t="s">
        <v>1504</v>
      </c>
      <c r="AK1" s="10" t="s">
        <v>1505</v>
      </c>
      <c r="AL1" s="10" t="s">
        <v>1506</v>
      </c>
      <c r="AM1" s="10" t="s">
        <v>1507</v>
      </c>
    </row>
    <row r="2" spans="1:39" x14ac:dyDescent="0.35">
      <c r="A2" t="s">
        <v>275</v>
      </c>
      <c r="B2" s="6">
        <v>45073</v>
      </c>
      <c r="C2" s="2">
        <v>45096</v>
      </c>
      <c r="D2" t="s">
        <v>649</v>
      </c>
      <c r="E2" t="s">
        <v>656</v>
      </c>
      <c r="F2" t="s">
        <v>671</v>
      </c>
      <c r="G2" t="s">
        <v>702</v>
      </c>
      <c r="H2" t="s">
        <v>707</v>
      </c>
      <c r="I2" t="s">
        <v>719</v>
      </c>
      <c r="J2" t="s">
        <v>733</v>
      </c>
      <c r="K2" t="s">
        <v>995</v>
      </c>
      <c r="L2" s="8">
        <v>1471.58</v>
      </c>
      <c r="M2" s="8">
        <v>2576.65</v>
      </c>
      <c r="N2" s="8">
        <v>4.0000000000000001E-3</v>
      </c>
      <c r="O2">
        <v>37</v>
      </c>
      <c r="P2">
        <f t="shared" ref="P2:P65" si="0">C2-B2</f>
        <v>23</v>
      </c>
      <c r="Q2">
        <f t="shared" ref="Q2:Q65" si="1">M2 * O2 * (1-N2)</f>
        <v>94954.705799999996</v>
      </c>
      <c r="R2">
        <f t="shared" ref="R2:R65" si="2">L2*O2</f>
        <v>54448.46</v>
      </c>
      <c r="S2">
        <f t="shared" ref="S2:S65" si="3">Q2-R2</f>
        <v>40506.245799999997</v>
      </c>
      <c r="T2">
        <f t="shared" ref="T2:T65" si="4">IF(Q2=0, 0, S2 / Q2)</f>
        <v>0.42658492234515455</v>
      </c>
      <c r="U2" t="str">
        <f t="shared" ref="U2:U65" si="5">TEXT(B2,"MMM-YYYY")</f>
        <v>May-2023</v>
      </c>
      <c r="V2" t="str">
        <f t="shared" ref="V2:V65" si="6">"Q"&amp;INT((MONTH(B2)-1)/3)+1 &amp; "-" &amp; YEAR(B2)</f>
        <v>Q2-2023</v>
      </c>
      <c r="W2" t="str">
        <f t="shared" ref="W2:W65" si="7">IF(M2 &lt; _xlfn.PERCENTILE.INC($M$2:$M$633, 0.33), "Low",
 IF(M2 &lt; _xlfn.PERCENTILE.INC($M$2:$M$633, 0.66), "Medium", "High"))</f>
        <v>High</v>
      </c>
      <c r="X2" t="str">
        <f t="shared" ref="X2:X65" si="8">D2 &amp; " &gt; " &amp; E2 &amp; " &gt; " &amp; F2</f>
        <v>Europe &gt; Germany &gt; Berlin</v>
      </c>
      <c r="Y2" t="str" cm="1">
        <f t="array" ref="Y2">TEXT(_xlfn.AGGREGATE(15, 6, IF($E$2:$E$1000=E2, $B$2:$B$1000, ""), 1), "MMM-YYYY")</f>
        <v>Jan-2023</v>
      </c>
      <c r="Z2">
        <f t="shared" ref="Z2:Z65" si="9">DATEDIF(DATEVALUE("01-" &amp; Y2), B2, "m")</f>
        <v>4</v>
      </c>
      <c r="AA2">
        <f t="shared" ref="AA2:AA65" si="10">DATEDIF(DATEVALUE("01-" &amp; Y2), DATEVALUE("01-" &amp; U2), "m")</f>
        <v>4</v>
      </c>
      <c r="AB2">
        <f t="shared" ref="AB2:AB65" si="11">SUMIFS($Q$2:$Q$1000, $J$2:$J$1000, J2)</f>
        <v>1510846.7817000009</v>
      </c>
      <c r="AC2">
        <f>SUMIFS($Q$2:Q2, $J$2:J2, J2)</f>
        <v>94954.705799999996</v>
      </c>
      <c r="AD2">
        <f t="shared" ref="AD2:AD65" si="12">IF(AB2=0, 0, AC2/AB2)</f>
        <v>6.2848666688197996E-2</v>
      </c>
      <c r="AE2" t="str">
        <f t="shared" ref="AE2:AE65" si="13">IF(AD2&lt;=0.8,"A",IF(AD2&lt;=0.95,"B","C"))</f>
        <v>A</v>
      </c>
      <c r="AF2">
        <f>IF(P2&lt;=7, 1, 0)</f>
        <v>0</v>
      </c>
      <c r="AG2">
        <f>IF(N2&gt; 0.2, 1, 0)</f>
        <v>0</v>
      </c>
      <c r="AH2">
        <f>MIN(StagingTable[[#This Row],[DiscountPct]], ControlPanel!$B$2/100)</f>
        <v>4.0000000000000001E-3</v>
      </c>
      <c r="AI2">
        <f>StagingTable[[#This Row],[UnitCost]] * (1 + ControlPanel!$B$3/100)</f>
        <v>1692.3169999999998</v>
      </c>
      <c r="AJ2">
        <f>StagingTable[[#This Row],[Quantity]] * (1 + ControlPanel!$B$4/100)</f>
        <v>44.4</v>
      </c>
      <c r="AK2">
        <f>StagingTable[[#This Row],[UnitPrice]] * StagingTable[[#This Row],[UpliftedQuantity]] * (1 - StagingTable[[#This Row],[AdjustedDiscountPct]])</f>
        <v>113945.64696</v>
      </c>
      <c r="AL2">
        <f>StagingTable[[#This Row],[InflatedUnitCost]] * StagingTable[[#This Row],[UpliftedQuantity]]</f>
        <v>75138.874799999991</v>
      </c>
      <c r="AM2">
        <f>StagingTable[[#This Row],[ScenarioRevenue]] - StagingTable[[#This Row],[ScenarioCost]]</f>
        <v>38806.772160000008</v>
      </c>
    </row>
    <row r="3" spans="1:39" x14ac:dyDescent="0.35">
      <c r="A3" t="s">
        <v>469</v>
      </c>
      <c r="B3" s="6">
        <v>45653</v>
      </c>
      <c r="C3" s="2">
        <v>45655</v>
      </c>
      <c r="D3" t="s">
        <v>648</v>
      </c>
      <c r="E3" t="s">
        <v>653</v>
      </c>
      <c r="F3" t="s">
        <v>688</v>
      </c>
      <c r="G3" t="s">
        <v>706</v>
      </c>
      <c r="H3" t="s">
        <v>709</v>
      </c>
      <c r="I3" t="s">
        <v>712</v>
      </c>
      <c r="J3" t="s">
        <v>733</v>
      </c>
      <c r="K3" t="s">
        <v>1188</v>
      </c>
      <c r="L3" s="8">
        <v>1146.72</v>
      </c>
      <c r="M3" s="8">
        <v>2074.34</v>
      </c>
      <c r="N3" s="8">
        <v>0.111</v>
      </c>
      <c r="O3">
        <v>51</v>
      </c>
      <c r="P3">
        <f t="shared" si="0"/>
        <v>2</v>
      </c>
      <c r="Q3">
        <f t="shared" si="1"/>
        <v>94048.501260000005</v>
      </c>
      <c r="R3">
        <f t="shared" si="2"/>
        <v>58482.720000000001</v>
      </c>
      <c r="S3">
        <f t="shared" si="3"/>
        <v>35565.781260000003</v>
      </c>
      <c r="T3">
        <f t="shared" si="4"/>
        <v>0.37816425337472731</v>
      </c>
      <c r="U3" t="str">
        <f t="shared" si="5"/>
        <v>Dec-2024</v>
      </c>
      <c r="V3" t="str">
        <f t="shared" si="6"/>
        <v>Q4-2024</v>
      </c>
      <c r="W3" t="str">
        <f t="shared" si="7"/>
        <v>High</v>
      </c>
      <c r="X3" t="str">
        <f t="shared" si="8"/>
        <v>Americas &gt; Canada &gt; Vancouver</v>
      </c>
      <c r="Y3" t="str" cm="1">
        <f t="array" ref="Y3">TEXT(_xlfn.AGGREGATE(15, 6, IF($E$2:$E$1000=E3, $B$2:$B$1000, ""), 1), "MMM-YYYY")</f>
        <v>Jan-2023</v>
      </c>
      <c r="Z3">
        <f t="shared" si="9"/>
        <v>23</v>
      </c>
      <c r="AA3">
        <f t="shared" si="10"/>
        <v>23</v>
      </c>
      <c r="AB3">
        <f t="shared" si="11"/>
        <v>1510846.7817000009</v>
      </c>
      <c r="AC3">
        <f>SUMIFS($Q$2:Q3, $J$2:J3, J3)</f>
        <v>189003.20705999999</v>
      </c>
      <c r="AD3">
        <f t="shared" si="12"/>
        <v>0.12509753427633083</v>
      </c>
      <c r="AE3" t="str">
        <f t="shared" si="13"/>
        <v>A</v>
      </c>
      <c r="AF3">
        <f t="shared" ref="AF3:AF66" si="14">IF(P3&lt;=7, 1, 0)</f>
        <v>1</v>
      </c>
      <c r="AG3">
        <f t="shared" ref="AG3:AG66" si="15">IF(N3&gt; 0.2, 1, 0)</f>
        <v>0</v>
      </c>
      <c r="AH3">
        <f>MIN(StagingTable[[#This Row],[DiscountPct]], ControlPanel!$B$2/100)</f>
        <v>0.111</v>
      </c>
      <c r="AI3">
        <f>StagingTable[[#This Row],[UnitCost]] * (1 + ControlPanel!$B$3/100)</f>
        <v>1318.7279999999998</v>
      </c>
      <c r="AJ3">
        <f>StagingTable[[#This Row],[Quantity]] * (1 + ControlPanel!$B$4/100)</f>
        <v>61.199999999999996</v>
      </c>
      <c r="AK3">
        <f>StagingTable[[#This Row],[UnitPrice]] * StagingTable[[#This Row],[UpliftedQuantity]] * (1 - StagingTable[[#This Row],[AdjustedDiscountPct]])</f>
        <v>112858.201512</v>
      </c>
      <c r="AL3">
        <f>StagingTable[[#This Row],[InflatedUnitCost]] * StagingTable[[#This Row],[UpliftedQuantity]]</f>
        <v>80706.153599999991</v>
      </c>
      <c r="AM3">
        <f>StagingTable[[#This Row],[ScenarioRevenue]] - StagingTable[[#This Row],[ScenarioCost]]</f>
        <v>32152.047912000009</v>
      </c>
    </row>
    <row r="4" spans="1:39" x14ac:dyDescent="0.35">
      <c r="A4" t="s">
        <v>374</v>
      </c>
      <c r="B4" s="6">
        <v>45466</v>
      </c>
      <c r="C4" s="2">
        <v>45468</v>
      </c>
      <c r="D4" t="s">
        <v>649</v>
      </c>
      <c r="E4" t="s">
        <v>658</v>
      </c>
      <c r="F4" t="s">
        <v>674</v>
      </c>
      <c r="G4" t="s">
        <v>705</v>
      </c>
      <c r="H4" t="s">
        <v>709</v>
      </c>
      <c r="I4" t="s">
        <v>716</v>
      </c>
      <c r="J4" t="s">
        <v>733</v>
      </c>
      <c r="K4" t="s">
        <v>1094</v>
      </c>
      <c r="L4" s="8">
        <v>951.44</v>
      </c>
      <c r="M4" s="8">
        <v>1646.43</v>
      </c>
      <c r="N4" s="8">
        <v>0.11</v>
      </c>
      <c r="O4">
        <v>38</v>
      </c>
      <c r="P4">
        <f t="shared" si="0"/>
        <v>2</v>
      </c>
      <c r="Q4">
        <f t="shared" si="1"/>
        <v>55682.262600000002</v>
      </c>
      <c r="R4">
        <f t="shared" si="2"/>
        <v>36154.720000000001</v>
      </c>
      <c r="S4">
        <f t="shared" si="3"/>
        <v>19527.542600000001</v>
      </c>
      <c r="T4">
        <f t="shared" si="4"/>
        <v>0.35069592520473475</v>
      </c>
      <c r="U4" t="str">
        <f t="shared" si="5"/>
        <v>Jun-2024</v>
      </c>
      <c r="V4" t="str">
        <f t="shared" si="6"/>
        <v>Q2-2024</v>
      </c>
      <c r="W4" t="str">
        <f t="shared" si="7"/>
        <v>High</v>
      </c>
      <c r="X4" t="str">
        <f t="shared" si="8"/>
        <v>Europe &gt; United Kingdom &gt; Birmingham</v>
      </c>
      <c r="Y4" t="str" cm="1">
        <f t="array" ref="Y4">TEXT(_xlfn.AGGREGATE(15, 6, IF($E$2:$E$1000=E4, $B$2:$B$1000, ""), 1), "MMM-YYYY")</f>
        <v>Jan-2023</v>
      </c>
      <c r="Z4">
        <f t="shared" si="9"/>
        <v>17</v>
      </c>
      <c r="AA4">
        <f t="shared" si="10"/>
        <v>17</v>
      </c>
      <c r="AB4">
        <f t="shared" si="11"/>
        <v>1510846.7817000009</v>
      </c>
      <c r="AC4">
        <f>SUMIFS($Q$2:Q4, $J$2:J4, J4)</f>
        <v>244685.46966</v>
      </c>
      <c r="AD4">
        <f t="shared" si="12"/>
        <v>0.1619525372286133</v>
      </c>
      <c r="AE4" t="str">
        <f t="shared" si="13"/>
        <v>A</v>
      </c>
      <c r="AF4">
        <f t="shared" si="14"/>
        <v>1</v>
      </c>
      <c r="AG4">
        <f t="shared" si="15"/>
        <v>0</v>
      </c>
      <c r="AH4">
        <f>MIN(StagingTable[[#This Row],[DiscountPct]], ControlPanel!$B$2/100)</f>
        <v>0.11</v>
      </c>
      <c r="AI4">
        <f>StagingTable[[#This Row],[UnitCost]] * (1 + ControlPanel!$B$3/100)</f>
        <v>1094.1559999999999</v>
      </c>
      <c r="AJ4">
        <f>StagingTable[[#This Row],[Quantity]] * (1 + ControlPanel!$B$4/100)</f>
        <v>45.6</v>
      </c>
      <c r="AK4">
        <f>StagingTable[[#This Row],[UnitPrice]] * StagingTable[[#This Row],[UpliftedQuantity]] * (1 - StagingTable[[#This Row],[AdjustedDiscountPct]])</f>
        <v>66818.715119999993</v>
      </c>
      <c r="AL4">
        <f>StagingTable[[#This Row],[InflatedUnitCost]] * StagingTable[[#This Row],[UpliftedQuantity]]</f>
        <v>49893.513599999998</v>
      </c>
      <c r="AM4">
        <f>StagingTable[[#This Row],[ScenarioRevenue]] - StagingTable[[#This Row],[ScenarioCost]]</f>
        <v>16925.201519999995</v>
      </c>
    </row>
    <row r="5" spans="1:39" x14ac:dyDescent="0.35">
      <c r="A5" t="s">
        <v>346</v>
      </c>
      <c r="B5" s="6">
        <v>45168</v>
      </c>
      <c r="C5" s="2">
        <v>45172</v>
      </c>
      <c r="D5" t="s">
        <v>647</v>
      </c>
      <c r="E5" t="s">
        <v>654</v>
      </c>
      <c r="F5" t="s">
        <v>680</v>
      </c>
      <c r="G5" t="s">
        <v>705</v>
      </c>
      <c r="H5" t="s">
        <v>709</v>
      </c>
      <c r="I5" t="s">
        <v>716</v>
      </c>
      <c r="J5" t="s">
        <v>733</v>
      </c>
      <c r="K5" t="s">
        <v>1066</v>
      </c>
      <c r="L5" s="8">
        <v>1082.25</v>
      </c>
      <c r="M5" s="8">
        <v>2433.34</v>
      </c>
      <c r="N5" s="8">
        <v>0.27</v>
      </c>
      <c r="O5">
        <v>31</v>
      </c>
      <c r="P5">
        <f t="shared" si="0"/>
        <v>4</v>
      </c>
      <c r="Q5">
        <f t="shared" si="1"/>
        <v>55066.484200000006</v>
      </c>
      <c r="R5">
        <f t="shared" si="2"/>
        <v>33549.75</v>
      </c>
      <c r="S5">
        <f t="shared" si="3"/>
        <v>21516.734200000006</v>
      </c>
      <c r="T5">
        <f t="shared" si="4"/>
        <v>0.3907410199251472</v>
      </c>
      <c r="U5" t="str">
        <f t="shared" si="5"/>
        <v>Aug-2023</v>
      </c>
      <c r="V5" t="str">
        <f t="shared" si="6"/>
        <v>Q3-2023</v>
      </c>
      <c r="W5" t="str">
        <f t="shared" si="7"/>
        <v>High</v>
      </c>
      <c r="X5" t="str">
        <f t="shared" si="8"/>
        <v>Asia &gt; India &gt; Delhi</v>
      </c>
      <c r="Y5" t="str" cm="1">
        <f t="array" ref="Y5">TEXT(_xlfn.AGGREGATE(15, 6, IF($E$2:$E$1000=E5, $B$2:$B$1000, ""), 1), "MMM-YYYY")</f>
        <v>Jan-2023</v>
      </c>
      <c r="Z5">
        <f t="shared" si="9"/>
        <v>7</v>
      </c>
      <c r="AA5">
        <f t="shared" si="10"/>
        <v>7</v>
      </c>
      <c r="AB5">
        <f t="shared" si="11"/>
        <v>1510846.7817000009</v>
      </c>
      <c r="AC5">
        <f>SUMIFS($Q$2:Q5, $J$2:J5, J5)</f>
        <v>299751.95386000001</v>
      </c>
      <c r="AD5">
        <f t="shared" si="12"/>
        <v>0.19839996847510896</v>
      </c>
      <c r="AE5" t="str">
        <f t="shared" si="13"/>
        <v>A</v>
      </c>
      <c r="AF5">
        <f t="shared" si="14"/>
        <v>1</v>
      </c>
      <c r="AG5">
        <f t="shared" si="15"/>
        <v>1</v>
      </c>
      <c r="AH5">
        <f>MIN(StagingTable[[#This Row],[DiscountPct]], ControlPanel!$B$2/100)</f>
        <v>0.25</v>
      </c>
      <c r="AI5">
        <f>StagingTable[[#This Row],[UnitCost]] * (1 + ControlPanel!$B$3/100)</f>
        <v>1244.5874999999999</v>
      </c>
      <c r="AJ5">
        <f>StagingTable[[#This Row],[Quantity]] * (1 + ControlPanel!$B$4/100)</f>
        <v>37.199999999999996</v>
      </c>
      <c r="AK5">
        <f>StagingTable[[#This Row],[UnitPrice]] * StagingTable[[#This Row],[UpliftedQuantity]] * (1 - StagingTable[[#This Row],[AdjustedDiscountPct]])</f>
        <v>67890.185999999987</v>
      </c>
      <c r="AL5">
        <f>StagingTable[[#This Row],[InflatedUnitCost]] * StagingTable[[#This Row],[UpliftedQuantity]]</f>
        <v>46298.654999999992</v>
      </c>
      <c r="AM5">
        <f>StagingTable[[#This Row],[ScenarioRevenue]] - StagingTable[[#This Row],[ScenarioCost]]</f>
        <v>21591.530999999995</v>
      </c>
    </row>
    <row r="6" spans="1:39" x14ac:dyDescent="0.35">
      <c r="A6" t="s">
        <v>91</v>
      </c>
      <c r="B6" s="6">
        <v>45532</v>
      </c>
      <c r="C6" s="2">
        <v>45560</v>
      </c>
      <c r="D6" t="s">
        <v>648</v>
      </c>
      <c r="E6" t="s">
        <v>655</v>
      </c>
      <c r="F6" t="s">
        <v>692</v>
      </c>
      <c r="G6" t="s">
        <v>703</v>
      </c>
      <c r="H6" t="s">
        <v>708</v>
      </c>
      <c r="I6" t="s">
        <v>1426</v>
      </c>
      <c r="J6" t="s">
        <v>733</v>
      </c>
      <c r="K6" t="s">
        <v>810</v>
      </c>
      <c r="L6" s="8">
        <v>1394.65</v>
      </c>
      <c r="M6" s="8">
        <v>3144.1</v>
      </c>
      <c r="N6" s="8">
        <v>0.13400000000000001</v>
      </c>
      <c r="O6">
        <v>20</v>
      </c>
      <c r="P6">
        <f t="shared" si="0"/>
        <v>28</v>
      </c>
      <c r="Q6">
        <f t="shared" si="1"/>
        <v>54455.811999999998</v>
      </c>
      <c r="R6">
        <f t="shared" si="2"/>
        <v>27893</v>
      </c>
      <c r="S6">
        <f t="shared" si="3"/>
        <v>26562.811999999998</v>
      </c>
      <c r="T6">
        <f t="shared" si="4"/>
        <v>0.48778653782630216</v>
      </c>
      <c r="U6" t="str">
        <f t="shared" si="5"/>
        <v>Aug-2024</v>
      </c>
      <c r="V6" t="str">
        <f t="shared" si="6"/>
        <v>Q3-2024</v>
      </c>
      <c r="W6" t="str">
        <f t="shared" si="7"/>
        <v>High</v>
      </c>
      <c r="X6" t="str">
        <f t="shared" si="8"/>
        <v>Americas &gt; Brazil &gt; Rio de Janeiro</v>
      </c>
      <c r="Y6" t="str" cm="1">
        <f t="array" ref="Y6">TEXT(_xlfn.AGGREGATE(15, 6, IF($E$2:$E$1000=E6, $B$2:$B$1000, ""), 1), "MMM-YYYY")</f>
        <v>Jan-2023</v>
      </c>
      <c r="Z6">
        <f t="shared" si="9"/>
        <v>19</v>
      </c>
      <c r="AA6">
        <f t="shared" si="10"/>
        <v>19</v>
      </c>
      <c r="AB6">
        <f t="shared" si="11"/>
        <v>1510846.7817000009</v>
      </c>
      <c r="AC6">
        <f>SUMIFS($Q$2:Q6, $J$2:J6, J6)</f>
        <v>354207.76585999998</v>
      </c>
      <c r="AD6">
        <f t="shared" si="12"/>
        <v>0.23444320770994814</v>
      </c>
      <c r="AE6" t="str">
        <f t="shared" si="13"/>
        <v>A</v>
      </c>
      <c r="AF6">
        <f t="shared" si="14"/>
        <v>0</v>
      </c>
      <c r="AG6">
        <f t="shared" si="15"/>
        <v>0</v>
      </c>
      <c r="AH6">
        <f>MIN(StagingTable[[#This Row],[DiscountPct]], ControlPanel!$B$2/100)</f>
        <v>0.13400000000000001</v>
      </c>
      <c r="AI6">
        <f>StagingTable[[#This Row],[UnitCost]] * (1 + ControlPanel!$B$3/100)</f>
        <v>1603.8475000000001</v>
      </c>
      <c r="AJ6">
        <f>StagingTable[[#This Row],[Quantity]] * (1 + ControlPanel!$B$4/100)</f>
        <v>24</v>
      </c>
      <c r="AK6">
        <f>StagingTable[[#This Row],[UnitPrice]] * StagingTable[[#This Row],[UpliftedQuantity]] * (1 - StagingTable[[#This Row],[AdjustedDiscountPct]])</f>
        <v>65346.974399999992</v>
      </c>
      <c r="AL6">
        <f>StagingTable[[#This Row],[InflatedUnitCost]] * StagingTable[[#This Row],[UpliftedQuantity]]</f>
        <v>38492.340000000004</v>
      </c>
      <c r="AM6">
        <f>StagingTable[[#This Row],[ScenarioRevenue]] - StagingTable[[#This Row],[ScenarioCost]]</f>
        <v>26854.634399999988</v>
      </c>
    </row>
    <row r="7" spans="1:39" x14ac:dyDescent="0.35">
      <c r="A7" t="s">
        <v>570</v>
      </c>
      <c r="B7" s="6">
        <v>45053</v>
      </c>
      <c r="C7" s="2">
        <v>45066</v>
      </c>
      <c r="D7" t="s">
        <v>647</v>
      </c>
      <c r="E7" t="s">
        <v>654</v>
      </c>
      <c r="F7" t="s">
        <v>691</v>
      </c>
      <c r="G7" t="s">
        <v>706</v>
      </c>
      <c r="H7" t="s">
        <v>707</v>
      </c>
      <c r="I7" t="s">
        <v>726</v>
      </c>
      <c r="J7" t="s">
        <v>733</v>
      </c>
      <c r="K7" t="s">
        <v>1288</v>
      </c>
      <c r="L7" s="8">
        <v>1443.28</v>
      </c>
      <c r="M7" s="8">
        <v>2580.5700000000002</v>
      </c>
      <c r="N7" s="8">
        <v>0</v>
      </c>
      <c r="O7">
        <v>20</v>
      </c>
      <c r="P7">
        <f t="shared" si="0"/>
        <v>13</v>
      </c>
      <c r="Q7">
        <f t="shared" si="1"/>
        <v>51611.4</v>
      </c>
      <c r="R7">
        <f t="shared" si="2"/>
        <v>28865.599999999999</v>
      </c>
      <c r="S7">
        <f t="shared" si="3"/>
        <v>22745.800000000003</v>
      </c>
      <c r="T7">
        <f t="shared" si="4"/>
        <v>0.44071271075770085</v>
      </c>
      <c r="U7" t="str">
        <f t="shared" si="5"/>
        <v>May-2023</v>
      </c>
      <c r="V7" t="str">
        <f t="shared" si="6"/>
        <v>Q2-2023</v>
      </c>
      <c r="W7" t="str">
        <f t="shared" si="7"/>
        <v>High</v>
      </c>
      <c r="X7" t="str">
        <f t="shared" si="8"/>
        <v>Asia &gt; India &gt; Mumbai</v>
      </c>
      <c r="Y7" t="str" cm="1">
        <f t="array" ref="Y7">TEXT(_xlfn.AGGREGATE(15, 6, IF($E$2:$E$1000=E7, $B$2:$B$1000, ""), 1), "MMM-YYYY")</f>
        <v>Jan-2023</v>
      </c>
      <c r="Z7">
        <f t="shared" si="9"/>
        <v>4</v>
      </c>
      <c r="AA7">
        <f t="shared" si="10"/>
        <v>4</v>
      </c>
      <c r="AB7">
        <f t="shared" si="11"/>
        <v>1510846.7817000009</v>
      </c>
      <c r="AC7">
        <f>SUMIFS($Q$2:Q7, $J$2:J7, J7)</f>
        <v>405819.16586000001</v>
      </c>
      <c r="AD7">
        <f t="shared" si="12"/>
        <v>0.26860378615187791</v>
      </c>
      <c r="AE7" t="str">
        <f t="shared" si="13"/>
        <v>A</v>
      </c>
      <c r="AF7">
        <f t="shared" si="14"/>
        <v>0</v>
      </c>
      <c r="AG7">
        <f t="shared" si="15"/>
        <v>0</v>
      </c>
      <c r="AH7">
        <f>MIN(StagingTable[[#This Row],[DiscountPct]], ControlPanel!$B$2/100)</f>
        <v>0</v>
      </c>
      <c r="AI7">
        <f>StagingTable[[#This Row],[UnitCost]] * (1 + ControlPanel!$B$3/100)</f>
        <v>1659.7719999999999</v>
      </c>
      <c r="AJ7">
        <f>StagingTable[[#This Row],[Quantity]] * (1 + ControlPanel!$B$4/100)</f>
        <v>24</v>
      </c>
      <c r="AK7">
        <f>StagingTable[[#This Row],[UnitPrice]] * StagingTable[[#This Row],[UpliftedQuantity]] * (1 - StagingTable[[#This Row],[AdjustedDiscountPct]])</f>
        <v>61933.680000000008</v>
      </c>
      <c r="AL7">
        <f>StagingTable[[#This Row],[InflatedUnitCost]] * StagingTable[[#This Row],[UpliftedQuantity]]</f>
        <v>39834.527999999998</v>
      </c>
      <c r="AM7">
        <f>StagingTable[[#This Row],[ScenarioRevenue]] - StagingTable[[#This Row],[ScenarioCost]]</f>
        <v>22099.152000000009</v>
      </c>
    </row>
    <row r="8" spans="1:39" x14ac:dyDescent="0.35">
      <c r="A8" t="s">
        <v>306</v>
      </c>
      <c r="B8" s="6">
        <v>45220</v>
      </c>
      <c r="C8" s="2">
        <v>45239</v>
      </c>
      <c r="D8" t="s">
        <v>649</v>
      </c>
      <c r="E8" t="s">
        <v>658</v>
      </c>
      <c r="F8" t="s">
        <v>683</v>
      </c>
      <c r="G8" t="s">
        <v>703</v>
      </c>
      <c r="H8" t="s">
        <v>711</v>
      </c>
      <c r="I8" t="s">
        <v>720</v>
      </c>
      <c r="J8" t="s">
        <v>733</v>
      </c>
      <c r="K8" t="s">
        <v>1026</v>
      </c>
      <c r="L8" s="8">
        <v>1142.48</v>
      </c>
      <c r="M8" s="8">
        <v>2105.5300000000002</v>
      </c>
      <c r="N8" s="8">
        <v>0.20699999999999999</v>
      </c>
      <c r="O8">
        <v>27</v>
      </c>
      <c r="P8">
        <f t="shared" si="0"/>
        <v>19</v>
      </c>
      <c r="Q8">
        <f t="shared" si="1"/>
        <v>45081.502830000005</v>
      </c>
      <c r="R8">
        <f t="shared" si="2"/>
        <v>30846.959999999999</v>
      </c>
      <c r="S8">
        <f t="shared" si="3"/>
        <v>14234.542830000006</v>
      </c>
      <c r="T8">
        <f t="shared" si="4"/>
        <v>0.31575129346680664</v>
      </c>
      <c r="U8" t="str">
        <f t="shared" si="5"/>
        <v>Oct-2023</v>
      </c>
      <c r="V8" t="str">
        <f t="shared" si="6"/>
        <v>Q4-2023</v>
      </c>
      <c r="W8" t="str">
        <f t="shared" si="7"/>
        <v>High</v>
      </c>
      <c r="X8" t="str">
        <f t="shared" si="8"/>
        <v>Europe &gt; United Kingdom &gt; London</v>
      </c>
      <c r="Y8" t="str" cm="1">
        <f t="array" ref="Y8">TEXT(_xlfn.AGGREGATE(15, 6, IF($E$2:$E$1000=E8, $B$2:$B$1000, ""), 1), "MMM-YYYY")</f>
        <v>Jan-2023</v>
      </c>
      <c r="Z8">
        <f t="shared" si="9"/>
        <v>9</v>
      </c>
      <c r="AA8">
        <f t="shared" si="10"/>
        <v>9</v>
      </c>
      <c r="AB8">
        <f t="shared" si="11"/>
        <v>1510846.7817000009</v>
      </c>
      <c r="AC8">
        <f>SUMIFS($Q$2:Q8, $J$2:J8, J8)</f>
        <v>450900.66869000002</v>
      </c>
      <c r="AD8">
        <f t="shared" si="12"/>
        <v>0.29844235309066069</v>
      </c>
      <c r="AE8" t="str">
        <f t="shared" si="13"/>
        <v>A</v>
      </c>
      <c r="AF8">
        <f t="shared" si="14"/>
        <v>0</v>
      </c>
      <c r="AG8">
        <f t="shared" si="15"/>
        <v>1</v>
      </c>
      <c r="AH8">
        <f>MIN(StagingTable[[#This Row],[DiscountPct]], ControlPanel!$B$2/100)</f>
        <v>0.20699999999999999</v>
      </c>
      <c r="AI8">
        <f>StagingTable[[#This Row],[UnitCost]] * (1 + ControlPanel!$B$3/100)</f>
        <v>1313.8519999999999</v>
      </c>
      <c r="AJ8">
        <f>StagingTable[[#This Row],[Quantity]] * (1 + ControlPanel!$B$4/100)</f>
        <v>32.4</v>
      </c>
      <c r="AK8">
        <f>StagingTable[[#This Row],[UnitPrice]] * StagingTable[[#This Row],[UpliftedQuantity]] * (1 - StagingTable[[#This Row],[AdjustedDiscountPct]])</f>
        <v>54097.80339600001</v>
      </c>
      <c r="AL8">
        <f>StagingTable[[#This Row],[InflatedUnitCost]] * StagingTable[[#This Row],[UpliftedQuantity]]</f>
        <v>42568.804799999991</v>
      </c>
      <c r="AM8">
        <f>StagingTable[[#This Row],[ScenarioRevenue]] - StagingTable[[#This Row],[ScenarioCost]]</f>
        <v>11528.998596000019</v>
      </c>
    </row>
    <row r="9" spans="1:39" x14ac:dyDescent="0.35">
      <c r="A9" t="s">
        <v>430</v>
      </c>
      <c r="B9" s="6">
        <v>45626</v>
      </c>
      <c r="C9" s="2">
        <v>45636</v>
      </c>
      <c r="D9" t="s">
        <v>647</v>
      </c>
      <c r="E9" t="s">
        <v>654</v>
      </c>
      <c r="F9" t="s">
        <v>696</v>
      </c>
      <c r="G9" t="s">
        <v>705</v>
      </c>
      <c r="H9" t="s">
        <v>707</v>
      </c>
      <c r="I9" t="s">
        <v>721</v>
      </c>
      <c r="J9" t="s">
        <v>733</v>
      </c>
      <c r="K9" t="s">
        <v>1149</v>
      </c>
      <c r="L9" s="8">
        <v>851.49</v>
      </c>
      <c r="M9" s="8">
        <v>901.79</v>
      </c>
      <c r="N9" s="8">
        <v>0.245</v>
      </c>
      <c r="O9">
        <v>56</v>
      </c>
      <c r="P9">
        <f t="shared" si="0"/>
        <v>10</v>
      </c>
      <c r="Q9">
        <f t="shared" si="1"/>
        <v>38127.681199999999</v>
      </c>
      <c r="R9">
        <f t="shared" si="2"/>
        <v>47683.44</v>
      </c>
      <c r="S9">
        <f t="shared" si="3"/>
        <v>-9555.7588000000032</v>
      </c>
      <c r="T9">
        <f t="shared" si="4"/>
        <v>-0.25062522816100347</v>
      </c>
      <c r="U9" t="str">
        <f t="shared" si="5"/>
        <v>Nov-2024</v>
      </c>
      <c r="V9" t="str">
        <f t="shared" si="6"/>
        <v>Q4-2024</v>
      </c>
      <c r="W9" t="str">
        <f t="shared" si="7"/>
        <v>Medium</v>
      </c>
      <c r="X9" t="str">
        <f t="shared" si="8"/>
        <v>Asia &gt; India &gt; Hyderabad</v>
      </c>
      <c r="Y9" t="str" cm="1">
        <f t="array" ref="Y9">TEXT(_xlfn.AGGREGATE(15, 6, IF($E$2:$E$1000=E9, $B$2:$B$1000, ""), 1), "MMM-YYYY")</f>
        <v>Jan-2023</v>
      </c>
      <c r="Z9">
        <f t="shared" si="9"/>
        <v>22</v>
      </c>
      <c r="AA9">
        <f t="shared" si="10"/>
        <v>22</v>
      </c>
      <c r="AB9">
        <f t="shared" si="11"/>
        <v>1510846.7817000009</v>
      </c>
      <c r="AC9">
        <f>SUMIFS($Q$2:Q9, $J$2:J9, J9)</f>
        <v>489028.34989000001</v>
      </c>
      <c r="AD9">
        <f t="shared" si="12"/>
        <v>0.32367832119928575</v>
      </c>
      <c r="AE9" t="str">
        <f t="shared" si="13"/>
        <v>A</v>
      </c>
      <c r="AF9">
        <f t="shared" si="14"/>
        <v>0</v>
      </c>
      <c r="AG9">
        <f t="shared" si="15"/>
        <v>1</v>
      </c>
      <c r="AH9">
        <f>MIN(StagingTable[[#This Row],[DiscountPct]], ControlPanel!$B$2/100)</f>
        <v>0.245</v>
      </c>
      <c r="AI9">
        <f>StagingTable[[#This Row],[UnitCost]] * (1 + ControlPanel!$B$3/100)</f>
        <v>979.21349999999995</v>
      </c>
      <c r="AJ9">
        <f>StagingTable[[#This Row],[Quantity]] * (1 + ControlPanel!$B$4/100)</f>
        <v>67.2</v>
      </c>
      <c r="AK9">
        <f>StagingTable[[#This Row],[UnitPrice]] * StagingTable[[#This Row],[UpliftedQuantity]] * (1 - StagingTable[[#This Row],[AdjustedDiscountPct]])</f>
        <v>45753.21744</v>
      </c>
      <c r="AL9">
        <f>StagingTable[[#This Row],[InflatedUnitCost]] * StagingTable[[#This Row],[UpliftedQuantity]]</f>
        <v>65803.147200000007</v>
      </c>
      <c r="AM9">
        <f>StagingTable[[#This Row],[ScenarioRevenue]] - StagingTable[[#This Row],[ScenarioCost]]</f>
        <v>-20049.929760000006</v>
      </c>
    </row>
    <row r="10" spans="1:39" x14ac:dyDescent="0.35">
      <c r="A10" t="s">
        <v>456</v>
      </c>
      <c r="B10" s="6">
        <v>45189</v>
      </c>
      <c r="C10" s="2">
        <v>45197</v>
      </c>
      <c r="D10" t="s">
        <v>647</v>
      </c>
      <c r="E10" t="s">
        <v>654</v>
      </c>
      <c r="F10" t="s">
        <v>1435</v>
      </c>
      <c r="G10" t="s">
        <v>701</v>
      </c>
      <c r="H10" t="s">
        <v>1427</v>
      </c>
      <c r="I10" t="s">
        <v>717</v>
      </c>
      <c r="J10" t="s">
        <v>733</v>
      </c>
      <c r="K10" t="s">
        <v>1175</v>
      </c>
      <c r="L10" s="8">
        <v>1362.06</v>
      </c>
      <c r="M10" s="8">
        <v>3398.37</v>
      </c>
      <c r="N10" s="8">
        <v>0.157</v>
      </c>
      <c r="O10">
        <v>12</v>
      </c>
      <c r="P10">
        <f t="shared" si="0"/>
        <v>8</v>
      </c>
      <c r="Q10">
        <f t="shared" si="1"/>
        <v>34377.910920000002</v>
      </c>
      <c r="R10">
        <f t="shared" si="2"/>
        <v>16344.72</v>
      </c>
      <c r="S10">
        <f t="shared" si="3"/>
        <v>18033.190920000001</v>
      </c>
      <c r="T10">
        <f t="shared" si="4"/>
        <v>0.52455749745714919</v>
      </c>
      <c r="U10" t="str">
        <f t="shared" si="5"/>
        <v>Sep-2023</v>
      </c>
      <c r="V10" t="str">
        <f t="shared" si="6"/>
        <v>Q3-2023</v>
      </c>
      <c r="W10" t="str">
        <f t="shared" si="7"/>
        <v>High</v>
      </c>
      <c r="X10" t="str">
        <f t="shared" si="8"/>
        <v>Asia &gt; India &gt; Unknown - India</v>
      </c>
      <c r="Y10" t="str" cm="1">
        <f t="array" ref="Y10">TEXT(_xlfn.AGGREGATE(15, 6, IF($E$2:$E$1000=E10, $B$2:$B$1000, ""), 1), "MMM-YYYY")</f>
        <v>Jan-2023</v>
      </c>
      <c r="Z10">
        <f t="shared" si="9"/>
        <v>8</v>
      </c>
      <c r="AA10">
        <f t="shared" si="10"/>
        <v>8</v>
      </c>
      <c r="AB10">
        <f t="shared" si="11"/>
        <v>1510846.7817000009</v>
      </c>
      <c r="AC10">
        <f>SUMIFS($Q$2:Q10, $J$2:J10, J10)</f>
        <v>523406.26081000001</v>
      </c>
      <c r="AD10">
        <f t="shared" si="12"/>
        <v>0.34643238953791505</v>
      </c>
      <c r="AE10" t="str">
        <f t="shared" si="13"/>
        <v>A</v>
      </c>
      <c r="AF10">
        <f t="shared" si="14"/>
        <v>0</v>
      </c>
      <c r="AG10">
        <f t="shared" si="15"/>
        <v>0</v>
      </c>
      <c r="AH10">
        <f>MIN(StagingTable[[#This Row],[DiscountPct]], ControlPanel!$B$2/100)</f>
        <v>0.157</v>
      </c>
      <c r="AI10">
        <f>StagingTable[[#This Row],[UnitCost]] * (1 + ControlPanel!$B$3/100)</f>
        <v>1566.3689999999999</v>
      </c>
      <c r="AJ10">
        <f>StagingTable[[#This Row],[Quantity]] * (1 + ControlPanel!$B$4/100)</f>
        <v>14.399999999999999</v>
      </c>
      <c r="AK10">
        <f>StagingTable[[#This Row],[UnitPrice]] * StagingTable[[#This Row],[UpliftedQuantity]] * (1 - StagingTable[[#This Row],[AdjustedDiscountPct]])</f>
        <v>41253.493103999994</v>
      </c>
      <c r="AL10">
        <f>StagingTable[[#This Row],[InflatedUnitCost]] * StagingTable[[#This Row],[UpliftedQuantity]]</f>
        <v>22555.713599999995</v>
      </c>
      <c r="AM10">
        <f>StagingTable[[#This Row],[ScenarioRevenue]] - StagingTable[[#This Row],[ScenarioCost]]</f>
        <v>18697.779503999998</v>
      </c>
    </row>
    <row r="11" spans="1:39" x14ac:dyDescent="0.35">
      <c r="A11" t="s">
        <v>40</v>
      </c>
      <c r="B11" s="6">
        <v>45473</v>
      </c>
      <c r="C11" s="2">
        <v>45487</v>
      </c>
      <c r="D11" t="s">
        <v>648</v>
      </c>
      <c r="E11" t="s">
        <v>655</v>
      </c>
      <c r="F11" t="s">
        <v>672</v>
      </c>
      <c r="G11" t="s">
        <v>702</v>
      </c>
      <c r="H11" t="s">
        <v>707</v>
      </c>
      <c r="I11" t="s">
        <v>712</v>
      </c>
      <c r="J11" t="s">
        <v>733</v>
      </c>
      <c r="K11" t="s">
        <v>759</v>
      </c>
      <c r="L11" s="8">
        <v>1491.85</v>
      </c>
      <c r="M11" s="8">
        <v>2583.02</v>
      </c>
      <c r="N11" s="8">
        <v>0.16800000000000001</v>
      </c>
      <c r="O11">
        <v>15</v>
      </c>
      <c r="P11">
        <f t="shared" si="0"/>
        <v>14</v>
      </c>
      <c r="Q11">
        <f t="shared" si="1"/>
        <v>32236.089599999999</v>
      </c>
      <c r="R11">
        <f t="shared" si="2"/>
        <v>22377.75</v>
      </c>
      <c r="S11">
        <f t="shared" si="3"/>
        <v>9858.3395999999993</v>
      </c>
      <c r="T11">
        <f t="shared" si="4"/>
        <v>0.30581685689321325</v>
      </c>
      <c r="U11" t="str">
        <f t="shared" si="5"/>
        <v>Jun-2024</v>
      </c>
      <c r="V11" t="str">
        <f t="shared" si="6"/>
        <v>Q2-2024</v>
      </c>
      <c r="W11" t="str">
        <f t="shared" si="7"/>
        <v>High</v>
      </c>
      <c r="X11" t="str">
        <f t="shared" si="8"/>
        <v>Americas &gt; Brazil &gt; Brasília</v>
      </c>
      <c r="Y11" t="str" cm="1">
        <f t="array" ref="Y11">TEXT(_xlfn.AGGREGATE(15, 6, IF($E$2:$E$1000=E11, $B$2:$B$1000, ""), 1), "MMM-YYYY")</f>
        <v>Jan-2023</v>
      </c>
      <c r="Z11">
        <f t="shared" si="9"/>
        <v>17</v>
      </c>
      <c r="AA11">
        <f t="shared" si="10"/>
        <v>17</v>
      </c>
      <c r="AB11">
        <f t="shared" si="11"/>
        <v>1510846.7817000009</v>
      </c>
      <c r="AC11">
        <f>SUMIFS($Q$2:Q11, $J$2:J11, J11)</f>
        <v>555642.35040999996</v>
      </c>
      <c r="AD11">
        <f t="shared" si="12"/>
        <v>0.36776882814337575</v>
      </c>
      <c r="AE11" t="str">
        <f t="shared" si="13"/>
        <v>A</v>
      </c>
      <c r="AF11">
        <f t="shared" si="14"/>
        <v>0</v>
      </c>
      <c r="AG11">
        <f t="shared" si="15"/>
        <v>0</v>
      </c>
      <c r="AH11">
        <f>MIN(StagingTable[[#This Row],[DiscountPct]], ControlPanel!$B$2/100)</f>
        <v>0.16800000000000001</v>
      </c>
      <c r="AI11">
        <f>StagingTable[[#This Row],[UnitCost]] * (1 + ControlPanel!$B$3/100)</f>
        <v>1715.6274999999998</v>
      </c>
      <c r="AJ11">
        <f>StagingTable[[#This Row],[Quantity]] * (1 + ControlPanel!$B$4/100)</f>
        <v>18</v>
      </c>
      <c r="AK11">
        <f>StagingTable[[#This Row],[UnitPrice]] * StagingTable[[#This Row],[UpliftedQuantity]] * (1 - StagingTable[[#This Row],[AdjustedDiscountPct]])</f>
        <v>38683.307520000002</v>
      </c>
      <c r="AL11">
        <f>StagingTable[[#This Row],[InflatedUnitCost]] * StagingTable[[#This Row],[UpliftedQuantity]]</f>
        <v>30881.294999999998</v>
      </c>
      <c r="AM11">
        <f>StagingTable[[#This Row],[ScenarioRevenue]] - StagingTable[[#This Row],[ScenarioCost]]</f>
        <v>7802.0125200000039</v>
      </c>
    </row>
    <row r="12" spans="1:39" x14ac:dyDescent="0.35">
      <c r="A12" t="s">
        <v>81</v>
      </c>
      <c r="B12" s="6">
        <v>45004</v>
      </c>
      <c r="C12" s="2">
        <v>45025</v>
      </c>
      <c r="D12" t="s">
        <v>649</v>
      </c>
      <c r="E12" t="s">
        <v>658</v>
      </c>
      <c r="F12" t="s">
        <v>693</v>
      </c>
      <c r="G12" t="s">
        <v>704</v>
      </c>
      <c r="H12" t="s">
        <v>707</v>
      </c>
      <c r="I12" t="s">
        <v>716</v>
      </c>
      <c r="J12" t="s">
        <v>733</v>
      </c>
      <c r="K12" t="s">
        <v>800</v>
      </c>
      <c r="L12" s="8">
        <v>1082.17</v>
      </c>
      <c r="M12" s="8">
        <v>1234.0999999999999</v>
      </c>
      <c r="N12" s="8">
        <v>0.189</v>
      </c>
      <c r="O12">
        <v>31</v>
      </c>
      <c r="P12">
        <f t="shared" si="0"/>
        <v>21</v>
      </c>
      <c r="Q12">
        <f t="shared" si="1"/>
        <v>31026.508099999995</v>
      </c>
      <c r="R12">
        <f t="shared" si="2"/>
        <v>33547.270000000004</v>
      </c>
      <c r="S12">
        <f t="shared" si="3"/>
        <v>-2520.7619000000086</v>
      </c>
      <c r="T12">
        <f t="shared" si="4"/>
        <v>-8.1245427035342363E-2</v>
      </c>
      <c r="U12" t="str">
        <f t="shared" si="5"/>
        <v>Mar-2023</v>
      </c>
      <c r="V12" t="str">
        <f t="shared" si="6"/>
        <v>Q1-2023</v>
      </c>
      <c r="W12" t="str">
        <f t="shared" si="7"/>
        <v>Medium</v>
      </c>
      <c r="X12" t="str">
        <f t="shared" si="8"/>
        <v>Europe &gt; United Kingdom &gt; Manchester</v>
      </c>
      <c r="Y12" t="str" cm="1">
        <f t="array" ref="Y12">TEXT(_xlfn.AGGREGATE(15, 6, IF($E$2:$E$1000=E12, $B$2:$B$1000, ""), 1), "MMM-YYYY")</f>
        <v>Jan-2023</v>
      </c>
      <c r="Z12">
        <f t="shared" si="9"/>
        <v>2</v>
      </c>
      <c r="AA12">
        <f t="shared" si="10"/>
        <v>2</v>
      </c>
      <c r="AB12">
        <f t="shared" si="11"/>
        <v>1510846.7817000009</v>
      </c>
      <c r="AC12">
        <f>SUMIFS($Q$2:Q12, $J$2:J12, J12)</f>
        <v>586668.85850999993</v>
      </c>
      <c r="AD12">
        <f t="shared" si="12"/>
        <v>0.38830466835947564</v>
      </c>
      <c r="AE12" t="str">
        <f t="shared" si="13"/>
        <v>A</v>
      </c>
      <c r="AF12">
        <f t="shared" si="14"/>
        <v>0</v>
      </c>
      <c r="AG12">
        <f t="shared" si="15"/>
        <v>0</v>
      </c>
      <c r="AH12">
        <f>MIN(StagingTable[[#This Row],[DiscountPct]], ControlPanel!$B$2/100)</f>
        <v>0.189</v>
      </c>
      <c r="AI12">
        <f>StagingTable[[#This Row],[UnitCost]] * (1 + ControlPanel!$B$3/100)</f>
        <v>1244.4955</v>
      </c>
      <c r="AJ12">
        <f>StagingTable[[#This Row],[Quantity]] * (1 + ControlPanel!$B$4/100)</f>
        <v>37.199999999999996</v>
      </c>
      <c r="AK12">
        <f>StagingTable[[#This Row],[UnitPrice]] * StagingTable[[#This Row],[UpliftedQuantity]] * (1 - StagingTable[[#This Row],[AdjustedDiscountPct]])</f>
        <v>37231.80971999999</v>
      </c>
      <c r="AL12">
        <f>StagingTable[[#This Row],[InflatedUnitCost]] * StagingTable[[#This Row],[UpliftedQuantity]]</f>
        <v>46295.232599999996</v>
      </c>
      <c r="AM12">
        <f>StagingTable[[#This Row],[ScenarioRevenue]] - StagingTable[[#This Row],[ScenarioCost]]</f>
        <v>-9063.4228800000055</v>
      </c>
    </row>
    <row r="13" spans="1:39" x14ac:dyDescent="0.35">
      <c r="A13" t="s">
        <v>221</v>
      </c>
      <c r="B13" s="6">
        <v>45678</v>
      </c>
      <c r="C13" s="2">
        <v>45702</v>
      </c>
      <c r="D13" t="s">
        <v>646</v>
      </c>
      <c r="E13" t="s">
        <v>650</v>
      </c>
      <c r="F13" t="s">
        <v>664</v>
      </c>
      <c r="G13" t="s">
        <v>705</v>
      </c>
      <c r="H13" t="s">
        <v>707</v>
      </c>
      <c r="I13" t="s">
        <v>713</v>
      </c>
      <c r="J13" t="s">
        <v>733</v>
      </c>
      <c r="K13" t="s">
        <v>941</v>
      </c>
      <c r="L13" s="8">
        <v>1030.44</v>
      </c>
      <c r="M13" s="8">
        <v>2562.84</v>
      </c>
      <c r="N13" s="8">
        <v>0.14799999999999999</v>
      </c>
      <c r="O13">
        <v>14</v>
      </c>
      <c r="P13">
        <f t="shared" si="0"/>
        <v>24</v>
      </c>
      <c r="Q13">
        <f t="shared" si="1"/>
        <v>30569.555520000002</v>
      </c>
      <c r="R13">
        <f t="shared" si="2"/>
        <v>14426.16</v>
      </c>
      <c r="S13">
        <f t="shared" si="3"/>
        <v>16143.395520000002</v>
      </c>
      <c r="T13">
        <f t="shared" si="4"/>
        <v>0.52808734852027062</v>
      </c>
      <c r="U13" t="str">
        <f t="shared" si="5"/>
        <v>Jan-2025</v>
      </c>
      <c r="V13" t="str">
        <f t="shared" si="6"/>
        <v>Q1-2025</v>
      </c>
      <c r="W13" t="str">
        <f t="shared" si="7"/>
        <v>High</v>
      </c>
      <c r="X13" t="str">
        <f t="shared" si="8"/>
        <v>Africa &gt; Kenya &gt; Nairobi</v>
      </c>
      <c r="Y13" t="str" cm="1">
        <f t="array" ref="Y13">TEXT(_xlfn.AGGREGATE(15, 6, IF($E$2:$E$1000=E13, $B$2:$B$1000, ""), 1), "MMM-YYYY")</f>
        <v>Jan-2023</v>
      </c>
      <c r="Z13">
        <f t="shared" si="9"/>
        <v>24</v>
      </c>
      <c r="AA13">
        <f t="shared" si="10"/>
        <v>24</v>
      </c>
      <c r="AB13">
        <f t="shared" si="11"/>
        <v>1510846.7817000009</v>
      </c>
      <c r="AC13">
        <f>SUMIFS($Q$2:Q13, $J$2:J13, J13)</f>
        <v>617238.41402999999</v>
      </c>
      <c r="AD13">
        <f t="shared" si="12"/>
        <v>0.40853806058049441</v>
      </c>
      <c r="AE13" t="str">
        <f t="shared" si="13"/>
        <v>A</v>
      </c>
      <c r="AF13">
        <f t="shared" si="14"/>
        <v>0</v>
      </c>
      <c r="AG13">
        <f t="shared" si="15"/>
        <v>0</v>
      </c>
      <c r="AH13">
        <f>MIN(StagingTable[[#This Row],[DiscountPct]], ControlPanel!$B$2/100)</f>
        <v>0.14799999999999999</v>
      </c>
      <c r="AI13">
        <f>StagingTable[[#This Row],[UnitCost]] * (1 + ControlPanel!$B$3/100)</f>
        <v>1185.0059999999999</v>
      </c>
      <c r="AJ13">
        <f>StagingTable[[#This Row],[Quantity]] * (1 + ControlPanel!$B$4/100)</f>
        <v>16.8</v>
      </c>
      <c r="AK13">
        <f>StagingTable[[#This Row],[UnitPrice]] * StagingTable[[#This Row],[UpliftedQuantity]] * (1 - StagingTable[[#This Row],[AdjustedDiscountPct]])</f>
        <v>36683.466624000008</v>
      </c>
      <c r="AL13">
        <f>StagingTable[[#This Row],[InflatedUnitCost]] * StagingTable[[#This Row],[UpliftedQuantity]]</f>
        <v>19908.1008</v>
      </c>
      <c r="AM13">
        <f>StagingTable[[#This Row],[ScenarioRevenue]] - StagingTable[[#This Row],[ScenarioCost]]</f>
        <v>16775.365824000008</v>
      </c>
    </row>
    <row r="14" spans="1:39" x14ac:dyDescent="0.35">
      <c r="A14" t="s">
        <v>223</v>
      </c>
      <c r="B14" s="6">
        <v>45859</v>
      </c>
      <c r="C14" s="2">
        <v>45876</v>
      </c>
      <c r="D14" t="s">
        <v>646</v>
      </c>
      <c r="E14" t="s">
        <v>651</v>
      </c>
      <c r="F14" t="s">
        <v>665</v>
      </c>
      <c r="G14" t="s">
        <v>706</v>
      </c>
      <c r="H14" t="s">
        <v>711</v>
      </c>
      <c r="I14" t="s">
        <v>724</v>
      </c>
      <c r="J14" t="s">
        <v>733</v>
      </c>
      <c r="K14" t="s">
        <v>943</v>
      </c>
      <c r="L14" s="8">
        <v>1204.95</v>
      </c>
      <c r="M14" s="8">
        <v>2065.73</v>
      </c>
      <c r="N14" s="8">
        <v>0.13600000000000001</v>
      </c>
      <c r="O14">
        <v>17</v>
      </c>
      <c r="P14">
        <f t="shared" si="0"/>
        <v>17</v>
      </c>
      <c r="Q14">
        <f t="shared" si="1"/>
        <v>30341.442240000004</v>
      </c>
      <c r="R14">
        <f t="shared" si="2"/>
        <v>20484.150000000001</v>
      </c>
      <c r="S14">
        <f t="shared" si="3"/>
        <v>9857.2922400000025</v>
      </c>
      <c r="T14">
        <f t="shared" si="4"/>
        <v>0.32487882949100055</v>
      </c>
      <c r="U14" t="str">
        <f t="shared" si="5"/>
        <v>Jul-2025</v>
      </c>
      <c r="V14" t="str">
        <f t="shared" si="6"/>
        <v>Q3-2025</v>
      </c>
      <c r="W14" t="str">
        <f t="shared" si="7"/>
        <v>High</v>
      </c>
      <c r="X14" t="str">
        <f t="shared" si="8"/>
        <v>Africa &gt; Nigeria &gt; Lagos</v>
      </c>
      <c r="Y14" t="str" cm="1">
        <f t="array" ref="Y14">TEXT(_xlfn.AGGREGATE(15, 6, IF($E$2:$E$1000=E14, $B$2:$B$1000, ""), 1), "MMM-YYYY")</f>
        <v>Jan-2023</v>
      </c>
      <c r="Z14">
        <f t="shared" si="9"/>
        <v>30</v>
      </c>
      <c r="AA14">
        <f t="shared" si="10"/>
        <v>30</v>
      </c>
      <c r="AB14">
        <f t="shared" si="11"/>
        <v>1510846.7817000009</v>
      </c>
      <c r="AC14">
        <f>SUMIFS($Q$2:Q14, $J$2:J14, J14)</f>
        <v>647579.85626999999</v>
      </c>
      <c r="AD14">
        <f t="shared" si="12"/>
        <v>0.42862046907320728</v>
      </c>
      <c r="AE14" t="str">
        <f t="shared" si="13"/>
        <v>A</v>
      </c>
      <c r="AF14">
        <f t="shared" si="14"/>
        <v>0</v>
      </c>
      <c r="AG14">
        <f t="shared" si="15"/>
        <v>0</v>
      </c>
      <c r="AH14">
        <f>MIN(StagingTable[[#This Row],[DiscountPct]], ControlPanel!$B$2/100)</f>
        <v>0.13600000000000001</v>
      </c>
      <c r="AI14">
        <f>StagingTable[[#This Row],[UnitCost]] * (1 + ControlPanel!$B$3/100)</f>
        <v>1385.6924999999999</v>
      </c>
      <c r="AJ14">
        <f>StagingTable[[#This Row],[Quantity]] * (1 + ControlPanel!$B$4/100)</f>
        <v>20.399999999999999</v>
      </c>
      <c r="AK14">
        <f>StagingTable[[#This Row],[UnitPrice]] * StagingTable[[#This Row],[UpliftedQuantity]] * (1 - StagingTable[[#This Row],[AdjustedDiscountPct]])</f>
        <v>36409.730687999996</v>
      </c>
      <c r="AL14">
        <f>StagingTable[[#This Row],[InflatedUnitCost]] * StagingTable[[#This Row],[UpliftedQuantity]]</f>
        <v>28268.126999999997</v>
      </c>
      <c r="AM14">
        <f>StagingTable[[#This Row],[ScenarioRevenue]] - StagingTable[[#This Row],[ScenarioCost]]</f>
        <v>8141.6036879999992</v>
      </c>
    </row>
    <row r="15" spans="1:39" x14ac:dyDescent="0.35">
      <c r="A15" t="s">
        <v>603</v>
      </c>
      <c r="B15" s="6">
        <v>45703</v>
      </c>
      <c r="C15" s="2">
        <v>45715</v>
      </c>
      <c r="D15" t="s">
        <v>649</v>
      </c>
      <c r="E15" t="s">
        <v>657</v>
      </c>
      <c r="F15" t="s">
        <v>679</v>
      </c>
      <c r="G15" t="s">
        <v>703</v>
      </c>
      <c r="H15" t="s">
        <v>711</v>
      </c>
      <c r="I15" t="s">
        <v>723</v>
      </c>
      <c r="J15" t="s">
        <v>733</v>
      </c>
      <c r="K15" t="s">
        <v>1321</v>
      </c>
      <c r="L15" s="8">
        <v>1027.26</v>
      </c>
      <c r="M15" s="8">
        <v>2200.41</v>
      </c>
      <c r="N15" s="8">
        <v>8.7999999999999995E-2</v>
      </c>
      <c r="O15">
        <v>15</v>
      </c>
      <c r="P15">
        <f t="shared" si="0"/>
        <v>12</v>
      </c>
      <c r="Q15">
        <f t="shared" si="1"/>
        <v>30101.608799999995</v>
      </c>
      <c r="R15">
        <f t="shared" si="2"/>
        <v>15408.9</v>
      </c>
      <c r="S15">
        <f t="shared" si="3"/>
        <v>14692.708799999995</v>
      </c>
      <c r="T15">
        <f t="shared" si="4"/>
        <v>0.48810377204822347</v>
      </c>
      <c r="U15" t="str">
        <f t="shared" si="5"/>
        <v>Feb-2025</v>
      </c>
      <c r="V15" t="str">
        <f t="shared" si="6"/>
        <v>Q1-2025</v>
      </c>
      <c r="W15" t="str">
        <f t="shared" si="7"/>
        <v>High</v>
      </c>
      <c r="X15" t="str">
        <f t="shared" si="8"/>
        <v>Europe &gt; France &gt; Lyon</v>
      </c>
      <c r="Y15" t="str" cm="1">
        <f t="array" ref="Y15">TEXT(_xlfn.AGGREGATE(15, 6, IF($E$2:$E$1000=E15, $B$2:$B$1000, ""), 1), "MMM-YYYY")</f>
        <v>Jan-2023</v>
      </c>
      <c r="Z15">
        <f t="shared" si="9"/>
        <v>25</v>
      </c>
      <c r="AA15">
        <f t="shared" si="10"/>
        <v>25</v>
      </c>
      <c r="AB15">
        <f t="shared" si="11"/>
        <v>1510846.7817000009</v>
      </c>
      <c r="AC15">
        <f>SUMIFS($Q$2:Q15, $J$2:J15, J15)</f>
        <v>677681.46507000003</v>
      </c>
      <c r="AD15">
        <f t="shared" si="12"/>
        <v>0.44854413649243413</v>
      </c>
      <c r="AE15" t="str">
        <f t="shared" si="13"/>
        <v>A</v>
      </c>
      <c r="AF15">
        <f t="shared" si="14"/>
        <v>0</v>
      </c>
      <c r="AG15">
        <f t="shared" si="15"/>
        <v>0</v>
      </c>
      <c r="AH15">
        <f>MIN(StagingTable[[#This Row],[DiscountPct]], ControlPanel!$B$2/100)</f>
        <v>8.7999999999999995E-2</v>
      </c>
      <c r="AI15">
        <f>StagingTable[[#This Row],[UnitCost]] * (1 + ControlPanel!$B$3/100)</f>
        <v>1181.3489999999999</v>
      </c>
      <c r="AJ15">
        <f>StagingTable[[#This Row],[Quantity]] * (1 + ControlPanel!$B$4/100)</f>
        <v>18</v>
      </c>
      <c r="AK15">
        <f>StagingTable[[#This Row],[UnitPrice]] * StagingTable[[#This Row],[UpliftedQuantity]] * (1 - StagingTable[[#This Row],[AdjustedDiscountPct]])</f>
        <v>36121.930560000001</v>
      </c>
      <c r="AL15">
        <f>StagingTable[[#This Row],[InflatedUnitCost]] * StagingTable[[#This Row],[UpliftedQuantity]]</f>
        <v>21264.281999999999</v>
      </c>
      <c r="AM15">
        <f>StagingTable[[#This Row],[ScenarioRevenue]] - StagingTable[[#This Row],[ScenarioCost]]</f>
        <v>14857.648560000001</v>
      </c>
    </row>
    <row r="16" spans="1:39" x14ac:dyDescent="0.35">
      <c r="A16" t="s">
        <v>333</v>
      </c>
      <c r="B16" s="6">
        <v>45008</v>
      </c>
      <c r="C16" s="2">
        <v>45031</v>
      </c>
      <c r="D16" t="s">
        <v>646</v>
      </c>
      <c r="E16" t="s">
        <v>650</v>
      </c>
      <c r="F16" t="s">
        <v>675</v>
      </c>
      <c r="G16" t="s">
        <v>705</v>
      </c>
      <c r="H16" t="s">
        <v>707</v>
      </c>
      <c r="I16" t="s">
        <v>712</v>
      </c>
      <c r="J16" t="s">
        <v>733</v>
      </c>
      <c r="K16" t="s">
        <v>1053</v>
      </c>
      <c r="L16" s="8">
        <v>875.36</v>
      </c>
      <c r="M16" s="8">
        <v>1178.6199999999999</v>
      </c>
      <c r="N16" s="8">
        <v>0.151</v>
      </c>
      <c r="O16">
        <v>28</v>
      </c>
      <c r="P16">
        <f t="shared" si="0"/>
        <v>23</v>
      </c>
      <c r="Q16">
        <f t="shared" si="1"/>
        <v>28018.154640000001</v>
      </c>
      <c r="R16">
        <f t="shared" si="2"/>
        <v>24510.080000000002</v>
      </c>
      <c r="S16">
        <f t="shared" si="3"/>
        <v>3508.0746399999989</v>
      </c>
      <c r="T16">
        <f t="shared" si="4"/>
        <v>0.12520719815685902</v>
      </c>
      <c r="U16" t="str">
        <f t="shared" si="5"/>
        <v>Mar-2023</v>
      </c>
      <c r="V16" t="str">
        <f t="shared" si="6"/>
        <v>Q1-2023</v>
      </c>
      <c r="W16" t="str">
        <f t="shared" si="7"/>
        <v>Medium</v>
      </c>
      <c r="X16" t="str">
        <f t="shared" si="8"/>
        <v>Africa &gt; Kenya &gt; Mombasa</v>
      </c>
      <c r="Y16" t="str" cm="1">
        <f t="array" ref="Y16">TEXT(_xlfn.AGGREGATE(15, 6, IF($E$2:$E$1000=E16, $B$2:$B$1000, ""), 1), "MMM-YYYY")</f>
        <v>Jan-2023</v>
      </c>
      <c r="Z16">
        <f t="shared" si="9"/>
        <v>2</v>
      </c>
      <c r="AA16">
        <f t="shared" si="10"/>
        <v>2</v>
      </c>
      <c r="AB16">
        <f t="shared" si="11"/>
        <v>1510846.7817000009</v>
      </c>
      <c r="AC16">
        <f>SUMIFS($Q$2:Q16, $J$2:J16, J16)</f>
        <v>705699.61971</v>
      </c>
      <c r="AD16">
        <f t="shared" si="12"/>
        <v>0.46708880626263677</v>
      </c>
      <c r="AE16" t="str">
        <f t="shared" si="13"/>
        <v>A</v>
      </c>
      <c r="AF16">
        <f t="shared" si="14"/>
        <v>0</v>
      </c>
      <c r="AG16">
        <f t="shared" si="15"/>
        <v>0</v>
      </c>
      <c r="AH16">
        <f>MIN(StagingTable[[#This Row],[DiscountPct]], ControlPanel!$B$2/100)</f>
        <v>0.151</v>
      </c>
      <c r="AI16">
        <f>StagingTable[[#This Row],[UnitCost]] * (1 + ControlPanel!$B$3/100)</f>
        <v>1006.664</v>
      </c>
      <c r="AJ16">
        <f>StagingTable[[#This Row],[Quantity]] * (1 + ControlPanel!$B$4/100)</f>
        <v>33.6</v>
      </c>
      <c r="AK16">
        <f>StagingTable[[#This Row],[UnitPrice]] * StagingTable[[#This Row],[UpliftedQuantity]] * (1 - StagingTable[[#This Row],[AdjustedDiscountPct]])</f>
        <v>33621.785567999999</v>
      </c>
      <c r="AL16">
        <f>StagingTable[[#This Row],[InflatedUnitCost]] * StagingTable[[#This Row],[UpliftedQuantity]]</f>
        <v>33823.910400000001</v>
      </c>
      <c r="AM16">
        <f>StagingTable[[#This Row],[ScenarioRevenue]] - StagingTable[[#This Row],[ScenarioCost]]</f>
        <v>-202.12483200000133</v>
      </c>
    </row>
    <row r="17" spans="1:39" x14ac:dyDescent="0.35">
      <c r="A17" t="s">
        <v>85</v>
      </c>
      <c r="B17" s="6">
        <v>45369</v>
      </c>
      <c r="C17" s="2">
        <v>45372</v>
      </c>
      <c r="D17" t="s">
        <v>649</v>
      </c>
      <c r="E17" t="s">
        <v>656</v>
      </c>
      <c r="F17" t="s">
        <v>684</v>
      </c>
      <c r="G17" t="s">
        <v>705</v>
      </c>
      <c r="H17" t="s">
        <v>708</v>
      </c>
      <c r="I17" t="s">
        <v>724</v>
      </c>
      <c r="J17" t="s">
        <v>733</v>
      </c>
      <c r="K17" t="s">
        <v>804</v>
      </c>
      <c r="L17" s="8">
        <v>910.63</v>
      </c>
      <c r="M17" s="8">
        <v>1269.4000000000001</v>
      </c>
      <c r="N17" s="8">
        <v>6.8000000000000005E-2</v>
      </c>
      <c r="O17">
        <v>23</v>
      </c>
      <c r="P17">
        <f t="shared" si="0"/>
        <v>3</v>
      </c>
      <c r="Q17">
        <f t="shared" si="1"/>
        <v>27210.858399999997</v>
      </c>
      <c r="R17">
        <f t="shared" si="2"/>
        <v>20944.490000000002</v>
      </c>
      <c r="S17">
        <f t="shared" si="3"/>
        <v>6266.3683999999957</v>
      </c>
      <c r="T17">
        <f t="shared" si="4"/>
        <v>0.23028925834989447</v>
      </c>
      <c r="U17" t="str">
        <f t="shared" si="5"/>
        <v>Mar-2024</v>
      </c>
      <c r="V17" t="str">
        <f t="shared" si="6"/>
        <v>Q1-2024</v>
      </c>
      <c r="W17" t="str">
        <f t="shared" si="7"/>
        <v>Medium</v>
      </c>
      <c r="X17" t="str">
        <f t="shared" si="8"/>
        <v>Europe &gt; Germany &gt; Munich</v>
      </c>
      <c r="Y17" t="str" cm="1">
        <f t="array" ref="Y17">TEXT(_xlfn.AGGREGATE(15, 6, IF($E$2:$E$1000=E17, $B$2:$B$1000, ""), 1), "MMM-YYYY")</f>
        <v>Jan-2023</v>
      </c>
      <c r="Z17">
        <f t="shared" si="9"/>
        <v>14</v>
      </c>
      <c r="AA17">
        <f t="shared" si="10"/>
        <v>14</v>
      </c>
      <c r="AB17">
        <f t="shared" si="11"/>
        <v>1510846.7817000009</v>
      </c>
      <c r="AC17">
        <f>SUMIFS($Q$2:Q17, $J$2:J17, J17)</f>
        <v>732910.47811000003</v>
      </c>
      <c r="AD17">
        <f t="shared" si="12"/>
        <v>0.48509914240630747</v>
      </c>
      <c r="AE17" t="str">
        <f t="shared" si="13"/>
        <v>A</v>
      </c>
      <c r="AF17">
        <f t="shared" si="14"/>
        <v>1</v>
      </c>
      <c r="AG17">
        <f t="shared" si="15"/>
        <v>0</v>
      </c>
      <c r="AH17">
        <f>MIN(StagingTable[[#This Row],[DiscountPct]], ControlPanel!$B$2/100)</f>
        <v>6.8000000000000005E-2</v>
      </c>
      <c r="AI17">
        <f>StagingTable[[#This Row],[UnitCost]] * (1 + ControlPanel!$B$3/100)</f>
        <v>1047.2244999999998</v>
      </c>
      <c r="AJ17">
        <f>StagingTable[[#This Row],[Quantity]] * (1 + ControlPanel!$B$4/100)</f>
        <v>27.599999999999998</v>
      </c>
      <c r="AK17">
        <f>StagingTable[[#This Row],[UnitPrice]] * StagingTable[[#This Row],[UpliftedQuantity]] * (1 - StagingTable[[#This Row],[AdjustedDiscountPct]])</f>
        <v>32653.03008</v>
      </c>
      <c r="AL17">
        <f>StagingTable[[#This Row],[InflatedUnitCost]] * StagingTable[[#This Row],[UpliftedQuantity]]</f>
        <v>28903.396199999992</v>
      </c>
      <c r="AM17">
        <f>StagingTable[[#This Row],[ScenarioRevenue]] - StagingTable[[#This Row],[ScenarioCost]]</f>
        <v>3749.6338800000085</v>
      </c>
    </row>
    <row r="18" spans="1:39" x14ac:dyDescent="0.35">
      <c r="A18" t="s">
        <v>347</v>
      </c>
      <c r="B18" s="6">
        <v>45245</v>
      </c>
      <c r="C18" s="2">
        <v>45266</v>
      </c>
      <c r="D18" t="s">
        <v>649</v>
      </c>
      <c r="E18" t="s">
        <v>658</v>
      </c>
      <c r="F18" t="s">
        <v>693</v>
      </c>
      <c r="G18" t="s">
        <v>702</v>
      </c>
      <c r="H18" t="s">
        <v>711</v>
      </c>
      <c r="I18" t="s">
        <v>722</v>
      </c>
      <c r="J18" t="s">
        <v>733</v>
      </c>
      <c r="K18" t="s">
        <v>1067</v>
      </c>
      <c r="L18" s="8">
        <v>1184.99</v>
      </c>
      <c r="M18" s="8">
        <v>1154.3399999999999</v>
      </c>
      <c r="N18" s="8">
        <v>2.8000000000000001E-2</v>
      </c>
      <c r="O18">
        <v>24</v>
      </c>
      <c r="P18">
        <f t="shared" si="0"/>
        <v>21</v>
      </c>
      <c r="Q18">
        <f t="shared" si="1"/>
        <v>26928.443519999997</v>
      </c>
      <c r="R18">
        <f t="shared" si="2"/>
        <v>28439.760000000002</v>
      </c>
      <c r="S18">
        <f t="shared" si="3"/>
        <v>-1511.316480000005</v>
      </c>
      <c r="T18">
        <f t="shared" si="4"/>
        <v>-5.6123424990290903E-2</v>
      </c>
      <c r="U18" t="str">
        <f t="shared" si="5"/>
        <v>Nov-2023</v>
      </c>
      <c r="V18" t="str">
        <f t="shared" si="6"/>
        <v>Q4-2023</v>
      </c>
      <c r="W18" t="str">
        <f t="shared" si="7"/>
        <v>Medium</v>
      </c>
      <c r="X18" t="str">
        <f t="shared" si="8"/>
        <v>Europe &gt; United Kingdom &gt; Manchester</v>
      </c>
      <c r="Y18" t="str" cm="1">
        <f t="array" ref="Y18">TEXT(_xlfn.AGGREGATE(15, 6, IF($E$2:$E$1000=E18, $B$2:$B$1000, ""), 1), "MMM-YYYY")</f>
        <v>Jan-2023</v>
      </c>
      <c r="Z18">
        <f t="shared" si="9"/>
        <v>10</v>
      </c>
      <c r="AA18">
        <f t="shared" si="10"/>
        <v>10</v>
      </c>
      <c r="AB18">
        <f t="shared" si="11"/>
        <v>1510846.7817000009</v>
      </c>
      <c r="AC18">
        <f>SUMIFS($Q$2:Q18, $J$2:J18, J18)</f>
        <v>759838.92163</v>
      </c>
      <c r="AD18">
        <f t="shared" si="12"/>
        <v>0.50292255365235061</v>
      </c>
      <c r="AE18" t="str">
        <f t="shared" si="13"/>
        <v>A</v>
      </c>
      <c r="AF18">
        <f t="shared" si="14"/>
        <v>0</v>
      </c>
      <c r="AG18">
        <f t="shared" si="15"/>
        <v>0</v>
      </c>
      <c r="AH18">
        <f>MIN(StagingTable[[#This Row],[DiscountPct]], ControlPanel!$B$2/100)</f>
        <v>2.8000000000000001E-2</v>
      </c>
      <c r="AI18">
        <f>StagingTable[[#This Row],[UnitCost]] * (1 + ControlPanel!$B$3/100)</f>
        <v>1362.7384999999999</v>
      </c>
      <c r="AJ18">
        <f>StagingTable[[#This Row],[Quantity]] * (1 + ControlPanel!$B$4/100)</f>
        <v>28.799999999999997</v>
      </c>
      <c r="AK18">
        <f>StagingTable[[#This Row],[UnitPrice]] * StagingTable[[#This Row],[UpliftedQuantity]] * (1 - StagingTable[[#This Row],[AdjustedDiscountPct]])</f>
        <v>32314.13222399999</v>
      </c>
      <c r="AL18">
        <f>StagingTable[[#This Row],[InflatedUnitCost]] * StagingTable[[#This Row],[UpliftedQuantity]]</f>
        <v>39246.868799999997</v>
      </c>
      <c r="AM18">
        <f>StagingTable[[#This Row],[ScenarioRevenue]] - StagingTable[[#This Row],[ScenarioCost]]</f>
        <v>-6932.7365760000066</v>
      </c>
    </row>
    <row r="19" spans="1:39" x14ac:dyDescent="0.35">
      <c r="A19" t="s">
        <v>33</v>
      </c>
      <c r="B19" s="6">
        <v>45858</v>
      </c>
      <c r="C19" s="2">
        <v>45874</v>
      </c>
      <c r="D19" t="s">
        <v>648</v>
      </c>
      <c r="E19" t="s">
        <v>655</v>
      </c>
      <c r="F19" t="s">
        <v>672</v>
      </c>
      <c r="G19" t="s">
        <v>706</v>
      </c>
      <c r="H19" t="s">
        <v>709</v>
      </c>
      <c r="I19" t="s">
        <v>715</v>
      </c>
      <c r="J19" t="s">
        <v>733</v>
      </c>
      <c r="K19" t="s">
        <v>752</v>
      </c>
      <c r="L19" s="8">
        <v>1068.17</v>
      </c>
      <c r="M19" s="8">
        <v>2375.37</v>
      </c>
      <c r="N19" s="8">
        <v>0.109</v>
      </c>
      <c r="O19">
        <v>12</v>
      </c>
      <c r="P19">
        <f t="shared" si="0"/>
        <v>16</v>
      </c>
      <c r="Q19">
        <f t="shared" si="1"/>
        <v>25397.456040000001</v>
      </c>
      <c r="R19">
        <f t="shared" si="2"/>
        <v>12818.04</v>
      </c>
      <c r="S19">
        <f t="shared" si="3"/>
        <v>12579.41604</v>
      </c>
      <c r="T19">
        <f t="shared" si="4"/>
        <v>0.49530220744108827</v>
      </c>
      <c r="U19" t="str">
        <f t="shared" si="5"/>
        <v>Jul-2025</v>
      </c>
      <c r="V19" t="str">
        <f t="shared" si="6"/>
        <v>Q3-2025</v>
      </c>
      <c r="W19" t="str">
        <f t="shared" si="7"/>
        <v>High</v>
      </c>
      <c r="X19" t="str">
        <f t="shared" si="8"/>
        <v>Americas &gt; Brazil &gt; Brasília</v>
      </c>
      <c r="Y19" t="str" cm="1">
        <f t="array" ref="Y19">TEXT(_xlfn.AGGREGATE(15, 6, IF($E$2:$E$1000=E19, $B$2:$B$1000, ""), 1), "MMM-YYYY")</f>
        <v>Jan-2023</v>
      </c>
      <c r="Z19">
        <f t="shared" si="9"/>
        <v>30</v>
      </c>
      <c r="AA19">
        <f t="shared" si="10"/>
        <v>30</v>
      </c>
      <c r="AB19">
        <f t="shared" si="11"/>
        <v>1510846.7817000009</v>
      </c>
      <c r="AC19">
        <f>SUMIFS($Q$2:Q19, $J$2:J19, J19)</f>
        <v>785236.37766999996</v>
      </c>
      <c r="AD19">
        <f t="shared" si="12"/>
        <v>0.51973263416324322</v>
      </c>
      <c r="AE19" t="str">
        <f t="shared" si="13"/>
        <v>A</v>
      </c>
      <c r="AF19">
        <f t="shared" si="14"/>
        <v>0</v>
      </c>
      <c r="AG19">
        <f t="shared" si="15"/>
        <v>0</v>
      </c>
      <c r="AH19">
        <f>MIN(StagingTable[[#This Row],[DiscountPct]], ControlPanel!$B$2/100)</f>
        <v>0.109</v>
      </c>
      <c r="AI19">
        <f>StagingTable[[#This Row],[UnitCost]] * (1 + ControlPanel!$B$3/100)</f>
        <v>1228.3955000000001</v>
      </c>
      <c r="AJ19">
        <f>StagingTable[[#This Row],[Quantity]] * (1 + ControlPanel!$B$4/100)</f>
        <v>14.399999999999999</v>
      </c>
      <c r="AK19">
        <f>StagingTable[[#This Row],[UnitPrice]] * StagingTable[[#This Row],[UpliftedQuantity]] * (1 - StagingTable[[#This Row],[AdjustedDiscountPct]])</f>
        <v>30476.947247999997</v>
      </c>
      <c r="AL19">
        <f>StagingTable[[#This Row],[InflatedUnitCost]] * StagingTable[[#This Row],[UpliftedQuantity]]</f>
        <v>17688.895199999999</v>
      </c>
      <c r="AM19">
        <f>StagingTable[[#This Row],[ScenarioRevenue]] - StagingTable[[#This Row],[ScenarioCost]]</f>
        <v>12788.052047999998</v>
      </c>
    </row>
    <row r="20" spans="1:39" x14ac:dyDescent="0.35">
      <c r="A20" t="s">
        <v>552</v>
      </c>
      <c r="B20" s="6">
        <v>45114</v>
      </c>
      <c r="C20" s="2">
        <v>45120</v>
      </c>
      <c r="D20" t="s">
        <v>646</v>
      </c>
      <c r="E20" t="s">
        <v>661</v>
      </c>
      <c r="F20" t="s">
        <v>695</v>
      </c>
      <c r="G20" t="s">
        <v>705</v>
      </c>
      <c r="H20" t="s">
        <v>709</v>
      </c>
      <c r="I20" t="s">
        <v>717</v>
      </c>
      <c r="J20" t="s">
        <v>733</v>
      </c>
      <c r="K20" t="s">
        <v>1270</v>
      </c>
      <c r="L20" s="8">
        <v>612.59</v>
      </c>
      <c r="M20" s="8">
        <v>1424.74</v>
      </c>
      <c r="N20" s="8">
        <v>4.3999999999999997E-2</v>
      </c>
      <c r="O20">
        <v>18</v>
      </c>
      <c r="P20">
        <f t="shared" si="0"/>
        <v>6</v>
      </c>
      <c r="Q20">
        <f t="shared" si="1"/>
        <v>24516.925919999998</v>
      </c>
      <c r="R20">
        <f t="shared" si="2"/>
        <v>11026.62</v>
      </c>
      <c r="S20">
        <f t="shared" si="3"/>
        <v>13490.305919999997</v>
      </c>
      <c r="T20">
        <f t="shared" si="4"/>
        <v>0.55024459281802152</v>
      </c>
      <c r="U20" t="str">
        <f t="shared" si="5"/>
        <v>Jul-2023</v>
      </c>
      <c r="V20" t="str">
        <f t="shared" si="6"/>
        <v>Q3-2023</v>
      </c>
      <c r="W20" t="str">
        <f t="shared" si="7"/>
        <v>Medium</v>
      </c>
      <c r="X20" t="str">
        <f t="shared" si="8"/>
        <v>Africa &gt; South Africa &gt; Cape Town</v>
      </c>
      <c r="Y20" t="str" cm="1">
        <f t="array" ref="Y20">TEXT(_xlfn.AGGREGATE(15, 6, IF($E$2:$E$1000=E20, $B$2:$B$1000, ""), 1), "MMM-YYYY")</f>
        <v>Jan-2023</v>
      </c>
      <c r="Z20">
        <f t="shared" si="9"/>
        <v>6</v>
      </c>
      <c r="AA20">
        <f t="shared" si="10"/>
        <v>6</v>
      </c>
      <c r="AB20">
        <f t="shared" si="11"/>
        <v>1510846.7817000009</v>
      </c>
      <c r="AC20">
        <f>SUMIFS($Q$2:Q20, $J$2:J20, J20)</f>
        <v>809753.30358999991</v>
      </c>
      <c r="AD20">
        <f t="shared" si="12"/>
        <v>0.5359599089716216</v>
      </c>
      <c r="AE20" t="str">
        <f t="shared" si="13"/>
        <v>A</v>
      </c>
      <c r="AF20">
        <f t="shared" si="14"/>
        <v>1</v>
      </c>
      <c r="AG20">
        <f t="shared" si="15"/>
        <v>0</v>
      </c>
      <c r="AH20">
        <f>MIN(StagingTable[[#This Row],[DiscountPct]], ControlPanel!$B$2/100)</f>
        <v>4.3999999999999997E-2</v>
      </c>
      <c r="AI20">
        <f>StagingTable[[#This Row],[UnitCost]] * (1 + ControlPanel!$B$3/100)</f>
        <v>704.47849999999994</v>
      </c>
      <c r="AJ20">
        <f>StagingTable[[#This Row],[Quantity]] * (1 + ControlPanel!$B$4/100)</f>
        <v>21.599999999999998</v>
      </c>
      <c r="AK20">
        <f>StagingTable[[#This Row],[UnitPrice]] * StagingTable[[#This Row],[UpliftedQuantity]] * (1 - StagingTable[[#This Row],[AdjustedDiscountPct]])</f>
        <v>29420.311103999997</v>
      </c>
      <c r="AL20">
        <f>StagingTable[[#This Row],[InflatedUnitCost]] * StagingTable[[#This Row],[UpliftedQuantity]]</f>
        <v>15216.735599999996</v>
      </c>
      <c r="AM20">
        <f>StagingTable[[#This Row],[ScenarioRevenue]] - StagingTable[[#This Row],[ScenarioCost]]</f>
        <v>14203.575504</v>
      </c>
    </row>
    <row r="21" spans="1:39" x14ac:dyDescent="0.35">
      <c r="A21" t="s">
        <v>37</v>
      </c>
      <c r="B21" s="6">
        <v>45822</v>
      </c>
      <c r="C21" s="2">
        <v>45837</v>
      </c>
      <c r="D21" t="s">
        <v>646</v>
      </c>
      <c r="E21" t="s">
        <v>651</v>
      </c>
      <c r="F21" t="s">
        <v>663</v>
      </c>
      <c r="G21" t="s">
        <v>704</v>
      </c>
      <c r="H21" t="s">
        <v>709</v>
      </c>
      <c r="I21" t="s">
        <v>724</v>
      </c>
      <c r="J21" t="s">
        <v>733</v>
      </c>
      <c r="K21" t="s">
        <v>756</v>
      </c>
      <c r="L21" s="8">
        <v>730.99</v>
      </c>
      <c r="M21" s="8">
        <v>1242.8399999999999</v>
      </c>
      <c r="N21" s="8">
        <v>0.12</v>
      </c>
      <c r="O21">
        <v>22</v>
      </c>
      <c r="P21">
        <f t="shared" si="0"/>
        <v>15</v>
      </c>
      <c r="Q21">
        <f t="shared" si="1"/>
        <v>24061.382399999999</v>
      </c>
      <c r="R21">
        <f t="shared" si="2"/>
        <v>16081.78</v>
      </c>
      <c r="S21">
        <f t="shared" si="3"/>
        <v>7979.6023999999979</v>
      </c>
      <c r="T21">
        <f t="shared" si="4"/>
        <v>0.33163524303574504</v>
      </c>
      <c r="U21" t="str">
        <f t="shared" si="5"/>
        <v>Jun-2025</v>
      </c>
      <c r="V21" t="str">
        <f t="shared" si="6"/>
        <v>Q2-2025</v>
      </c>
      <c r="W21" t="str">
        <f t="shared" si="7"/>
        <v>Medium</v>
      </c>
      <c r="X21" t="str">
        <f t="shared" si="8"/>
        <v>Africa &gt; Nigeria &gt; Port Harcourt</v>
      </c>
      <c r="Y21" t="str" cm="1">
        <f t="array" ref="Y21">TEXT(_xlfn.AGGREGATE(15, 6, IF($E$2:$E$1000=E21, $B$2:$B$1000, ""), 1), "MMM-YYYY")</f>
        <v>Jan-2023</v>
      </c>
      <c r="Z21">
        <f t="shared" si="9"/>
        <v>29</v>
      </c>
      <c r="AA21">
        <f t="shared" si="10"/>
        <v>29</v>
      </c>
      <c r="AB21">
        <f t="shared" si="11"/>
        <v>1510846.7817000009</v>
      </c>
      <c r="AC21">
        <f>SUMIFS($Q$2:Q21, $J$2:J21, J21)</f>
        <v>833814.68598999991</v>
      </c>
      <c r="AD21">
        <f t="shared" si="12"/>
        <v>0.55188566841423448</v>
      </c>
      <c r="AE21" t="str">
        <f t="shared" si="13"/>
        <v>A</v>
      </c>
      <c r="AF21">
        <f t="shared" si="14"/>
        <v>0</v>
      </c>
      <c r="AG21">
        <f t="shared" si="15"/>
        <v>0</v>
      </c>
      <c r="AH21">
        <f>MIN(StagingTable[[#This Row],[DiscountPct]], ControlPanel!$B$2/100)</f>
        <v>0.12</v>
      </c>
      <c r="AI21">
        <f>StagingTable[[#This Row],[UnitCost]] * (1 + ControlPanel!$B$3/100)</f>
        <v>840.63849999999991</v>
      </c>
      <c r="AJ21">
        <f>StagingTable[[#This Row],[Quantity]] * (1 + ControlPanel!$B$4/100)</f>
        <v>26.4</v>
      </c>
      <c r="AK21">
        <f>StagingTable[[#This Row],[UnitPrice]] * StagingTable[[#This Row],[UpliftedQuantity]] * (1 - StagingTable[[#This Row],[AdjustedDiscountPct]])</f>
        <v>28873.658879999995</v>
      </c>
      <c r="AL21">
        <f>StagingTable[[#This Row],[InflatedUnitCost]] * StagingTable[[#This Row],[UpliftedQuantity]]</f>
        <v>22192.856399999997</v>
      </c>
      <c r="AM21">
        <f>StagingTable[[#This Row],[ScenarioRevenue]] - StagingTable[[#This Row],[ScenarioCost]]</f>
        <v>6680.8024799999985</v>
      </c>
    </row>
    <row r="22" spans="1:39" x14ac:dyDescent="0.35">
      <c r="A22" t="s">
        <v>585</v>
      </c>
      <c r="B22" s="6">
        <v>45078</v>
      </c>
      <c r="C22" s="2">
        <v>45078</v>
      </c>
      <c r="D22" t="s">
        <v>647</v>
      </c>
      <c r="E22" t="s">
        <v>654</v>
      </c>
      <c r="F22" t="s">
        <v>668</v>
      </c>
      <c r="G22" t="s">
        <v>701</v>
      </c>
      <c r="H22" t="s">
        <v>707</v>
      </c>
      <c r="I22" t="s">
        <v>718</v>
      </c>
      <c r="J22" t="s">
        <v>733</v>
      </c>
      <c r="K22" t="s">
        <v>1303</v>
      </c>
      <c r="L22" s="8">
        <v>669.37</v>
      </c>
      <c r="M22" s="8">
        <v>997.2</v>
      </c>
      <c r="N22" s="8">
        <v>8.2000000000000003E-2</v>
      </c>
      <c r="O22">
        <v>26</v>
      </c>
      <c r="P22">
        <f t="shared" si="0"/>
        <v>0</v>
      </c>
      <c r="Q22">
        <f t="shared" si="1"/>
        <v>23801.169600000001</v>
      </c>
      <c r="R22">
        <f t="shared" si="2"/>
        <v>17403.62</v>
      </c>
      <c r="S22">
        <f t="shared" si="3"/>
        <v>6397.5496000000021</v>
      </c>
      <c r="T22">
        <f t="shared" si="4"/>
        <v>0.26879139586484868</v>
      </c>
      <c r="U22" t="str">
        <f t="shared" si="5"/>
        <v>Jun-2023</v>
      </c>
      <c r="V22" t="str">
        <f t="shared" si="6"/>
        <v>Q2-2023</v>
      </c>
      <c r="W22" t="str">
        <f t="shared" si="7"/>
        <v>Medium</v>
      </c>
      <c r="X22" t="str">
        <f t="shared" si="8"/>
        <v>Asia &gt; India &gt; Bengaluru</v>
      </c>
      <c r="Y22" t="str" cm="1">
        <f t="array" ref="Y22">TEXT(_xlfn.AGGREGATE(15, 6, IF($E$2:$E$1000=E22, $B$2:$B$1000, ""), 1), "MMM-YYYY")</f>
        <v>Jan-2023</v>
      </c>
      <c r="Z22">
        <f t="shared" si="9"/>
        <v>5</v>
      </c>
      <c r="AA22">
        <f t="shared" si="10"/>
        <v>5</v>
      </c>
      <c r="AB22">
        <f t="shared" si="11"/>
        <v>1510846.7817000009</v>
      </c>
      <c r="AC22">
        <f>SUMIFS($Q$2:Q22, $J$2:J22, J22)</f>
        <v>857615.85558999993</v>
      </c>
      <c r="AD22">
        <f t="shared" si="12"/>
        <v>0.56763919808268892</v>
      </c>
      <c r="AE22" t="str">
        <f t="shared" si="13"/>
        <v>A</v>
      </c>
      <c r="AF22">
        <f t="shared" si="14"/>
        <v>1</v>
      </c>
      <c r="AG22">
        <f t="shared" si="15"/>
        <v>0</v>
      </c>
      <c r="AH22">
        <f>MIN(StagingTable[[#This Row],[DiscountPct]], ControlPanel!$B$2/100)</f>
        <v>8.2000000000000003E-2</v>
      </c>
      <c r="AI22">
        <f>StagingTable[[#This Row],[UnitCost]] * (1 + ControlPanel!$B$3/100)</f>
        <v>769.77549999999997</v>
      </c>
      <c r="AJ22">
        <f>StagingTable[[#This Row],[Quantity]] * (1 + ControlPanel!$B$4/100)</f>
        <v>31.2</v>
      </c>
      <c r="AK22">
        <f>StagingTable[[#This Row],[UnitPrice]] * StagingTable[[#This Row],[UpliftedQuantity]] * (1 - StagingTable[[#This Row],[AdjustedDiscountPct]])</f>
        <v>28561.40352</v>
      </c>
      <c r="AL22">
        <f>StagingTable[[#This Row],[InflatedUnitCost]] * StagingTable[[#This Row],[UpliftedQuantity]]</f>
        <v>24016.995599999998</v>
      </c>
      <c r="AM22">
        <f>StagingTable[[#This Row],[ScenarioRevenue]] - StagingTable[[#This Row],[ScenarioCost]]</f>
        <v>4544.4079200000015</v>
      </c>
    </row>
    <row r="23" spans="1:39" x14ac:dyDescent="0.35">
      <c r="A23" t="s">
        <v>112</v>
      </c>
      <c r="B23" s="6">
        <v>45440</v>
      </c>
      <c r="C23" s="2">
        <v>45447</v>
      </c>
      <c r="D23" t="s">
        <v>646</v>
      </c>
      <c r="E23" t="s">
        <v>651</v>
      </c>
      <c r="F23" t="s">
        <v>669</v>
      </c>
      <c r="G23" t="s">
        <v>706</v>
      </c>
      <c r="H23" t="s">
        <v>708</v>
      </c>
      <c r="I23" t="s">
        <v>721</v>
      </c>
      <c r="J23" t="s">
        <v>733</v>
      </c>
      <c r="K23" t="s">
        <v>831</v>
      </c>
      <c r="L23" s="8">
        <v>1227.08</v>
      </c>
      <c r="M23" s="8">
        <v>1896.62</v>
      </c>
      <c r="N23" s="8">
        <v>0</v>
      </c>
      <c r="O23">
        <v>12</v>
      </c>
      <c r="P23">
        <f t="shared" si="0"/>
        <v>7</v>
      </c>
      <c r="Q23">
        <f t="shared" si="1"/>
        <v>22759.439999999999</v>
      </c>
      <c r="R23">
        <f t="shared" si="2"/>
        <v>14724.96</v>
      </c>
      <c r="S23">
        <f t="shared" si="3"/>
        <v>8034.48</v>
      </c>
      <c r="T23">
        <f t="shared" si="4"/>
        <v>0.353017473189147</v>
      </c>
      <c r="U23" t="str">
        <f t="shared" si="5"/>
        <v>May-2024</v>
      </c>
      <c r="V23" t="str">
        <f t="shared" si="6"/>
        <v>Q2-2024</v>
      </c>
      <c r="W23" t="str">
        <f t="shared" si="7"/>
        <v>High</v>
      </c>
      <c r="X23" t="str">
        <f t="shared" si="8"/>
        <v>Africa &gt; Nigeria &gt; Abuja</v>
      </c>
      <c r="Y23" t="str" cm="1">
        <f t="array" ref="Y23">TEXT(_xlfn.AGGREGATE(15, 6, IF($E$2:$E$1000=E23, $B$2:$B$1000, ""), 1), "MMM-YYYY")</f>
        <v>Jan-2023</v>
      </c>
      <c r="Z23">
        <f t="shared" si="9"/>
        <v>16</v>
      </c>
      <c r="AA23">
        <f t="shared" si="10"/>
        <v>16</v>
      </c>
      <c r="AB23">
        <f t="shared" si="11"/>
        <v>1510846.7817000009</v>
      </c>
      <c r="AC23">
        <f>SUMIFS($Q$2:Q23, $J$2:J23, J23)</f>
        <v>880375.29558999988</v>
      </c>
      <c r="AD23">
        <f t="shared" si="12"/>
        <v>0.58270322725869261</v>
      </c>
      <c r="AE23" t="str">
        <f t="shared" si="13"/>
        <v>A</v>
      </c>
      <c r="AF23">
        <f t="shared" si="14"/>
        <v>1</v>
      </c>
      <c r="AG23">
        <f t="shared" si="15"/>
        <v>0</v>
      </c>
      <c r="AH23">
        <f>MIN(StagingTable[[#This Row],[DiscountPct]], ControlPanel!$B$2/100)</f>
        <v>0</v>
      </c>
      <c r="AI23">
        <f>StagingTable[[#This Row],[UnitCost]] * (1 + ControlPanel!$B$3/100)</f>
        <v>1411.1419999999998</v>
      </c>
      <c r="AJ23">
        <f>StagingTable[[#This Row],[Quantity]] * (1 + ControlPanel!$B$4/100)</f>
        <v>14.399999999999999</v>
      </c>
      <c r="AK23">
        <f>StagingTable[[#This Row],[UnitPrice]] * StagingTable[[#This Row],[UpliftedQuantity]] * (1 - StagingTable[[#This Row],[AdjustedDiscountPct]])</f>
        <v>27311.327999999994</v>
      </c>
      <c r="AL23">
        <f>StagingTable[[#This Row],[InflatedUnitCost]] * StagingTable[[#This Row],[UpliftedQuantity]]</f>
        <v>20320.444799999994</v>
      </c>
      <c r="AM23">
        <f>StagingTable[[#This Row],[ScenarioRevenue]] - StagingTable[[#This Row],[ScenarioCost]]</f>
        <v>6990.8832000000002</v>
      </c>
    </row>
    <row r="24" spans="1:39" x14ac:dyDescent="0.35">
      <c r="A24" t="s">
        <v>568</v>
      </c>
      <c r="B24" s="6">
        <v>45703</v>
      </c>
      <c r="C24" s="2">
        <v>45717</v>
      </c>
      <c r="D24" t="s">
        <v>646</v>
      </c>
      <c r="E24" t="s">
        <v>650</v>
      </c>
      <c r="F24" t="s">
        <v>675</v>
      </c>
      <c r="G24" t="s">
        <v>702</v>
      </c>
      <c r="H24" t="s">
        <v>711</v>
      </c>
      <c r="I24" t="s">
        <v>716</v>
      </c>
      <c r="J24" t="s">
        <v>733</v>
      </c>
      <c r="K24" t="s">
        <v>1286</v>
      </c>
      <c r="L24" s="8">
        <v>1162.8599999999999</v>
      </c>
      <c r="M24" s="8">
        <v>1447.68</v>
      </c>
      <c r="N24" s="8">
        <v>8.6999999999999994E-2</v>
      </c>
      <c r="O24">
        <v>17</v>
      </c>
      <c r="P24">
        <f t="shared" si="0"/>
        <v>14</v>
      </c>
      <c r="Q24">
        <f t="shared" si="1"/>
        <v>22469.441280000003</v>
      </c>
      <c r="R24">
        <f t="shared" si="2"/>
        <v>19768.62</v>
      </c>
      <c r="S24">
        <f t="shared" si="3"/>
        <v>2700.8212800000038</v>
      </c>
      <c r="T24">
        <f t="shared" si="4"/>
        <v>0.12019975247021378</v>
      </c>
      <c r="U24" t="str">
        <f t="shared" si="5"/>
        <v>Feb-2025</v>
      </c>
      <c r="V24" t="str">
        <f t="shared" si="6"/>
        <v>Q1-2025</v>
      </c>
      <c r="W24" t="str">
        <f t="shared" si="7"/>
        <v>Medium</v>
      </c>
      <c r="X24" t="str">
        <f t="shared" si="8"/>
        <v>Africa &gt; Kenya &gt; Mombasa</v>
      </c>
      <c r="Y24" t="str" cm="1">
        <f t="array" ref="Y24">TEXT(_xlfn.AGGREGATE(15, 6, IF($E$2:$E$1000=E24, $B$2:$B$1000, ""), 1), "MMM-YYYY")</f>
        <v>Jan-2023</v>
      </c>
      <c r="Z24">
        <f t="shared" si="9"/>
        <v>25</v>
      </c>
      <c r="AA24">
        <f t="shared" si="10"/>
        <v>25</v>
      </c>
      <c r="AB24">
        <f t="shared" si="11"/>
        <v>1510846.7817000009</v>
      </c>
      <c r="AC24">
        <f>SUMIFS($Q$2:Q24, $J$2:J24, J24)</f>
        <v>902844.73686999991</v>
      </c>
      <c r="AD24">
        <f t="shared" si="12"/>
        <v>0.59757531194137459</v>
      </c>
      <c r="AE24" t="str">
        <f t="shared" si="13"/>
        <v>A</v>
      </c>
      <c r="AF24">
        <f t="shared" si="14"/>
        <v>0</v>
      </c>
      <c r="AG24">
        <f t="shared" si="15"/>
        <v>0</v>
      </c>
      <c r="AH24">
        <f>MIN(StagingTable[[#This Row],[DiscountPct]], ControlPanel!$B$2/100)</f>
        <v>8.6999999999999994E-2</v>
      </c>
      <c r="AI24">
        <f>StagingTable[[#This Row],[UnitCost]] * (1 + ControlPanel!$B$3/100)</f>
        <v>1337.2889999999998</v>
      </c>
      <c r="AJ24">
        <f>StagingTable[[#This Row],[Quantity]] * (1 + ControlPanel!$B$4/100)</f>
        <v>20.399999999999999</v>
      </c>
      <c r="AK24">
        <f>StagingTable[[#This Row],[UnitPrice]] * StagingTable[[#This Row],[UpliftedQuantity]] * (1 - StagingTable[[#This Row],[AdjustedDiscountPct]])</f>
        <v>26963.329536000001</v>
      </c>
      <c r="AL24">
        <f>StagingTable[[#This Row],[InflatedUnitCost]] * StagingTable[[#This Row],[UpliftedQuantity]]</f>
        <v>27280.695599999992</v>
      </c>
      <c r="AM24">
        <f>StagingTable[[#This Row],[ScenarioRevenue]] - StagingTable[[#This Row],[ScenarioCost]]</f>
        <v>-317.36606399999073</v>
      </c>
    </row>
    <row r="25" spans="1:39" x14ac:dyDescent="0.35">
      <c r="A25" t="s">
        <v>465</v>
      </c>
      <c r="B25" s="6">
        <v>44945</v>
      </c>
      <c r="C25" s="2">
        <v>44960</v>
      </c>
      <c r="D25" t="s">
        <v>649</v>
      </c>
      <c r="E25" t="s">
        <v>658</v>
      </c>
      <c r="F25" t="s">
        <v>683</v>
      </c>
      <c r="G25" t="s">
        <v>706</v>
      </c>
      <c r="H25" t="s">
        <v>710</v>
      </c>
      <c r="I25" t="s">
        <v>715</v>
      </c>
      <c r="J25" t="s">
        <v>733</v>
      </c>
      <c r="K25" t="s">
        <v>1184</v>
      </c>
      <c r="L25" s="8">
        <v>873.06</v>
      </c>
      <c r="M25" s="8">
        <v>2101.5500000000002</v>
      </c>
      <c r="N25" s="8">
        <v>6.6000000000000003E-2</v>
      </c>
      <c r="O25">
        <v>11</v>
      </c>
      <c r="P25">
        <f t="shared" si="0"/>
        <v>15</v>
      </c>
      <c r="Q25">
        <f t="shared" si="1"/>
        <v>21591.324700000001</v>
      </c>
      <c r="R25">
        <f t="shared" si="2"/>
        <v>9603.66</v>
      </c>
      <c r="S25">
        <f t="shared" si="3"/>
        <v>11987.664700000001</v>
      </c>
      <c r="T25">
        <f t="shared" si="4"/>
        <v>0.55520746719167258</v>
      </c>
      <c r="U25" t="str">
        <f t="shared" si="5"/>
        <v>Jan-2023</v>
      </c>
      <c r="V25" t="str">
        <f t="shared" si="6"/>
        <v>Q1-2023</v>
      </c>
      <c r="W25" t="str">
        <f t="shared" si="7"/>
        <v>High</v>
      </c>
      <c r="X25" t="str">
        <f t="shared" si="8"/>
        <v>Europe &gt; United Kingdom &gt; London</v>
      </c>
      <c r="Y25" t="str" cm="1">
        <f t="array" ref="Y25">TEXT(_xlfn.AGGREGATE(15, 6, IF($E$2:$E$1000=E25, $B$2:$B$1000, ""), 1), "MMM-YYYY")</f>
        <v>Jan-2023</v>
      </c>
      <c r="Z25">
        <f t="shared" si="9"/>
        <v>0</v>
      </c>
      <c r="AA25">
        <f t="shared" si="10"/>
        <v>0</v>
      </c>
      <c r="AB25">
        <f t="shared" si="11"/>
        <v>1510846.7817000009</v>
      </c>
      <c r="AC25">
        <f>SUMIFS($Q$2:Q25, $J$2:J25, J25)</f>
        <v>924436.0615699999</v>
      </c>
      <c r="AD25">
        <f t="shared" si="12"/>
        <v>0.61186618839656715</v>
      </c>
      <c r="AE25" t="str">
        <f t="shared" si="13"/>
        <v>A</v>
      </c>
      <c r="AF25">
        <f t="shared" si="14"/>
        <v>0</v>
      </c>
      <c r="AG25">
        <f t="shared" si="15"/>
        <v>0</v>
      </c>
      <c r="AH25">
        <f>MIN(StagingTable[[#This Row],[DiscountPct]], ControlPanel!$B$2/100)</f>
        <v>6.6000000000000003E-2</v>
      </c>
      <c r="AI25">
        <f>StagingTable[[#This Row],[UnitCost]] * (1 + ControlPanel!$B$3/100)</f>
        <v>1004.0189999999999</v>
      </c>
      <c r="AJ25">
        <f>StagingTable[[#This Row],[Quantity]] * (1 + ControlPanel!$B$4/100)</f>
        <v>13.2</v>
      </c>
      <c r="AK25">
        <f>StagingTable[[#This Row],[UnitPrice]] * StagingTable[[#This Row],[UpliftedQuantity]] * (1 - StagingTable[[#This Row],[AdjustedDiscountPct]])</f>
        <v>25909.589639999998</v>
      </c>
      <c r="AL25">
        <f>StagingTable[[#This Row],[InflatedUnitCost]] * StagingTable[[#This Row],[UpliftedQuantity]]</f>
        <v>13253.050799999997</v>
      </c>
      <c r="AM25">
        <f>StagingTable[[#This Row],[ScenarioRevenue]] - StagingTable[[#This Row],[ScenarioCost]]</f>
        <v>12656.538840000001</v>
      </c>
    </row>
    <row r="26" spans="1:39" x14ac:dyDescent="0.35">
      <c r="A26" t="s">
        <v>366</v>
      </c>
      <c r="B26" s="6">
        <v>45121</v>
      </c>
      <c r="C26" s="2">
        <v>45121</v>
      </c>
      <c r="D26" t="s">
        <v>646</v>
      </c>
      <c r="E26" t="s">
        <v>651</v>
      </c>
      <c r="F26" t="s">
        <v>665</v>
      </c>
      <c r="G26" t="s">
        <v>702</v>
      </c>
      <c r="H26" t="s">
        <v>707</v>
      </c>
      <c r="I26" t="s">
        <v>714</v>
      </c>
      <c r="J26" t="s">
        <v>733</v>
      </c>
      <c r="K26" t="s">
        <v>1086</v>
      </c>
      <c r="L26" s="8">
        <v>956.38</v>
      </c>
      <c r="M26" s="8">
        <v>1454.22</v>
      </c>
      <c r="N26" s="8">
        <v>3.9E-2</v>
      </c>
      <c r="O26">
        <v>15</v>
      </c>
      <c r="P26">
        <f t="shared" si="0"/>
        <v>0</v>
      </c>
      <c r="Q26">
        <f t="shared" si="1"/>
        <v>20962.581299999998</v>
      </c>
      <c r="R26">
        <f t="shared" si="2"/>
        <v>14345.7</v>
      </c>
      <c r="S26">
        <f t="shared" si="3"/>
        <v>6616.8812999999973</v>
      </c>
      <c r="T26">
        <f t="shared" si="4"/>
        <v>0.31565202802576597</v>
      </c>
      <c r="U26" t="str">
        <f t="shared" si="5"/>
        <v>Jul-2023</v>
      </c>
      <c r="V26" t="str">
        <f t="shared" si="6"/>
        <v>Q3-2023</v>
      </c>
      <c r="W26" t="str">
        <f t="shared" si="7"/>
        <v>Medium</v>
      </c>
      <c r="X26" t="str">
        <f t="shared" si="8"/>
        <v>Africa &gt; Nigeria &gt; Lagos</v>
      </c>
      <c r="Y26" t="str" cm="1">
        <f t="array" ref="Y26">TEXT(_xlfn.AGGREGATE(15, 6, IF($E$2:$E$1000=E26, $B$2:$B$1000, ""), 1), "MMM-YYYY")</f>
        <v>Jan-2023</v>
      </c>
      <c r="Z26">
        <f t="shared" si="9"/>
        <v>6</v>
      </c>
      <c r="AA26">
        <f t="shared" si="10"/>
        <v>6</v>
      </c>
      <c r="AB26">
        <f t="shared" si="11"/>
        <v>1510846.7817000009</v>
      </c>
      <c r="AC26">
        <f>SUMIFS($Q$2:Q26, $J$2:J26, J26)</f>
        <v>945398.64286999987</v>
      </c>
      <c r="AD26">
        <f t="shared" si="12"/>
        <v>0.6257409118654903</v>
      </c>
      <c r="AE26" t="str">
        <f t="shared" si="13"/>
        <v>A</v>
      </c>
      <c r="AF26">
        <f t="shared" si="14"/>
        <v>1</v>
      </c>
      <c r="AG26">
        <f t="shared" si="15"/>
        <v>0</v>
      </c>
      <c r="AH26">
        <f>MIN(StagingTable[[#This Row],[DiscountPct]], ControlPanel!$B$2/100)</f>
        <v>3.9E-2</v>
      </c>
      <c r="AI26">
        <f>StagingTable[[#This Row],[UnitCost]] * (1 + ControlPanel!$B$3/100)</f>
        <v>1099.837</v>
      </c>
      <c r="AJ26">
        <f>StagingTable[[#This Row],[Quantity]] * (1 + ControlPanel!$B$4/100)</f>
        <v>18</v>
      </c>
      <c r="AK26">
        <f>StagingTable[[#This Row],[UnitPrice]] * StagingTable[[#This Row],[UpliftedQuantity]] * (1 - StagingTable[[#This Row],[AdjustedDiscountPct]])</f>
        <v>25155.097559999998</v>
      </c>
      <c r="AL26">
        <f>StagingTable[[#This Row],[InflatedUnitCost]] * StagingTable[[#This Row],[UpliftedQuantity]]</f>
        <v>19797.065999999999</v>
      </c>
      <c r="AM26">
        <f>StagingTable[[#This Row],[ScenarioRevenue]] - StagingTable[[#This Row],[ScenarioCost]]</f>
        <v>5358.0315599999994</v>
      </c>
    </row>
    <row r="27" spans="1:39" x14ac:dyDescent="0.35">
      <c r="A27" t="s">
        <v>452</v>
      </c>
      <c r="B27" s="6">
        <v>45290</v>
      </c>
      <c r="C27" s="2">
        <v>45299</v>
      </c>
      <c r="D27" t="s">
        <v>649</v>
      </c>
      <c r="E27" t="s">
        <v>657</v>
      </c>
      <c r="F27" t="s">
        <v>673</v>
      </c>
      <c r="G27" t="s">
        <v>704</v>
      </c>
      <c r="H27" t="s">
        <v>709</v>
      </c>
      <c r="I27" t="s">
        <v>716</v>
      </c>
      <c r="J27" t="s">
        <v>733</v>
      </c>
      <c r="K27" t="s">
        <v>1171</v>
      </c>
      <c r="L27" s="8">
        <v>861.1</v>
      </c>
      <c r="M27" s="8">
        <v>1224.72</v>
      </c>
      <c r="N27" s="8">
        <v>0.17399999999999999</v>
      </c>
      <c r="O27">
        <v>20</v>
      </c>
      <c r="P27">
        <f t="shared" si="0"/>
        <v>9</v>
      </c>
      <c r="Q27">
        <f t="shared" si="1"/>
        <v>20232.374400000004</v>
      </c>
      <c r="R27">
        <f t="shared" si="2"/>
        <v>17222</v>
      </c>
      <c r="S27">
        <f t="shared" si="3"/>
        <v>3010.3744000000042</v>
      </c>
      <c r="T27">
        <f t="shared" si="4"/>
        <v>0.14878997098827923</v>
      </c>
      <c r="U27" t="str">
        <f t="shared" si="5"/>
        <v>Dec-2023</v>
      </c>
      <c r="V27" t="str">
        <f t="shared" si="6"/>
        <v>Q4-2023</v>
      </c>
      <c r="W27" t="str">
        <f t="shared" si="7"/>
        <v>Medium</v>
      </c>
      <c r="X27" t="str">
        <f t="shared" si="8"/>
        <v>Europe &gt; France &gt; Marseille</v>
      </c>
      <c r="Y27" t="str" cm="1">
        <f t="array" ref="Y27">TEXT(_xlfn.AGGREGATE(15, 6, IF($E$2:$E$1000=E27, $B$2:$B$1000, ""), 1), "MMM-YYYY")</f>
        <v>Jan-2023</v>
      </c>
      <c r="Z27">
        <f t="shared" si="9"/>
        <v>11</v>
      </c>
      <c r="AA27">
        <f t="shared" si="10"/>
        <v>11</v>
      </c>
      <c r="AB27">
        <f t="shared" si="11"/>
        <v>1510846.7817000009</v>
      </c>
      <c r="AC27">
        <f>SUMIFS($Q$2:Q27, $J$2:J27, J27)</f>
        <v>965631.01726999984</v>
      </c>
      <c r="AD27">
        <f t="shared" si="12"/>
        <v>0.63913232563759659</v>
      </c>
      <c r="AE27" t="str">
        <f t="shared" si="13"/>
        <v>A</v>
      </c>
      <c r="AF27">
        <f t="shared" si="14"/>
        <v>0</v>
      </c>
      <c r="AG27">
        <f t="shared" si="15"/>
        <v>0</v>
      </c>
      <c r="AH27">
        <f>MIN(StagingTable[[#This Row],[DiscountPct]], ControlPanel!$B$2/100)</f>
        <v>0.17399999999999999</v>
      </c>
      <c r="AI27">
        <f>StagingTable[[#This Row],[UnitCost]] * (1 + ControlPanel!$B$3/100)</f>
        <v>990.26499999999999</v>
      </c>
      <c r="AJ27">
        <f>StagingTable[[#This Row],[Quantity]] * (1 + ControlPanel!$B$4/100)</f>
        <v>24</v>
      </c>
      <c r="AK27">
        <f>StagingTable[[#This Row],[UnitPrice]] * StagingTable[[#This Row],[UpliftedQuantity]] * (1 - StagingTable[[#This Row],[AdjustedDiscountPct]])</f>
        <v>24278.849280000002</v>
      </c>
      <c r="AL27">
        <f>StagingTable[[#This Row],[InflatedUnitCost]] * StagingTable[[#This Row],[UpliftedQuantity]]</f>
        <v>23766.36</v>
      </c>
      <c r="AM27">
        <f>StagingTable[[#This Row],[ScenarioRevenue]] - StagingTable[[#This Row],[ScenarioCost]]</f>
        <v>512.4892800000016</v>
      </c>
    </row>
    <row r="28" spans="1:39" x14ac:dyDescent="0.35">
      <c r="A28" t="s">
        <v>320</v>
      </c>
      <c r="B28" s="6">
        <v>45741</v>
      </c>
      <c r="C28" s="2">
        <v>45742</v>
      </c>
      <c r="D28" t="s">
        <v>646</v>
      </c>
      <c r="E28" t="s">
        <v>651</v>
      </c>
      <c r="F28" t="s">
        <v>665</v>
      </c>
      <c r="G28" t="s">
        <v>702</v>
      </c>
      <c r="H28" t="s">
        <v>710</v>
      </c>
      <c r="I28" t="s">
        <v>715</v>
      </c>
      <c r="J28" t="s">
        <v>733</v>
      </c>
      <c r="K28" t="s">
        <v>1040</v>
      </c>
      <c r="L28" s="8">
        <v>1450.43</v>
      </c>
      <c r="M28" s="8">
        <v>1994.67</v>
      </c>
      <c r="N28" s="8">
        <v>0.1</v>
      </c>
      <c r="O28">
        <v>11</v>
      </c>
      <c r="P28">
        <f t="shared" si="0"/>
        <v>1</v>
      </c>
      <c r="Q28">
        <f t="shared" si="1"/>
        <v>19747.233000000004</v>
      </c>
      <c r="R28">
        <f t="shared" si="2"/>
        <v>15954.730000000001</v>
      </c>
      <c r="S28">
        <f t="shared" si="3"/>
        <v>3792.5030000000024</v>
      </c>
      <c r="T28">
        <f t="shared" si="4"/>
        <v>0.19205237513529119</v>
      </c>
      <c r="U28" t="str">
        <f t="shared" si="5"/>
        <v>Mar-2025</v>
      </c>
      <c r="V28" t="str">
        <f t="shared" si="6"/>
        <v>Q1-2025</v>
      </c>
      <c r="W28" t="str">
        <f t="shared" si="7"/>
        <v>High</v>
      </c>
      <c r="X28" t="str">
        <f t="shared" si="8"/>
        <v>Africa &gt; Nigeria &gt; Lagos</v>
      </c>
      <c r="Y28" t="str" cm="1">
        <f t="array" ref="Y28">TEXT(_xlfn.AGGREGATE(15, 6, IF($E$2:$E$1000=E28, $B$2:$B$1000, ""), 1), "MMM-YYYY")</f>
        <v>Jan-2023</v>
      </c>
      <c r="Z28">
        <f t="shared" si="9"/>
        <v>26</v>
      </c>
      <c r="AA28">
        <f t="shared" si="10"/>
        <v>26</v>
      </c>
      <c r="AB28">
        <f t="shared" si="11"/>
        <v>1510846.7817000009</v>
      </c>
      <c r="AC28">
        <f>SUMIFS($Q$2:Q28, $J$2:J28, J28)</f>
        <v>985378.25026999984</v>
      </c>
      <c r="AD28">
        <f t="shared" si="12"/>
        <v>0.65220263378478049</v>
      </c>
      <c r="AE28" t="str">
        <f t="shared" si="13"/>
        <v>A</v>
      </c>
      <c r="AF28">
        <f t="shared" si="14"/>
        <v>1</v>
      </c>
      <c r="AG28">
        <f t="shared" si="15"/>
        <v>0</v>
      </c>
      <c r="AH28">
        <f>MIN(StagingTable[[#This Row],[DiscountPct]], ControlPanel!$B$2/100)</f>
        <v>0.1</v>
      </c>
      <c r="AI28">
        <f>StagingTable[[#This Row],[UnitCost]] * (1 + ControlPanel!$B$3/100)</f>
        <v>1667.9945</v>
      </c>
      <c r="AJ28">
        <f>StagingTable[[#This Row],[Quantity]] * (1 + ControlPanel!$B$4/100)</f>
        <v>13.2</v>
      </c>
      <c r="AK28">
        <f>StagingTable[[#This Row],[UnitPrice]] * StagingTable[[#This Row],[UpliftedQuantity]] * (1 - StagingTable[[#This Row],[AdjustedDiscountPct]])</f>
        <v>23696.679599999999</v>
      </c>
      <c r="AL28">
        <f>StagingTable[[#This Row],[InflatedUnitCost]] * StagingTable[[#This Row],[UpliftedQuantity]]</f>
        <v>22017.527399999999</v>
      </c>
      <c r="AM28">
        <f>StagingTable[[#This Row],[ScenarioRevenue]] - StagingTable[[#This Row],[ScenarioCost]]</f>
        <v>1679.1522000000004</v>
      </c>
    </row>
    <row r="29" spans="1:39" x14ac:dyDescent="0.35">
      <c r="A29" t="s">
        <v>29</v>
      </c>
      <c r="B29" s="6">
        <v>45901</v>
      </c>
      <c r="C29" s="2">
        <v>45930</v>
      </c>
      <c r="D29" t="s">
        <v>648</v>
      </c>
      <c r="E29" t="s">
        <v>655</v>
      </c>
      <c r="F29" t="s">
        <v>672</v>
      </c>
      <c r="G29" t="s">
        <v>702</v>
      </c>
      <c r="H29" t="s">
        <v>707</v>
      </c>
      <c r="I29" t="s">
        <v>723</v>
      </c>
      <c r="J29" t="s">
        <v>733</v>
      </c>
      <c r="K29" t="s">
        <v>748</v>
      </c>
      <c r="L29" s="8">
        <v>780.59</v>
      </c>
      <c r="M29" s="8">
        <v>631.57000000000005</v>
      </c>
      <c r="N29" s="8">
        <v>0</v>
      </c>
      <c r="O29">
        <v>31</v>
      </c>
      <c r="P29">
        <f t="shared" si="0"/>
        <v>29</v>
      </c>
      <c r="Q29">
        <f t="shared" si="1"/>
        <v>19578.670000000002</v>
      </c>
      <c r="R29">
        <f t="shared" si="2"/>
        <v>24198.29</v>
      </c>
      <c r="S29">
        <f t="shared" si="3"/>
        <v>-4619.619999999999</v>
      </c>
      <c r="T29">
        <f t="shared" si="4"/>
        <v>-0.23595167598207634</v>
      </c>
      <c r="U29" t="str">
        <f t="shared" si="5"/>
        <v>Sep-2025</v>
      </c>
      <c r="V29" t="str">
        <f t="shared" si="6"/>
        <v>Q3-2025</v>
      </c>
      <c r="W29" t="str">
        <f t="shared" si="7"/>
        <v>Low</v>
      </c>
      <c r="X29" t="str">
        <f t="shared" si="8"/>
        <v>Americas &gt; Brazil &gt; Brasília</v>
      </c>
      <c r="Y29" t="str" cm="1">
        <f t="array" ref="Y29">TEXT(_xlfn.AGGREGATE(15, 6, IF($E$2:$E$1000=E29, $B$2:$B$1000, ""), 1), "MMM-YYYY")</f>
        <v>Jan-2023</v>
      </c>
      <c r="Z29">
        <f t="shared" si="9"/>
        <v>32</v>
      </c>
      <c r="AA29">
        <f t="shared" si="10"/>
        <v>32</v>
      </c>
      <c r="AB29">
        <f t="shared" si="11"/>
        <v>1510846.7817000009</v>
      </c>
      <c r="AC29">
        <f>SUMIFS($Q$2:Q29, $J$2:J29, J29)</f>
        <v>1004956.9202699999</v>
      </c>
      <c r="AD29">
        <f t="shared" si="12"/>
        <v>0.66516137337184178</v>
      </c>
      <c r="AE29" t="str">
        <f t="shared" si="13"/>
        <v>A</v>
      </c>
      <c r="AF29">
        <f t="shared" si="14"/>
        <v>0</v>
      </c>
      <c r="AG29">
        <f t="shared" si="15"/>
        <v>0</v>
      </c>
      <c r="AH29">
        <f>MIN(StagingTable[[#This Row],[DiscountPct]], ControlPanel!$B$2/100)</f>
        <v>0</v>
      </c>
      <c r="AI29">
        <f>StagingTable[[#This Row],[UnitCost]] * (1 + ControlPanel!$B$3/100)</f>
        <v>897.67849999999999</v>
      </c>
      <c r="AJ29">
        <f>StagingTable[[#This Row],[Quantity]] * (1 + ControlPanel!$B$4/100)</f>
        <v>37.199999999999996</v>
      </c>
      <c r="AK29">
        <f>StagingTable[[#This Row],[UnitPrice]] * StagingTable[[#This Row],[UpliftedQuantity]] * (1 - StagingTable[[#This Row],[AdjustedDiscountPct]])</f>
        <v>23494.403999999999</v>
      </c>
      <c r="AL29">
        <f>StagingTable[[#This Row],[InflatedUnitCost]] * StagingTable[[#This Row],[UpliftedQuantity]]</f>
        <v>33393.640199999994</v>
      </c>
      <c r="AM29">
        <f>StagingTable[[#This Row],[ScenarioRevenue]] - StagingTable[[#This Row],[ScenarioCost]]</f>
        <v>-9899.2361999999957</v>
      </c>
    </row>
    <row r="30" spans="1:39" x14ac:dyDescent="0.35">
      <c r="A30" t="s">
        <v>92</v>
      </c>
      <c r="B30" s="6">
        <v>45473</v>
      </c>
      <c r="C30" s="2">
        <v>45480</v>
      </c>
      <c r="D30" t="s">
        <v>648</v>
      </c>
      <c r="E30" t="s">
        <v>655</v>
      </c>
      <c r="F30" t="s">
        <v>692</v>
      </c>
      <c r="G30" t="s">
        <v>705</v>
      </c>
      <c r="H30" t="s">
        <v>711</v>
      </c>
      <c r="I30" t="s">
        <v>716</v>
      </c>
      <c r="J30" t="s">
        <v>733</v>
      </c>
      <c r="K30" t="s">
        <v>811</v>
      </c>
      <c r="L30" s="8">
        <v>1112.98</v>
      </c>
      <c r="M30" s="8">
        <v>2095.73</v>
      </c>
      <c r="N30" s="8">
        <v>7.1999999999999995E-2</v>
      </c>
      <c r="O30">
        <v>10</v>
      </c>
      <c r="P30">
        <f t="shared" si="0"/>
        <v>7</v>
      </c>
      <c r="Q30">
        <f t="shared" si="1"/>
        <v>19448.374400000001</v>
      </c>
      <c r="R30">
        <f t="shared" si="2"/>
        <v>11129.8</v>
      </c>
      <c r="S30">
        <f t="shared" si="3"/>
        <v>8318.5744000000013</v>
      </c>
      <c r="T30">
        <f t="shared" si="4"/>
        <v>0.42772594916724765</v>
      </c>
      <c r="U30" t="str">
        <f t="shared" si="5"/>
        <v>Jun-2024</v>
      </c>
      <c r="V30" t="str">
        <f t="shared" si="6"/>
        <v>Q2-2024</v>
      </c>
      <c r="W30" t="str">
        <f t="shared" si="7"/>
        <v>High</v>
      </c>
      <c r="X30" t="str">
        <f t="shared" si="8"/>
        <v>Americas &gt; Brazil &gt; Rio de Janeiro</v>
      </c>
      <c r="Y30" t="str" cm="1">
        <f t="array" ref="Y30">TEXT(_xlfn.AGGREGATE(15, 6, IF($E$2:$E$1000=E30, $B$2:$B$1000, ""), 1), "MMM-YYYY")</f>
        <v>Jan-2023</v>
      </c>
      <c r="Z30">
        <f t="shared" si="9"/>
        <v>17</v>
      </c>
      <c r="AA30">
        <f t="shared" si="10"/>
        <v>17</v>
      </c>
      <c r="AB30">
        <f t="shared" si="11"/>
        <v>1510846.7817000009</v>
      </c>
      <c r="AC30">
        <f>SUMIFS($Q$2:Q30, $J$2:J30, J30)</f>
        <v>1024405.2946699999</v>
      </c>
      <c r="AD30">
        <f t="shared" si="12"/>
        <v>0.67803387284403627</v>
      </c>
      <c r="AE30" t="str">
        <f t="shared" si="13"/>
        <v>A</v>
      </c>
      <c r="AF30">
        <f t="shared" si="14"/>
        <v>1</v>
      </c>
      <c r="AG30">
        <f t="shared" si="15"/>
        <v>0</v>
      </c>
      <c r="AH30">
        <f>MIN(StagingTable[[#This Row],[DiscountPct]], ControlPanel!$B$2/100)</f>
        <v>7.1999999999999995E-2</v>
      </c>
      <c r="AI30">
        <f>StagingTable[[#This Row],[UnitCost]] * (1 + ControlPanel!$B$3/100)</f>
        <v>1279.9269999999999</v>
      </c>
      <c r="AJ30">
        <f>StagingTable[[#This Row],[Quantity]] * (1 + ControlPanel!$B$4/100)</f>
        <v>12</v>
      </c>
      <c r="AK30">
        <f>StagingTable[[#This Row],[UnitPrice]] * StagingTable[[#This Row],[UpliftedQuantity]] * (1 - StagingTable[[#This Row],[AdjustedDiscountPct]])</f>
        <v>23338.049280000003</v>
      </c>
      <c r="AL30">
        <f>StagingTable[[#This Row],[InflatedUnitCost]] * StagingTable[[#This Row],[UpliftedQuantity]]</f>
        <v>15359.124</v>
      </c>
      <c r="AM30">
        <f>StagingTable[[#This Row],[ScenarioRevenue]] - StagingTable[[#This Row],[ScenarioCost]]</f>
        <v>7978.9252800000031</v>
      </c>
    </row>
    <row r="31" spans="1:39" x14ac:dyDescent="0.35">
      <c r="A31" t="s">
        <v>302</v>
      </c>
      <c r="B31" s="6">
        <v>45319</v>
      </c>
      <c r="C31" s="2">
        <v>45321</v>
      </c>
      <c r="D31" t="s">
        <v>646</v>
      </c>
      <c r="E31" t="s">
        <v>661</v>
      </c>
      <c r="F31" t="s">
        <v>695</v>
      </c>
      <c r="G31" t="s">
        <v>704</v>
      </c>
      <c r="H31" t="s">
        <v>711</v>
      </c>
      <c r="I31" t="s">
        <v>721</v>
      </c>
      <c r="J31" t="s">
        <v>733</v>
      </c>
      <c r="K31" t="s">
        <v>1022</v>
      </c>
      <c r="L31" s="8">
        <v>798.45</v>
      </c>
      <c r="M31" s="8">
        <v>1592.02</v>
      </c>
      <c r="N31" s="8">
        <v>6.6000000000000003E-2</v>
      </c>
      <c r="O31">
        <v>13</v>
      </c>
      <c r="P31">
        <f t="shared" si="0"/>
        <v>2</v>
      </c>
      <c r="Q31">
        <f t="shared" si="1"/>
        <v>19330.306839999997</v>
      </c>
      <c r="R31">
        <f t="shared" si="2"/>
        <v>10379.85</v>
      </c>
      <c r="S31">
        <f t="shared" si="3"/>
        <v>8950.4568399999971</v>
      </c>
      <c r="T31">
        <f t="shared" si="4"/>
        <v>0.46302714768494579</v>
      </c>
      <c r="U31" t="str">
        <f t="shared" si="5"/>
        <v>Jan-2024</v>
      </c>
      <c r="V31" t="str">
        <f t="shared" si="6"/>
        <v>Q1-2024</v>
      </c>
      <c r="W31" t="str">
        <f t="shared" si="7"/>
        <v>Medium</v>
      </c>
      <c r="X31" t="str">
        <f t="shared" si="8"/>
        <v>Africa &gt; South Africa &gt; Cape Town</v>
      </c>
      <c r="Y31" t="str" cm="1">
        <f t="array" ref="Y31">TEXT(_xlfn.AGGREGATE(15, 6, IF($E$2:$E$1000=E31, $B$2:$B$1000, ""), 1), "MMM-YYYY")</f>
        <v>Jan-2023</v>
      </c>
      <c r="Z31">
        <f t="shared" si="9"/>
        <v>12</v>
      </c>
      <c r="AA31">
        <f t="shared" si="10"/>
        <v>12</v>
      </c>
      <c r="AB31">
        <f t="shared" si="11"/>
        <v>1510846.7817000009</v>
      </c>
      <c r="AC31">
        <f>SUMIFS($Q$2:Q31, $J$2:J31, J31)</f>
        <v>1043735.6015099998</v>
      </c>
      <c r="AD31">
        <f t="shared" si="12"/>
        <v>0.69082822570240465</v>
      </c>
      <c r="AE31" t="str">
        <f t="shared" si="13"/>
        <v>A</v>
      </c>
      <c r="AF31">
        <f t="shared" si="14"/>
        <v>1</v>
      </c>
      <c r="AG31">
        <f t="shared" si="15"/>
        <v>0</v>
      </c>
      <c r="AH31">
        <f>MIN(StagingTable[[#This Row],[DiscountPct]], ControlPanel!$B$2/100)</f>
        <v>6.6000000000000003E-2</v>
      </c>
      <c r="AI31">
        <f>StagingTable[[#This Row],[UnitCost]] * (1 + ControlPanel!$B$3/100)</f>
        <v>918.21749999999997</v>
      </c>
      <c r="AJ31">
        <f>StagingTable[[#This Row],[Quantity]] * (1 + ControlPanel!$B$4/100)</f>
        <v>15.6</v>
      </c>
      <c r="AK31">
        <f>StagingTable[[#This Row],[UnitPrice]] * StagingTable[[#This Row],[UpliftedQuantity]] * (1 - StagingTable[[#This Row],[AdjustedDiscountPct]])</f>
        <v>23196.368207999996</v>
      </c>
      <c r="AL31">
        <f>StagingTable[[#This Row],[InflatedUnitCost]] * StagingTable[[#This Row],[UpliftedQuantity]]</f>
        <v>14324.192999999999</v>
      </c>
      <c r="AM31">
        <f>StagingTable[[#This Row],[ScenarioRevenue]] - StagingTable[[#This Row],[ScenarioCost]]</f>
        <v>8872.1752079999969</v>
      </c>
    </row>
    <row r="32" spans="1:39" x14ac:dyDescent="0.35">
      <c r="A32" t="s">
        <v>536</v>
      </c>
      <c r="B32" s="6">
        <v>45482</v>
      </c>
      <c r="C32" s="2">
        <v>45485</v>
      </c>
      <c r="D32" t="s">
        <v>647</v>
      </c>
      <c r="E32" t="s">
        <v>659</v>
      </c>
      <c r="F32" t="s">
        <v>685</v>
      </c>
      <c r="G32" t="s">
        <v>705</v>
      </c>
      <c r="H32" t="s">
        <v>707</v>
      </c>
      <c r="I32" t="s">
        <v>726</v>
      </c>
      <c r="J32" t="s">
        <v>733</v>
      </c>
      <c r="K32" t="s">
        <v>1255</v>
      </c>
      <c r="L32" s="8">
        <v>748.39</v>
      </c>
      <c r="M32" s="8">
        <v>979.42</v>
      </c>
      <c r="N32" s="8">
        <v>0</v>
      </c>
      <c r="O32">
        <v>17</v>
      </c>
      <c r="P32">
        <f t="shared" si="0"/>
        <v>3</v>
      </c>
      <c r="Q32">
        <f t="shared" si="1"/>
        <v>16650.14</v>
      </c>
      <c r="R32">
        <f t="shared" si="2"/>
        <v>12722.63</v>
      </c>
      <c r="S32">
        <f t="shared" si="3"/>
        <v>3927.51</v>
      </c>
      <c r="T32">
        <f t="shared" si="4"/>
        <v>0.23588450307324746</v>
      </c>
      <c r="U32" t="str">
        <f t="shared" si="5"/>
        <v>Jul-2024</v>
      </c>
      <c r="V32" t="str">
        <f t="shared" si="6"/>
        <v>Q3-2024</v>
      </c>
      <c r="W32" t="str">
        <f t="shared" si="7"/>
        <v>Medium</v>
      </c>
      <c r="X32" t="str">
        <f t="shared" si="8"/>
        <v>Asia &gt; China &gt; Shanghai</v>
      </c>
      <c r="Y32" t="str" cm="1">
        <f t="array" ref="Y32">TEXT(_xlfn.AGGREGATE(15, 6, IF($E$2:$E$1000=E32, $B$2:$B$1000, ""), 1), "MMM-YYYY")</f>
        <v>Jan-2023</v>
      </c>
      <c r="Z32">
        <f t="shared" si="9"/>
        <v>18</v>
      </c>
      <c r="AA32">
        <f t="shared" si="10"/>
        <v>18</v>
      </c>
      <c r="AB32">
        <f t="shared" si="11"/>
        <v>1510846.7817000009</v>
      </c>
      <c r="AC32">
        <f>SUMIFS($Q$2:Q32, $J$2:J32, J32)</f>
        <v>1060385.7415099998</v>
      </c>
      <c r="AD32">
        <f t="shared" si="12"/>
        <v>0.70184862843395446</v>
      </c>
      <c r="AE32" t="str">
        <f t="shared" si="13"/>
        <v>A</v>
      </c>
      <c r="AF32">
        <f t="shared" si="14"/>
        <v>1</v>
      </c>
      <c r="AG32">
        <f t="shared" si="15"/>
        <v>0</v>
      </c>
      <c r="AH32">
        <f>MIN(StagingTable[[#This Row],[DiscountPct]], ControlPanel!$B$2/100)</f>
        <v>0</v>
      </c>
      <c r="AI32">
        <f>StagingTable[[#This Row],[UnitCost]] * (1 + ControlPanel!$B$3/100)</f>
        <v>860.6484999999999</v>
      </c>
      <c r="AJ32">
        <f>StagingTable[[#This Row],[Quantity]] * (1 + ControlPanel!$B$4/100)</f>
        <v>20.399999999999999</v>
      </c>
      <c r="AK32">
        <f>StagingTable[[#This Row],[UnitPrice]] * StagingTable[[#This Row],[UpliftedQuantity]] * (1 - StagingTable[[#This Row],[AdjustedDiscountPct]])</f>
        <v>19980.167999999998</v>
      </c>
      <c r="AL32">
        <f>StagingTable[[#This Row],[InflatedUnitCost]] * StagingTable[[#This Row],[UpliftedQuantity]]</f>
        <v>17557.229399999997</v>
      </c>
      <c r="AM32">
        <f>StagingTable[[#This Row],[ScenarioRevenue]] - StagingTable[[#This Row],[ScenarioCost]]</f>
        <v>2422.9386000000013</v>
      </c>
    </row>
    <row r="33" spans="1:39" x14ac:dyDescent="0.35">
      <c r="A33" t="s">
        <v>326</v>
      </c>
      <c r="B33" s="6">
        <v>45101</v>
      </c>
      <c r="C33" s="2">
        <v>45108</v>
      </c>
      <c r="D33" t="s">
        <v>648</v>
      </c>
      <c r="E33" t="s">
        <v>653</v>
      </c>
      <c r="F33" t="s">
        <v>667</v>
      </c>
      <c r="G33" t="s">
        <v>703</v>
      </c>
      <c r="H33" t="s">
        <v>707</v>
      </c>
      <c r="I33" t="s">
        <v>724</v>
      </c>
      <c r="J33" t="s">
        <v>733</v>
      </c>
      <c r="K33" t="s">
        <v>1046</v>
      </c>
      <c r="L33" s="8">
        <v>471.42</v>
      </c>
      <c r="M33" s="8">
        <v>824.81</v>
      </c>
      <c r="N33" s="8">
        <v>8.7999999999999995E-2</v>
      </c>
      <c r="O33">
        <v>22</v>
      </c>
      <c r="P33">
        <f t="shared" si="0"/>
        <v>7</v>
      </c>
      <c r="Q33">
        <f t="shared" si="1"/>
        <v>16548.987840000002</v>
      </c>
      <c r="R33">
        <f t="shared" si="2"/>
        <v>10371.24</v>
      </c>
      <c r="S33">
        <f t="shared" si="3"/>
        <v>6177.7478400000018</v>
      </c>
      <c r="T33">
        <f t="shared" si="4"/>
        <v>0.37330064531608242</v>
      </c>
      <c r="U33" t="str">
        <f t="shared" si="5"/>
        <v>Jun-2023</v>
      </c>
      <c r="V33" t="str">
        <f t="shared" si="6"/>
        <v>Q2-2023</v>
      </c>
      <c r="W33" t="str">
        <f t="shared" si="7"/>
        <v>Medium</v>
      </c>
      <c r="X33" t="str">
        <f t="shared" si="8"/>
        <v>Americas &gt; Canada &gt; Toronto</v>
      </c>
      <c r="Y33" t="str" cm="1">
        <f t="array" ref="Y33">TEXT(_xlfn.AGGREGATE(15, 6, IF($E$2:$E$1000=E33, $B$2:$B$1000, ""), 1), "MMM-YYYY")</f>
        <v>Jan-2023</v>
      </c>
      <c r="Z33">
        <f t="shared" si="9"/>
        <v>5</v>
      </c>
      <c r="AA33">
        <f t="shared" si="10"/>
        <v>5</v>
      </c>
      <c r="AB33">
        <f t="shared" si="11"/>
        <v>1510846.7817000009</v>
      </c>
      <c r="AC33">
        <f>SUMIFS($Q$2:Q33, $J$2:J33, J33)</f>
        <v>1076934.7293499999</v>
      </c>
      <c r="AD33">
        <f t="shared" si="12"/>
        <v>0.71280208052482708</v>
      </c>
      <c r="AE33" t="str">
        <f t="shared" si="13"/>
        <v>A</v>
      </c>
      <c r="AF33">
        <f t="shared" si="14"/>
        <v>1</v>
      </c>
      <c r="AG33">
        <f t="shared" si="15"/>
        <v>0</v>
      </c>
      <c r="AH33">
        <f>MIN(StagingTable[[#This Row],[DiscountPct]], ControlPanel!$B$2/100)</f>
        <v>8.7999999999999995E-2</v>
      </c>
      <c r="AI33">
        <f>StagingTable[[#This Row],[UnitCost]] * (1 + ControlPanel!$B$3/100)</f>
        <v>542.13299999999992</v>
      </c>
      <c r="AJ33">
        <f>StagingTable[[#This Row],[Quantity]] * (1 + ControlPanel!$B$4/100)</f>
        <v>26.4</v>
      </c>
      <c r="AK33">
        <f>StagingTable[[#This Row],[UnitPrice]] * StagingTable[[#This Row],[UpliftedQuantity]] * (1 - StagingTable[[#This Row],[AdjustedDiscountPct]])</f>
        <v>19858.785407999996</v>
      </c>
      <c r="AL33">
        <f>StagingTable[[#This Row],[InflatedUnitCost]] * StagingTable[[#This Row],[UpliftedQuantity]]</f>
        <v>14312.311199999996</v>
      </c>
      <c r="AM33">
        <f>StagingTable[[#This Row],[ScenarioRevenue]] - StagingTable[[#This Row],[ScenarioCost]]</f>
        <v>5546.4742079999996</v>
      </c>
    </row>
    <row r="34" spans="1:39" x14ac:dyDescent="0.35">
      <c r="A34" t="s">
        <v>423</v>
      </c>
      <c r="B34" s="6">
        <v>45276</v>
      </c>
      <c r="C34" s="2">
        <v>45279</v>
      </c>
      <c r="D34" t="s">
        <v>647</v>
      </c>
      <c r="E34" t="s">
        <v>659</v>
      </c>
      <c r="F34" t="s">
        <v>699</v>
      </c>
      <c r="G34" t="s">
        <v>702</v>
      </c>
      <c r="H34" t="s">
        <v>707</v>
      </c>
      <c r="I34" t="s">
        <v>720</v>
      </c>
      <c r="J34" t="s">
        <v>733</v>
      </c>
      <c r="K34" t="s">
        <v>1142</v>
      </c>
      <c r="L34" s="8">
        <v>1415.05</v>
      </c>
      <c r="M34" s="8">
        <v>1972.38</v>
      </c>
      <c r="N34" s="8">
        <v>0</v>
      </c>
      <c r="O34">
        <v>8</v>
      </c>
      <c r="P34">
        <f t="shared" si="0"/>
        <v>3</v>
      </c>
      <c r="Q34">
        <f t="shared" si="1"/>
        <v>15779.04</v>
      </c>
      <c r="R34">
        <f t="shared" si="2"/>
        <v>11320.4</v>
      </c>
      <c r="S34">
        <f t="shared" si="3"/>
        <v>4458.6400000000012</v>
      </c>
      <c r="T34">
        <f t="shared" si="4"/>
        <v>0.28256725377462766</v>
      </c>
      <c r="U34" t="str">
        <f t="shared" si="5"/>
        <v>Dec-2023</v>
      </c>
      <c r="V34" t="str">
        <f t="shared" si="6"/>
        <v>Q4-2023</v>
      </c>
      <c r="W34" t="str">
        <f t="shared" si="7"/>
        <v>High</v>
      </c>
      <c r="X34" t="str">
        <f t="shared" si="8"/>
        <v>Asia &gt; China &gt; Beijing</v>
      </c>
      <c r="Y34" t="str" cm="1">
        <f t="array" ref="Y34">TEXT(_xlfn.AGGREGATE(15, 6, IF($E$2:$E$1000=E34, $B$2:$B$1000, ""), 1), "MMM-YYYY")</f>
        <v>Jan-2023</v>
      </c>
      <c r="Z34">
        <f t="shared" si="9"/>
        <v>11</v>
      </c>
      <c r="AA34">
        <f t="shared" si="10"/>
        <v>11</v>
      </c>
      <c r="AB34">
        <f t="shared" si="11"/>
        <v>1510846.7817000009</v>
      </c>
      <c r="AC34">
        <f>SUMIFS($Q$2:Q34, $J$2:J34, J34)</f>
        <v>1092713.76935</v>
      </c>
      <c r="AD34">
        <f t="shared" si="12"/>
        <v>0.72324591916625802</v>
      </c>
      <c r="AE34" t="str">
        <f t="shared" si="13"/>
        <v>A</v>
      </c>
      <c r="AF34">
        <f t="shared" si="14"/>
        <v>1</v>
      </c>
      <c r="AG34">
        <f t="shared" si="15"/>
        <v>0</v>
      </c>
      <c r="AH34">
        <f>MIN(StagingTable[[#This Row],[DiscountPct]], ControlPanel!$B$2/100)</f>
        <v>0</v>
      </c>
      <c r="AI34">
        <f>StagingTable[[#This Row],[UnitCost]] * (1 + ControlPanel!$B$3/100)</f>
        <v>1627.3074999999999</v>
      </c>
      <c r="AJ34">
        <f>StagingTable[[#This Row],[Quantity]] * (1 + ControlPanel!$B$4/100)</f>
        <v>9.6</v>
      </c>
      <c r="AK34">
        <f>StagingTable[[#This Row],[UnitPrice]] * StagingTable[[#This Row],[UpliftedQuantity]] * (1 - StagingTable[[#This Row],[AdjustedDiscountPct]])</f>
        <v>18934.848000000002</v>
      </c>
      <c r="AL34">
        <f>StagingTable[[#This Row],[InflatedUnitCost]] * StagingTable[[#This Row],[UpliftedQuantity]]</f>
        <v>15622.151999999998</v>
      </c>
      <c r="AM34">
        <f>StagingTable[[#This Row],[ScenarioRevenue]] - StagingTable[[#This Row],[ScenarioCost]]</f>
        <v>3312.6960000000036</v>
      </c>
    </row>
    <row r="35" spans="1:39" x14ac:dyDescent="0.35">
      <c r="A35" t="s">
        <v>592</v>
      </c>
      <c r="B35" s="6">
        <v>45092</v>
      </c>
      <c r="C35" s="2">
        <v>45119</v>
      </c>
      <c r="D35" t="s">
        <v>649</v>
      </c>
      <c r="E35" t="s">
        <v>658</v>
      </c>
      <c r="F35" t="s">
        <v>693</v>
      </c>
      <c r="G35" t="s">
        <v>704</v>
      </c>
      <c r="H35" t="s">
        <v>711</v>
      </c>
      <c r="I35" t="s">
        <v>714</v>
      </c>
      <c r="J35" t="s">
        <v>733</v>
      </c>
      <c r="K35" t="s">
        <v>1310</v>
      </c>
      <c r="L35" s="8">
        <v>751.28</v>
      </c>
      <c r="M35" s="8">
        <v>1111.8800000000001</v>
      </c>
      <c r="N35" s="8">
        <v>0.13500000000000001</v>
      </c>
      <c r="O35">
        <v>16</v>
      </c>
      <c r="P35">
        <f t="shared" si="0"/>
        <v>27</v>
      </c>
      <c r="Q35">
        <f t="shared" si="1"/>
        <v>15388.419200000002</v>
      </c>
      <c r="R35">
        <f t="shared" si="2"/>
        <v>12020.48</v>
      </c>
      <c r="S35">
        <f t="shared" si="3"/>
        <v>3367.9392000000025</v>
      </c>
      <c r="T35">
        <f t="shared" si="4"/>
        <v>0.21886193482433869</v>
      </c>
      <c r="U35" t="str">
        <f t="shared" si="5"/>
        <v>Jun-2023</v>
      </c>
      <c r="V35" t="str">
        <f t="shared" si="6"/>
        <v>Q2-2023</v>
      </c>
      <c r="W35" t="str">
        <f t="shared" si="7"/>
        <v>Medium</v>
      </c>
      <c r="X35" t="str">
        <f t="shared" si="8"/>
        <v>Europe &gt; United Kingdom &gt; Manchester</v>
      </c>
      <c r="Y35" t="str" cm="1">
        <f t="array" ref="Y35">TEXT(_xlfn.AGGREGATE(15, 6, IF($E$2:$E$1000=E35, $B$2:$B$1000, ""), 1), "MMM-YYYY")</f>
        <v>Jan-2023</v>
      </c>
      <c r="Z35">
        <f t="shared" si="9"/>
        <v>5</v>
      </c>
      <c r="AA35">
        <f t="shared" si="10"/>
        <v>5</v>
      </c>
      <c r="AB35">
        <f t="shared" si="11"/>
        <v>1510846.7817000009</v>
      </c>
      <c r="AC35">
        <f>SUMIFS($Q$2:Q35, $J$2:J35, J35)</f>
        <v>1108102.1885499998</v>
      </c>
      <c r="AD35">
        <f t="shared" si="12"/>
        <v>0.73343121352329732</v>
      </c>
      <c r="AE35" t="str">
        <f t="shared" si="13"/>
        <v>A</v>
      </c>
      <c r="AF35">
        <f t="shared" si="14"/>
        <v>0</v>
      </c>
      <c r="AG35">
        <f t="shared" si="15"/>
        <v>0</v>
      </c>
      <c r="AH35">
        <f>MIN(StagingTable[[#This Row],[DiscountPct]], ControlPanel!$B$2/100)</f>
        <v>0.13500000000000001</v>
      </c>
      <c r="AI35">
        <f>StagingTable[[#This Row],[UnitCost]] * (1 + ControlPanel!$B$3/100)</f>
        <v>863.97199999999987</v>
      </c>
      <c r="AJ35">
        <f>StagingTable[[#This Row],[Quantity]] * (1 + ControlPanel!$B$4/100)</f>
        <v>19.2</v>
      </c>
      <c r="AK35">
        <f>StagingTable[[#This Row],[UnitPrice]] * StagingTable[[#This Row],[UpliftedQuantity]] * (1 - StagingTable[[#This Row],[AdjustedDiscountPct]])</f>
        <v>18466.103040000002</v>
      </c>
      <c r="AL35">
        <f>StagingTable[[#This Row],[InflatedUnitCost]] * StagingTable[[#This Row],[UpliftedQuantity]]</f>
        <v>16588.262399999996</v>
      </c>
      <c r="AM35">
        <f>StagingTable[[#This Row],[ScenarioRevenue]] - StagingTable[[#This Row],[ScenarioCost]]</f>
        <v>1877.8406400000058</v>
      </c>
    </row>
    <row r="36" spans="1:39" x14ac:dyDescent="0.35">
      <c r="A36" t="s">
        <v>197</v>
      </c>
      <c r="B36" s="6">
        <v>45690</v>
      </c>
      <c r="C36" s="2">
        <v>45720</v>
      </c>
      <c r="D36" t="s">
        <v>647</v>
      </c>
      <c r="E36" t="s">
        <v>652</v>
      </c>
      <c r="F36" t="s">
        <v>666</v>
      </c>
      <c r="G36" t="s">
        <v>702</v>
      </c>
      <c r="H36" t="s">
        <v>710</v>
      </c>
      <c r="I36" t="s">
        <v>716</v>
      </c>
      <c r="J36" t="s">
        <v>733</v>
      </c>
      <c r="K36" t="s">
        <v>916</v>
      </c>
      <c r="L36" s="8">
        <v>766.59</v>
      </c>
      <c r="M36" s="8">
        <v>1912.8</v>
      </c>
      <c r="N36" s="8">
        <v>0.19600000000000001</v>
      </c>
      <c r="O36">
        <v>10</v>
      </c>
      <c r="P36">
        <f t="shared" si="0"/>
        <v>30</v>
      </c>
      <c r="Q36">
        <f t="shared" si="1"/>
        <v>15378.912</v>
      </c>
      <c r="R36">
        <f t="shared" si="2"/>
        <v>7665.9000000000005</v>
      </c>
      <c r="S36">
        <f t="shared" si="3"/>
        <v>7713.0119999999997</v>
      </c>
      <c r="T36">
        <f t="shared" si="4"/>
        <v>0.50153170783472845</v>
      </c>
      <c r="U36" t="str">
        <f t="shared" si="5"/>
        <v>Feb-2025</v>
      </c>
      <c r="V36" t="str">
        <f t="shared" si="6"/>
        <v>Q1-2025</v>
      </c>
      <c r="W36" t="str">
        <f t="shared" si="7"/>
        <v>High</v>
      </c>
      <c r="X36" t="str">
        <f t="shared" si="8"/>
        <v>Asia &gt; Japan &gt; Osaka</v>
      </c>
      <c r="Y36" t="str" cm="1">
        <f t="array" ref="Y36">TEXT(_xlfn.AGGREGATE(15, 6, IF($E$2:$E$1000=E36, $B$2:$B$1000, ""), 1), "MMM-YYYY")</f>
        <v>Mar-2023</v>
      </c>
      <c r="Z36">
        <f t="shared" si="9"/>
        <v>23</v>
      </c>
      <c r="AA36">
        <f t="shared" si="10"/>
        <v>23</v>
      </c>
      <c r="AB36">
        <f t="shared" si="11"/>
        <v>1510846.7817000009</v>
      </c>
      <c r="AC36">
        <f>SUMIFS($Q$2:Q36, $J$2:J36, J36)</f>
        <v>1123481.1005499999</v>
      </c>
      <c r="AD36">
        <f t="shared" si="12"/>
        <v>0.74361021525019355</v>
      </c>
      <c r="AE36" t="str">
        <f t="shared" si="13"/>
        <v>A</v>
      </c>
      <c r="AF36">
        <f t="shared" si="14"/>
        <v>0</v>
      </c>
      <c r="AG36">
        <f t="shared" si="15"/>
        <v>0</v>
      </c>
      <c r="AH36">
        <f>MIN(StagingTable[[#This Row],[DiscountPct]], ControlPanel!$B$2/100)</f>
        <v>0.19600000000000001</v>
      </c>
      <c r="AI36">
        <f>StagingTable[[#This Row],[UnitCost]] * (1 + ControlPanel!$B$3/100)</f>
        <v>881.57849999999996</v>
      </c>
      <c r="AJ36">
        <f>StagingTable[[#This Row],[Quantity]] * (1 + ControlPanel!$B$4/100)</f>
        <v>12</v>
      </c>
      <c r="AK36">
        <f>StagingTable[[#This Row],[UnitPrice]] * StagingTable[[#This Row],[UpliftedQuantity]] * (1 - StagingTable[[#This Row],[AdjustedDiscountPct]])</f>
        <v>18454.6944</v>
      </c>
      <c r="AL36">
        <f>StagingTable[[#This Row],[InflatedUnitCost]] * StagingTable[[#This Row],[UpliftedQuantity]]</f>
        <v>10578.941999999999</v>
      </c>
      <c r="AM36">
        <f>StagingTable[[#This Row],[ScenarioRevenue]] - StagingTable[[#This Row],[ScenarioCost]]</f>
        <v>7875.7524000000012</v>
      </c>
    </row>
    <row r="37" spans="1:39" x14ac:dyDescent="0.35">
      <c r="A37" t="s">
        <v>360</v>
      </c>
      <c r="B37" s="6">
        <v>45498</v>
      </c>
      <c r="C37" s="2">
        <v>45506</v>
      </c>
      <c r="D37" t="s">
        <v>648</v>
      </c>
      <c r="E37" t="s">
        <v>653</v>
      </c>
      <c r="F37" t="s">
        <v>681</v>
      </c>
      <c r="G37" t="s">
        <v>704</v>
      </c>
      <c r="H37" t="s">
        <v>711</v>
      </c>
      <c r="I37" t="s">
        <v>713</v>
      </c>
      <c r="J37" t="s">
        <v>733</v>
      </c>
      <c r="K37" t="s">
        <v>1080</v>
      </c>
      <c r="L37" s="8">
        <v>986.81</v>
      </c>
      <c r="M37" s="8">
        <v>2050.31</v>
      </c>
      <c r="N37" s="8">
        <v>0.10299999999999999</v>
      </c>
      <c r="O37">
        <v>8</v>
      </c>
      <c r="P37">
        <f t="shared" si="0"/>
        <v>8</v>
      </c>
      <c r="Q37">
        <f t="shared" si="1"/>
        <v>14713.02456</v>
      </c>
      <c r="R37">
        <f t="shared" si="2"/>
        <v>7894.48</v>
      </c>
      <c r="S37">
        <f t="shared" si="3"/>
        <v>6818.5445600000003</v>
      </c>
      <c r="T37">
        <f t="shared" si="4"/>
        <v>0.46343595310358132</v>
      </c>
      <c r="U37" t="str">
        <f t="shared" si="5"/>
        <v>Jul-2024</v>
      </c>
      <c r="V37" t="str">
        <f t="shared" si="6"/>
        <v>Q3-2024</v>
      </c>
      <c r="W37" t="str">
        <f t="shared" si="7"/>
        <v>High</v>
      </c>
      <c r="X37" t="str">
        <f t="shared" si="8"/>
        <v>Americas &gt; Canada &gt; Montreal</v>
      </c>
      <c r="Y37" t="str" cm="1">
        <f t="array" ref="Y37">TEXT(_xlfn.AGGREGATE(15, 6, IF($E$2:$E$1000=E37, $B$2:$B$1000, ""), 1), "MMM-YYYY")</f>
        <v>Jan-2023</v>
      </c>
      <c r="Z37">
        <f t="shared" si="9"/>
        <v>18</v>
      </c>
      <c r="AA37">
        <f t="shared" si="10"/>
        <v>18</v>
      </c>
      <c r="AB37">
        <f t="shared" si="11"/>
        <v>1510846.7817000009</v>
      </c>
      <c r="AC37">
        <f>SUMIFS($Q$2:Q37, $J$2:J37, J37)</f>
        <v>1138194.1251099999</v>
      </c>
      <c r="AD37">
        <f t="shared" si="12"/>
        <v>0.75334847907562597</v>
      </c>
      <c r="AE37" t="str">
        <f t="shared" si="13"/>
        <v>A</v>
      </c>
      <c r="AF37">
        <f t="shared" si="14"/>
        <v>0</v>
      </c>
      <c r="AG37">
        <f t="shared" si="15"/>
        <v>0</v>
      </c>
      <c r="AH37">
        <f>MIN(StagingTable[[#This Row],[DiscountPct]], ControlPanel!$B$2/100)</f>
        <v>0.10299999999999999</v>
      </c>
      <c r="AI37">
        <f>StagingTable[[#This Row],[UnitCost]] * (1 + ControlPanel!$B$3/100)</f>
        <v>1134.8314999999998</v>
      </c>
      <c r="AJ37">
        <f>StagingTable[[#This Row],[Quantity]] * (1 + ControlPanel!$B$4/100)</f>
        <v>9.6</v>
      </c>
      <c r="AK37">
        <f>StagingTable[[#This Row],[UnitPrice]] * StagingTable[[#This Row],[UpliftedQuantity]] * (1 - StagingTable[[#This Row],[AdjustedDiscountPct]])</f>
        <v>17655.629472000001</v>
      </c>
      <c r="AL37">
        <f>StagingTable[[#This Row],[InflatedUnitCost]] * StagingTable[[#This Row],[UpliftedQuantity]]</f>
        <v>10894.382399999997</v>
      </c>
      <c r="AM37">
        <f>StagingTable[[#This Row],[ScenarioRevenue]] - StagingTable[[#This Row],[ScenarioCost]]</f>
        <v>6761.2470720000038</v>
      </c>
    </row>
    <row r="38" spans="1:39" x14ac:dyDescent="0.35">
      <c r="A38" t="s">
        <v>369</v>
      </c>
      <c r="B38" s="6">
        <v>45292</v>
      </c>
      <c r="C38" s="2">
        <v>45318</v>
      </c>
      <c r="D38" t="s">
        <v>649</v>
      </c>
      <c r="E38" t="s">
        <v>658</v>
      </c>
      <c r="F38" t="s">
        <v>693</v>
      </c>
      <c r="G38" t="s">
        <v>702</v>
      </c>
      <c r="H38" t="s">
        <v>710</v>
      </c>
      <c r="I38" t="s">
        <v>726</v>
      </c>
      <c r="J38" t="s">
        <v>733</v>
      </c>
      <c r="K38" t="s">
        <v>1089</v>
      </c>
      <c r="L38" s="8">
        <v>657.45</v>
      </c>
      <c r="M38" s="8">
        <v>1325.96</v>
      </c>
      <c r="N38" s="8">
        <v>0.16700000000000001</v>
      </c>
      <c r="O38">
        <v>13</v>
      </c>
      <c r="P38">
        <f t="shared" si="0"/>
        <v>26</v>
      </c>
      <c r="Q38">
        <f t="shared" si="1"/>
        <v>14358.820839999998</v>
      </c>
      <c r="R38">
        <f t="shared" si="2"/>
        <v>8546.85</v>
      </c>
      <c r="S38">
        <f t="shared" si="3"/>
        <v>5811.9708399999981</v>
      </c>
      <c r="T38">
        <f t="shared" si="4"/>
        <v>0.40476658249048802</v>
      </c>
      <c r="U38" t="str">
        <f t="shared" si="5"/>
        <v>Jan-2024</v>
      </c>
      <c r="V38" t="str">
        <f t="shared" si="6"/>
        <v>Q1-2024</v>
      </c>
      <c r="W38" t="str">
        <f t="shared" si="7"/>
        <v>Medium</v>
      </c>
      <c r="X38" t="str">
        <f t="shared" si="8"/>
        <v>Europe &gt; United Kingdom &gt; Manchester</v>
      </c>
      <c r="Y38" t="str" cm="1">
        <f t="array" ref="Y38">TEXT(_xlfn.AGGREGATE(15, 6, IF($E$2:$E$1000=E38, $B$2:$B$1000, ""), 1), "MMM-YYYY")</f>
        <v>Jan-2023</v>
      </c>
      <c r="Z38">
        <f t="shared" si="9"/>
        <v>12</v>
      </c>
      <c r="AA38">
        <f t="shared" si="10"/>
        <v>12</v>
      </c>
      <c r="AB38">
        <f t="shared" si="11"/>
        <v>1510846.7817000009</v>
      </c>
      <c r="AC38">
        <f>SUMIFS($Q$2:Q38, $J$2:J38, J38)</f>
        <v>1152552.9459499998</v>
      </c>
      <c r="AD38">
        <f t="shared" si="12"/>
        <v>0.76285230237122403</v>
      </c>
      <c r="AE38" t="str">
        <f t="shared" si="13"/>
        <v>A</v>
      </c>
      <c r="AF38">
        <f t="shared" si="14"/>
        <v>0</v>
      </c>
      <c r="AG38">
        <f t="shared" si="15"/>
        <v>0</v>
      </c>
      <c r="AH38">
        <f>MIN(StagingTable[[#This Row],[DiscountPct]], ControlPanel!$B$2/100)</f>
        <v>0.16700000000000001</v>
      </c>
      <c r="AI38">
        <f>StagingTable[[#This Row],[UnitCost]] * (1 + ControlPanel!$B$3/100)</f>
        <v>756.0675</v>
      </c>
      <c r="AJ38">
        <f>StagingTable[[#This Row],[Quantity]] * (1 + ControlPanel!$B$4/100)</f>
        <v>15.6</v>
      </c>
      <c r="AK38">
        <f>StagingTable[[#This Row],[UnitPrice]] * StagingTable[[#This Row],[UpliftedQuantity]] * (1 - StagingTable[[#This Row],[AdjustedDiscountPct]])</f>
        <v>17230.585007999998</v>
      </c>
      <c r="AL38">
        <f>StagingTable[[#This Row],[InflatedUnitCost]] * StagingTable[[#This Row],[UpliftedQuantity]]</f>
        <v>11794.653</v>
      </c>
      <c r="AM38">
        <f>StagingTable[[#This Row],[ScenarioRevenue]] - StagingTable[[#This Row],[ScenarioCost]]</f>
        <v>5435.9320079999979</v>
      </c>
    </row>
    <row r="39" spans="1:39" x14ac:dyDescent="0.35">
      <c r="A39" t="s">
        <v>620</v>
      </c>
      <c r="B39" s="6">
        <v>45038</v>
      </c>
      <c r="C39" s="2">
        <v>45060</v>
      </c>
      <c r="D39" t="s">
        <v>647</v>
      </c>
      <c r="E39" t="s">
        <v>652</v>
      </c>
      <c r="F39" t="s">
        <v>694</v>
      </c>
      <c r="G39" t="s">
        <v>706</v>
      </c>
      <c r="H39" t="s">
        <v>707</v>
      </c>
      <c r="I39" t="s">
        <v>720</v>
      </c>
      <c r="J39" t="s">
        <v>733</v>
      </c>
      <c r="K39" t="s">
        <v>1338</v>
      </c>
      <c r="L39" s="8">
        <v>1209.22</v>
      </c>
      <c r="M39" s="8">
        <v>1404.33</v>
      </c>
      <c r="N39" s="8">
        <v>0.10299999999999999</v>
      </c>
      <c r="O39">
        <v>11</v>
      </c>
      <c r="P39">
        <f t="shared" si="0"/>
        <v>22</v>
      </c>
      <c r="Q39">
        <f t="shared" si="1"/>
        <v>13856.52411</v>
      </c>
      <c r="R39">
        <f t="shared" si="2"/>
        <v>13301.42</v>
      </c>
      <c r="S39">
        <f t="shared" si="3"/>
        <v>555.10411000000022</v>
      </c>
      <c r="T39">
        <f t="shared" si="4"/>
        <v>4.0060848275751328E-2</v>
      </c>
      <c r="U39" t="str">
        <f t="shared" si="5"/>
        <v>Apr-2023</v>
      </c>
      <c r="V39" t="str">
        <f t="shared" si="6"/>
        <v>Q2-2023</v>
      </c>
      <c r="W39" t="str">
        <f t="shared" si="7"/>
        <v>Medium</v>
      </c>
      <c r="X39" t="str">
        <f t="shared" si="8"/>
        <v>Asia &gt; Japan &gt; Nagoya</v>
      </c>
      <c r="Y39" t="str" cm="1">
        <f t="array" ref="Y39">TEXT(_xlfn.AGGREGATE(15, 6, IF($E$2:$E$1000=E39, $B$2:$B$1000, ""), 1), "MMM-YYYY")</f>
        <v>Mar-2023</v>
      </c>
      <c r="Z39">
        <f t="shared" si="9"/>
        <v>1</v>
      </c>
      <c r="AA39">
        <f t="shared" si="10"/>
        <v>1</v>
      </c>
      <c r="AB39">
        <f t="shared" si="11"/>
        <v>1510846.7817000009</v>
      </c>
      <c r="AC39">
        <f>SUMIFS($Q$2:Q39, $J$2:J39, J39)</f>
        <v>1166409.47006</v>
      </c>
      <c r="AD39">
        <f t="shared" si="12"/>
        <v>0.7720236652637662</v>
      </c>
      <c r="AE39" t="str">
        <f t="shared" si="13"/>
        <v>A</v>
      </c>
      <c r="AF39">
        <f t="shared" si="14"/>
        <v>0</v>
      </c>
      <c r="AG39">
        <f t="shared" si="15"/>
        <v>0</v>
      </c>
      <c r="AH39">
        <f>MIN(StagingTable[[#This Row],[DiscountPct]], ControlPanel!$B$2/100)</f>
        <v>0.10299999999999999</v>
      </c>
      <c r="AI39">
        <f>StagingTable[[#This Row],[UnitCost]] * (1 + ControlPanel!$B$3/100)</f>
        <v>1390.6029999999998</v>
      </c>
      <c r="AJ39">
        <f>StagingTable[[#This Row],[Quantity]] * (1 + ControlPanel!$B$4/100)</f>
        <v>13.2</v>
      </c>
      <c r="AK39">
        <f>StagingTable[[#This Row],[UnitPrice]] * StagingTable[[#This Row],[UpliftedQuantity]] * (1 - StagingTable[[#This Row],[AdjustedDiscountPct]])</f>
        <v>16627.828932</v>
      </c>
      <c r="AL39">
        <f>StagingTable[[#This Row],[InflatedUnitCost]] * StagingTable[[#This Row],[UpliftedQuantity]]</f>
        <v>18355.959599999998</v>
      </c>
      <c r="AM39">
        <f>StagingTable[[#This Row],[ScenarioRevenue]] - StagingTable[[#This Row],[ScenarioCost]]</f>
        <v>-1728.130667999998</v>
      </c>
    </row>
    <row r="40" spans="1:39" x14ac:dyDescent="0.35">
      <c r="A40" t="s">
        <v>173</v>
      </c>
      <c r="B40" s="6">
        <v>45703</v>
      </c>
      <c r="C40" s="2">
        <v>45703</v>
      </c>
      <c r="D40" t="s">
        <v>649</v>
      </c>
      <c r="E40" t="s">
        <v>656</v>
      </c>
      <c r="F40" t="s">
        <v>698</v>
      </c>
      <c r="G40" t="s">
        <v>705</v>
      </c>
      <c r="H40" t="s">
        <v>709</v>
      </c>
      <c r="I40" t="s">
        <v>716</v>
      </c>
      <c r="J40" t="s">
        <v>733</v>
      </c>
      <c r="K40" t="s">
        <v>892</v>
      </c>
      <c r="L40" s="8">
        <v>815.83</v>
      </c>
      <c r="M40" s="8">
        <v>1982.18</v>
      </c>
      <c r="N40" s="8">
        <v>0.127</v>
      </c>
      <c r="O40">
        <v>8</v>
      </c>
      <c r="P40">
        <f t="shared" si="0"/>
        <v>0</v>
      </c>
      <c r="Q40">
        <f t="shared" si="1"/>
        <v>13843.545120000001</v>
      </c>
      <c r="R40">
        <f t="shared" si="2"/>
        <v>6526.64</v>
      </c>
      <c r="S40">
        <f t="shared" si="3"/>
        <v>7316.9051200000004</v>
      </c>
      <c r="T40">
        <f t="shared" si="4"/>
        <v>0.52854272923408507</v>
      </c>
      <c r="U40" t="str">
        <f t="shared" si="5"/>
        <v>Feb-2025</v>
      </c>
      <c r="V40" t="str">
        <f t="shared" si="6"/>
        <v>Q1-2025</v>
      </c>
      <c r="W40" t="str">
        <f t="shared" si="7"/>
        <v>High</v>
      </c>
      <c r="X40" t="str">
        <f t="shared" si="8"/>
        <v>Europe &gt; Germany &gt; Frankfurt</v>
      </c>
      <c r="Y40" t="str" cm="1">
        <f t="array" ref="Y40">TEXT(_xlfn.AGGREGATE(15, 6, IF($E$2:$E$1000=E40, $B$2:$B$1000, ""), 1), "MMM-YYYY")</f>
        <v>Jan-2023</v>
      </c>
      <c r="Z40">
        <f t="shared" si="9"/>
        <v>25</v>
      </c>
      <c r="AA40">
        <f t="shared" si="10"/>
        <v>25</v>
      </c>
      <c r="AB40">
        <f t="shared" si="11"/>
        <v>1510846.7817000009</v>
      </c>
      <c r="AC40">
        <f>SUMIFS($Q$2:Q40, $J$2:J40, J40)</f>
        <v>1180253.0151799999</v>
      </c>
      <c r="AD40">
        <f t="shared" si="12"/>
        <v>0.78118643761611761</v>
      </c>
      <c r="AE40" t="str">
        <f t="shared" si="13"/>
        <v>A</v>
      </c>
      <c r="AF40">
        <f t="shared" si="14"/>
        <v>1</v>
      </c>
      <c r="AG40">
        <f t="shared" si="15"/>
        <v>0</v>
      </c>
      <c r="AH40">
        <f>MIN(StagingTable[[#This Row],[DiscountPct]], ControlPanel!$B$2/100)</f>
        <v>0.127</v>
      </c>
      <c r="AI40">
        <f>StagingTable[[#This Row],[UnitCost]] * (1 + ControlPanel!$B$3/100)</f>
        <v>938.20449999999994</v>
      </c>
      <c r="AJ40">
        <f>StagingTable[[#This Row],[Quantity]] * (1 + ControlPanel!$B$4/100)</f>
        <v>9.6</v>
      </c>
      <c r="AK40">
        <f>StagingTable[[#This Row],[UnitPrice]] * StagingTable[[#This Row],[UpliftedQuantity]] * (1 - StagingTable[[#This Row],[AdjustedDiscountPct]])</f>
        <v>16612.254143999999</v>
      </c>
      <c r="AL40">
        <f>StagingTable[[#This Row],[InflatedUnitCost]] * StagingTable[[#This Row],[UpliftedQuantity]]</f>
        <v>9006.7631999999994</v>
      </c>
      <c r="AM40">
        <f>StagingTable[[#This Row],[ScenarioRevenue]] - StagingTable[[#This Row],[ScenarioCost]]</f>
        <v>7605.4909439999992</v>
      </c>
    </row>
    <row r="41" spans="1:39" x14ac:dyDescent="0.35">
      <c r="A41" t="s">
        <v>241</v>
      </c>
      <c r="B41" s="6">
        <v>45203</v>
      </c>
      <c r="C41" s="2">
        <v>45228</v>
      </c>
      <c r="D41" t="s">
        <v>648</v>
      </c>
      <c r="E41" t="s">
        <v>660</v>
      </c>
      <c r="F41" t="s">
        <v>686</v>
      </c>
      <c r="G41" t="s">
        <v>705</v>
      </c>
      <c r="H41" t="s">
        <v>710</v>
      </c>
      <c r="I41" t="s">
        <v>719</v>
      </c>
      <c r="J41" t="s">
        <v>733</v>
      </c>
      <c r="K41" t="s">
        <v>961</v>
      </c>
      <c r="L41" s="8">
        <v>1239.8399999999999</v>
      </c>
      <c r="M41" s="8">
        <v>1482.75</v>
      </c>
      <c r="N41" s="8">
        <v>6.7000000000000004E-2</v>
      </c>
      <c r="O41">
        <v>10</v>
      </c>
      <c r="P41">
        <f t="shared" si="0"/>
        <v>25</v>
      </c>
      <c r="Q41">
        <f t="shared" si="1"/>
        <v>13834.057500000001</v>
      </c>
      <c r="R41">
        <f t="shared" si="2"/>
        <v>12398.4</v>
      </c>
      <c r="S41">
        <f t="shared" si="3"/>
        <v>1435.6575000000012</v>
      </c>
      <c r="T41">
        <f t="shared" si="4"/>
        <v>0.10377703721413628</v>
      </c>
      <c r="U41" t="str">
        <f t="shared" si="5"/>
        <v>Oct-2023</v>
      </c>
      <c r="V41" t="str">
        <f t="shared" si="6"/>
        <v>Q4-2023</v>
      </c>
      <c r="W41" t="str">
        <f t="shared" si="7"/>
        <v>Medium</v>
      </c>
      <c r="X41" t="str">
        <f t="shared" si="8"/>
        <v>Americas &gt; USA &gt; San Francisco</v>
      </c>
      <c r="Y41" t="str" cm="1">
        <f t="array" ref="Y41">TEXT(_xlfn.AGGREGATE(15, 6, IF($E$2:$E$1000=E41, $B$2:$B$1000, ""), 1), "MMM-YYYY")</f>
        <v>Jan-2023</v>
      </c>
      <c r="Z41">
        <f t="shared" si="9"/>
        <v>9</v>
      </c>
      <c r="AA41">
        <f t="shared" si="10"/>
        <v>9</v>
      </c>
      <c r="AB41">
        <f t="shared" si="11"/>
        <v>1510846.7817000009</v>
      </c>
      <c r="AC41">
        <f>SUMIFS($Q$2:Q41, $J$2:J41, J41)</f>
        <v>1194087.07268</v>
      </c>
      <c r="AD41">
        <f t="shared" si="12"/>
        <v>0.79034293029794611</v>
      </c>
      <c r="AE41" t="str">
        <f t="shared" si="13"/>
        <v>A</v>
      </c>
      <c r="AF41">
        <f t="shared" si="14"/>
        <v>0</v>
      </c>
      <c r="AG41">
        <f t="shared" si="15"/>
        <v>0</v>
      </c>
      <c r="AH41">
        <f>MIN(StagingTable[[#This Row],[DiscountPct]], ControlPanel!$B$2/100)</f>
        <v>6.7000000000000004E-2</v>
      </c>
      <c r="AI41">
        <f>StagingTable[[#This Row],[UnitCost]] * (1 + ControlPanel!$B$3/100)</f>
        <v>1425.8159999999998</v>
      </c>
      <c r="AJ41">
        <f>StagingTable[[#This Row],[Quantity]] * (1 + ControlPanel!$B$4/100)</f>
        <v>12</v>
      </c>
      <c r="AK41">
        <f>StagingTable[[#This Row],[UnitPrice]] * StagingTable[[#This Row],[UpliftedQuantity]] * (1 - StagingTable[[#This Row],[AdjustedDiscountPct]])</f>
        <v>16600.869000000002</v>
      </c>
      <c r="AL41">
        <f>StagingTable[[#This Row],[InflatedUnitCost]] * StagingTable[[#This Row],[UpliftedQuantity]]</f>
        <v>17109.791999999998</v>
      </c>
      <c r="AM41">
        <f>StagingTable[[#This Row],[ScenarioRevenue]] - StagingTable[[#This Row],[ScenarioCost]]</f>
        <v>-508.92299999999523</v>
      </c>
    </row>
    <row r="42" spans="1:39" x14ac:dyDescent="0.35">
      <c r="A42" t="s">
        <v>561</v>
      </c>
      <c r="B42" s="6">
        <v>45177</v>
      </c>
      <c r="C42" s="2">
        <v>45201</v>
      </c>
      <c r="D42" t="s">
        <v>648</v>
      </c>
      <c r="E42" t="s">
        <v>653</v>
      </c>
      <c r="F42" t="s">
        <v>667</v>
      </c>
      <c r="G42" t="s">
        <v>702</v>
      </c>
      <c r="H42" t="s">
        <v>711</v>
      </c>
      <c r="I42" t="s">
        <v>720</v>
      </c>
      <c r="J42" t="s">
        <v>733</v>
      </c>
      <c r="K42" t="s">
        <v>1279</v>
      </c>
      <c r="L42" s="8">
        <v>1299.03</v>
      </c>
      <c r="M42" s="8">
        <v>2451.2199999999998</v>
      </c>
      <c r="N42" s="8">
        <v>0.20799999999999999</v>
      </c>
      <c r="O42">
        <v>7</v>
      </c>
      <c r="P42">
        <f t="shared" si="0"/>
        <v>24</v>
      </c>
      <c r="Q42">
        <f t="shared" si="1"/>
        <v>13589.563679999999</v>
      </c>
      <c r="R42">
        <f t="shared" si="2"/>
        <v>9093.2099999999991</v>
      </c>
      <c r="S42">
        <f t="shared" si="3"/>
        <v>4496.3536800000002</v>
      </c>
      <c r="T42">
        <f t="shared" si="4"/>
        <v>0.33086814160320416</v>
      </c>
      <c r="U42" t="str">
        <f t="shared" si="5"/>
        <v>Sep-2023</v>
      </c>
      <c r="V42" t="str">
        <f t="shared" si="6"/>
        <v>Q3-2023</v>
      </c>
      <c r="W42" t="str">
        <f t="shared" si="7"/>
        <v>High</v>
      </c>
      <c r="X42" t="str">
        <f t="shared" si="8"/>
        <v>Americas &gt; Canada &gt; Toronto</v>
      </c>
      <c r="Y42" t="str" cm="1">
        <f t="array" ref="Y42">TEXT(_xlfn.AGGREGATE(15, 6, IF($E$2:$E$1000=E42, $B$2:$B$1000, ""), 1), "MMM-YYYY")</f>
        <v>Jan-2023</v>
      </c>
      <c r="Z42">
        <f t="shared" si="9"/>
        <v>8</v>
      </c>
      <c r="AA42">
        <f t="shared" si="10"/>
        <v>8</v>
      </c>
      <c r="AB42">
        <f t="shared" si="11"/>
        <v>1510846.7817000009</v>
      </c>
      <c r="AC42">
        <f>SUMIFS($Q$2:Q42, $J$2:J42, J42)</f>
        <v>1207676.6363599999</v>
      </c>
      <c r="AD42">
        <f t="shared" si="12"/>
        <v>0.79933759729171561</v>
      </c>
      <c r="AE42" t="str">
        <f t="shared" si="13"/>
        <v>A</v>
      </c>
      <c r="AF42">
        <f t="shared" si="14"/>
        <v>0</v>
      </c>
      <c r="AG42">
        <f t="shared" si="15"/>
        <v>1</v>
      </c>
      <c r="AH42">
        <f>MIN(StagingTable[[#This Row],[DiscountPct]], ControlPanel!$B$2/100)</f>
        <v>0.20799999999999999</v>
      </c>
      <c r="AI42">
        <f>StagingTable[[#This Row],[UnitCost]] * (1 + ControlPanel!$B$3/100)</f>
        <v>1493.8844999999999</v>
      </c>
      <c r="AJ42">
        <f>StagingTable[[#This Row],[Quantity]] * (1 + ControlPanel!$B$4/100)</f>
        <v>8.4</v>
      </c>
      <c r="AK42">
        <f>StagingTable[[#This Row],[UnitPrice]] * StagingTable[[#This Row],[UpliftedQuantity]] * (1 - StagingTable[[#This Row],[AdjustedDiscountPct]])</f>
        <v>16307.476416000001</v>
      </c>
      <c r="AL42">
        <f>StagingTable[[#This Row],[InflatedUnitCost]] * StagingTable[[#This Row],[UpliftedQuantity]]</f>
        <v>12548.629799999999</v>
      </c>
      <c r="AM42">
        <f>StagingTable[[#This Row],[ScenarioRevenue]] - StagingTable[[#This Row],[ScenarioCost]]</f>
        <v>3758.8466160000025</v>
      </c>
    </row>
    <row r="43" spans="1:39" x14ac:dyDescent="0.35">
      <c r="A43" t="s">
        <v>108</v>
      </c>
      <c r="B43" s="6">
        <v>45569</v>
      </c>
      <c r="C43" s="2">
        <v>45598</v>
      </c>
      <c r="D43" t="s">
        <v>646</v>
      </c>
      <c r="E43" t="s">
        <v>651</v>
      </c>
      <c r="F43" t="s">
        <v>669</v>
      </c>
      <c r="G43" t="s">
        <v>701</v>
      </c>
      <c r="H43" t="s">
        <v>710</v>
      </c>
      <c r="I43" t="s">
        <v>721</v>
      </c>
      <c r="J43" t="s">
        <v>733</v>
      </c>
      <c r="K43" t="s">
        <v>827</v>
      </c>
      <c r="L43" s="8">
        <v>412.09</v>
      </c>
      <c r="M43" s="8">
        <v>968.94</v>
      </c>
      <c r="N43" s="8">
        <v>9.9000000000000005E-2</v>
      </c>
      <c r="O43">
        <v>15</v>
      </c>
      <c r="P43">
        <f t="shared" si="0"/>
        <v>29</v>
      </c>
      <c r="Q43">
        <f t="shared" si="1"/>
        <v>13095.224100000001</v>
      </c>
      <c r="R43">
        <f t="shared" si="2"/>
        <v>6181.3499999999995</v>
      </c>
      <c r="S43">
        <f t="shared" si="3"/>
        <v>6913.8741000000018</v>
      </c>
      <c r="T43">
        <f t="shared" si="4"/>
        <v>0.52796913189137418</v>
      </c>
      <c r="U43" t="str">
        <f t="shared" si="5"/>
        <v>Oct-2024</v>
      </c>
      <c r="V43" t="str">
        <f t="shared" si="6"/>
        <v>Q4-2024</v>
      </c>
      <c r="W43" t="str">
        <f t="shared" si="7"/>
        <v>Medium</v>
      </c>
      <c r="X43" t="str">
        <f t="shared" si="8"/>
        <v>Africa &gt; Nigeria &gt; Abuja</v>
      </c>
      <c r="Y43" t="str" cm="1">
        <f t="array" ref="Y43">TEXT(_xlfn.AGGREGATE(15, 6, IF($E$2:$E$1000=E43, $B$2:$B$1000, ""), 1), "MMM-YYYY")</f>
        <v>Jan-2023</v>
      </c>
      <c r="Z43">
        <f t="shared" si="9"/>
        <v>21</v>
      </c>
      <c r="AA43">
        <f t="shared" si="10"/>
        <v>21</v>
      </c>
      <c r="AB43">
        <f t="shared" si="11"/>
        <v>1510846.7817000009</v>
      </c>
      <c r="AC43">
        <f>SUMIFS($Q$2:Q43, $J$2:J43, J43)</f>
        <v>1220771.8604599999</v>
      </c>
      <c r="AD43">
        <f t="shared" si="12"/>
        <v>0.80800507056472703</v>
      </c>
      <c r="AE43" t="str">
        <f t="shared" si="13"/>
        <v>B</v>
      </c>
      <c r="AF43">
        <f t="shared" si="14"/>
        <v>0</v>
      </c>
      <c r="AG43">
        <f t="shared" si="15"/>
        <v>0</v>
      </c>
      <c r="AH43">
        <f>MIN(StagingTable[[#This Row],[DiscountPct]], ControlPanel!$B$2/100)</f>
        <v>9.9000000000000005E-2</v>
      </c>
      <c r="AI43">
        <f>StagingTable[[#This Row],[UnitCost]] * (1 + ControlPanel!$B$3/100)</f>
        <v>473.90349999999995</v>
      </c>
      <c r="AJ43">
        <f>StagingTable[[#This Row],[Quantity]] * (1 + ControlPanel!$B$4/100)</f>
        <v>18</v>
      </c>
      <c r="AK43">
        <f>StagingTable[[#This Row],[UnitPrice]] * StagingTable[[#This Row],[UpliftedQuantity]] * (1 - StagingTable[[#This Row],[AdjustedDiscountPct]])</f>
        <v>15714.268920000002</v>
      </c>
      <c r="AL43">
        <f>StagingTable[[#This Row],[InflatedUnitCost]] * StagingTable[[#This Row],[UpliftedQuantity]]</f>
        <v>8530.262999999999</v>
      </c>
      <c r="AM43">
        <f>StagingTable[[#This Row],[ScenarioRevenue]] - StagingTable[[#This Row],[ScenarioCost]]</f>
        <v>7184.0059200000032</v>
      </c>
    </row>
    <row r="44" spans="1:39" x14ac:dyDescent="0.35">
      <c r="A44" t="s">
        <v>65</v>
      </c>
      <c r="B44" s="6">
        <v>45602</v>
      </c>
      <c r="C44" s="2">
        <v>45618</v>
      </c>
      <c r="D44" t="s">
        <v>648</v>
      </c>
      <c r="E44" t="s">
        <v>653</v>
      </c>
      <c r="F44" t="s">
        <v>667</v>
      </c>
      <c r="G44" t="s">
        <v>703</v>
      </c>
      <c r="H44" t="s">
        <v>710</v>
      </c>
      <c r="I44" t="s">
        <v>726</v>
      </c>
      <c r="J44" t="s">
        <v>733</v>
      </c>
      <c r="K44" t="s">
        <v>784</v>
      </c>
      <c r="L44" s="8">
        <v>1454.11</v>
      </c>
      <c r="M44" s="8">
        <v>2629.75</v>
      </c>
      <c r="N44" s="8">
        <v>0.29199999999999998</v>
      </c>
      <c r="O44">
        <v>7</v>
      </c>
      <c r="P44">
        <f t="shared" si="0"/>
        <v>16</v>
      </c>
      <c r="Q44">
        <f t="shared" si="1"/>
        <v>13033.040999999999</v>
      </c>
      <c r="R44">
        <f t="shared" si="2"/>
        <v>10178.769999999999</v>
      </c>
      <c r="S44">
        <f t="shared" si="3"/>
        <v>2854.2710000000006</v>
      </c>
      <c r="T44">
        <f t="shared" si="4"/>
        <v>0.21900268709351875</v>
      </c>
      <c r="U44" t="str">
        <f t="shared" si="5"/>
        <v>Nov-2024</v>
      </c>
      <c r="V44" t="str">
        <f t="shared" si="6"/>
        <v>Q4-2024</v>
      </c>
      <c r="W44" t="str">
        <f t="shared" si="7"/>
        <v>High</v>
      </c>
      <c r="X44" t="str">
        <f t="shared" si="8"/>
        <v>Americas &gt; Canada &gt; Toronto</v>
      </c>
      <c r="Y44" t="str" cm="1">
        <f t="array" ref="Y44">TEXT(_xlfn.AGGREGATE(15, 6, IF($E$2:$E$1000=E44, $B$2:$B$1000, ""), 1), "MMM-YYYY")</f>
        <v>Jan-2023</v>
      </c>
      <c r="Z44">
        <f t="shared" si="9"/>
        <v>22</v>
      </c>
      <c r="AA44">
        <f t="shared" si="10"/>
        <v>22</v>
      </c>
      <c r="AB44">
        <f t="shared" si="11"/>
        <v>1510846.7817000009</v>
      </c>
      <c r="AC44">
        <f>SUMIFS($Q$2:Q44, $J$2:J44, J44)</f>
        <v>1233804.9014599998</v>
      </c>
      <c r="AD44">
        <f t="shared" si="12"/>
        <v>0.81663138605737762</v>
      </c>
      <c r="AE44" t="str">
        <f t="shared" si="13"/>
        <v>B</v>
      </c>
      <c r="AF44">
        <f t="shared" si="14"/>
        <v>0</v>
      </c>
      <c r="AG44">
        <f t="shared" si="15"/>
        <v>1</v>
      </c>
      <c r="AH44">
        <f>MIN(StagingTable[[#This Row],[DiscountPct]], ControlPanel!$B$2/100)</f>
        <v>0.25</v>
      </c>
      <c r="AI44">
        <f>StagingTable[[#This Row],[UnitCost]] * (1 + ControlPanel!$B$3/100)</f>
        <v>1672.2264999999998</v>
      </c>
      <c r="AJ44">
        <f>StagingTable[[#This Row],[Quantity]] * (1 + ControlPanel!$B$4/100)</f>
        <v>8.4</v>
      </c>
      <c r="AK44">
        <f>StagingTable[[#This Row],[UnitPrice]] * StagingTable[[#This Row],[UpliftedQuantity]] * (1 - StagingTable[[#This Row],[AdjustedDiscountPct]])</f>
        <v>16567.425000000003</v>
      </c>
      <c r="AL44">
        <f>StagingTable[[#This Row],[InflatedUnitCost]] * StagingTable[[#This Row],[UpliftedQuantity]]</f>
        <v>14046.702599999999</v>
      </c>
      <c r="AM44">
        <f>StagingTable[[#This Row],[ScenarioRevenue]] - StagingTable[[#This Row],[ScenarioCost]]</f>
        <v>2520.7224000000042</v>
      </c>
    </row>
    <row r="45" spans="1:39" x14ac:dyDescent="0.35">
      <c r="A45" t="s">
        <v>506</v>
      </c>
      <c r="B45" s="6">
        <v>45861</v>
      </c>
      <c r="C45" s="2">
        <v>45888</v>
      </c>
      <c r="D45" t="s">
        <v>647</v>
      </c>
      <c r="E45" t="s">
        <v>652</v>
      </c>
      <c r="F45" t="s">
        <v>694</v>
      </c>
      <c r="G45" t="s">
        <v>704</v>
      </c>
      <c r="H45" t="s">
        <v>709</v>
      </c>
      <c r="I45" t="s">
        <v>717</v>
      </c>
      <c r="J45" t="s">
        <v>733</v>
      </c>
      <c r="K45" t="s">
        <v>1225</v>
      </c>
      <c r="L45" s="8">
        <v>896.09</v>
      </c>
      <c r="M45" s="8">
        <v>744.27</v>
      </c>
      <c r="N45" s="8">
        <v>8.3000000000000004E-2</v>
      </c>
      <c r="O45">
        <v>18</v>
      </c>
      <c r="P45">
        <f t="shared" si="0"/>
        <v>27</v>
      </c>
      <c r="Q45">
        <f t="shared" si="1"/>
        <v>12284.920620000001</v>
      </c>
      <c r="R45">
        <f t="shared" si="2"/>
        <v>16129.62</v>
      </c>
      <c r="S45">
        <f t="shared" si="3"/>
        <v>-3844.69938</v>
      </c>
      <c r="T45">
        <f t="shared" si="4"/>
        <v>-0.31296086469950668</v>
      </c>
      <c r="U45" t="str">
        <f t="shared" si="5"/>
        <v>Jul-2025</v>
      </c>
      <c r="V45" t="str">
        <f t="shared" si="6"/>
        <v>Q3-2025</v>
      </c>
      <c r="W45" t="str">
        <f t="shared" si="7"/>
        <v>Low</v>
      </c>
      <c r="X45" t="str">
        <f t="shared" si="8"/>
        <v>Asia &gt; Japan &gt; Nagoya</v>
      </c>
      <c r="Y45" t="str" cm="1">
        <f t="array" ref="Y45">TEXT(_xlfn.AGGREGATE(15, 6, IF($E$2:$E$1000=E45, $B$2:$B$1000, ""), 1), "MMM-YYYY")</f>
        <v>Mar-2023</v>
      </c>
      <c r="Z45">
        <f t="shared" si="9"/>
        <v>28</v>
      </c>
      <c r="AA45">
        <f t="shared" si="10"/>
        <v>28</v>
      </c>
      <c r="AB45">
        <f t="shared" si="11"/>
        <v>1510846.7817000009</v>
      </c>
      <c r="AC45">
        <f>SUMIFS($Q$2:Q45, $J$2:J45, J45)</f>
        <v>1246089.8220799998</v>
      </c>
      <c r="AD45">
        <f t="shared" si="12"/>
        <v>0.82476253527038845</v>
      </c>
      <c r="AE45" t="str">
        <f t="shared" si="13"/>
        <v>B</v>
      </c>
      <c r="AF45">
        <f t="shared" si="14"/>
        <v>0</v>
      </c>
      <c r="AG45">
        <f t="shared" si="15"/>
        <v>0</v>
      </c>
      <c r="AH45">
        <f>MIN(StagingTable[[#This Row],[DiscountPct]], ControlPanel!$B$2/100)</f>
        <v>8.3000000000000004E-2</v>
      </c>
      <c r="AI45">
        <f>StagingTable[[#This Row],[UnitCost]] * (1 + ControlPanel!$B$3/100)</f>
        <v>1030.5035</v>
      </c>
      <c r="AJ45">
        <f>StagingTable[[#This Row],[Quantity]] * (1 + ControlPanel!$B$4/100)</f>
        <v>21.599999999999998</v>
      </c>
      <c r="AK45">
        <f>StagingTable[[#This Row],[UnitPrice]] * StagingTable[[#This Row],[UpliftedQuantity]] * (1 - StagingTable[[#This Row],[AdjustedDiscountPct]])</f>
        <v>14741.904743999999</v>
      </c>
      <c r="AL45">
        <f>StagingTable[[#This Row],[InflatedUnitCost]] * StagingTable[[#This Row],[UpliftedQuantity]]</f>
        <v>22258.875599999999</v>
      </c>
      <c r="AM45">
        <f>StagingTable[[#This Row],[ScenarioRevenue]] - StagingTable[[#This Row],[ScenarioCost]]</f>
        <v>-7516.9708559999999</v>
      </c>
    </row>
    <row r="46" spans="1:39" x14ac:dyDescent="0.35">
      <c r="A46" t="s">
        <v>567</v>
      </c>
      <c r="B46" s="6">
        <v>45704</v>
      </c>
      <c r="C46" s="2">
        <v>45733</v>
      </c>
      <c r="D46" t="s">
        <v>649</v>
      </c>
      <c r="E46" t="s">
        <v>656</v>
      </c>
      <c r="F46" t="s">
        <v>684</v>
      </c>
      <c r="G46" t="s">
        <v>704</v>
      </c>
      <c r="H46" t="s">
        <v>707</v>
      </c>
      <c r="I46" t="s">
        <v>716</v>
      </c>
      <c r="J46" t="s">
        <v>733</v>
      </c>
      <c r="K46" t="s">
        <v>1285</v>
      </c>
      <c r="L46" s="8">
        <v>730.42</v>
      </c>
      <c r="M46" s="8">
        <v>956.7</v>
      </c>
      <c r="N46" s="8">
        <v>4.2000000000000003E-2</v>
      </c>
      <c r="O46">
        <v>13</v>
      </c>
      <c r="P46">
        <f t="shared" si="0"/>
        <v>29</v>
      </c>
      <c r="Q46">
        <f t="shared" si="1"/>
        <v>11914.7418</v>
      </c>
      <c r="R46">
        <f t="shared" si="2"/>
        <v>9495.4599999999991</v>
      </c>
      <c r="S46">
        <f t="shared" si="3"/>
        <v>2419.2818000000007</v>
      </c>
      <c r="T46">
        <f t="shared" si="4"/>
        <v>0.20304945256975696</v>
      </c>
      <c r="U46" t="str">
        <f t="shared" si="5"/>
        <v>Feb-2025</v>
      </c>
      <c r="V46" t="str">
        <f t="shared" si="6"/>
        <v>Q1-2025</v>
      </c>
      <c r="W46" t="str">
        <f t="shared" si="7"/>
        <v>Medium</v>
      </c>
      <c r="X46" t="str">
        <f t="shared" si="8"/>
        <v>Europe &gt; Germany &gt; Munich</v>
      </c>
      <c r="Y46" t="str" cm="1">
        <f t="array" ref="Y46">TEXT(_xlfn.AGGREGATE(15, 6, IF($E$2:$E$1000=E46, $B$2:$B$1000, ""), 1), "MMM-YYYY")</f>
        <v>Jan-2023</v>
      </c>
      <c r="Z46">
        <f t="shared" si="9"/>
        <v>25</v>
      </c>
      <c r="AA46">
        <f t="shared" si="10"/>
        <v>25</v>
      </c>
      <c r="AB46">
        <f t="shared" si="11"/>
        <v>1510846.7817000009</v>
      </c>
      <c r="AC46">
        <f>SUMIFS($Q$2:Q46, $J$2:J46, J46)</f>
        <v>1258004.5638799998</v>
      </c>
      <c r="AD46">
        <f t="shared" si="12"/>
        <v>0.83264867034663592</v>
      </c>
      <c r="AE46" t="str">
        <f t="shared" si="13"/>
        <v>B</v>
      </c>
      <c r="AF46">
        <f t="shared" si="14"/>
        <v>0</v>
      </c>
      <c r="AG46">
        <f t="shared" si="15"/>
        <v>0</v>
      </c>
      <c r="AH46">
        <f>MIN(StagingTable[[#This Row],[DiscountPct]], ControlPanel!$B$2/100)</f>
        <v>4.2000000000000003E-2</v>
      </c>
      <c r="AI46">
        <f>StagingTable[[#This Row],[UnitCost]] * (1 + ControlPanel!$B$3/100)</f>
        <v>839.98299999999983</v>
      </c>
      <c r="AJ46">
        <f>StagingTable[[#This Row],[Quantity]] * (1 + ControlPanel!$B$4/100)</f>
        <v>15.6</v>
      </c>
      <c r="AK46">
        <f>StagingTable[[#This Row],[UnitPrice]] * StagingTable[[#This Row],[UpliftedQuantity]] * (1 - StagingTable[[#This Row],[AdjustedDiscountPct]])</f>
        <v>14297.69016</v>
      </c>
      <c r="AL46">
        <f>StagingTable[[#This Row],[InflatedUnitCost]] * StagingTable[[#This Row],[UpliftedQuantity]]</f>
        <v>13103.734799999997</v>
      </c>
      <c r="AM46">
        <f>StagingTable[[#This Row],[ScenarioRevenue]] - StagingTable[[#This Row],[ScenarioCost]]</f>
        <v>1193.9553600000036</v>
      </c>
    </row>
    <row r="47" spans="1:39" x14ac:dyDescent="0.35">
      <c r="A47" t="s">
        <v>169</v>
      </c>
      <c r="B47" s="6">
        <v>45230</v>
      </c>
      <c r="C47" s="2">
        <v>45232</v>
      </c>
      <c r="D47" t="s">
        <v>646</v>
      </c>
      <c r="E47" t="s">
        <v>650</v>
      </c>
      <c r="F47" t="s">
        <v>662</v>
      </c>
      <c r="G47" t="s">
        <v>702</v>
      </c>
      <c r="H47" t="s">
        <v>707</v>
      </c>
      <c r="I47" t="s">
        <v>719</v>
      </c>
      <c r="J47" t="s">
        <v>733</v>
      </c>
      <c r="K47" t="s">
        <v>888</v>
      </c>
      <c r="L47" s="8">
        <v>867.89</v>
      </c>
      <c r="M47" s="8">
        <v>1349.94</v>
      </c>
      <c r="N47" s="8">
        <v>0.184</v>
      </c>
      <c r="O47">
        <v>10</v>
      </c>
      <c r="P47">
        <f t="shared" si="0"/>
        <v>2</v>
      </c>
      <c r="Q47">
        <f t="shared" si="1"/>
        <v>11015.510400000003</v>
      </c>
      <c r="R47">
        <f t="shared" si="2"/>
        <v>8678.9</v>
      </c>
      <c r="S47">
        <f t="shared" si="3"/>
        <v>2336.6104000000032</v>
      </c>
      <c r="T47">
        <f t="shared" si="4"/>
        <v>0.21212003031652557</v>
      </c>
      <c r="U47" t="str">
        <f t="shared" si="5"/>
        <v>Oct-2023</v>
      </c>
      <c r="V47" t="str">
        <f t="shared" si="6"/>
        <v>Q4-2023</v>
      </c>
      <c r="W47" t="str">
        <f t="shared" si="7"/>
        <v>Medium</v>
      </c>
      <c r="X47" t="str">
        <f t="shared" si="8"/>
        <v>Africa &gt; Kenya &gt; Kisumu</v>
      </c>
      <c r="Y47" t="str" cm="1">
        <f t="array" ref="Y47">TEXT(_xlfn.AGGREGATE(15, 6, IF($E$2:$E$1000=E47, $B$2:$B$1000, ""), 1), "MMM-YYYY")</f>
        <v>Jan-2023</v>
      </c>
      <c r="Z47">
        <f t="shared" si="9"/>
        <v>9</v>
      </c>
      <c r="AA47">
        <f t="shared" si="10"/>
        <v>9</v>
      </c>
      <c r="AB47">
        <f t="shared" si="11"/>
        <v>1510846.7817000009</v>
      </c>
      <c r="AC47">
        <f>SUMIFS($Q$2:Q47, $J$2:J47, J47)</f>
        <v>1269020.0742799998</v>
      </c>
      <c r="AD47">
        <f t="shared" si="12"/>
        <v>0.83993962170810055</v>
      </c>
      <c r="AE47" t="str">
        <f t="shared" si="13"/>
        <v>B</v>
      </c>
      <c r="AF47">
        <f t="shared" si="14"/>
        <v>1</v>
      </c>
      <c r="AG47">
        <f t="shared" si="15"/>
        <v>0</v>
      </c>
      <c r="AH47">
        <f>MIN(StagingTable[[#This Row],[DiscountPct]], ControlPanel!$B$2/100)</f>
        <v>0.184</v>
      </c>
      <c r="AI47">
        <f>StagingTable[[#This Row],[UnitCost]] * (1 + ControlPanel!$B$3/100)</f>
        <v>998.07349999999985</v>
      </c>
      <c r="AJ47">
        <f>StagingTable[[#This Row],[Quantity]] * (1 + ControlPanel!$B$4/100)</f>
        <v>12</v>
      </c>
      <c r="AK47">
        <f>StagingTable[[#This Row],[UnitPrice]] * StagingTable[[#This Row],[UpliftedQuantity]] * (1 - StagingTable[[#This Row],[AdjustedDiscountPct]])</f>
        <v>13218.612480000002</v>
      </c>
      <c r="AL47">
        <f>StagingTable[[#This Row],[InflatedUnitCost]] * StagingTable[[#This Row],[UpliftedQuantity]]</f>
        <v>11976.881999999998</v>
      </c>
      <c r="AM47">
        <f>StagingTable[[#This Row],[ScenarioRevenue]] - StagingTable[[#This Row],[ScenarioCost]]</f>
        <v>1241.7304800000038</v>
      </c>
    </row>
    <row r="48" spans="1:39" x14ac:dyDescent="0.35">
      <c r="A48" t="s">
        <v>493</v>
      </c>
      <c r="B48" s="6">
        <v>45032</v>
      </c>
      <c r="C48" s="2">
        <v>45035</v>
      </c>
      <c r="D48" t="s">
        <v>649</v>
      </c>
      <c r="E48" t="s">
        <v>656</v>
      </c>
      <c r="F48" t="s">
        <v>684</v>
      </c>
      <c r="G48" t="s">
        <v>701</v>
      </c>
      <c r="H48" t="s">
        <v>711</v>
      </c>
      <c r="I48" t="s">
        <v>717</v>
      </c>
      <c r="J48" t="s">
        <v>733</v>
      </c>
      <c r="K48" t="s">
        <v>1212</v>
      </c>
      <c r="L48" s="8">
        <v>553.61</v>
      </c>
      <c r="M48" s="8">
        <v>699.47</v>
      </c>
      <c r="N48" s="8">
        <v>0.02</v>
      </c>
      <c r="O48">
        <v>16</v>
      </c>
      <c r="P48">
        <f t="shared" si="0"/>
        <v>3</v>
      </c>
      <c r="Q48">
        <f t="shared" si="1"/>
        <v>10967.6896</v>
      </c>
      <c r="R48">
        <f t="shared" si="2"/>
        <v>8857.76</v>
      </c>
      <c r="S48">
        <f t="shared" si="3"/>
        <v>2109.9295999999995</v>
      </c>
      <c r="T48">
        <f t="shared" si="4"/>
        <v>0.19237685209472008</v>
      </c>
      <c r="U48" t="str">
        <f t="shared" si="5"/>
        <v>Apr-2023</v>
      </c>
      <c r="V48" t="str">
        <f t="shared" si="6"/>
        <v>Q2-2023</v>
      </c>
      <c r="W48" t="str">
        <f t="shared" si="7"/>
        <v>Low</v>
      </c>
      <c r="X48" t="str">
        <f t="shared" si="8"/>
        <v>Europe &gt; Germany &gt; Munich</v>
      </c>
      <c r="Y48" t="str" cm="1">
        <f t="array" ref="Y48">TEXT(_xlfn.AGGREGATE(15, 6, IF($E$2:$E$1000=E48, $B$2:$B$1000, ""), 1), "MMM-YYYY")</f>
        <v>Jan-2023</v>
      </c>
      <c r="Z48">
        <f t="shared" si="9"/>
        <v>3</v>
      </c>
      <c r="AA48">
        <f t="shared" si="10"/>
        <v>3</v>
      </c>
      <c r="AB48">
        <f t="shared" si="11"/>
        <v>1510846.7817000009</v>
      </c>
      <c r="AC48">
        <f>SUMIFS($Q$2:Q48, $J$2:J48, J48)</f>
        <v>1279987.7638799998</v>
      </c>
      <c r="AD48">
        <f t="shared" si="12"/>
        <v>0.84719892141528796</v>
      </c>
      <c r="AE48" t="str">
        <f t="shared" si="13"/>
        <v>B</v>
      </c>
      <c r="AF48">
        <f t="shared" si="14"/>
        <v>1</v>
      </c>
      <c r="AG48">
        <f t="shared" si="15"/>
        <v>0</v>
      </c>
      <c r="AH48">
        <f>MIN(StagingTable[[#This Row],[DiscountPct]], ControlPanel!$B$2/100)</f>
        <v>0.02</v>
      </c>
      <c r="AI48">
        <f>StagingTable[[#This Row],[UnitCost]] * (1 + ControlPanel!$B$3/100)</f>
        <v>636.65149999999994</v>
      </c>
      <c r="AJ48">
        <f>StagingTable[[#This Row],[Quantity]] * (1 + ControlPanel!$B$4/100)</f>
        <v>19.2</v>
      </c>
      <c r="AK48">
        <f>StagingTable[[#This Row],[UnitPrice]] * StagingTable[[#This Row],[UpliftedQuantity]] * (1 - StagingTable[[#This Row],[AdjustedDiscountPct]])</f>
        <v>13161.22752</v>
      </c>
      <c r="AL48">
        <f>StagingTable[[#This Row],[InflatedUnitCost]] * StagingTable[[#This Row],[UpliftedQuantity]]</f>
        <v>12223.708799999999</v>
      </c>
      <c r="AM48">
        <f>StagingTable[[#This Row],[ScenarioRevenue]] - StagingTable[[#This Row],[ScenarioCost]]</f>
        <v>937.51872000000185</v>
      </c>
    </row>
    <row r="49" spans="1:39" x14ac:dyDescent="0.35">
      <c r="A49" t="s">
        <v>185</v>
      </c>
      <c r="B49" s="6">
        <v>45488</v>
      </c>
      <c r="C49" s="2">
        <v>45488</v>
      </c>
      <c r="D49" t="s">
        <v>647</v>
      </c>
      <c r="E49" t="s">
        <v>652</v>
      </c>
      <c r="F49" t="s">
        <v>689</v>
      </c>
      <c r="G49" t="s">
        <v>705</v>
      </c>
      <c r="H49" t="s">
        <v>709</v>
      </c>
      <c r="I49" t="s">
        <v>715</v>
      </c>
      <c r="J49" t="s">
        <v>733</v>
      </c>
      <c r="K49" t="s">
        <v>904</v>
      </c>
      <c r="L49" s="8">
        <v>801.77</v>
      </c>
      <c r="M49" s="8">
        <v>1218.92</v>
      </c>
      <c r="N49" s="8">
        <v>0.254</v>
      </c>
      <c r="O49">
        <v>12</v>
      </c>
      <c r="P49">
        <f t="shared" si="0"/>
        <v>0</v>
      </c>
      <c r="Q49">
        <f t="shared" si="1"/>
        <v>10911.771840000001</v>
      </c>
      <c r="R49">
        <f t="shared" si="2"/>
        <v>9621.24</v>
      </c>
      <c r="S49">
        <f t="shared" si="3"/>
        <v>1290.5318400000015</v>
      </c>
      <c r="T49">
        <f t="shared" si="4"/>
        <v>0.11826968698788347</v>
      </c>
      <c r="U49" t="str">
        <f t="shared" si="5"/>
        <v>Jul-2024</v>
      </c>
      <c r="V49" t="str">
        <f t="shared" si="6"/>
        <v>Q3-2024</v>
      </c>
      <c r="W49" t="str">
        <f t="shared" si="7"/>
        <v>Medium</v>
      </c>
      <c r="X49" t="str">
        <f t="shared" si="8"/>
        <v>Asia &gt; Japan &gt; Tokyo</v>
      </c>
      <c r="Y49" t="str" cm="1">
        <f t="array" ref="Y49">TEXT(_xlfn.AGGREGATE(15, 6, IF($E$2:$E$1000=E49, $B$2:$B$1000, ""), 1), "MMM-YYYY")</f>
        <v>Mar-2023</v>
      </c>
      <c r="Z49">
        <f t="shared" si="9"/>
        <v>16</v>
      </c>
      <c r="AA49">
        <f t="shared" si="10"/>
        <v>16</v>
      </c>
      <c r="AB49">
        <f t="shared" si="11"/>
        <v>1510846.7817000009</v>
      </c>
      <c r="AC49">
        <f>SUMIFS($Q$2:Q49, $J$2:J49, J49)</f>
        <v>1290899.5357199998</v>
      </c>
      <c r="AD49">
        <f t="shared" si="12"/>
        <v>0.85442121024839002</v>
      </c>
      <c r="AE49" t="str">
        <f t="shared" si="13"/>
        <v>B</v>
      </c>
      <c r="AF49">
        <f t="shared" si="14"/>
        <v>1</v>
      </c>
      <c r="AG49">
        <f t="shared" si="15"/>
        <v>1</v>
      </c>
      <c r="AH49">
        <f>MIN(StagingTable[[#This Row],[DiscountPct]], ControlPanel!$B$2/100)</f>
        <v>0.25</v>
      </c>
      <c r="AI49">
        <f>StagingTable[[#This Row],[UnitCost]] * (1 + ControlPanel!$B$3/100)</f>
        <v>922.03549999999996</v>
      </c>
      <c r="AJ49">
        <f>StagingTable[[#This Row],[Quantity]] * (1 + ControlPanel!$B$4/100)</f>
        <v>14.399999999999999</v>
      </c>
      <c r="AK49">
        <f>StagingTable[[#This Row],[UnitPrice]] * StagingTable[[#This Row],[UpliftedQuantity]] * (1 - StagingTable[[#This Row],[AdjustedDiscountPct]])</f>
        <v>13164.335999999999</v>
      </c>
      <c r="AL49">
        <f>StagingTable[[#This Row],[InflatedUnitCost]] * StagingTable[[#This Row],[UpliftedQuantity]]</f>
        <v>13277.311199999998</v>
      </c>
      <c r="AM49">
        <f>StagingTable[[#This Row],[ScenarioRevenue]] - StagingTable[[#This Row],[ScenarioCost]]</f>
        <v>-112.97519999999895</v>
      </c>
    </row>
    <row r="50" spans="1:39" x14ac:dyDescent="0.35">
      <c r="A50" t="s">
        <v>339</v>
      </c>
      <c r="B50" s="6">
        <v>45053</v>
      </c>
      <c r="C50" s="2">
        <v>45075</v>
      </c>
      <c r="D50" t="s">
        <v>646</v>
      </c>
      <c r="E50" t="s">
        <v>661</v>
      </c>
      <c r="F50" t="s">
        <v>687</v>
      </c>
      <c r="G50" t="s">
        <v>702</v>
      </c>
      <c r="H50" t="s">
        <v>710</v>
      </c>
      <c r="I50" t="s">
        <v>723</v>
      </c>
      <c r="J50" t="s">
        <v>733</v>
      </c>
      <c r="K50" t="s">
        <v>1059</v>
      </c>
      <c r="L50" s="8">
        <v>653.86</v>
      </c>
      <c r="M50" s="8">
        <v>931.84</v>
      </c>
      <c r="N50" s="8">
        <v>0.121</v>
      </c>
      <c r="O50">
        <v>13</v>
      </c>
      <c r="P50">
        <f t="shared" si="0"/>
        <v>22</v>
      </c>
      <c r="Q50">
        <f t="shared" si="1"/>
        <v>10648.135679999999</v>
      </c>
      <c r="R50">
        <f t="shared" si="2"/>
        <v>8500.18</v>
      </c>
      <c r="S50">
        <f t="shared" si="3"/>
        <v>2147.9556799999991</v>
      </c>
      <c r="T50">
        <f t="shared" si="4"/>
        <v>0.20172129136506262</v>
      </c>
      <c r="U50" t="str">
        <f t="shared" si="5"/>
        <v>May-2023</v>
      </c>
      <c r="V50" t="str">
        <f t="shared" si="6"/>
        <v>Q2-2023</v>
      </c>
      <c r="W50" t="str">
        <f t="shared" si="7"/>
        <v>Medium</v>
      </c>
      <c r="X50" t="str">
        <f t="shared" si="8"/>
        <v>Africa &gt; South Africa &gt; Durban</v>
      </c>
      <c r="Y50" t="str" cm="1">
        <f t="array" ref="Y50">TEXT(_xlfn.AGGREGATE(15, 6, IF($E$2:$E$1000=E50, $B$2:$B$1000, ""), 1), "MMM-YYYY")</f>
        <v>Jan-2023</v>
      </c>
      <c r="Z50">
        <f t="shared" si="9"/>
        <v>4</v>
      </c>
      <c r="AA50">
        <f t="shared" si="10"/>
        <v>4</v>
      </c>
      <c r="AB50">
        <f t="shared" si="11"/>
        <v>1510846.7817000009</v>
      </c>
      <c r="AC50">
        <f>SUMIFS($Q$2:Q50, $J$2:J50, J50)</f>
        <v>1301547.6713999999</v>
      </c>
      <c r="AD50">
        <f t="shared" si="12"/>
        <v>0.86146900345215804</v>
      </c>
      <c r="AE50" t="str">
        <f t="shared" si="13"/>
        <v>B</v>
      </c>
      <c r="AF50">
        <f t="shared" si="14"/>
        <v>0</v>
      </c>
      <c r="AG50">
        <f t="shared" si="15"/>
        <v>0</v>
      </c>
      <c r="AH50">
        <f>MIN(StagingTable[[#This Row],[DiscountPct]], ControlPanel!$B$2/100)</f>
        <v>0.121</v>
      </c>
      <c r="AI50">
        <f>StagingTable[[#This Row],[UnitCost]] * (1 + ControlPanel!$B$3/100)</f>
        <v>751.93899999999996</v>
      </c>
      <c r="AJ50">
        <f>StagingTable[[#This Row],[Quantity]] * (1 + ControlPanel!$B$4/100)</f>
        <v>15.6</v>
      </c>
      <c r="AK50">
        <f>StagingTable[[#This Row],[UnitPrice]] * StagingTable[[#This Row],[UpliftedQuantity]] * (1 - StagingTable[[#This Row],[AdjustedDiscountPct]])</f>
        <v>12777.762816</v>
      </c>
      <c r="AL50">
        <f>StagingTable[[#This Row],[InflatedUnitCost]] * StagingTable[[#This Row],[UpliftedQuantity]]</f>
        <v>11730.248399999999</v>
      </c>
      <c r="AM50">
        <f>StagingTable[[#This Row],[ScenarioRevenue]] - StagingTable[[#This Row],[ScenarioCost]]</f>
        <v>1047.5144160000018</v>
      </c>
    </row>
    <row r="51" spans="1:39" x14ac:dyDescent="0.35">
      <c r="A51" t="s">
        <v>228</v>
      </c>
      <c r="B51" s="6">
        <v>45240</v>
      </c>
      <c r="C51" s="2">
        <v>45258</v>
      </c>
      <c r="D51" t="s">
        <v>648</v>
      </c>
      <c r="E51" t="s">
        <v>655</v>
      </c>
      <c r="F51" t="s">
        <v>672</v>
      </c>
      <c r="G51" t="s">
        <v>702</v>
      </c>
      <c r="H51" t="s">
        <v>709</v>
      </c>
      <c r="I51" t="s">
        <v>716</v>
      </c>
      <c r="J51" t="s">
        <v>733</v>
      </c>
      <c r="K51" t="s">
        <v>948</v>
      </c>
      <c r="L51" s="8">
        <v>388.51</v>
      </c>
      <c r="M51" s="8">
        <v>776.46</v>
      </c>
      <c r="N51" s="8">
        <v>0.157</v>
      </c>
      <c r="O51">
        <v>16</v>
      </c>
      <c r="P51">
        <f t="shared" si="0"/>
        <v>18</v>
      </c>
      <c r="Q51">
        <f t="shared" si="1"/>
        <v>10472.89248</v>
      </c>
      <c r="R51">
        <f t="shared" si="2"/>
        <v>6216.16</v>
      </c>
      <c r="S51">
        <f t="shared" si="3"/>
        <v>4256.7324800000006</v>
      </c>
      <c r="T51">
        <f t="shared" si="4"/>
        <v>0.40645241876864951</v>
      </c>
      <c r="U51" t="str">
        <f t="shared" si="5"/>
        <v>Nov-2023</v>
      </c>
      <c r="V51" t="str">
        <f t="shared" si="6"/>
        <v>Q4-2023</v>
      </c>
      <c r="W51" t="str">
        <f t="shared" si="7"/>
        <v>Low</v>
      </c>
      <c r="X51" t="str">
        <f t="shared" si="8"/>
        <v>Americas &gt; Brazil &gt; Brasília</v>
      </c>
      <c r="Y51" t="str" cm="1">
        <f t="array" ref="Y51">TEXT(_xlfn.AGGREGATE(15, 6, IF($E$2:$E$1000=E51, $B$2:$B$1000, ""), 1), "MMM-YYYY")</f>
        <v>Jan-2023</v>
      </c>
      <c r="Z51">
        <f t="shared" si="9"/>
        <v>10</v>
      </c>
      <c r="AA51">
        <f t="shared" si="10"/>
        <v>10</v>
      </c>
      <c r="AB51">
        <f t="shared" si="11"/>
        <v>1510846.7817000009</v>
      </c>
      <c r="AC51">
        <f>SUMIFS($Q$2:Q51, $J$2:J51, J51)</f>
        <v>1312020.5638799998</v>
      </c>
      <c r="AD51">
        <f t="shared" si="12"/>
        <v>0.86840080660179031</v>
      </c>
      <c r="AE51" t="str">
        <f t="shared" si="13"/>
        <v>B</v>
      </c>
      <c r="AF51">
        <f t="shared" si="14"/>
        <v>0</v>
      </c>
      <c r="AG51">
        <f t="shared" si="15"/>
        <v>0</v>
      </c>
      <c r="AH51">
        <f>MIN(StagingTable[[#This Row],[DiscountPct]], ControlPanel!$B$2/100)</f>
        <v>0.157</v>
      </c>
      <c r="AI51">
        <f>StagingTable[[#This Row],[UnitCost]] * (1 + ControlPanel!$B$3/100)</f>
        <v>446.78649999999993</v>
      </c>
      <c r="AJ51">
        <f>StagingTable[[#This Row],[Quantity]] * (1 + ControlPanel!$B$4/100)</f>
        <v>19.2</v>
      </c>
      <c r="AK51">
        <f>StagingTable[[#This Row],[UnitPrice]] * StagingTable[[#This Row],[UpliftedQuantity]] * (1 - StagingTable[[#This Row],[AdjustedDiscountPct]])</f>
        <v>12567.470975999999</v>
      </c>
      <c r="AL51">
        <f>StagingTable[[#This Row],[InflatedUnitCost]] * StagingTable[[#This Row],[UpliftedQuantity]]</f>
        <v>8578.3007999999991</v>
      </c>
      <c r="AM51">
        <f>StagingTable[[#This Row],[ScenarioRevenue]] - StagingTable[[#This Row],[ScenarioCost]]</f>
        <v>3989.1701759999996</v>
      </c>
    </row>
    <row r="52" spans="1:39" x14ac:dyDescent="0.35">
      <c r="A52" t="s">
        <v>157</v>
      </c>
      <c r="B52" s="6">
        <v>45133</v>
      </c>
      <c r="C52" s="2">
        <v>45163</v>
      </c>
      <c r="D52" t="s">
        <v>648</v>
      </c>
      <c r="E52" t="s">
        <v>660</v>
      </c>
      <c r="F52" t="s">
        <v>700</v>
      </c>
      <c r="G52" t="s">
        <v>704</v>
      </c>
      <c r="H52" t="s">
        <v>707</v>
      </c>
      <c r="I52" t="s">
        <v>724</v>
      </c>
      <c r="J52" t="s">
        <v>733</v>
      </c>
      <c r="K52" t="s">
        <v>876</v>
      </c>
      <c r="L52" s="8">
        <v>1261.48</v>
      </c>
      <c r="M52" s="8">
        <v>1643.18</v>
      </c>
      <c r="N52" s="8">
        <v>0.151</v>
      </c>
      <c r="O52">
        <v>7</v>
      </c>
      <c r="P52">
        <f t="shared" si="0"/>
        <v>30</v>
      </c>
      <c r="Q52">
        <f t="shared" si="1"/>
        <v>9765.4187399999992</v>
      </c>
      <c r="R52">
        <f t="shared" si="2"/>
        <v>8830.36</v>
      </c>
      <c r="S52">
        <f t="shared" si="3"/>
        <v>935.05873999999858</v>
      </c>
      <c r="T52">
        <f t="shared" si="4"/>
        <v>9.5752037357078934E-2</v>
      </c>
      <c r="U52" t="str">
        <f t="shared" si="5"/>
        <v>Jul-2023</v>
      </c>
      <c r="V52" t="str">
        <f t="shared" si="6"/>
        <v>Q3-2023</v>
      </c>
      <c r="W52" t="str">
        <f t="shared" si="7"/>
        <v>High</v>
      </c>
      <c r="X52" t="str">
        <f t="shared" si="8"/>
        <v>Americas &gt; USA &gt; New York</v>
      </c>
      <c r="Y52" t="str" cm="1">
        <f t="array" ref="Y52">TEXT(_xlfn.AGGREGATE(15, 6, IF($E$2:$E$1000=E52, $B$2:$B$1000, ""), 1), "MMM-YYYY")</f>
        <v>Jan-2023</v>
      </c>
      <c r="Z52">
        <f t="shared" si="9"/>
        <v>6</v>
      </c>
      <c r="AA52">
        <f t="shared" si="10"/>
        <v>6</v>
      </c>
      <c r="AB52">
        <f t="shared" si="11"/>
        <v>1510846.7817000009</v>
      </c>
      <c r="AC52">
        <f>SUMIFS($Q$2:Q52, $J$2:J52, J52)</f>
        <v>1321785.9826199999</v>
      </c>
      <c r="AD52">
        <f t="shared" si="12"/>
        <v>0.87486434668956292</v>
      </c>
      <c r="AE52" t="str">
        <f t="shared" si="13"/>
        <v>B</v>
      </c>
      <c r="AF52">
        <f t="shared" si="14"/>
        <v>0</v>
      </c>
      <c r="AG52">
        <f t="shared" si="15"/>
        <v>0</v>
      </c>
      <c r="AH52">
        <f>MIN(StagingTable[[#This Row],[DiscountPct]], ControlPanel!$B$2/100)</f>
        <v>0.151</v>
      </c>
      <c r="AI52">
        <f>StagingTable[[#This Row],[UnitCost]] * (1 + ControlPanel!$B$3/100)</f>
        <v>1450.702</v>
      </c>
      <c r="AJ52">
        <f>StagingTable[[#This Row],[Quantity]] * (1 + ControlPanel!$B$4/100)</f>
        <v>8.4</v>
      </c>
      <c r="AK52">
        <f>StagingTable[[#This Row],[UnitPrice]] * StagingTable[[#This Row],[UpliftedQuantity]] * (1 - StagingTable[[#This Row],[AdjustedDiscountPct]])</f>
        <v>11718.502488</v>
      </c>
      <c r="AL52">
        <f>StagingTable[[#This Row],[InflatedUnitCost]] * StagingTable[[#This Row],[UpliftedQuantity]]</f>
        <v>12185.8968</v>
      </c>
      <c r="AM52">
        <f>StagingTable[[#This Row],[ScenarioRevenue]] - StagingTable[[#This Row],[ScenarioCost]]</f>
        <v>-467.39431200000035</v>
      </c>
    </row>
    <row r="53" spans="1:39" x14ac:dyDescent="0.35">
      <c r="A53" t="s">
        <v>512</v>
      </c>
      <c r="B53" s="6">
        <v>45224</v>
      </c>
      <c r="C53" s="2">
        <v>45227</v>
      </c>
      <c r="D53" t="s">
        <v>648</v>
      </c>
      <c r="E53" t="s">
        <v>655</v>
      </c>
      <c r="F53" t="s">
        <v>672</v>
      </c>
      <c r="G53" t="s">
        <v>701</v>
      </c>
      <c r="H53" t="s">
        <v>710</v>
      </c>
      <c r="I53" t="s">
        <v>716</v>
      </c>
      <c r="J53" t="s">
        <v>733</v>
      </c>
      <c r="K53" t="s">
        <v>1231</v>
      </c>
      <c r="L53" s="8">
        <v>509.31</v>
      </c>
      <c r="M53" s="8">
        <v>1145.9000000000001</v>
      </c>
      <c r="N53" s="8">
        <v>5.7000000000000002E-2</v>
      </c>
      <c r="O53">
        <v>9</v>
      </c>
      <c r="P53">
        <f t="shared" si="0"/>
        <v>3</v>
      </c>
      <c r="Q53">
        <f t="shared" si="1"/>
        <v>9725.2533000000003</v>
      </c>
      <c r="R53">
        <f t="shared" si="2"/>
        <v>4583.79</v>
      </c>
      <c r="S53">
        <f t="shared" si="3"/>
        <v>5141.4633000000003</v>
      </c>
      <c r="T53">
        <f t="shared" si="4"/>
        <v>0.52867140231709953</v>
      </c>
      <c r="U53" t="str">
        <f t="shared" si="5"/>
        <v>Oct-2023</v>
      </c>
      <c r="V53" t="str">
        <f t="shared" si="6"/>
        <v>Q4-2023</v>
      </c>
      <c r="W53" t="str">
        <f t="shared" si="7"/>
        <v>Medium</v>
      </c>
      <c r="X53" t="str">
        <f t="shared" si="8"/>
        <v>Americas &gt; Brazil &gt; Brasília</v>
      </c>
      <c r="Y53" t="str" cm="1">
        <f t="array" ref="Y53">TEXT(_xlfn.AGGREGATE(15, 6, IF($E$2:$E$1000=E53, $B$2:$B$1000, ""), 1), "MMM-YYYY")</f>
        <v>Jan-2023</v>
      </c>
      <c r="Z53">
        <f t="shared" si="9"/>
        <v>9</v>
      </c>
      <c r="AA53">
        <f t="shared" si="10"/>
        <v>9</v>
      </c>
      <c r="AB53">
        <f t="shared" si="11"/>
        <v>1510846.7817000009</v>
      </c>
      <c r="AC53">
        <f>SUMIFS($Q$2:Q53, $J$2:J53, J53)</f>
        <v>1331511.2359199999</v>
      </c>
      <c r="AD53">
        <f t="shared" si="12"/>
        <v>0.88130130205644475</v>
      </c>
      <c r="AE53" t="str">
        <f t="shared" si="13"/>
        <v>B</v>
      </c>
      <c r="AF53">
        <f t="shared" si="14"/>
        <v>1</v>
      </c>
      <c r="AG53">
        <f t="shared" si="15"/>
        <v>0</v>
      </c>
      <c r="AH53">
        <f>MIN(StagingTable[[#This Row],[DiscountPct]], ControlPanel!$B$2/100)</f>
        <v>5.7000000000000002E-2</v>
      </c>
      <c r="AI53">
        <f>StagingTable[[#This Row],[UnitCost]] * (1 + ControlPanel!$B$3/100)</f>
        <v>585.70650000000001</v>
      </c>
      <c r="AJ53">
        <f>StagingTable[[#This Row],[Quantity]] * (1 + ControlPanel!$B$4/100)</f>
        <v>10.799999999999999</v>
      </c>
      <c r="AK53">
        <f>StagingTable[[#This Row],[UnitPrice]] * StagingTable[[#This Row],[UpliftedQuantity]] * (1 - StagingTable[[#This Row],[AdjustedDiscountPct]])</f>
        <v>11670.303959999999</v>
      </c>
      <c r="AL53">
        <f>StagingTable[[#This Row],[InflatedUnitCost]] * StagingTable[[#This Row],[UpliftedQuantity]]</f>
        <v>6325.6301999999996</v>
      </c>
      <c r="AM53">
        <f>StagingTable[[#This Row],[ScenarioRevenue]] - StagingTable[[#This Row],[ScenarioCost]]</f>
        <v>5344.6737599999997</v>
      </c>
    </row>
    <row r="54" spans="1:39" x14ac:dyDescent="0.35">
      <c r="A54" t="s">
        <v>144</v>
      </c>
      <c r="B54" s="6">
        <v>44955</v>
      </c>
      <c r="C54" s="2">
        <v>44985</v>
      </c>
      <c r="D54" t="s">
        <v>647</v>
      </c>
      <c r="E54" t="s">
        <v>654</v>
      </c>
      <c r="F54" t="s">
        <v>668</v>
      </c>
      <c r="G54" t="s">
        <v>703</v>
      </c>
      <c r="H54" t="s">
        <v>707</v>
      </c>
      <c r="I54" t="s">
        <v>717</v>
      </c>
      <c r="J54" t="s">
        <v>733</v>
      </c>
      <c r="K54" t="s">
        <v>921</v>
      </c>
      <c r="L54" s="8">
        <v>1262.0999999999999</v>
      </c>
      <c r="M54" s="8">
        <v>1395.53</v>
      </c>
      <c r="N54" s="8">
        <v>0.23300000000000001</v>
      </c>
      <c r="O54">
        <v>9</v>
      </c>
      <c r="P54">
        <f t="shared" si="0"/>
        <v>30</v>
      </c>
      <c r="Q54">
        <f t="shared" si="1"/>
        <v>9633.3435900000004</v>
      </c>
      <c r="R54">
        <f t="shared" si="2"/>
        <v>11358.9</v>
      </c>
      <c r="S54">
        <f t="shared" si="3"/>
        <v>-1725.5564099999992</v>
      </c>
      <c r="T54">
        <f t="shared" si="4"/>
        <v>-0.179123312054522</v>
      </c>
      <c r="U54" t="str">
        <f t="shared" si="5"/>
        <v>Jan-2023</v>
      </c>
      <c r="V54" t="str">
        <f t="shared" si="6"/>
        <v>Q1-2023</v>
      </c>
      <c r="W54" t="str">
        <f t="shared" si="7"/>
        <v>Medium</v>
      </c>
      <c r="X54" t="str">
        <f t="shared" si="8"/>
        <v>Asia &gt; India &gt; Bengaluru</v>
      </c>
      <c r="Y54" t="str" cm="1">
        <f t="array" ref="Y54">TEXT(_xlfn.AGGREGATE(15, 6, IF($E$2:$E$1000=E54, $B$2:$B$1000, ""), 1), "MMM-YYYY")</f>
        <v>Jan-2023</v>
      </c>
      <c r="Z54">
        <f t="shared" si="9"/>
        <v>0</v>
      </c>
      <c r="AA54">
        <f t="shared" si="10"/>
        <v>0</v>
      </c>
      <c r="AB54">
        <f t="shared" si="11"/>
        <v>1510846.7817000009</v>
      </c>
      <c r="AC54">
        <f>SUMIFS($Q$2:Q54, $J$2:J54, J54)</f>
        <v>1341144.5795099998</v>
      </c>
      <c r="AD54">
        <f t="shared" si="12"/>
        <v>0.887677424179934</v>
      </c>
      <c r="AE54" t="str">
        <f t="shared" si="13"/>
        <v>B</v>
      </c>
      <c r="AF54">
        <f t="shared" si="14"/>
        <v>0</v>
      </c>
      <c r="AG54">
        <f t="shared" si="15"/>
        <v>1</v>
      </c>
      <c r="AH54">
        <f>MIN(StagingTable[[#This Row],[DiscountPct]], ControlPanel!$B$2/100)</f>
        <v>0.23300000000000001</v>
      </c>
      <c r="AI54">
        <f>StagingTable[[#This Row],[UnitCost]] * (1 + ControlPanel!$B$3/100)</f>
        <v>1451.4149999999997</v>
      </c>
      <c r="AJ54">
        <f>StagingTable[[#This Row],[Quantity]] * (1 + ControlPanel!$B$4/100)</f>
        <v>10.799999999999999</v>
      </c>
      <c r="AK54">
        <f>StagingTable[[#This Row],[UnitPrice]] * StagingTable[[#This Row],[UpliftedQuantity]] * (1 - StagingTable[[#This Row],[AdjustedDiscountPct]])</f>
        <v>11560.012307999999</v>
      </c>
      <c r="AL54">
        <f>StagingTable[[#This Row],[InflatedUnitCost]] * StagingTable[[#This Row],[UpliftedQuantity]]</f>
        <v>15675.281999999996</v>
      </c>
      <c r="AM54">
        <f>StagingTable[[#This Row],[ScenarioRevenue]] - StagingTable[[#This Row],[ScenarioCost]]</f>
        <v>-4115.2696919999962</v>
      </c>
    </row>
    <row r="55" spans="1:39" x14ac:dyDescent="0.35">
      <c r="A55" t="s">
        <v>304</v>
      </c>
      <c r="B55" s="6">
        <v>45897</v>
      </c>
      <c r="C55" s="2">
        <v>45904</v>
      </c>
      <c r="D55" t="s">
        <v>646</v>
      </c>
      <c r="E55" t="s">
        <v>651</v>
      </c>
      <c r="F55" t="s">
        <v>663</v>
      </c>
      <c r="G55" t="s">
        <v>705</v>
      </c>
      <c r="H55" t="s">
        <v>707</v>
      </c>
      <c r="I55" t="s">
        <v>720</v>
      </c>
      <c r="J55" t="s">
        <v>733</v>
      </c>
      <c r="K55" t="s">
        <v>1024</v>
      </c>
      <c r="L55" s="8">
        <v>521.05999999999995</v>
      </c>
      <c r="M55" s="8">
        <v>1240.31</v>
      </c>
      <c r="N55" s="8">
        <v>0.14599999999999999</v>
      </c>
      <c r="O55">
        <v>9</v>
      </c>
      <c r="P55">
        <f t="shared" si="0"/>
        <v>7</v>
      </c>
      <c r="Q55">
        <f t="shared" si="1"/>
        <v>9533.0226599999987</v>
      </c>
      <c r="R55">
        <f t="shared" si="2"/>
        <v>4689.5399999999991</v>
      </c>
      <c r="S55">
        <f t="shared" si="3"/>
        <v>4843.4826599999997</v>
      </c>
      <c r="T55">
        <f t="shared" si="4"/>
        <v>0.50807417885650974</v>
      </c>
      <c r="U55" t="str">
        <f t="shared" si="5"/>
        <v>Aug-2025</v>
      </c>
      <c r="V55" t="str">
        <f t="shared" si="6"/>
        <v>Q3-2025</v>
      </c>
      <c r="W55" t="str">
        <f t="shared" si="7"/>
        <v>Medium</v>
      </c>
      <c r="X55" t="str">
        <f t="shared" si="8"/>
        <v>Africa &gt; Nigeria &gt; Port Harcourt</v>
      </c>
      <c r="Y55" t="str" cm="1">
        <f t="array" ref="Y55">TEXT(_xlfn.AGGREGATE(15, 6, IF($E$2:$E$1000=E55, $B$2:$B$1000, ""), 1), "MMM-YYYY")</f>
        <v>Jan-2023</v>
      </c>
      <c r="Z55">
        <f t="shared" si="9"/>
        <v>31</v>
      </c>
      <c r="AA55">
        <f t="shared" si="10"/>
        <v>31</v>
      </c>
      <c r="AB55">
        <f t="shared" si="11"/>
        <v>1510846.7817000009</v>
      </c>
      <c r="AC55">
        <f>SUMIFS($Q$2:Q55, $J$2:J55, J55)</f>
        <v>1350677.6021699999</v>
      </c>
      <c r="AD55">
        <f t="shared" si="12"/>
        <v>0.89398714583766126</v>
      </c>
      <c r="AE55" t="str">
        <f t="shared" si="13"/>
        <v>B</v>
      </c>
      <c r="AF55">
        <f t="shared" si="14"/>
        <v>1</v>
      </c>
      <c r="AG55">
        <f t="shared" si="15"/>
        <v>0</v>
      </c>
      <c r="AH55">
        <f>MIN(StagingTable[[#This Row],[DiscountPct]], ControlPanel!$B$2/100)</f>
        <v>0.14599999999999999</v>
      </c>
      <c r="AI55">
        <f>StagingTable[[#This Row],[UnitCost]] * (1 + ControlPanel!$B$3/100)</f>
        <v>599.21899999999994</v>
      </c>
      <c r="AJ55">
        <f>StagingTable[[#This Row],[Quantity]] * (1 + ControlPanel!$B$4/100)</f>
        <v>10.799999999999999</v>
      </c>
      <c r="AK55">
        <f>StagingTable[[#This Row],[UnitPrice]] * StagingTable[[#This Row],[UpliftedQuantity]] * (1 - StagingTable[[#This Row],[AdjustedDiscountPct]])</f>
        <v>11439.627191999998</v>
      </c>
      <c r="AL55">
        <f>StagingTable[[#This Row],[InflatedUnitCost]] * StagingTable[[#This Row],[UpliftedQuantity]]</f>
        <v>6471.5651999999991</v>
      </c>
      <c r="AM55">
        <f>StagingTable[[#This Row],[ScenarioRevenue]] - StagingTable[[#This Row],[ScenarioCost]]</f>
        <v>4968.061991999999</v>
      </c>
    </row>
    <row r="56" spans="1:39" x14ac:dyDescent="0.35">
      <c r="A56" t="s">
        <v>354</v>
      </c>
      <c r="B56" s="6">
        <v>45131</v>
      </c>
      <c r="C56" s="2">
        <v>45157</v>
      </c>
      <c r="D56" t="s">
        <v>646</v>
      </c>
      <c r="E56" t="s">
        <v>650</v>
      </c>
      <c r="F56" t="s">
        <v>664</v>
      </c>
      <c r="G56" t="s">
        <v>706</v>
      </c>
      <c r="H56" t="s">
        <v>710</v>
      </c>
      <c r="I56" t="s">
        <v>724</v>
      </c>
      <c r="J56" t="s">
        <v>733</v>
      </c>
      <c r="K56" t="s">
        <v>1074</v>
      </c>
      <c r="L56" s="8">
        <v>661.45</v>
      </c>
      <c r="M56" s="8">
        <v>1634.86</v>
      </c>
      <c r="N56" s="8">
        <v>0.3</v>
      </c>
      <c r="O56">
        <v>8</v>
      </c>
      <c r="P56">
        <f t="shared" si="0"/>
        <v>26</v>
      </c>
      <c r="Q56">
        <f t="shared" si="1"/>
        <v>9155.2159999999985</v>
      </c>
      <c r="R56">
        <f t="shared" si="2"/>
        <v>5291.6</v>
      </c>
      <c r="S56">
        <f t="shared" si="3"/>
        <v>3863.6159999999982</v>
      </c>
      <c r="T56">
        <f t="shared" si="4"/>
        <v>0.42201254454291398</v>
      </c>
      <c r="U56" t="str">
        <f t="shared" si="5"/>
        <v>Jul-2023</v>
      </c>
      <c r="V56" t="str">
        <f t="shared" si="6"/>
        <v>Q3-2023</v>
      </c>
      <c r="W56" t="str">
        <f t="shared" si="7"/>
        <v>High</v>
      </c>
      <c r="X56" t="str">
        <f t="shared" si="8"/>
        <v>Africa &gt; Kenya &gt; Nairobi</v>
      </c>
      <c r="Y56" t="str" cm="1">
        <f t="array" ref="Y56">TEXT(_xlfn.AGGREGATE(15, 6, IF($E$2:$E$1000=E56, $B$2:$B$1000, ""), 1), "MMM-YYYY")</f>
        <v>Jan-2023</v>
      </c>
      <c r="Z56">
        <f t="shared" si="9"/>
        <v>6</v>
      </c>
      <c r="AA56">
        <f t="shared" si="10"/>
        <v>6</v>
      </c>
      <c r="AB56">
        <f t="shared" si="11"/>
        <v>1510846.7817000009</v>
      </c>
      <c r="AC56">
        <f>SUMIFS($Q$2:Q56, $J$2:J56, J56)</f>
        <v>1359832.8181699999</v>
      </c>
      <c r="AD56">
        <f t="shared" si="12"/>
        <v>0.9000468046401896</v>
      </c>
      <c r="AE56" t="str">
        <f t="shared" si="13"/>
        <v>B</v>
      </c>
      <c r="AF56">
        <f t="shared" si="14"/>
        <v>0</v>
      </c>
      <c r="AG56">
        <f t="shared" si="15"/>
        <v>1</v>
      </c>
      <c r="AH56">
        <f>MIN(StagingTable[[#This Row],[DiscountPct]], ControlPanel!$B$2/100)</f>
        <v>0.25</v>
      </c>
      <c r="AI56">
        <f>StagingTable[[#This Row],[UnitCost]] * (1 + ControlPanel!$B$3/100)</f>
        <v>760.66750000000002</v>
      </c>
      <c r="AJ56">
        <f>StagingTable[[#This Row],[Quantity]] * (1 + ControlPanel!$B$4/100)</f>
        <v>9.6</v>
      </c>
      <c r="AK56">
        <f>StagingTable[[#This Row],[UnitPrice]] * StagingTable[[#This Row],[UpliftedQuantity]] * (1 - StagingTable[[#This Row],[AdjustedDiscountPct]])</f>
        <v>11770.991999999998</v>
      </c>
      <c r="AL56">
        <f>StagingTable[[#This Row],[InflatedUnitCost]] * StagingTable[[#This Row],[UpliftedQuantity]]</f>
        <v>7302.4080000000004</v>
      </c>
      <c r="AM56">
        <f>StagingTable[[#This Row],[ScenarioRevenue]] - StagingTable[[#This Row],[ScenarioCost]]</f>
        <v>4468.583999999998</v>
      </c>
    </row>
    <row r="57" spans="1:39" x14ac:dyDescent="0.35">
      <c r="A57" t="s">
        <v>604</v>
      </c>
      <c r="B57" s="6">
        <v>45019</v>
      </c>
      <c r="C57" s="2">
        <v>45032</v>
      </c>
      <c r="D57" t="s">
        <v>649</v>
      </c>
      <c r="E57" t="s">
        <v>657</v>
      </c>
      <c r="F57" t="s">
        <v>673</v>
      </c>
      <c r="G57" t="s">
        <v>703</v>
      </c>
      <c r="H57" t="s">
        <v>709</v>
      </c>
      <c r="I57" t="s">
        <v>724</v>
      </c>
      <c r="J57" t="s">
        <v>733</v>
      </c>
      <c r="K57" t="s">
        <v>1322</v>
      </c>
      <c r="L57" s="8">
        <v>790.54</v>
      </c>
      <c r="M57" s="8">
        <v>601.49</v>
      </c>
      <c r="N57" s="8">
        <v>0</v>
      </c>
      <c r="O57">
        <v>15</v>
      </c>
      <c r="P57">
        <f t="shared" si="0"/>
        <v>13</v>
      </c>
      <c r="Q57">
        <f t="shared" si="1"/>
        <v>9022.35</v>
      </c>
      <c r="R57">
        <f t="shared" si="2"/>
        <v>11858.099999999999</v>
      </c>
      <c r="S57">
        <f t="shared" si="3"/>
        <v>-2835.7499999999982</v>
      </c>
      <c r="T57">
        <f t="shared" si="4"/>
        <v>-0.31430281467688553</v>
      </c>
      <c r="U57" t="str">
        <f t="shared" si="5"/>
        <v>Apr-2023</v>
      </c>
      <c r="V57" t="str">
        <f t="shared" si="6"/>
        <v>Q2-2023</v>
      </c>
      <c r="W57" t="str">
        <f t="shared" si="7"/>
        <v>Low</v>
      </c>
      <c r="X57" t="str">
        <f t="shared" si="8"/>
        <v>Europe &gt; France &gt; Marseille</v>
      </c>
      <c r="Y57" t="str" cm="1">
        <f t="array" ref="Y57">TEXT(_xlfn.AGGREGATE(15, 6, IF($E$2:$E$1000=E57, $B$2:$B$1000, ""), 1), "MMM-YYYY")</f>
        <v>Jan-2023</v>
      </c>
      <c r="Z57">
        <f t="shared" si="9"/>
        <v>3</v>
      </c>
      <c r="AA57">
        <f t="shared" si="10"/>
        <v>3</v>
      </c>
      <c r="AB57">
        <f t="shared" si="11"/>
        <v>1510846.7817000009</v>
      </c>
      <c r="AC57">
        <f>SUMIFS($Q$2:Q57, $J$2:J57, J57)</f>
        <v>1368855.16817</v>
      </c>
      <c r="AD57">
        <f t="shared" si="12"/>
        <v>0.90601852203025357</v>
      </c>
      <c r="AE57" t="str">
        <f t="shared" si="13"/>
        <v>B</v>
      </c>
      <c r="AF57">
        <f t="shared" si="14"/>
        <v>0</v>
      </c>
      <c r="AG57">
        <f t="shared" si="15"/>
        <v>0</v>
      </c>
      <c r="AH57">
        <f>MIN(StagingTable[[#This Row],[DiscountPct]], ControlPanel!$B$2/100)</f>
        <v>0</v>
      </c>
      <c r="AI57">
        <f>StagingTable[[#This Row],[UnitCost]] * (1 + ControlPanel!$B$3/100)</f>
        <v>909.12099999999987</v>
      </c>
      <c r="AJ57">
        <f>StagingTable[[#This Row],[Quantity]] * (1 + ControlPanel!$B$4/100)</f>
        <v>18</v>
      </c>
      <c r="AK57">
        <f>StagingTable[[#This Row],[UnitPrice]] * StagingTable[[#This Row],[UpliftedQuantity]] * (1 - StagingTable[[#This Row],[AdjustedDiscountPct]])</f>
        <v>10826.82</v>
      </c>
      <c r="AL57">
        <f>StagingTable[[#This Row],[InflatedUnitCost]] * StagingTable[[#This Row],[UpliftedQuantity]]</f>
        <v>16364.177999999998</v>
      </c>
      <c r="AM57">
        <f>StagingTable[[#This Row],[ScenarioRevenue]] - StagingTable[[#This Row],[ScenarioCost]]</f>
        <v>-5537.3579999999984</v>
      </c>
    </row>
    <row r="58" spans="1:39" x14ac:dyDescent="0.35">
      <c r="A58" t="s">
        <v>608</v>
      </c>
      <c r="B58" s="6">
        <v>45823</v>
      </c>
      <c r="C58" s="2">
        <v>45850</v>
      </c>
      <c r="D58" t="s">
        <v>649</v>
      </c>
      <c r="E58" t="s">
        <v>657</v>
      </c>
      <c r="F58" t="s">
        <v>673</v>
      </c>
      <c r="G58" t="s">
        <v>704</v>
      </c>
      <c r="H58" t="s">
        <v>711</v>
      </c>
      <c r="I58" t="s">
        <v>712</v>
      </c>
      <c r="J58" t="s">
        <v>733</v>
      </c>
      <c r="K58" t="s">
        <v>1326</v>
      </c>
      <c r="L58" s="8">
        <v>318.83</v>
      </c>
      <c r="M58" s="8">
        <v>699.5</v>
      </c>
      <c r="N58" s="8">
        <v>0.08</v>
      </c>
      <c r="O58">
        <v>13</v>
      </c>
      <c r="P58">
        <f t="shared" si="0"/>
        <v>27</v>
      </c>
      <c r="Q58">
        <f t="shared" si="1"/>
        <v>8366.02</v>
      </c>
      <c r="R58">
        <f t="shared" si="2"/>
        <v>4144.79</v>
      </c>
      <c r="S58">
        <f t="shared" si="3"/>
        <v>4221.2300000000005</v>
      </c>
      <c r="T58">
        <f t="shared" si="4"/>
        <v>0.50456848059172699</v>
      </c>
      <c r="U58" t="str">
        <f t="shared" si="5"/>
        <v>Jun-2025</v>
      </c>
      <c r="V58" t="str">
        <f t="shared" si="6"/>
        <v>Q2-2025</v>
      </c>
      <c r="W58" t="str">
        <f t="shared" si="7"/>
        <v>Low</v>
      </c>
      <c r="X58" t="str">
        <f t="shared" si="8"/>
        <v>Europe &gt; France &gt; Marseille</v>
      </c>
      <c r="Y58" t="str" cm="1">
        <f t="array" ref="Y58">TEXT(_xlfn.AGGREGATE(15, 6, IF($E$2:$E$1000=E58, $B$2:$B$1000, ""), 1), "MMM-YYYY")</f>
        <v>Jan-2023</v>
      </c>
      <c r="Z58">
        <f t="shared" si="9"/>
        <v>29</v>
      </c>
      <c r="AA58">
        <f t="shared" si="10"/>
        <v>29</v>
      </c>
      <c r="AB58">
        <f t="shared" si="11"/>
        <v>1510846.7817000009</v>
      </c>
      <c r="AC58">
        <f>SUMIFS($Q$2:Q58, $J$2:J58, J58)</f>
        <v>1377221.18817</v>
      </c>
      <c r="AD58">
        <f t="shared" si="12"/>
        <v>0.91155582740187213</v>
      </c>
      <c r="AE58" t="str">
        <f t="shared" si="13"/>
        <v>B</v>
      </c>
      <c r="AF58">
        <f t="shared" si="14"/>
        <v>0</v>
      </c>
      <c r="AG58">
        <f t="shared" si="15"/>
        <v>0</v>
      </c>
      <c r="AH58">
        <f>MIN(StagingTable[[#This Row],[DiscountPct]], ControlPanel!$B$2/100)</f>
        <v>0.08</v>
      </c>
      <c r="AI58">
        <f>StagingTable[[#This Row],[UnitCost]] * (1 + ControlPanel!$B$3/100)</f>
        <v>366.65449999999993</v>
      </c>
      <c r="AJ58">
        <f>StagingTable[[#This Row],[Quantity]] * (1 + ControlPanel!$B$4/100)</f>
        <v>15.6</v>
      </c>
      <c r="AK58">
        <f>StagingTable[[#This Row],[UnitPrice]] * StagingTable[[#This Row],[UpliftedQuantity]] * (1 - StagingTable[[#This Row],[AdjustedDiscountPct]])</f>
        <v>10039.224</v>
      </c>
      <c r="AL58">
        <f>StagingTable[[#This Row],[InflatedUnitCost]] * StagingTable[[#This Row],[UpliftedQuantity]]</f>
        <v>5719.810199999999</v>
      </c>
      <c r="AM58">
        <f>StagingTable[[#This Row],[ScenarioRevenue]] - StagingTable[[#This Row],[ScenarioCost]]</f>
        <v>4319.4138000000012</v>
      </c>
    </row>
    <row r="59" spans="1:39" x14ac:dyDescent="0.35">
      <c r="A59" t="s">
        <v>409</v>
      </c>
      <c r="B59" s="6">
        <v>45804</v>
      </c>
      <c r="C59" s="2">
        <v>45816</v>
      </c>
      <c r="D59" t="s">
        <v>647</v>
      </c>
      <c r="E59" t="s">
        <v>652</v>
      </c>
      <c r="F59" t="s">
        <v>666</v>
      </c>
      <c r="G59" t="s">
        <v>701</v>
      </c>
      <c r="H59" t="s">
        <v>707</v>
      </c>
      <c r="I59" t="s">
        <v>722</v>
      </c>
      <c r="J59" t="s">
        <v>733</v>
      </c>
      <c r="K59" t="s">
        <v>1128</v>
      </c>
      <c r="L59" s="8">
        <v>653.6</v>
      </c>
      <c r="M59" s="8">
        <v>842.09</v>
      </c>
      <c r="N59" s="8">
        <v>9.8000000000000004E-2</v>
      </c>
      <c r="O59">
        <v>11</v>
      </c>
      <c r="P59">
        <f t="shared" si="0"/>
        <v>12</v>
      </c>
      <c r="Q59">
        <f t="shared" si="1"/>
        <v>8355.2169799999992</v>
      </c>
      <c r="R59">
        <f t="shared" si="2"/>
        <v>7189.6</v>
      </c>
      <c r="S59">
        <f t="shared" si="3"/>
        <v>1165.6169799999989</v>
      </c>
      <c r="T59">
        <f t="shared" si="4"/>
        <v>0.13950768517324597</v>
      </c>
      <c r="U59" t="str">
        <f t="shared" si="5"/>
        <v>May-2025</v>
      </c>
      <c r="V59" t="str">
        <f t="shared" si="6"/>
        <v>Q2-2025</v>
      </c>
      <c r="W59" t="str">
        <f t="shared" si="7"/>
        <v>Medium</v>
      </c>
      <c r="X59" t="str">
        <f t="shared" si="8"/>
        <v>Asia &gt; Japan &gt; Osaka</v>
      </c>
      <c r="Y59" t="str" cm="1">
        <f t="array" ref="Y59">TEXT(_xlfn.AGGREGATE(15, 6, IF($E$2:$E$1000=E59, $B$2:$B$1000, ""), 1), "MMM-YYYY")</f>
        <v>Mar-2023</v>
      </c>
      <c r="Z59">
        <f t="shared" si="9"/>
        <v>26</v>
      </c>
      <c r="AA59">
        <f t="shared" si="10"/>
        <v>26</v>
      </c>
      <c r="AB59">
        <f t="shared" si="11"/>
        <v>1510846.7817000009</v>
      </c>
      <c r="AC59">
        <f>SUMIFS($Q$2:Q59, $J$2:J59, J59)</f>
        <v>1385576.40515</v>
      </c>
      <c r="AD59">
        <f t="shared" si="12"/>
        <v>0.9170859824653782</v>
      </c>
      <c r="AE59" t="str">
        <f t="shared" si="13"/>
        <v>B</v>
      </c>
      <c r="AF59">
        <f t="shared" si="14"/>
        <v>0</v>
      </c>
      <c r="AG59">
        <f t="shared" si="15"/>
        <v>0</v>
      </c>
      <c r="AH59">
        <f>MIN(StagingTable[[#This Row],[DiscountPct]], ControlPanel!$B$2/100)</f>
        <v>9.8000000000000004E-2</v>
      </c>
      <c r="AI59">
        <f>StagingTable[[#This Row],[UnitCost]] * (1 + ControlPanel!$B$3/100)</f>
        <v>751.64</v>
      </c>
      <c r="AJ59">
        <f>StagingTable[[#This Row],[Quantity]] * (1 + ControlPanel!$B$4/100)</f>
        <v>13.2</v>
      </c>
      <c r="AK59">
        <f>StagingTable[[#This Row],[UnitPrice]] * StagingTable[[#This Row],[UpliftedQuantity]] * (1 - StagingTable[[#This Row],[AdjustedDiscountPct]])</f>
        <v>10026.260376</v>
      </c>
      <c r="AL59">
        <f>StagingTable[[#This Row],[InflatedUnitCost]] * StagingTable[[#This Row],[UpliftedQuantity]]</f>
        <v>9921.6479999999992</v>
      </c>
      <c r="AM59">
        <f>StagingTable[[#This Row],[ScenarioRevenue]] - StagingTable[[#This Row],[ScenarioCost]]</f>
        <v>104.61237600000095</v>
      </c>
    </row>
    <row r="60" spans="1:39" x14ac:dyDescent="0.35">
      <c r="A60" t="s">
        <v>313</v>
      </c>
      <c r="B60" s="6">
        <v>45679</v>
      </c>
      <c r="C60" s="2">
        <v>45679</v>
      </c>
      <c r="D60" t="s">
        <v>649</v>
      </c>
      <c r="E60" t="s">
        <v>657</v>
      </c>
      <c r="F60" t="s">
        <v>679</v>
      </c>
      <c r="G60" t="s">
        <v>705</v>
      </c>
      <c r="H60" t="s">
        <v>708</v>
      </c>
      <c r="I60" t="s">
        <v>717</v>
      </c>
      <c r="J60" t="s">
        <v>733</v>
      </c>
      <c r="K60" t="s">
        <v>1033</v>
      </c>
      <c r="L60" s="8">
        <v>591.72</v>
      </c>
      <c r="M60" s="8">
        <v>577.24</v>
      </c>
      <c r="N60" s="8">
        <v>0</v>
      </c>
      <c r="O60">
        <v>14</v>
      </c>
      <c r="P60">
        <f t="shared" si="0"/>
        <v>0</v>
      </c>
      <c r="Q60">
        <f t="shared" si="1"/>
        <v>8081.3600000000006</v>
      </c>
      <c r="R60">
        <f t="shared" si="2"/>
        <v>8284.08</v>
      </c>
      <c r="S60">
        <f t="shared" si="3"/>
        <v>-202.71999999999935</v>
      </c>
      <c r="T60">
        <f t="shared" si="4"/>
        <v>-2.5084886702238154E-2</v>
      </c>
      <c r="U60" t="str">
        <f t="shared" si="5"/>
        <v>Jan-2025</v>
      </c>
      <c r="V60" t="str">
        <f t="shared" si="6"/>
        <v>Q1-2025</v>
      </c>
      <c r="W60" t="str">
        <f t="shared" si="7"/>
        <v>Low</v>
      </c>
      <c r="X60" t="str">
        <f t="shared" si="8"/>
        <v>Europe &gt; France &gt; Lyon</v>
      </c>
      <c r="Y60" t="str" cm="1">
        <f t="array" ref="Y60">TEXT(_xlfn.AGGREGATE(15, 6, IF($E$2:$E$1000=E60, $B$2:$B$1000, ""), 1), "MMM-YYYY")</f>
        <v>Jan-2023</v>
      </c>
      <c r="Z60">
        <f t="shared" si="9"/>
        <v>24</v>
      </c>
      <c r="AA60">
        <f t="shared" si="10"/>
        <v>24</v>
      </c>
      <c r="AB60">
        <f t="shared" si="11"/>
        <v>1510846.7817000009</v>
      </c>
      <c r="AC60">
        <f>SUMIFS($Q$2:Q60, $J$2:J60, J60)</f>
        <v>1393657.7651500001</v>
      </c>
      <c r="AD60">
        <f t="shared" si="12"/>
        <v>0.92243487693825577</v>
      </c>
      <c r="AE60" t="str">
        <f t="shared" si="13"/>
        <v>B</v>
      </c>
      <c r="AF60">
        <f t="shared" si="14"/>
        <v>1</v>
      </c>
      <c r="AG60">
        <f t="shared" si="15"/>
        <v>0</v>
      </c>
      <c r="AH60">
        <f>MIN(StagingTable[[#This Row],[DiscountPct]], ControlPanel!$B$2/100)</f>
        <v>0</v>
      </c>
      <c r="AI60">
        <f>StagingTable[[#This Row],[UnitCost]] * (1 + ControlPanel!$B$3/100)</f>
        <v>680.47799999999995</v>
      </c>
      <c r="AJ60">
        <f>StagingTable[[#This Row],[Quantity]] * (1 + ControlPanel!$B$4/100)</f>
        <v>16.8</v>
      </c>
      <c r="AK60">
        <f>StagingTable[[#This Row],[UnitPrice]] * StagingTable[[#This Row],[UpliftedQuantity]] * (1 - StagingTable[[#This Row],[AdjustedDiscountPct]])</f>
        <v>9697.6320000000014</v>
      </c>
      <c r="AL60">
        <f>StagingTable[[#This Row],[InflatedUnitCost]] * StagingTable[[#This Row],[UpliftedQuantity]]</f>
        <v>11432.0304</v>
      </c>
      <c r="AM60">
        <f>StagingTable[[#This Row],[ScenarioRevenue]] - StagingTable[[#This Row],[ScenarioCost]]</f>
        <v>-1734.3983999999982</v>
      </c>
    </row>
    <row r="61" spans="1:39" x14ac:dyDescent="0.35">
      <c r="A61" t="s">
        <v>284</v>
      </c>
      <c r="B61" s="6">
        <v>45141</v>
      </c>
      <c r="C61" s="2">
        <v>45152</v>
      </c>
      <c r="D61" t="s">
        <v>648</v>
      </c>
      <c r="E61" t="s">
        <v>655</v>
      </c>
      <c r="F61" t="s">
        <v>672</v>
      </c>
      <c r="G61" t="s">
        <v>701</v>
      </c>
      <c r="H61" t="s">
        <v>711</v>
      </c>
      <c r="I61" t="s">
        <v>713</v>
      </c>
      <c r="J61" t="s">
        <v>733</v>
      </c>
      <c r="K61" t="s">
        <v>1004</v>
      </c>
      <c r="L61" s="8">
        <v>232.73</v>
      </c>
      <c r="M61" s="8">
        <v>334.19</v>
      </c>
      <c r="N61" s="8">
        <v>0.13400000000000001</v>
      </c>
      <c r="O61">
        <v>27</v>
      </c>
      <c r="P61">
        <f t="shared" si="0"/>
        <v>11</v>
      </c>
      <c r="Q61">
        <f t="shared" si="1"/>
        <v>7814.0305799999996</v>
      </c>
      <c r="R61">
        <f t="shared" si="2"/>
        <v>6283.71</v>
      </c>
      <c r="S61">
        <f t="shared" si="3"/>
        <v>1530.3205799999996</v>
      </c>
      <c r="T61">
        <f t="shared" si="4"/>
        <v>0.19584266587295587</v>
      </c>
      <c r="U61" t="str">
        <f t="shared" si="5"/>
        <v>Aug-2023</v>
      </c>
      <c r="V61" t="str">
        <f t="shared" si="6"/>
        <v>Q3-2023</v>
      </c>
      <c r="W61" t="str">
        <f t="shared" si="7"/>
        <v>Low</v>
      </c>
      <c r="X61" t="str">
        <f t="shared" si="8"/>
        <v>Americas &gt; Brazil &gt; Brasília</v>
      </c>
      <c r="Y61" t="str" cm="1">
        <f t="array" ref="Y61">TEXT(_xlfn.AGGREGATE(15, 6, IF($E$2:$E$1000=E61, $B$2:$B$1000, ""), 1), "MMM-YYYY")</f>
        <v>Jan-2023</v>
      </c>
      <c r="Z61">
        <f t="shared" si="9"/>
        <v>7</v>
      </c>
      <c r="AA61">
        <f t="shared" si="10"/>
        <v>7</v>
      </c>
      <c r="AB61">
        <f t="shared" si="11"/>
        <v>1510846.7817000009</v>
      </c>
      <c r="AC61">
        <f>SUMIFS($Q$2:Q61, $J$2:J61, J61)</f>
        <v>1401471.7957300001</v>
      </c>
      <c r="AD61">
        <f t="shared" si="12"/>
        <v>0.92760683128508092</v>
      </c>
      <c r="AE61" t="str">
        <f t="shared" si="13"/>
        <v>B</v>
      </c>
      <c r="AF61">
        <f t="shared" si="14"/>
        <v>0</v>
      </c>
      <c r="AG61">
        <f t="shared" si="15"/>
        <v>0</v>
      </c>
      <c r="AH61">
        <f>MIN(StagingTable[[#This Row],[DiscountPct]], ControlPanel!$B$2/100)</f>
        <v>0.13400000000000001</v>
      </c>
      <c r="AI61">
        <f>StagingTable[[#This Row],[UnitCost]] * (1 + ControlPanel!$B$3/100)</f>
        <v>267.63949999999994</v>
      </c>
      <c r="AJ61">
        <f>StagingTable[[#This Row],[Quantity]] * (1 + ControlPanel!$B$4/100)</f>
        <v>32.4</v>
      </c>
      <c r="AK61">
        <f>StagingTable[[#This Row],[UnitPrice]] * StagingTable[[#This Row],[UpliftedQuantity]] * (1 - StagingTable[[#This Row],[AdjustedDiscountPct]])</f>
        <v>9376.8366960000003</v>
      </c>
      <c r="AL61">
        <f>StagingTable[[#This Row],[InflatedUnitCost]] * StagingTable[[#This Row],[UpliftedQuantity]]</f>
        <v>8671.5197999999982</v>
      </c>
      <c r="AM61">
        <f>StagingTable[[#This Row],[ScenarioRevenue]] - StagingTable[[#This Row],[ScenarioCost]]</f>
        <v>705.31689600000209</v>
      </c>
    </row>
    <row r="62" spans="1:39" x14ac:dyDescent="0.35">
      <c r="A62" t="s">
        <v>124</v>
      </c>
      <c r="B62" s="6">
        <v>45445</v>
      </c>
      <c r="C62" s="2">
        <v>45451</v>
      </c>
      <c r="D62" t="s">
        <v>646</v>
      </c>
      <c r="E62" t="s">
        <v>650</v>
      </c>
      <c r="F62" t="s">
        <v>662</v>
      </c>
      <c r="G62" t="s">
        <v>704</v>
      </c>
      <c r="H62" t="s">
        <v>709</v>
      </c>
      <c r="I62" t="s">
        <v>720</v>
      </c>
      <c r="J62" t="s">
        <v>733</v>
      </c>
      <c r="K62" t="s">
        <v>843</v>
      </c>
      <c r="L62" s="8">
        <v>292.94</v>
      </c>
      <c r="M62" s="8">
        <v>356.55</v>
      </c>
      <c r="N62" s="8">
        <v>0.22900000000000001</v>
      </c>
      <c r="O62">
        <v>28</v>
      </c>
      <c r="P62">
        <f t="shared" si="0"/>
        <v>6</v>
      </c>
      <c r="Q62">
        <f t="shared" si="1"/>
        <v>7697.2013999999999</v>
      </c>
      <c r="R62">
        <f t="shared" si="2"/>
        <v>8202.32</v>
      </c>
      <c r="S62">
        <f t="shared" si="3"/>
        <v>-505.11859999999979</v>
      </c>
      <c r="T62">
        <f t="shared" si="4"/>
        <v>-6.5623669402751994E-2</v>
      </c>
      <c r="U62" t="str">
        <f t="shared" si="5"/>
        <v>Jun-2024</v>
      </c>
      <c r="V62" t="str">
        <f t="shared" si="6"/>
        <v>Q2-2024</v>
      </c>
      <c r="W62" t="str">
        <f t="shared" si="7"/>
        <v>Low</v>
      </c>
      <c r="X62" t="str">
        <f t="shared" si="8"/>
        <v>Africa &gt; Kenya &gt; Kisumu</v>
      </c>
      <c r="Y62" t="str" cm="1">
        <f t="array" ref="Y62">TEXT(_xlfn.AGGREGATE(15, 6, IF($E$2:$E$1000=E62, $B$2:$B$1000, ""), 1), "MMM-YYYY")</f>
        <v>Jan-2023</v>
      </c>
      <c r="Z62">
        <f t="shared" si="9"/>
        <v>17</v>
      </c>
      <c r="AA62">
        <f t="shared" si="10"/>
        <v>17</v>
      </c>
      <c r="AB62">
        <f t="shared" si="11"/>
        <v>1510846.7817000009</v>
      </c>
      <c r="AC62">
        <f>SUMIFS($Q$2:Q62, $J$2:J62, J62)</f>
        <v>1409168.99713</v>
      </c>
      <c r="AD62">
        <f t="shared" si="12"/>
        <v>0.93270145867763421</v>
      </c>
      <c r="AE62" t="str">
        <f t="shared" si="13"/>
        <v>B</v>
      </c>
      <c r="AF62">
        <f t="shared" si="14"/>
        <v>1</v>
      </c>
      <c r="AG62">
        <f t="shared" si="15"/>
        <v>1</v>
      </c>
      <c r="AH62">
        <f>MIN(StagingTable[[#This Row],[DiscountPct]], ControlPanel!$B$2/100)</f>
        <v>0.22900000000000001</v>
      </c>
      <c r="AI62">
        <f>StagingTable[[#This Row],[UnitCost]] * (1 + ControlPanel!$B$3/100)</f>
        <v>336.88099999999997</v>
      </c>
      <c r="AJ62">
        <f>StagingTable[[#This Row],[Quantity]] * (1 + ControlPanel!$B$4/100)</f>
        <v>33.6</v>
      </c>
      <c r="AK62">
        <f>StagingTable[[#This Row],[UnitPrice]] * StagingTable[[#This Row],[UpliftedQuantity]] * (1 - StagingTable[[#This Row],[AdjustedDiscountPct]])</f>
        <v>9236.6416800000025</v>
      </c>
      <c r="AL62">
        <f>StagingTable[[#This Row],[InflatedUnitCost]] * StagingTable[[#This Row],[UpliftedQuantity]]</f>
        <v>11319.2016</v>
      </c>
      <c r="AM62">
        <f>StagingTable[[#This Row],[ScenarioRevenue]] - StagingTable[[#This Row],[ScenarioCost]]</f>
        <v>-2082.5599199999979</v>
      </c>
    </row>
    <row r="63" spans="1:39" x14ac:dyDescent="0.35">
      <c r="A63" t="s">
        <v>162</v>
      </c>
      <c r="B63" s="6">
        <v>45386</v>
      </c>
      <c r="C63" s="2">
        <v>45406</v>
      </c>
      <c r="D63" t="s">
        <v>649</v>
      </c>
      <c r="E63" t="s">
        <v>656</v>
      </c>
      <c r="F63" t="s">
        <v>698</v>
      </c>
      <c r="G63" t="s">
        <v>703</v>
      </c>
      <c r="H63" t="s">
        <v>711</v>
      </c>
      <c r="I63" t="s">
        <v>719</v>
      </c>
      <c r="J63" t="s">
        <v>733</v>
      </c>
      <c r="K63" t="s">
        <v>881</v>
      </c>
      <c r="L63" s="8">
        <v>683.42</v>
      </c>
      <c r="M63" s="8">
        <v>951.51</v>
      </c>
      <c r="N63" s="8">
        <v>0</v>
      </c>
      <c r="O63">
        <v>8</v>
      </c>
      <c r="P63">
        <f t="shared" si="0"/>
        <v>20</v>
      </c>
      <c r="Q63">
        <f t="shared" si="1"/>
        <v>7612.08</v>
      </c>
      <c r="R63">
        <f t="shared" si="2"/>
        <v>5467.36</v>
      </c>
      <c r="S63">
        <f t="shared" si="3"/>
        <v>2144.7200000000003</v>
      </c>
      <c r="T63">
        <f t="shared" si="4"/>
        <v>0.28175216235247136</v>
      </c>
      <c r="U63" t="str">
        <f t="shared" si="5"/>
        <v>Apr-2024</v>
      </c>
      <c r="V63" t="str">
        <f t="shared" si="6"/>
        <v>Q2-2024</v>
      </c>
      <c r="W63" t="str">
        <f t="shared" si="7"/>
        <v>Medium</v>
      </c>
      <c r="X63" t="str">
        <f t="shared" si="8"/>
        <v>Europe &gt; Germany &gt; Frankfurt</v>
      </c>
      <c r="Y63" t="str" cm="1">
        <f t="array" ref="Y63">TEXT(_xlfn.AGGREGATE(15, 6, IF($E$2:$E$1000=E63, $B$2:$B$1000, ""), 1), "MMM-YYYY")</f>
        <v>Jan-2023</v>
      </c>
      <c r="Z63">
        <f t="shared" si="9"/>
        <v>15</v>
      </c>
      <c r="AA63">
        <f t="shared" si="10"/>
        <v>15</v>
      </c>
      <c r="AB63">
        <f t="shared" si="11"/>
        <v>1510846.7817000009</v>
      </c>
      <c r="AC63">
        <f>SUMIFS($Q$2:Q63, $J$2:J63, J63)</f>
        <v>1416781.0771300001</v>
      </c>
      <c r="AD63">
        <f t="shared" si="12"/>
        <v>0.9377397458767075</v>
      </c>
      <c r="AE63" t="str">
        <f t="shared" si="13"/>
        <v>B</v>
      </c>
      <c r="AF63">
        <f t="shared" si="14"/>
        <v>0</v>
      </c>
      <c r="AG63">
        <f t="shared" si="15"/>
        <v>0</v>
      </c>
      <c r="AH63">
        <f>MIN(StagingTable[[#This Row],[DiscountPct]], ControlPanel!$B$2/100)</f>
        <v>0</v>
      </c>
      <c r="AI63">
        <f>StagingTable[[#This Row],[UnitCost]] * (1 + ControlPanel!$B$3/100)</f>
        <v>785.93299999999988</v>
      </c>
      <c r="AJ63">
        <f>StagingTable[[#This Row],[Quantity]] * (1 + ControlPanel!$B$4/100)</f>
        <v>9.6</v>
      </c>
      <c r="AK63">
        <f>StagingTable[[#This Row],[UnitPrice]] * StagingTable[[#This Row],[UpliftedQuantity]] * (1 - StagingTable[[#This Row],[AdjustedDiscountPct]])</f>
        <v>9134.4959999999992</v>
      </c>
      <c r="AL63">
        <f>StagingTable[[#This Row],[InflatedUnitCost]] * StagingTable[[#This Row],[UpliftedQuantity]]</f>
        <v>7544.9567999999981</v>
      </c>
      <c r="AM63">
        <f>StagingTable[[#This Row],[ScenarioRevenue]] - StagingTable[[#This Row],[ScenarioCost]]</f>
        <v>1589.5392000000011</v>
      </c>
    </row>
    <row r="64" spans="1:39" x14ac:dyDescent="0.35">
      <c r="A64" t="s">
        <v>352</v>
      </c>
      <c r="B64" s="6">
        <v>45132</v>
      </c>
      <c r="C64" s="2">
        <v>45148</v>
      </c>
      <c r="D64" t="s">
        <v>646</v>
      </c>
      <c r="E64" t="s">
        <v>651</v>
      </c>
      <c r="F64" t="s">
        <v>663</v>
      </c>
      <c r="G64" t="s">
        <v>701</v>
      </c>
      <c r="H64" t="s">
        <v>710</v>
      </c>
      <c r="I64" t="s">
        <v>714</v>
      </c>
      <c r="J64" t="s">
        <v>733</v>
      </c>
      <c r="K64" t="s">
        <v>1072</v>
      </c>
      <c r="L64" s="8">
        <v>506.83</v>
      </c>
      <c r="M64" s="8">
        <v>441.74</v>
      </c>
      <c r="N64" s="8">
        <v>0.24</v>
      </c>
      <c r="O64">
        <v>22</v>
      </c>
      <c r="P64">
        <f t="shared" si="0"/>
        <v>16</v>
      </c>
      <c r="Q64">
        <f t="shared" si="1"/>
        <v>7385.8928000000005</v>
      </c>
      <c r="R64">
        <f t="shared" si="2"/>
        <v>11150.26</v>
      </c>
      <c r="S64">
        <f t="shared" si="3"/>
        <v>-3764.3671999999997</v>
      </c>
      <c r="T64">
        <f t="shared" si="4"/>
        <v>-0.50966989393618056</v>
      </c>
      <c r="U64" t="str">
        <f t="shared" si="5"/>
        <v>Jul-2023</v>
      </c>
      <c r="V64" t="str">
        <f t="shared" si="6"/>
        <v>Q3-2023</v>
      </c>
      <c r="W64" t="str">
        <f t="shared" si="7"/>
        <v>Low</v>
      </c>
      <c r="X64" t="str">
        <f t="shared" si="8"/>
        <v>Africa &gt; Nigeria &gt; Port Harcourt</v>
      </c>
      <c r="Y64" t="str" cm="1">
        <f t="array" ref="Y64">TEXT(_xlfn.AGGREGATE(15, 6, IF($E$2:$E$1000=E64, $B$2:$B$1000, ""), 1), "MMM-YYYY")</f>
        <v>Jan-2023</v>
      </c>
      <c r="Z64">
        <f t="shared" si="9"/>
        <v>6</v>
      </c>
      <c r="AA64">
        <f t="shared" si="10"/>
        <v>6</v>
      </c>
      <c r="AB64">
        <f t="shared" si="11"/>
        <v>1510846.7817000009</v>
      </c>
      <c r="AC64">
        <f>SUMIFS($Q$2:Q64, $J$2:J64, J64)</f>
        <v>1424166.9699300001</v>
      </c>
      <c r="AD64">
        <f t="shared" si="12"/>
        <v>0.94262832418223852</v>
      </c>
      <c r="AE64" t="str">
        <f t="shared" si="13"/>
        <v>B</v>
      </c>
      <c r="AF64">
        <f t="shared" si="14"/>
        <v>0</v>
      </c>
      <c r="AG64">
        <f t="shared" si="15"/>
        <v>1</v>
      </c>
      <c r="AH64">
        <f>MIN(StagingTable[[#This Row],[DiscountPct]], ControlPanel!$B$2/100)</f>
        <v>0.24</v>
      </c>
      <c r="AI64">
        <f>StagingTable[[#This Row],[UnitCost]] * (1 + ControlPanel!$B$3/100)</f>
        <v>582.85449999999992</v>
      </c>
      <c r="AJ64">
        <f>StagingTable[[#This Row],[Quantity]] * (1 + ControlPanel!$B$4/100)</f>
        <v>26.4</v>
      </c>
      <c r="AK64">
        <f>StagingTable[[#This Row],[UnitPrice]] * StagingTable[[#This Row],[UpliftedQuantity]] * (1 - StagingTable[[#This Row],[AdjustedDiscountPct]])</f>
        <v>8863.0713599999999</v>
      </c>
      <c r="AL64">
        <f>StagingTable[[#This Row],[InflatedUnitCost]] * StagingTable[[#This Row],[UpliftedQuantity]]</f>
        <v>15387.358799999996</v>
      </c>
      <c r="AM64">
        <f>StagingTable[[#This Row],[ScenarioRevenue]] - StagingTable[[#This Row],[ScenarioCost]]</f>
        <v>-6524.2874399999964</v>
      </c>
    </row>
    <row r="65" spans="1:39" x14ac:dyDescent="0.35">
      <c r="A65" t="s">
        <v>146</v>
      </c>
      <c r="B65" s="6">
        <v>45719</v>
      </c>
      <c r="C65" s="2">
        <v>45740</v>
      </c>
      <c r="D65" t="s">
        <v>646</v>
      </c>
      <c r="E65" t="s">
        <v>651</v>
      </c>
      <c r="F65" t="s">
        <v>669</v>
      </c>
      <c r="G65" t="s">
        <v>706</v>
      </c>
      <c r="H65" t="s">
        <v>711</v>
      </c>
      <c r="I65" t="s">
        <v>722</v>
      </c>
      <c r="J65" t="s">
        <v>733</v>
      </c>
      <c r="K65" t="s">
        <v>865</v>
      </c>
      <c r="L65" s="8">
        <v>555.95000000000005</v>
      </c>
      <c r="M65" s="8">
        <v>468.09</v>
      </c>
      <c r="N65" s="8">
        <v>0.14199999999999999</v>
      </c>
      <c r="O65">
        <v>18</v>
      </c>
      <c r="P65">
        <f t="shared" si="0"/>
        <v>21</v>
      </c>
      <c r="Q65">
        <f t="shared" si="1"/>
        <v>7229.181959999999</v>
      </c>
      <c r="R65">
        <f t="shared" si="2"/>
        <v>10007.1</v>
      </c>
      <c r="S65">
        <f t="shared" si="3"/>
        <v>-2777.9180400000014</v>
      </c>
      <c r="T65">
        <f t="shared" si="4"/>
        <v>-0.3842645067409538</v>
      </c>
      <c r="U65" t="str">
        <f t="shared" si="5"/>
        <v>Mar-2025</v>
      </c>
      <c r="V65" t="str">
        <f t="shared" si="6"/>
        <v>Q1-2025</v>
      </c>
      <c r="W65" t="str">
        <f t="shared" si="7"/>
        <v>Low</v>
      </c>
      <c r="X65" t="str">
        <f t="shared" si="8"/>
        <v>Africa &gt; Nigeria &gt; Abuja</v>
      </c>
      <c r="Y65" t="str" cm="1">
        <f t="array" ref="Y65">TEXT(_xlfn.AGGREGATE(15, 6, IF($E$2:$E$1000=E65, $B$2:$B$1000, ""), 1), "MMM-YYYY")</f>
        <v>Jan-2023</v>
      </c>
      <c r="Z65">
        <f t="shared" si="9"/>
        <v>26</v>
      </c>
      <c r="AA65">
        <f t="shared" si="10"/>
        <v>26</v>
      </c>
      <c r="AB65">
        <f t="shared" si="11"/>
        <v>1510846.7817000009</v>
      </c>
      <c r="AC65">
        <f>SUMIFS($Q$2:Q65, $J$2:J65, J65)</f>
        <v>1431396.1518900001</v>
      </c>
      <c r="AD65">
        <f t="shared" si="12"/>
        <v>0.94741317864105112</v>
      </c>
      <c r="AE65" t="str">
        <f t="shared" si="13"/>
        <v>B</v>
      </c>
      <c r="AF65">
        <f t="shared" si="14"/>
        <v>0</v>
      </c>
      <c r="AG65">
        <f t="shared" si="15"/>
        <v>0</v>
      </c>
      <c r="AH65">
        <f>MIN(StagingTable[[#This Row],[DiscountPct]], ControlPanel!$B$2/100)</f>
        <v>0.14199999999999999</v>
      </c>
      <c r="AI65">
        <f>StagingTable[[#This Row],[UnitCost]] * (1 + ControlPanel!$B$3/100)</f>
        <v>639.34249999999997</v>
      </c>
      <c r="AJ65">
        <f>StagingTable[[#This Row],[Quantity]] * (1 + ControlPanel!$B$4/100)</f>
        <v>21.599999999999998</v>
      </c>
      <c r="AK65">
        <f>StagingTable[[#This Row],[UnitPrice]] * StagingTable[[#This Row],[UpliftedQuantity]] * (1 - StagingTable[[#This Row],[AdjustedDiscountPct]])</f>
        <v>8675.0183519999991</v>
      </c>
      <c r="AL65">
        <f>StagingTable[[#This Row],[InflatedUnitCost]] * StagingTable[[#This Row],[UpliftedQuantity]]</f>
        <v>13809.797999999999</v>
      </c>
      <c r="AM65">
        <f>StagingTable[[#This Row],[ScenarioRevenue]] - StagingTable[[#This Row],[ScenarioCost]]</f>
        <v>-5134.7796479999997</v>
      </c>
    </row>
    <row r="66" spans="1:39" x14ac:dyDescent="0.35">
      <c r="A66" t="s">
        <v>74</v>
      </c>
      <c r="B66" s="6">
        <v>45779</v>
      </c>
      <c r="C66" s="2">
        <v>45790</v>
      </c>
      <c r="D66" t="s">
        <v>646</v>
      </c>
      <c r="E66" t="s">
        <v>650</v>
      </c>
      <c r="F66" t="s">
        <v>678</v>
      </c>
      <c r="G66" t="s">
        <v>705</v>
      </c>
      <c r="H66" t="s">
        <v>708</v>
      </c>
      <c r="I66" t="s">
        <v>720</v>
      </c>
      <c r="J66" t="s">
        <v>733</v>
      </c>
      <c r="K66" t="s">
        <v>793</v>
      </c>
      <c r="L66" s="8">
        <v>1057.5999999999999</v>
      </c>
      <c r="M66" s="8">
        <v>1437.06</v>
      </c>
      <c r="N66" s="8">
        <v>0.20499999999999999</v>
      </c>
      <c r="O66">
        <v>6</v>
      </c>
      <c r="P66">
        <f t="shared" ref="P66:P129" si="16">C66-B66</f>
        <v>11</v>
      </c>
      <c r="Q66">
        <f t="shared" ref="Q66:Q129" si="17">M66 * O66 * (1-N66)</f>
        <v>6854.7762000000012</v>
      </c>
      <c r="R66">
        <f t="shared" ref="R66:R129" si="18">L66*O66</f>
        <v>6345.5999999999995</v>
      </c>
      <c r="S66">
        <f t="shared" ref="S66:S129" si="19">Q66-R66</f>
        <v>509.1762000000017</v>
      </c>
      <c r="T66">
        <f t="shared" ref="T66:T129" si="20">IF(Q66=0, 0, S66 / Q66)</f>
        <v>7.4280499485891549E-2</v>
      </c>
      <c r="U66" t="str">
        <f t="shared" ref="U66:U129" si="21">TEXT(B66,"MMM-YYYY")</f>
        <v>May-2025</v>
      </c>
      <c r="V66" t="str">
        <f t="shared" ref="V66:V129" si="22">"Q"&amp;INT((MONTH(B66)-1)/3)+1 &amp; "-" &amp; YEAR(B66)</f>
        <v>Q2-2025</v>
      </c>
      <c r="W66" t="str">
        <f t="shared" ref="W66:W129" si="23">IF(M66 &lt; _xlfn.PERCENTILE.INC($M$2:$M$633, 0.33), "Low",
 IF(M66 &lt; _xlfn.PERCENTILE.INC($M$2:$M$633, 0.66), "Medium", "High"))</f>
        <v>Medium</v>
      </c>
      <c r="X66" t="str">
        <f t="shared" ref="X66:X129" si="24">D66 &amp; " &gt; " &amp; E66 &amp; " &gt; " &amp; F66</f>
        <v>Africa &gt; Kenya &gt; Nakuru</v>
      </c>
      <c r="Y66" t="str" cm="1">
        <f t="array" ref="Y66">TEXT(_xlfn.AGGREGATE(15, 6, IF($E$2:$E$1000=E66, $B$2:$B$1000, ""), 1), "MMM-YYYY")</f>
        <v>Jan-2023</v>
      </c>
      <c r="Z66">
        <f t="shared" ref="Z66:Z129" si="25">DATEDIF(DATEVALUE("01-" &amp; Y66), B66, "m")</f>
        <v>28</v>
      </c>
      <c r="AA66">
        <f t="shared" ref="AA66:AA129" si="26">DATEDIF(DATEVALUE("01-" &amp; Y66), DATEVALUE("01-" &amp; U66), "m")</f>
        <v>28</v>
      </c>
      <c r="AB66">
        <f t="shared" ref="AB66:AB129" si="27">SUMIFS($Q$2:$Q$1000, $J$2:$J$1000, J66)</f>
        <v>1510846.7817000009</v>
      </c>
      <c r="AC66">
        <f>SUMIFS($Q$2:Q66, $J$2:J66, J66)</f>
        <v>1438250.9280900001</v>
      </c>
      <c r="AD66">
        <f t="shared" ref="AD66:AD129" si="28">IF(AB66=0, 0, AC66/AB66)</f>
        <v>0.95195022123400486</v>
      </c>
      <c r="AE66" t="str">
        <f t="shared" ref="AE66:AE129" si="29">IF(AD66&lt;=0.8,"A",IF(AD66&lt;=0.95,"B","C"))</f>
        <v>C</v>
      </c>
      <c r="AF66">
        <f t="shared" si="14"/>
        <v>0</v>
      </c>
      <c r="AG66">
        <f t="shared" si="15"/>
        <v>1</v>
      </c>
      <c r="AH66">
        <f>MIN(StagingTable[[#This Row],[DiscountPct]], ControlPanel!$B$2/100)</f>
        <v>0.20499999999999999</v>
      </c>
      <c r="AI66">
        <f>StagingTable[[#This Row],[UnitCost]] * (1 + ControlPanel!$B$3/100)</f>
        <v>1216.2399999999998</v>
      </c>
      <c r="AJ66">
        <f>StagingTable[[#This Row],[Quantity]] * (1 + ControlPanel!$B$4/100)</f>
        <v>7.1999999999999993</v>
      </c>
      <c r="AK66">
        <f>StagingTable[[#This Row],[UnitPrice]] * StagingTable[[#This Row],[UpliftedQuantity]] * (1 - StagingTable[[#This Row],[AdjustedDiscountPct]])</f>
        <v>8225.7314399999996</v>
      </c>
      <c r="AL66">
        <f>StagingTable[[#This Row],[InflatedUnitCost]] * StagingTable[[#This Row],[UpliftedQuantity]]</f>
        <v>8756.9279999999981</v>
      </c>
      <c r="AM66">
        <f>StagingTable[[#This Row],[ScenarioRevenue]] - StagingTable[[#This Row],[ScenarioCost]]</f>
        <v>-531.1965599999985</v>
      </c>
    </row>
    <row r="67" spans="1:39" x14ac:dyDescent="0.35">
      <c r="A67" t="s">
        <v>25</v>
      </c>
      <c r="B67" s="6">
        <v>45319</v>
      </c>
      <c r="C67" s="2">
        <v>45331</v>
      </c>
      <c r="D67" t="s">
        <v>649</v>
      </c>
      <c r="E67" t="s">
        <v>656</v>
      </c>
      <c r="F67" t="s">
        <v>671</v>
      </c>
      <c r="G67" t="s">
        <v>701</v>
      </c>
      <c r="H67" t="s">
        <v>708</v>
      </c>
      <c r="I67" t="s">
        <v>715</v>
      </c>
      <c r="J67" t="s">
        <v>733</v>
      </c>
      <c r="K67" t="s">
        <v>744</v>
      </c>
      <c r="L67" s="8">
        <v>644.16999999999996</v>
      </c>
      <c r="M67" s="8">
        <v>700.12</v>
      </c>
      <c r="N67" s="8">
        <v>6.0000000000000001E-3</v>
      </c>
      <c r="O67">
        <v>9</v>
      </c>
      <c r="P67">
        <f t="shared" si="16"/>
        <v>12</v>
      </c>
      <c r="Q67">
        <f t="shared" si="17"/>
        <v>6263.2735199999997</v>
      </c>
      <c r="R67">
        <f t="shared" si="18"/>
        <v>5797.53</v>
      </c>
      <c r="S67">
        <f t="shared" si="19"/>
        <v>465.74351999999999</v>
      </c>
      <c r="T67">
        <f t="shared" si="20"/>
        <v>7.436103796405813E-2</v>
      </c>
      <c r="U67" t="str">
        <f t="shared" si="21"/>
        <v>Jan-2024</v>
      </c>
      <c r="V67" t="str">
        <f t="shared" si="22"/>
        <v>Q1-2024</v>
      </c>
      <c r="W67" t="str">
        <f t="shared" si="23"/>
        <v>Low</v>
      </c>
      <c r="X67" t="str">
        <f t="shared" si="24"/>
        <v>Europe &gt; Germany &gt; Berlin</v>
      </c>
      <c r="Y67" t="str" cm="1">
        <f t="array" ref="Y67">TEXT(_xlfn.AGGREGATE(15, 6, IF($E$2:$E$1000=E67, $B$2:$B$1000, ""), 1), "MMM-YYYY")</f>
        <v>Jan-2023</v>
      </c>
      <c r="Z67">
        <f t="shared" si="25"/>
        <v>12</v>
      </c>
      <c r="AA67">
        <f t="shared" si="26"/>
        <v>12</v>
      </c>
      <c r="AB67">
        <f t="shared" si="27"/>
        <v>1510846.7817000009</v>
      </c>
      <c r="AC67">
        <f>SUMIFS($Q$2:Q67, $J$2:J67, J67)</f>
        <v>1444514.2016100001</v>
      </c>
      <c r="AD67">
        <f t="shared" si="28"/>
        <v>0.95609575974648897</v>
      </c>
      <c r="AE67" t="str">
        <f t="shared" si="29"/>
        <v>C</v>
      </c>
      <c r="AF67">
        <f t="shared" ref="AF67:AF130" si="30">IF(P67&lt;=7, 1, 0)</f>
        <v>0</v>
      </c>
      <c r="AG67">
        <f t="shared" ref="AG67:AG130" si="31">IF(N67&gt; 0.2, 1, 0)</f>
        <v>0</v>
      </c>
      <c r="AH67">
        <f>MIN(StagingTable[[#This Row],[DiscountPct]], ControlPanel!$B$2/100)</f>
        <v>6.0000000000000001E-3</v>
      </c>
      <c r="AI67">
        <f>StagingTable[[#This Row],[UnitCost]] * (1 + ControlPanel!$B$3/100)</f>
        <v>740.79549999999995</v>
      </c>
      <c r="AJ67">
        <f>StagingTable[[#This Row],[Quantity]] * (1 + ControlPanel!$B$4/100)</f>
        <v>10.799999999999999</v>
      </c>
      <c r="AK67">
        <f>StagingTable[[#This Row],[UnitPrice]] * StagingTable[[#This Row],[UpliftedQuantity]] * (1 - StagingTable[[#This Row],[AdjustedDiscountPct]])</f>
        <v>7515.9282239999993</v>
      </c>
      <c r="AL67">
        <f>StagingTable[[#This Row],[InflatedUnitCost]] * StagingTable[[#This Row],[UpliftedQuantity]]</f>
        <v>8000.5913999999984</v>
      </c>
      <c r="AM67">
        <f>StagingTable[[#This Row],[ScenarioRevenue]] - StagingTable[[#This Row],[ScenarioCost]]</f>
        <v>-484.66317599999911</v>
      </c>
    </row>
    <row r="68" spans="1:39" x14ac:dyDescent="0.35">
      <c r="A68" t="s">
        <v>291</v>
      </c>
      <c r="B68" s="6">
        <v>45832</v>
      </c>
      <c r="C68" s="2">
        <v>45852</v>
      </c>
      <c r="D68" t="s">
        <v>649</v>
      </c>
      <c r="E68" t="s">
        <v>656</v>
      </c>
      <c r="F68" t="s">
        <v>671</v>
      </c>
      <c r="G68" t="s">
        <v>701</v>
      </c>
      <c r="H68" t="s">
        <v>711</v>
      </c>
      <c r="I68" t="s">
        <v>719</v>
      </c>
      <c r="J68" t="s">
        <v>733</v>
      </c>
      <c r="K68" t="s">
        <v>1011</v>
      </c>
      <c r="L68" s="8">
        <v>385.08</v>
      </c>
      <c r="M68" s="8">
        <v>893.19</v>
      </c>
      <c r="N68" s="8">
        <v>0.151</v>
      </c>
      <c r="O68">
        <v>8</v>
      </c>
      <c r="P68">
        <f t="shared" si="16"/>
        <v>20</v>
      </c>
      <c r="Q68">
        <f t="shared" si="17"/>
        <v>6066.54648</v>
      </c>
      <c r="R68">
        <f t="shared" si="18"/>
        <v>3080.64</v>
      </c>
      <c r="S68">
        <f t="shared" si="19"/>
        <v>2985.9064800000001</v>
      </c>
      <c r="T68">
        <f t="shared" si="20"/>
        <v>0.49219213762621666</v>
      </c>
      <c r="U68" t="str">
        <f t="shared" si="21"/>
        <v>Jun-2025</v>
      </c>
      <c r="V68" t="str">
        <f t="shared" si="22"/>
        <v>Q2-2025</v>
      </c>
      <c r="W68" t="str">
        <f t="shared" si="23"/>
        <v>Medium</v>
      </c>
      <c r="X68" t="str">
        <f t="shared" si="24"/>
        <v>Europe &gt; Germany &gt; Berlin</v>
      </c>
      <c r="Y68" t="str" cm="1">
        <f t="array" ref="Y68">TEXT(_xlfn.AGGREGATE(15, 6, IF($E$2:$E$1000=E68, $B$2:$B$1000, ""), 1), "MMM-YYYY")</f>
        <v>Jan-2023</v>
      </c>
      <c r="Z68">
        <f t="shared" si="25"/>
        <v>29</v>
      </c>
      <c r="AA68">
        <f t="shared" si="26"/>
        <v>29</v>
      </c>
      <c r="AB68">
        <f t="shared" si="27"/>
        <v>1510846.7817000009</v>
      </c>
      <c r="AC68">
        <f>SUMIFS($Q$2:Q68, $J$2:J68, J68)</f>
        <v>1450580.7480900001</v>
      </c>
      <c r="AD68">
        <f t="shared" si="28"/>
        <v>0.9601110884704076</v>
      </c>
      <c r="AE68" t="str">
        <f t="shared" si="29"/>
        <v>C</v>
      </c>
      <c r="AF68">
        <f t="shared" si="30"/>
        <v>0</v>
      </c>
      <c r="AG68">
        <f t="shared" si="31"/>
        <v>0</v>
      </c>
      <c r="AH68">
        <f>MIN(StagingTable[[#This Row],[DiscountPct]], ControlPanel!$B$2/100)</f>
        <v>0.151</v>
      </c>
      <c r="AI68">
        <f>StagingTable[[#This Row],[UnitCost]] * (1 + ControlPanel!$B$3/100)</f>
        <v>442.84199999999993</v>
      </c>
      <c r="AJ68">
        <f>StagingTable[[#This Row],[Quantity]] * (1 + ControlPanel!$B$4/100)</f>
        <v>9.6</v>
      </c>
      <c r="AK68">
        <f>StagingTable[[#This Row],[UnitPrice]] * StagingTable[[#This Row],[UpliftedQuantity]] * (1 - StagingTable[[#This Row],[AdjustedDiscountPct]])</f>
        <v>7279.8557759999994</v>
      </c>
      <c r="AL68">
        <f>StagingTable[[#This Row],[InflatedUnitCost]] * StagingTable[[#This Row],[UpliftedQuantity]]</f>
        <v>4251.2831999999989</v>
      </c>
      <c r="AM68">
        <f>StagingTable[[#This Row],[ScenarioRevenue]] - StagingTable[[#This Row],[ScenarioCost]]</f>
        <v>3028.5725760000005</v>
      </c>
    </row>
    <row r="69" spans="1:39" x14ac:dyDescent="0.35">
      <c r="A69" t="s">
        <v>480</v>
      </c>
      <c r="B69" s="6">
        <v>45466</v>
      </c>
      <c r="C69" s="2">
        <v>45471</v>
      </c>
      <c r="D69" t="s">
        <v>646</v>
      </c>
      <c r="E69" t="s">
        <v>651</v>
      </c>
      <c r="F69" t="s">
        <v>663</v>
      </c>
      <c r="G69" t="s">
        <v>703</v>
      </c>
      <c r="H69" t="s">
        <v>711</v>
      </c>
      <c r="I69" t="s">
        <v>724</v>
      </c>
      <c r="J69" t="s">
        <v>733</v>
      </c>
      <c r="K69" t="s">
        <v>1199</v>
      </c>
      <c r="L69" s="8">
        <v>242.31</v>
      </c>
      <c r="M69" s="8">
        <v>587.95000000000005</v>
      </c>
      <c r="N69" s="8">
        <v>0.22900000000000001</v>
      </c>
      <c r="O69">
        <v>13</v>
      </c>
      <c r="P69">
        <f t="shared" si="16"/>
        <v>5</v>
      </c>
      <c r="Q69">
        <f t="shared" si="17"/>
        <v>5893.0228500000003</v>
      </c>
      <c r="R69">
        <f t="shared" si="18"/>
        <v>3150.03</v>
      </c>
      <c r="S69">
        <f t="shared" si="19"/>
        <v>2742.9928500000001</v>
      </c>
      <c r="T69">
        <f t="shared" si="20"/>
        <v>0.46546448568411708</v>
      </c>
      <c r="U69" t="str">
        <f t="shared" si="21"/>
        <v>Jun-2024</v>
      </c>
      <c r="V69" t="str">
        <f t="shared" si="22"/>
        <v>Q2-2024</v>
      </c>
      <c r="W69" t="str">
        <f t="shared" si="23"/>
        <v>Low</v>
      </c>
      <c r="X69" t="str">
        <f t="shared" si="24"/>
        <v>Africa &gt; Nigeria &gt; Port Harcourt</v>
      </c>
      <c r="Y69" t="str" cm="1">
        <f t="array" ref="Y69">TEXT(_xlfn.AGGREGATE(15, 6, IF($E$2:$E$1000=E69, $B$2:$B$1000, ""), 1), "MMM-YYYY")</f>
        <v>Jan-2023</v>
      </c>
      <c r="Z69">
        <f t="shared" si="25"/>
        <v>17</v>
      </c>
      <c r="AA69">
        <f t="shared" si="26"/>
        <v>17</v>
      </c>
      <c r="AB69">
        <f t="shared" si="27"/>
        <v>1510846.7817000009</v>
      </c>
      <c r="AC69">
        <f>SUMIFS($Q$2:Q69, $J$2:J69, J69)</f>
        <v>1456473.7709400002</v>
      </c>
      <c r="AD69">
        <f t="shared" si="28"/>
        <v>0.96401156529001553</v>
      </c>
      <c r="AE69" t="str">
        <f t="shared" si="29"/>
        <v>C</v>
      </c>
      <c r="AF69">
        <f t="shared" si="30"/>
        <v>1</v>
      </c>
      <c r="AG69">
        <f t="shared" si="31"/>
        <v>1</v>
      </c>
      <c r="AH69">
        <f>MIN(StagingTable[[#This Row],[DiscountPct]], ControlPanel!$B$2/100)</f>
        <v>0.22900000000000001</v>
      </c>
      <c r="AI69">
        <f>StagingTable[[#This Row],[UnitCost]] * (1 + ControlPanel!$B$3/100)</f>
        <v>278.65649999999999</v>
      </c>
      <c r="AJ69">
        <f>StagingTable[[#This Row],[Quantity]] * (1 + ControlPanel!$B$4/100)</f>
        <v>15.6</v>
      </c>
      <c r="AK69">
        <f>StagingTable[[#This Row],[UnitPrice]] * StagingTable[[#This Row],[UpliftedQuantity]] * (1 - StagingTable[[#This Row],[AdjustedDiscountPct]])</f>
        <v>7071.6274200000007</v>
      </c>
      <c r="AL69">
        <f>StagingTable[[#This Row],[InflatedUnitCost]] * StagingTable[[#This Row],[UpliftedQuantity]]</f>
        <v>4347.0414000000001</v>
      </c>
      <c r="AM69">
        <f>StagingTable[[#This Row],[ScenarioRevenue]] - StagingTable[[#This Row],[ScenarioCost]]</f>
        <v>2724.5860200000006</v>
      </c>
    </row>
    <row r="70" spans="1:39" x14ac:dyDescent="0.35">
      <c r="A70" t="s">
        <v>200</v>
      </c>
      <c r="B70" s="6">
        <v>45099</v>
      </c>
      <c r="C70" s="2">
        <v>45128</v>
      </c>
      <c r="D70" t="s">
        <v>649</v>
      </c>
      <c r="E70" t="s">
        <v>657</v>
      </c>
      <c r="F70" t="s">
        <v>679</v>
      </c>
      <c r="G70" t="s">
        <v>701</v>
      </c>
      <c r="H70" t="s">
        <v>707</v>
      </c>
      <c r="I70" t="s">
        <v>713</v>
      </c>
      <c r="J70" t="s">
        <v>733</v>
      </c>
      <c r="K70" t="s">
        <v>919</v>
      </c>
      <c r="L70" s="8">
        <v>734.34</v>
      </c>
      <c r="M70" s="8">
        <v>887.9</v>
      </c>
      <c r="N70" s="8">
        <v>2.5000000000000001E-2</v>
      </c>
      <c r="O70">
        <v>6</v>
      </c>
      <c r="P70">
        <f t="shared" si="16"/>
        <v>29</v>
      </c>
      <c r="Q70">
        <f t="shared" si="17"/>
        <v>5194.2149999999992</v>
      </c>
      <c r="R70">
        <f t="shared" si="18"/>
        <v>4406.04</v>
      </c>
      <c r="S70">
        <f t="shared" si="19"/>
        <v>788.17499999999927</v>
      </c>
      <c r="T70">
        <f t="shared" si="20"/>
        <v>0.15174092716608753</v>
      </c>
      <c r="U70" t="str">
        <f t="shared" si="21"/>
        <v>Jun-2023</v>
      </c>
      <c r="V70" t="str">
        <f t="shared" si="22"/>
        <v>Q2-2023</v>
      </c>
      <c r="W70" t="str">
        <f t="shared" si="23"/>
        <v>Medium</v>
      </c>
      <c r="X70" t="str">
        <f t="shared" si="24"/>
        <v>Europe &gt; France &gt; Lyon</v>
      </c>
      <c r="Y70" t="str" cm="1">
        <f t="array" ref="Y70">TEXT(_xlfn.AGGREGATE(15, 6, IF($E$2:$E$1000=E70, $B$2:$B$1000, ""), 1), "MMM-YYYY")</f>
        <v>Jan-2023</v>
      </c>
      <c r="Z70">
        <f t="shared" si="25"/>
        <v>5</v>
      </c>
      <c r="AA70">
        <f t="shared" si="26"/>
        <v>5</v>
      </c>
      <c r="AB70">
        <f t="shared" si="27"/>
        <v>1510846.7817000009</v>
      </c>
      <c r="AC70">
        <f>SUMIFS($Q$2:Q70, $J$2:J70, J70)</f>
        <v>1461667.9859400003</v>
      </c>
      <c r="AD70">
        <f t="shared" si="28"/>
        <v>0.96744951483123609</v>
      </c>
      <c r="AE70" t="str">
        <f t="shared" si="29"/>
        <v>C</v>
      </c>
      <c r="AF70">
        <f t="shared" si="30"/>
        <v>0</v>
      </c>
      <c r="AG70">
        <f t="shared" si="31"/>
        <v>0</v>
      </c>
      <c r="AH70">
        <f>MIN(StagingTable[[#This Row],[DiscountPct]], ControlPanel!$B$2/100)</f>
        <v>2.5000000000000001E-2</v>
      </c>
      <c r="AI70">
        <f>StagingTable[[#This Row],[UnitCost]] * (1 + ControlPanel!$B$3/100)</f>
        <v>844.49099999999999</v>
      </c>
      <c r="AJ70">
        <f>StagingTable[[#This Row],[Quantity]] * (1 + ControlPanel!$B$4/100)</f>
        <v>7.1999999999999993</v>
      </c>
      <c r="AK70">
        <f>StagingTable[[#This Row],[UnitPrice]] * StagingTable[[#This Row],[UpliftedQuantity]] * (1 - StagingTable[[#This Row],[AdjustedDiscountPct]])</f>
        <v>6233.0579999999991</v>
      </c>
      <c r="AL70">
        <f>StagingTable[[#This Row],[InflatedUnitCost]] * StagingTable[[#This Row],[UpliftedQuantity]]</f>
        <v>6080.3351999999995</v>
      </c>
      <c r="AM70">
        <f>StagingTable[[#This Row],[ScenarioRevenue]] - StagingTable[[#This Row],[ScenarioCost]]</f>
        <v>152.72279999999955</v>
      </c>
    </row>
    <row r="71" spans="1:39" x14ac:dyDescent="0.35">
      <c r="A71" t="s">
        <v>372</v>
      </c>
      <c r="B71" s="6">
        <v>45621</v>
      </c>
      <c r="C71" s="2">
        <v>45633</v>
      </c>
      <c r="D71" t="s">
        <v>647</v>
      </c>
      <c r="E71" t="s">
        <v>659</v>
      </c>
      <c r="F71" t="s">
        <v>685</v>
      </c>
      <c r="G71" t="s">
        <v>701</v>
      </c>
      <c r="H71" t="s">
        <v>710</v>
      </c>
      <c r="I71" t="s">
        <v>720</v>
      </c>
      <c r="J71" t="s">
        <v>733</v>
      </c>
      <c r="K71" t="s">
        <v>1092</v>
      </c>
      <c r="L71" s="8">
        <v>769.9</v>
      </c>
      <c r="M71" s="8">
        <v>814.36</v>
      </c>
      <c r="N71" s="8">
        <v>0</v>
      </c>
      <c r="O71">
        <v>6</v>
      </c>
      <c r="P71">
        <f t="shared" si="16"/>
        <v>12</v>
      </c>
      <c r="Q71">
        <f t="shared" si="17"/>
        <v>4886.16</v>
      </c>
      <c r="R71">
        <f t="shared" si="18"/>
        <v>4619.3999999999996</v>
      </c>
      <c r="S71">
        <f t="shared" si="19"/>
        <v>266.76000000000022</v>
      </c>
      <c r="T71">
        <f t="shared" si="20"/>
        <v>5.4595019401738838E-2</v>
      </c>
      <c r="U71" t="str">
        <f t="shared" si="21"/>
        <v>Nov-2024</v>
      </c>
      <c r="V71" t="str">
        <f t="shared" si="22"/>
        <v>Q4-2024</v>
      </c>
      <c r="W71" t="str">
        <f t="shared" si="23"/>
        <v>Low</v>
      </c>
      <c r="X71" t="str">
        <f t="shared" si="24"/>
        <v>Asia &gt; China &gt; Shanghai</v>
      </c>
      <c r="Y71" t="str" cm="1">
        <f t="array" ref="Y71">TEXT(_xlfn.AGGREGATE(15, 6, IF($E$2:$E$1000=E71, $B$2:$B$1000, ""), 1), "MMM-YYYY")</f>
        <v>Jan-2023</v>
      </c>
      <c r="Z71">
        <f t="shared" si="25"/>
        <v>22</v>
      </c>
      <c r="AA71">
        <f t="shared" si="26"/>
        <v>22</v>
      </c>
      <c r="AB71">
        <f t="shared" si="27"/>
        <v>1510846.7817000009</v>
      </c>
      <c r="AC71">
        <f>SUMIFS($Q$2:Q71, $J$2:J71, J71)</f>
        <v>1466554.1459400002</v>
      </c>
      <c r="AD71">
        <f t="shared" si="28"/>
        <v>0.97068356877977879</v>
      </c>
      <c r="AE71" t="str">
        <f t="shared" si="29"/>
        <v>C</v>
      </c>
      <c r="AF71">
        <f t="shared" si="30"/>
        <v>0</v>
      </c>
      <c r="AG71">
        <f t="shared" si="31"/>
        <v>0</v>
      </c>
      <c r="AH71">
        <f>MIN(StagingTable[[#This Row],[DiscountPct]], ControlPanel!$B$2/100)</f>
        <v>0</v>
      </c>
      <c r="AI71">
        <f>StagingTable[[#This Row],[UnitCost]] * (1 + ControlPanel!$B$3/100)</f>
        <v>885.38499999999988</v>
      </c>
      <c r="AJ71">
        <f>StagingTable[[#This Row],[Quantity]] * (1 + ControlPanel!$B$4/100)</f>
        <v>7.1999999999999993</v>
      </c>
      <c r="AK71">
        <f>StagingTable[[#This Row],[UnitPrice]] * StagingTable[[#This Row],[UpliftedQuantity]] * (1 - StagingTable[[#This Row],[AdjustedDiscountPct]])</f>
        <v>5863.3919999999998</v>
      </c>
      <c r="AL71">
        <f>StagingTable[[#This Row],[InflatedUnitCost]] * StagingTable[[#This Row],[UpliftedQuantity]]</f>
        <v>6374.7719999999981</v>
      </c>
      <c r="AM71">
        <f>StagingTable[[#This Row],[ScenarioRevenue]] - StagingTable[[#This Row],[ScenarioCost]]</f>
        <v>-511.37999999999829</v>
      </c>
    </row>
    <row r="72" spans="1:39" x14ac:dyDescent="0.35">
      <c r="A72" t="s">
        <v>573</v>
      </c>
      <c r="B72" s="6">
        <v>45430</v>
      </c>
      <c r="C72" s="2">
        <v>45434</v>
      </c>
      <c r="D72" t="s">
        <v>646</v>
      </c>
      <c r="E72" t="s">
        <v>650</v>
      </c>
      <c r="F72" t="s">
        <v>664</v>
      </c>
      <c r="G72" t="s">
        <v>701</v>
      </c>
      <c r="H72" t="s">
        <v>711</v>
      </c>
      <c r="I72" t="s">
        <v>722</v>
      </c>
      <c r="J72" t="s">
        <v>733</v>
      </c>
      <c r="K72" t="s">
        <v>1291</v>
      </c>
      <c r="L72" s="8">
        <v>857.42</v>
      </c>
      <c r="M72" s="8">
        <v>1658.92</v>
      </c>
      <c r="N72" s="8">
        <v>0.122</v>
      </c>
      <c r="O72">
        <v>3</v>
      </c>
      <c r="P72">
        <f t="shared" si="16"/>
        <v>4</v>
      </c>
      <c r="Q72">
        <f t="shared" si="17"/>
        <v>4369.5952800000005</v>
      </c>
      <c r="R72">
        <f t="shared" si="18"/>
        <v>2572.2599999999998</v>
      </c>
      <c r="S72">
        <f t="shared" si="19"/>
        <v>1797.3352800000007</v>
      </c>
      <c r="T72">
        <f t="shared" si="20"/>
        <v>0.4113276321554431</v>
      </c>
      <c r="U72" t="str">
        <f t="shared" si="21"/>
        <v>May-2024</v>
      </c>
      <c r="V72" t="str">
        <f t="shared" si="22"/>
        <v>Q2-2024</v>
      </c>
      <c r="W72" t="str">
        <f t="shared" si="23"/>
        <v>High</v>
      </c>
      <c r="X72" t="str">
        <f t="shared" si="24"/>
        <v>Africa &gt; Kenya &gt; Nairobi</v>
      </c>
      <c r="Y72" t="str" cm="1">
        <f t="array" ref="Y72">TEXT(_xlfn.AGGREGATE(15, 6, IF($E$2:$E$1000=E72, $B$2:$B$1000, ""), 1), "MMM-YYYY")</f>
        <v>Jan-2023</v>
      </c>
      <c r="Z72">
        <f t="shared" si="25"/>
        <v>16</v>
      </c>
      <c r="AA72">
        <f t="shared" si="26"/>
        <v>16</v>
      </c>
      <c r="AB72">
        <f t="shared" si="27"/>
        <v>1510846.7817000009</v>
      </c>
      <c r="AC72">
        <f>SUMIFS($Q$2:Q72, $J$2:J72, J72)</f>
        <v>1470923.7412200002</v>
      </c>
      <c r="AD72">
        <f t="shared" si="28"/>
        <v>0.97357571862113024</v>
      </c>
      <c r="AE72" t="str">
        <f t="shared" si="29"/>
        <v>C</v>
      </c>
      <c r="AF72">
        <f t="shared" si="30"/>
        <v>1</v>
      </c>
      <c r="AG72">
        <f t="shared" si="31"/>
        <v>0</v>
      </c>
      <c r="AH72">
        <f>MIN(StagingTable[[#This Row],[DiscountPct]], ControlPanel!$B$2/100)</f>
        <v>0.122</v>
      </c>
      <c r="AI72">
        <f>StagingTable[[#This Row],[UnitCost]] * (1 + ControlPanel!$B$3/100)</f>
        <v>986.0329999999999</v>
      </c>
      <c r="AJ72">
        <f>StagingTable[[#This Row],[Quantity]] * (1 + ControlPanel!$B$4/100)</f>
        <v>3.5999999999999996</v>
      </c>
      <c r="AK72">
        <f>StagingTable[[#This Row],[UnitPrice]] * StagingTable[[#This Row],[UpliftedQuantity]] * (1 - StagingTable[[#This Row],[AdjustedDiscountPct]])</f>
        <v>5243.5143360000002</v>
      </c>
      <c r="AL72">
        <f>StagingTable[[#This Row],[InflatedUnitCost]] * StagingTable[[#This Row],[UpliftedQuantity]]</f>
        <v>3549.7187999999992</v>
      </c>
      <c r="AM72">
        <f>StagingTable[[#This Row],[ScenarioRevenue]] - StagingTable[[#This Row],[ScenarioCost]]</f>
        <v>1693.795536000001</v>
      </c>
    </row>
    <row r="73" spans="1:39" x14ac:dyDescent="0.35">
      <c r="A73" t="s">
        <v>273</v>
      </c>
      <c r="B73" s="6">
        <v>45210</v>
      </c>
      <c r="C73" s="2">
        <v>45212</v>
      </c>
      <c r="D73" t="s">
        <v>648</v>
      </c>
      <c r="E73" t="s">
        <v>655</v>
      </c>
      <c r="F73" t="s">
        <v>672</v>
      </c>
      <c r="G73" t="s">
        <v>704</v>
      </c>
      <c r="H73" t="s">
        <v>710</v>
      </c>
      <c r="I73" t="s">
        <v>1426</v>
      </c>
      <c r="J73" t="s">
        <v>733</v>
      </c>
      <c r="K73" t="s">
        <v>993</v>
      </c>
      <c r="L73" s="8">
        <v>715.94</v>
      </c>
      <c r="M73" s="8">
        <v>550.07000000000005</v>
      </c>
      <c r="N73" s="8">
        <v>0.14000000000000001</v>
      </c>
      <c r="O73">
        <v>9</v>
      </c>
      <c r="P73">
        <f t="shared" si="16"/>
        <v>2</v>
      </c>
      <c r="Q73">
        <f t="shared" si="17"/>
        <v>4257.5418</v>
      </c>
      <c r="R73">
        <f t="shared" si="18"/>
        <v>6443.4600000000009</v>
      </c>
      <c r="S73">
        <f t="shared" si="19"/>
        <v>-2185.918200000001</v>
      </c>
      <c r="T73">
        <f t="shared" si="20"/>
        <v>-0.51342260456491606</v>
      </c>
      <c r="U73" t="str">
        <f t="shared" si="21"/>
        <v>Oct-2023</v>
      </c>
      <c r="V73" t="str">
        <f t="shared" si="22"/>
        <v>Q4-2023</v>
      </c>
      <c r="W73" t="str">
        <f t="shared" si="23"/>
        <v>Low</v>
      </c>
      <c r="X73" t="str">
        <f t="shared" si="24"/>
        <v>Americas &gt; Brazil &gt; Brasília</v>
      </c>
      <c r="Y73" t="str" cm="1">
        <f t="array" ref="Y73">TEXT(_xlfn.AGGREGATE(15, 6, IF($E$2:$E$1000=E73, $B$2:$B$1000, ""), 1), "MMM-YYYY")</f>
        <v>Jan-2023</v>
      </c>
      <c r="Z73">
        <f t="shared" si="25"/>
        <v>9</v>
      </c>
      <c r="AA73">
        <f t="shared" si="26"/>
        <v>9</v>
      </c>
      <c r="AB73">
        <f t="shared" si="27"/>
        <v>1510846.7817000009</v>
      </c>
      <c r="AC73">
        <f>SUMIFS($Q$2:Q73, $J$2:J73, J73)</f>
        <v>1475181.2830200002</v>
      </c>
      <c r="AD73">
        <f t="shared" si="28"/>
        <v>0.97639370245084023</v>
      </c>
      <c r="AE73" t="str">
        <f t="shared" si="29"/>
        <v>C</v>
      </c>
      <c r="AF73">
        <f t="shared" si="30"/>
        <v>1</v>
      </c>
      <c r="AG73">
        <f t="shared" si="31"/>
        <v>0</v>
      </c>
      <c r="AH73">
        <f>MIN(StagingTable[[#This Row],[DiscountPct]], ControlPanel!$B$2/100)</f>
        <v>0.14000000000000001</v>
      </c>
      <c r="AI73">
        <f>StagingTable[[#This Row],[UnitCost]] * (1 + ControlPanel!$B$3/100)</f>
        <v>823.33100000000002</v>
      </c>
      <c r="AJ73">
        <f>StagingTable[[#This Row],[Quantity]] * (1 + ControlPanel!$B$4/100)</f>
        <v>10.799999999999999</v>
      </c>
      <c r="AK73">
        <f>StagingTable[[#This Row],[UnitPrice]] * StagingTable[[#This Row],[UpliftedQuantity]] * (1 - StagingTable[[#This Row],[AdjustedDiscountPct]])</f>
        <v>5109.0501599999998</v>
      </c>
      <c r="AL73">
        <f>StagingTable[[#This Row],[InflatedUnitCost]] * StagingTable[[#This Row],[UpliftedQuantity]]</f>
        <v>8891.9748</v>
      </c>
      <c r="AM73">
        <f>StagingTable[[#This Row],[ScenarioRevenue]] - StagingTable[[#This Row],[ScenarioCost]]</f>
        <v>-3782.9246400000002</v>
      </c>
    </row>
    <row r="74" spans="1:39" x14ac:dyDescent="0.35">
      <c r="A74" t="s">
        <v>504</v>
      </c>
      <c r="B74" s="6">
        <v>45403</v>
      </c>
      <c r="C74" s="2">
        <v>45431</v>
      </c>
      <c r="D74" t="s">
        <v>646</v>
      </c>
      <c r="E74" t="s">
        <v>651</v>
      </c>
      <c r="F74" t="s">
        <v>665</v>
      </c>
      <c r="G74" t="s">
        <v>701</v>
      </c>
      <c r="H74" t="s">
        <v>710</v>
      </c>
      <c r="I74" t="s">
        <v>720</v>
      </c>
      <c r="J74" t="s">
        <v>733</v>
      </c>
      <c r="K74" t="s">
        <v>1223</v>
      </c>
      <c r="L74" s="8">
        <v>187.22</v>
      </c>
      <c r="M74" s="8">
        <v>309.47000000000003</v>
      </c>
      <c r="N74" s="8">
        <v>0</v>
      </c>
      <c r="O74">
        <v>13</v>
      </c>
      <c r="P74">
        <f t="shared" si="16"/>
        <v>28</v>
      </c>
      <c r="Q74">
        <f t="shared" si="17"/>
        <v>4023.1100000000006</v>
      </c>
      <c r="R74">
        <f t="shared" si="18"/>
        <v>2433.86</v>
      </c>
      <c r="S74">
        <f t="shared" si="19"/>
        <v>1589.2500000000005</v>
      </c>
      <c r="T74">
        <f t="shared" si="20"/>
        <v>0.39503021294471197</v>
      </c>
      <c r="U74" t="str">
        <f t="shared" si="21"/>
        <v>Apr-2024</v>
      </c>
      <c r="V74" t="str">
        <f t="shared" si="22"/>
        <v>Q2-2024</v>
      </c>
      <c r="W74" t="str">
        <f t="shared" si="23"/>
        <v>Low</v>
      </c>
      <c r="X74" t="str">
        <f t="shared" si="24"/>
        <v>Africa &gt; Nigeria &gt; Lagos</v>
      </c>
      <c r="Y74" t="str" cm="1">
        <f t="array" ref="Y74">TEXT(_xlfn.AGGREGATE(15, 6, IF($E$2:$E$1000=E74, $B$2:$B$1000, ""), 1), "MMM-YYYY")</f>
        <v>Jan-2023</v>
      </c>
      <c r="Z74">
        <f t="shared" si="25"/>
        <v>15</v>
      </c>
      <c r="AA74">
        <f t="shared" si="26"/>
        <v>15</v>
      </c>
      <c r="AB74">
        <f t="shared" si="27"/>
        <v>1510846.7817000009</v>
      </c>
      <c r="AC74">
        <f>SUMIFS($Q$2:Q74, $J$2:J74, J74)</f>
        <v>1479204.3930200003</v>
      </c>
      <c r="AD74">
        <f t="shared" si="28"/>
        <v>0.97905652044716496</v>
      </c>
      <c r="AE74" t="str">
        <f t="shared" si="29"/>
        <v>C</v>
      </c>
      <c r="AF74">
        <f t="shared" si="30"/>
        <v>0</v>
      </c>
      <c r="AG74">
        <f t="shared" si="31"/>
        <v>0</v>
      </c>
      <c r="AH74">
        <f>MIN(StagingTable[[#This Row],[DiscountPct]], ControlPanel!$B$2/100)</f>
        <v>0</v>
      </c>
      <c r="AI74">
        <f>StagingTable[[#This Row],[UnitCost]] * (1 + ControlPanel!$B$3/100)</f>
        <v>215.30299999999997</v>
      </c>
      <c r="AJ74">
        <f>StagingTable[[#This Row],[Quantity]] * (1 + ControlPanel!$B$4/100)</f>
        <v>15.6</v>
      </c>
      <c r="AK74">
        <f>StagingTable[[#This Row],[UnitPrice]] * StagingTable[[#This Row],[UpliftedQuantity]] * (1 - StagingTable[[#This Row],[AdjustedDiscountPct]])</f>
        <v>4827.732</v>
      </c>
      <c r="AL74">
        <f>StagingTable[[#This Row],[InflatedUnitCost]] * StagingTable[[#This Row],[UpliftedQuantity]]</f>
        <v>3358.7267999999995</v>
      </c>
      <c r="AM74">
        <f>StagingTable[[#This Row],[ScenarioRevenue]] - StagingTable[[#This Row],[ScenarioCost]]</f>
        <v>1469.0052000000005</v>
      </c>
    </row>
    <row r="75" spans="1:39" x14ac:dyDescent="0.35">
      <c r="A75" t="s">
        <v>557</v>
      </c>
      <c r="B75" s="6">
        <v>44968</v>
      </c>
      <c r="C75" s="2">
        <v>44969</v>
      </c>
      <c r="D75" t="s">
        <v>646</v>
      </c>
      <c r="E75" t="s">
        <v>651</v>
      </c>
      <c r="F75" t="s">
        <v>663</v>
      </c>
      <c r="G75" t="s">
        <v>703</v>
      </c>
      <c r="H75" t="s">
        <v>711</v>
      </c>
      <c r="I75" t="s">
        <v>726</v>
      </c>
      <c r="J75" t="s">
        <v>733</v>
      </c>
      <c r="K75" t="s">
        <v>1275</v>
      </c>
      <c r="L75" s="8">
        <v>944.61</v>
      </c>
      <c r="M75" s="8">
        <v>839.04</v>
      </c>
      <c r="N75" s="8">
        <v>5.8999999999999997E-2</v>
      </c>
      <c r="O75">
        <v>5</v>
      </c>
      <c r="P75">
        <f t="shared" si="16"/>
        <v>1</v>
      </c>
      <c r="Q75">
        <f t="shared" si="17"/>
        <v>3947.6831999999999</v>
      </c>
      <c r="R75">
        <f t="shared" si="18"/>
        <v>4723.05</v>
      </c>
      <c r="S75">
        <f t="shared" si="19"/>
        <v>-775.36680000000024</v>
      </c>
      <c r="T75">
        <f t="shared" si="20"/>
        <v>-0.19641059343363729</v>
      </c>
      <c r="U75" t="str">
        <f t="shared" si="21"/>
        <v>Feb-2023</v>
      </c>
      <c r="V75" t="str">
        <f t="shared" si="22"/>
        <v>Q1-2023</v>
      </c>
      <c r="W75" t="str">
        <f t="shared" si="23"/>
        <v>Medium</v>
      </c>
      <c r="X75" t="str">
        <f t="shared" si="24"/>
        <v>Africa &gt; Nigeria &gt; Port Harcourt</v>
      </c>
      <c r="Y75" t="str" cm="1">
        <f t="array" ref="Y75">TEXT(_xlfn.AGGREGATE(15, 6, IF($E$2:$E$1000=E75, $B$2:$B$1000, ""), 1), "MMM-YYYY")</f>
        <v>Jan-2023</v>
      </c>
      <c r="Z75">
        <f t="shared" si="25"/>
        <v>1</v>
      </c>
      <c r="AA75">
        <f t="shared" si="26"/>
        <v>1</v>
      </c>
      <c r="AB75">
        <f t="shared" si="27"/>
        <v>1510846.7817000009</v>
      </c>
      <c r="AC75">
        <f>SUMIFS($Q$2:Q75, $J$2:J75, J75)</f>
        <v>1483152.0762200004</v>
      </c>
      <c r="AD75">
        <f t="shared" si="28"/>
        <v>0.98166941491655535</v>
      </c>
      <c r="AE75" t="str">
        <f t="shared" si="29"/>
        <v>C</v>
      </c>
      <c r="AF75">
        <f t="shared" si="30"/>
        <v>1</v>
      </c>
      <c r="AG75">
        <f t="shared" si="31"/>
        <v>0</v>
      </c>
      <c r="AH75">
        <f>MIN(StagingTable[[#This Row],[DiscountPct]], ControlPanel!$B$2/100)</f>
        <v>5.8999999999999997E-2</v>
      </c>
      <c r="AI75">
        <f>StagingTable[[#This Row],[UnitCost]] * (1 + ControlPanel!$B$3/100)</f>
        <v>1086.3015</v>
      </c>
      <c r="AJ75">
        <f>StagingTable[[#This Row],[Quantity]] * (1 + ControlPanel!$B$4/100)</f>
        <v>6</v>
      </c>
      <c r="AK75">
        <f>StagingTable[[#This Row],[UnitPrice]] * StagingTable[[#This Row],[UpliftedQuantity]] * (1 - StagingTable[[#This Row],[AdjustedDiscountPct]])</f>
        <v>4737.2198399999997</v>
      </c>
      <c r="AL75">
        <f>StagingTable[[#This Row],[InflatedUnitCost]] * StagingTable[[#This Row],[UpliftedQuantity]]</f>
        <v>6517.8090000000002</v>
      </c>
      <c r="AM75">
        <f>StagingTable[[#This Row],[ScenarioRevenue]] - StagingTable[[#This Row],[ScenarioCost]]</f>
        <v>-1780.5891600000004</v>
      </c>
    </row>
    <row r="76" spans="1:39" x14ac:dyDescent="0.35">
      <c r="A76" t="s">
        <v>634</v>
      </c>
      <c r="B76" s="6">
        <v>45177</v>
      </c>
      <c r="C76" s="2">
        <v>45183</v>
      </c>
      <c r="D76" t="s">
        <v>646</v>
      </c>
      <c r="E76" t="s">
        <v>650</v>
      </c>
      <c r="F76" t="s">
        <v>678</v>
      </c>
      <c r="G76" t="s">
        <v>702</v>
      </c>
      <c r="H76" t="s">
        <v>711</v>
      </c>
      <c r="I76" t="s">
        <v>714</v>
      </c>
      <c r="J76" t="s">
        <v>733</v>
      </c>
      <c r="K76" t="s">
        <v>1352</v>
      </c>
      <c r="L76" s="8">
        <v>251.03</v>
      </c>
      <c r="M76" s="8">
        <v>411.48</v>
      </c>
      <c r="N76" s="8">
        <v>0.16500000000000001</v>
      </c>
      <c r="O76">
        <v>10</v>
      </c>
      <c r="P76">
        <f t="shared" si="16"/>
        <v>6</v>
      </c>
      <c r="Q76">
        <f t="shared" si="17"/>
        <v>3435.8580000000002</v>
      </c>
      <c r="R76">
        <f t="shared" si="18"/>
        <v>2510.3000000000002</v>
      </c>
      <c r="S76">
        <f t="shared" si="19"/>
        <v>925.55799999999999</v>
      </c>
      <c r="T76">
        <f t="shared" si="20"/>
        <v>0.26938191275658074</v>
      </c>
      <c r="U76" t="str">
        <f t="shared" si="21"/>
        <v>Sep-2023</v>
      </c>
      <c r="V76" t="str">
        <f t="shared" si="22"/>
        <v>Q3-2023</v>
      </c>
      <c r="W76" t="str">
        <f t="shared" si="23"/>
        <v>Low</v>
      </c>
      <c r="X76" t="str">
        <f t="shared" si="24"/>
        <v>Africa &gt; Kenya &gt; Nakuru</v>
      </c>
      <c r="Y76" t="str" cm="1">
        <f t="array" ref="Y76">TEXT(_xlfn.AGGREGATE(15, 6, IF($E$2:$E$1000=E76, $B$2:$B$1000, ""), 1), "MMM-YYYY")</f>
        <v>Jan-2023</v>
      </c>
      <c r="Z76">
        <f t="shared" si="25"/>
        <v>8</v>
      </c>
      <c r="AA76">
        <f t="shared" si="26"/>
        <v>8</v>
      </c>
      <c r="AB76">
        <f t="shared" si="27"/>
        <v>1510846.7817000009</v>
      </c>
      <c r="AC76">
        <f>SUMIFS($Q$2:Q76, $J$2:J76, J76)</f>
        <v>1486587.9342200004</v>
      </c>
      <c r="AD76">
        <f t="shared" si="28"/>
        <v>0.9839435422745485</v>
      </c>
      <c r="AE76" t="str">
        <f t="shared" si="29"/>
        <v>C</v>
      </c>
      <c r="AF76">
        <f t="shared" si="30"/>
        <v>1</v>
      </c>
      <c r="AG76">
        <f t="shared" si="31"/>
        <v>0</v>
      </c>
      <c r="AH76">
        <f>MIN(StagingTable[[#This Row],[DiscountPct]], ControlPanel!$B$2/100)</f>
        <v>0.16500000000000001</v>
      </c>
      <c r="AI76">
        <f>StagingTable[[#This Row],[UnitCost]] * (1 + ControlPanel!$B$3/100)</f>
        <v>288.68449999999996</v>
      </c>
      <c r="AJ76">
        <f>StagingTable[[#This Row],[Quantity]] * (1 + ControlPanel!$B$4/100)</f>
        <v>12</v>
      </c>
      <c r="AK76">
        <f>StagingTable[[#This Row],[UnitPrice]] * StagingTable[[#This Row],[UpliftedQuantity]] * (1 - StagingTable[[#This Row],[AdjustedDiscountPct]])</f>
        <v>4123.0295999999998</v>
      </c>
      <c r="AL76">
        <f>StagingTable[[#This Row],[InflatedUnitCost]] * StagingTable[[#This Row],[UpliftedQuantity]]</f>
        <v>3464.2139999999995</v>
      </c>
      <c r="AM76">
        <f>StagingTable[[#This Row],[ScenarioRevenue]] - StagingTable[[#This Row],[ScenarioCost]]</f>
        <v>658.81560000000036</v>
      </c>
    </row>
    <row r="77" spans="1:39" x14ac:dyDescent="0.35">
      <c r="A77" t="s">
        <v>508</v>
      </c>
      <c r="B77" s="6">
        <v>45439</v>
      </c>
      <c r="C77" s="2">
        <v>45460</v>
      </c>
      <c r="D77" t="s">
        <v>647</v>
      </c>
      <c r="E77" t="s">
        <v>654</v>
      </c>
      <c r="F77" t="s">
        <v>680</v>
      </c>
      <c r="G77" t="s">
        <v>705</v>
      </c>
      <c r="H77" t="s">
        <v>708</v>
      </c>
      <c r="I77" t="s">
        <v>722</v>
      </c>
      <c r="J77" t="s">
        <v>733</v>
      </c>
      <c r="K77" t="s">
        <v>1227</v>
      </c>
      <c r="L77" s="8">
        <v>465.02</v>
      </c>
      <c r="M77" s="8">
        <v>651.55999999999995</v>
      </c>
      <c r="N77" s="8">
        <v>4.2000000000000003E-2</v>
      </c>
      <c r="O77">
        <v>5</v>
      </c>
      <c r="P77">
        <f t="shared" si="16"/>
        <v>21</v>
      </c>
      <c r="Q77">
        <f t="shared" si="17"/>
        <v>3120.9723999999997</v>
      </c>
      <c r="R77">
        <f t="shared" si="18"/>
        <v>2325.1</v>
      </c>
      <c r="S77">
        <f t="shared" si="19"/>
        <v>795.87239999999974</v>
      </c>
      <c r="T77">
        <f t="shared" si="20"/>
        <v>0.25500783025187912</v>
      </c>
      <c r="U77" t="str">
        <f t="shared" si="21"/>
        <v>May-2024</v>
      </c>
      <c r="V77" t="str">
        <f t="shared" si="22"/>
        <v>Q2-2024</v>
      </c>
      <c r="W77" t="str">
        <f t="shared" si="23"/>
        <v>Low</v>
      </c>
      <c r="X77" t="str">
        <f t="shared" si="24"/>
        <v>Asia &gt; India &gt; Delhi</v>
      </c>
      <c r="Y77" t="str" cm="1">
        <f t="array" ref="Y77">TEXT(_xlfn.AGGREGATE(15, 6, IF($E$2:$E$1000=E77, $B$2:$B$1000, ""), 1), "MMM-YYYY")</f>
        <v>Jan-2023</v>
      </c>
      <c r="Z77">
        <f t="shared" si="25"/>
        <v>16</v>
      </c>
      <c r="AA77">
        <f t="shared" si="26"/>
        <v>16</v>
      </c>
      <c r="AB77">
        <f t="shared" si="27"/>
        <v>1510846.7817000009</v>
      </c>
      <c r="AC77">
        <f>SUMIFS($Q$2:Q77, $J$2:J77, J77)</f>
        <v>1489708.9066200005</v>
      </c>
      <c r="AD77">
        <f t="shared" si="28"/>
        <v>0.98600925299902609</v>
      </c>
      <c r="AE77" t="str">
        <f t="shared" si="29"/>
        <v>C</v>
      </c>
      <c r="AF77">
        <f t="shared" si="30"/>
        <v>0</v>
      </c>
      <c r="AG77">
        <f t="shared" si="31"/>
        <v>0</v>
      </c>
      <c r="AH77">
        <f>MIN(StagingTable[[#This Row],[DiscountPct]], ControlPanel!$B$2/100)</f>
        <v>4.2000000000000003E-2</v>
      </c>
      <c r="AI77">
        <f>StagingTable[[#This Row],[UnitCost]] * (1 + ControlPanel!$B$3/100)</f>
        <v>534.77299999999991</v>
      </c>
      <c r="AJ77">
        <f>StagingTable[[#This Row],[Quantity]] * (1 + ControlPanel!$B$4/100)</f>
        <v>6</v>
      </c>
      <c r="AK77">
        <f>StagingTable[[#This Row],[UnitPrice]] * StagingTable[[#This Row],[UpliftedQuantity]] * (1 - StagingTable[[#This Row],[AdjustedDiscountPct]])</f>
        <v>3745.1668799999998</v>
      </c>
      <c r="AL77">
        <f>StagingTable[[#This Row],[InflatedUnitCost]] * StagingTable[[#This Row],[UpliftedQuantity]]</f>
        <v>3208.6379999999995</v>
      </c>
      <c r="AM77">
        <f>StagingTable[[#This Row],[ScenarioRevenue]] - StagingTable[[#This Row],[ScenarioCost]]</f>
        <v>536.5288800000003</v>
      </c>
    </row>
    <row r="78" spans="1:39" x14ac:dyDescent="0.35">
      <c r="A78" t="s">
        <v>128</v>
      </c>
      <c r="B78" s="6">
        <v>45674</v>
      </c>
      <c r="C78" s="2">
        <v>45681</v>
      </c>
      <c r="D78" t="s">
        <v>648</v>
      </c>
      <c r="E78" t="s">
        <v>660</v>
      </c>
      <c r="F78" t="s">
        <v>697</v>
      </c>
      <c r="G78" t="s">
        <v>706</v>
      </c>
      <c r="H78" t="s">
        <v>708</v>
      </c>
      <c r="I78" t="s">
        <v>715</v>
      </c>
      <c r="J78" t="s">
        <v>733</v>
      </c>
      <c r="K78" t="s">
        <v>847</v>
      </c>
      <c r="L78" s="8">
        <v>142.09</v>
      </c>
      <c r="M78" s="8">
        <v>218.5</v>
      </c>
      <c r="N78" s="8">
        <v>0.11899999999999999</v>
      </c>
      <c r="O78">
        <v>16</v>
      </c>
      <c r="P78">
        <f t="shared" si="16"/>
        <v>7</v>
      </c>
      <c r="Q78">
        <f t="shared" si="17"/>
        <v>3079.9760000000001</v>
      </c>
      <c r="R78">
        <f t="shared" si="18"/>
        <v>2273.44</v>
      </c>
      <c r="S78">
        <f t="shared" si="19"/>
        <v>806.53600000000006</v>
      </c>
      <c r="T78">
        <f t="shared" si="20"/>
        <v>0.26186437816398572</v>
      </c>
      <c r="U78" t="str">
        <f t="shared" si="21"/>
        <v>Jan-2025</v>
      </c>
      <c r="V78" t="str">
        <f t="shared" si="22"/>
        <v>Q1-2025</v>
      </c>
      <c r="W78" t="str">
        <f t="shared" si="23"/>
        <v>Low</v>
      </c>
      <c r="X78" t="str">
        <f t="shared" si="24"/>
        <v>Americas &gt; USA &gt; Austin</v>
      </c>
      <c r="Y78" t="str" cm="1">
        <f t="array" ref="Y78">TEXT(_xlfn.AGGREGATE(15, 6, IF($E$2:$E$1000=E78, $B$2:$B$1000, ""), 1), "MMM-YYYY")</f>
        <v>Jan-2023</v>
      </c>
      <c r="Z78">
        <f t="shared" si="25"/>
        <v>24</v>
      </c>
      <c r="AA78">
        <f t="shared" si="26"/>
        <v>24</v>
      </c>
      <c r="AB78">
        <f t="shared" si="27"/>
        <v>1510846.7817000009</v>
      </c>
      <c r="AC78">
        <f>SUMIFS($Q$2:Q78, $J$2:J78, J78)</f>
        <v>1492788.8826200005</v>
      </c>
      <c r="AD78">
        <f t="shared" si="28"/>
        <v>0.98804782900640553</v>
      </c>
      <c r="AE78" t="str">
        <f t="shared" si="29"/>
        <v>C</v>
      </c>
      <c r="AF78">
        <f t="shared" si="30"/>
        <v>1</v>
      </c>
      <c r="AG78">
        <f t="shared" si="31"/>
        <v>0</v>
      </c>
      <c r="AH78">
        <f>MIN(StagingTable[[#This Row],[DiscountPct]], ControlPanel!$B$2/100)</f>
        <v>0.11899999999999999</v>
      </c>
      <c r="AI78">
        <f>StagingTable[[#This Row],[UnitCost]] * (1 + ControlPanel!$B$3/100)</f>
        <v>163.40349999999998</v>
      </c>
      <c r="AJ78">
        <f>StagingTable[[#This Row],[Quantity]] * (1 + ControlPanel!$B$4/100)</f>
        <v>19.2</v>
      </c>
      <c r="AK78">
        <f>StagingTable[[#This Row],[UnitPrice]] * StagingTable[[#This Row],[UpliftedQuantity]] * (1 - StagingTable[[#This Row],[AdjustedDiscountPct]])</f>
        <v>3695.9712</v>
      </c>
      <c r="AL78">
        <f>StagingTable[[#This Row],[InflatedUnitCost]] * StagingTable[[#This Row],[UpliftedQuantity]]</f>
        <v>3137.3471999999997</v>
      </c>
      <c r="AM78">
        <f>StagingTable[[#This Row],[ScenarioRevenue]] - StagingTable[[#This Row],[ScenarioCost]]</f>
        <v>558.62400000000025</v>
      </c>
    </row>
    <row r="79" spans="1:39" x14ac:dyDescent="0.35">
      <c r="A79" t="s">
        <v>307</v>
      </c>
      <c r="B79" s="6">
        <v>45161</v>
      </c>
      <c r="C79" s="2">
        <v>45191</v>
      </c>
      <c r="D79" t="s">
        <v>649</v>
      </c>
      <c r="E79" t="s">
        <v>658</v>
      </c>
      <c r="F79" t="s">
        <v>683</v>
      </c>
      <c r="G79" t="s">
        <v>704</v>
      </c>
      <c r="H79" t="s">
        <v>710</v>
      </c>
      <c r="I79" t="s">
        <v>719</v>
      </c>
      <c r="J79" t="s">
        <v>733</v>
      </c>
      <c r="K79" t="s">
        <v>1027</v>
      </c>
      <c r="L79" s="8">
        <v>209.81</v>
      </c>
      <c r="M79" s="8">
        <v>523</v>
      </c>
      <c r="N79" s="8">
        <v>5.8999999999999997E-2</v>
      </c>
      <c r="O79">
        <v>6</v>
      </c>
      <c r="P79">
        <f t="shared" si="16"/>
        <v>30</v>
      </c>
      <c r="Q79">
        <f t="shared" si="17"/>
        <v>2952.8580000000002</v>
      </c>
      <c r="R79">
        <f t="shared" si="18"/>
        <v>1258.8600000000001</v>
      </c>
      <c r="S79">
        <f t="shared" si="19"/>
        <v>1693.998</v>
      </c>
      <c r="T79">
        <f t="shared" si="20"/>
        <v>0.57368082041195345</v>
      </c>
      <c r="U79" t="str">
        <f t="shared" si="21"/>
        <v>Aug-2023</v>
      </c>
      <c r="V79" t="str">
        <f t="shared" si="22"/>
        <v>Q3-2023</v>
      </c>
      <c r="W79" t="str">
        <f t="shared" si="23"/>
        <v>Low</v>
      </c>
      <c r="X79" t="str">
        <f t="shared" si="24"/>
        <v>Europe &gt; United Kingdom &gt; London</v>
      </c>
      <c r="Y79" t="str" cm="1">
        <f t="array" ref="Y79">TEXT(_xlfn.AGGREGATE(15, 6, IF($E$2:$E$1000=E79, $B$2:$B$1000, ""), 1), "MMM-YYYY")</f>
        <v>Jan-2023</v>
      </c>
      <c r="Z79">
        <f t="shared" si="25"/>
        <v>7</v>
      </c>
      <c r="AA79">
        <f t="shared" si="26"/>
        <v>7</v>
      </c>
      <c r="AB79">
        <f t="shared" si="27"/>
        <v>1510846.7817000009</v>
      </c>
      <c r="AC79">
        <f>SUMIFS($Q$2:Q79, $J$2:J79, J79)</f>
        <v>1495741.7406200005</v>
      </c>
      <c r="AD79">
        <f t="shared" si="28"/>
        <v>0.99000226809034586</v>
      </c>
      <c r="AE79" t="str">
        <f t="shared" si="29"/>
        <v>C</v>
      </c>
      <c r="AF79">
        <f t="shared" si="30"/>
        <v>0</v>
      </c>
      <c r="AG79">
        <f t="shared" si="31"/>
        <v>0</v>
      </c>
      <c r="AH79">
        <f>MIN(StagingTable[[#This Row],[DiscountPct]], ControlPanel!$B$2/100)</f>
        <v>5.8999999999999997E-2</v>
      </c>
      <c r="AI79">
        <f>StagingTable[[#This Row],[UnitCost]] * (1 + ControlPanel!$B$3/100)</f>
        <v>241.28149999999999</v>
      </c>
      <c r="AJ79">
        <f>StagingTable[[#This Row],[Quantity]] * (1 + ControlPanel!$B$4/100)</f>
        <v>7.1999999999999993</v>
      </c>
      <c r="AK79">
        <f>StagingTable[[#This Row],[UnitPrice]] * StagingTable[[#This Row],[UpliftedQuantity]] * (1 - StagingTable[[#This Row],[AdjustedDiscountPct]])</f>
        <v>3543.4295999999995</v>
      </c>
      <c r="AL79">
        <f>StagingTable[[#This Row],[InflatedUnitCost]] * StagingTable[[#This Row],[UpliftedQuantity]]</f>
        <v>1737.2267999999997</v>
      </c>
      <c r="AM79">
        <f>StagingTable[[#This Row],[ScenarioRevenue]] - StagingTable[[#This Row],[ScenarioCost]]</f>
        <v>1806.2027999999998</v>
      </c>
    </row>
    <row r="80" spans="1:39" x14ac:dyDescent="0.35">
      <c r="A80" t="s">
        <v>431</v>
      </c>
      <c r="B80" s="6">
        <v>45813</v>
      </c>
      <c r="C80" s="2">
        <v>45822</v>
      </c>
      <c r="D80" t="s">
        <v>647</v>
      </c>
      <c r="E80" t="s">
        <v>654</v>
      </c>
      <c r="F80" t="s">
        <v>680</v>
      </c>
      <c r="G80" t="s">
        <v>703</v>
      </c>
      <c r="H80" t="s">
        <v>707</v>
      </c>
      <c r="I80" t="s">
        <v>720</v>
      </c>
      <c r="J80" t="s">
        <v>733</v>
      </c>
      <c r="K80" t="s">
        <v>1150</v>
      </c>
      <c r="L80" s="8">
        <v>618.69000000000005</v>
      </c>
      <c r="M80" s="8">
        <v>796.15</v>
      </c>
      <c r="N80" s="8">
        <v>0.09</v>
      </c>
      <c r="O80">
        <v>4</v>
      </c>
      <c r="P80">
        <f t="shared" si="16"/>
        <v>9</v>
      </c>
      <c r="Q80">
        <f t="shared" si="17"/>
        <v>2897.9859999999999</v>
      </c>
      <c r="R80">
        <f t="shared" si="18"/>
        <v>2474.7600000000002</v>
      </c>
      <c r="S80">
        <f t="shared" si="19"/>
        <v>423.22599999999966</v>
      </c>
      <c r="T80">
        <f t="shared" si="20"/>
        <v>0.14604142325049177</v>
      </c>
      <c r="U80" t="str">
        <f t="shared" si="21"/>
        <v>Jun-2025</v>
      </c>
      <c r="V80" t="str">
        <f t="shared" si="22"/>
        <v>Q2-2025</v>
      </c>
      <c r="W80" t="str">
        <f t="shared" si="23"/>
        <v>Low</v>
      </c>
      <c r="X80" t="str">
        <f t="shared" si="24"/>
        <v>Asia &gt; India &gt; Delhi</v>
      </c>
      <c r="Y80" t="str" cm="1">
        <f t="array" ref="Y80">TEXT(_xlfn.AGGREGATE(15, 6, IF($E$2:$E$1000=E80, $B$2:$B$1000, ""), 1), "MMM-YYYY")</f>
        <v>Jan-2023</v>
      </c>
      <c r="Z80">
        <f t="shared" si="25"/>
        <v>29</v>
      </c>
      <c r="AA80">
        <f t="shared" si="26"/>
        <v>29</v>
      </c>
      <c r="AB80">
        <f t="shared" si="27"/>
        <v>1510846.7817000009</v>
      </c>
      <c r="AC80">
        <f>SUMIFS($Q$2:Q80, $J$2:J80, J80)</f>
        <v>1498639.7266200006</v>
      </c>
      <c r="AD80">
        <f t="shared" si="28"/>
        <v>0.9919203884683363</v>
      </c>
      <c r="AE80" t="str">
        <f t="shared" si="29"/>
        <v>C</v>
      </c>
      <c r="AF80">
        <f t="shared" si="30"/>
        <v>0</v>
      </c>
      <c r="AG80">
        <f t="shared" si="31"/>
        <v>0</v>
      </c>
      <c r="AH80">
        <f>MIN(StagingTable[[#This Row],[DiscountPct]], ControlPanel!$B$2/100)</f>
        <v>0.09</v>
      </c>
      <c r="AI80">
        <f>StagingTable[[#This Row],[UnitCost]] * (1 + ControlPanel!$B$3/100)</f>
        <v>711.49350000000004</v>
      </c>
      <c r="AJ80">
        <f>StagingTable[[#This Row],[Quantity]] * (1 + ControlPanel!$B$4/100)</f>
        <v>4.8</v>
      </c>
      <c r="AK80">
        <f>StagingTable[[#This Row],[UnitPrice]] * StagingTable[[#This Row],[UpliftedQuantity]] * (1 - StagingTable[[#This Row],[AdjustedDiscountPct]])</f>
        <v>3477.5831999999996</v>
      </c>
      <c r="AL80">
        <f>StagingTable[[#This Row],[InflatedUnitCost]] * StagingTable[[#This Row],[UpliftedQuantity]]</f>
        <v>3415.1687999999999</v>
      </c>
      <c r="AM80">
        <f>StagingTable[[#This Row],[ScenarioRevenue]] - StagingTable[[#This Row],[ScenarioCost]]</f>
        <v>62.414399999999659</v>
      </c>
    </row>
    <row r="81" spans="1:39" x14ac:dyDescent="0.35">
      <c r="A81" t="s">
        <v>72</v>
      </c>
      <c r="B81" s="6">
        <v>45643</v>
      </c>
      <c r="C81" s="2">
        <v>45644</v>
      </c>
      <c r="D81" t="s">
        <v>649</v>
      </c>
      <c r="E81" t="s">
        <v>656</v>
      </c>
      <c r="F81" t="s">
        <v>684</v>
      </c>
      <c r="G81" t="s">
        <v>702</v>
      </c>
      <c r="H81" t="s">
        <v>707</v>
      </c>
      <c r="I81" t="s">
        <v>716</v>
      </c>
      <c r="J81" t="s">
        <v>733</v>
      </c>
      <c r="K81" t="s">
        <v>791</v>
      </c>
      <c r="L81" s="8">
        <v>346.82</v>
      </c>
      <c r="M81" s="8">
        <v>701.95</v>
      </c>
      <c r="N81" s="8">
        <v>0.14699999999999999</v>
      </c>
      <c r="O81">
        <v>4</v>
      </c>
      <c r="P81">
        <f t="shared" si="16"/>
        <v>1</v>
      </c>
      <c r="Q81">
        <f t="shared" si="17"/>
        <v>2395.0534000000002</v>
      </c>
      <c r="R81">
        <f t="shared" si="18"/>
        <v>1387.28</v>
      </c>
      <c r="S81">
        <f t="shared" si="19"/>
        <v>1007.7734000000003</v>
      </c>
      <c r="T81">
        <f t="shared" si="20"/>
        <v>0.42077283120284509</v>
      </c>
      <c r="U81" t="str">
        <f t="shared" si="21"/>
        <v>Dec-2024</v>
      </c>
      <c r="V81" t="str">
        <f t="shared" si="22"/>
        <v>Q4-2024</v>
      </c>
      <c r="W81" t="str">
        <f t="shared" si="23"/>
        <v>Low</v>
      </c>
      <c r="X81" t="str">
        <f t="shared" si="24"/>
        <v>Europe &gt; Germany &gt; Munich</v>
      </c>
      <c r="Y81" t="str" cm="1">
        <f t="array" ref="Y81">TEXT(_xlfn.AGGREGATE(15, 6, IF($E$2:$E$1000=E81, $B$2:$B$1000, ""), 1), "MMM-YYYY")</f>
        <v>Jan-2023</v>
      </c>
      <c r="Z81">
        <f t="shared" si="25"/>
        <v>23</v>
      </c>
      <c r="AA81">
        <f t="shared" si="26"/>
        <v>23</v>
      </c>
      <c r="AB81">
        <f t="shared" si="27"/>
        <v>1510846.7817000009</v>
      </c>
      <c r="AC81">
        <f>SUMIFS($Q$2:Q81, $J$2:J81, J81)</f>
        <v>1501034.7800200006</v>
      </c>
      <c r="AD81">
        <f t="shared" si="28"/>
        <v>0.99350562757332694</v>
      </c>
      <c r="AE81" t="str">
        <f t="shared" si="29"/>
        <v>C</v>
      </c>
      <c r="AF81">
        <f t="shared" si="30"/>
        <v>1</v>
      </c>
      <c r="AG81">
        <f t="shared" si="31"/>
        <v>0</v>
      </c>
      <c r="AH81">
        <f>MIN(StagingTable[[#This Row],[DiscountPct]], ControlPanel!$B$2/100)</f>
        <v>0.14699999999999999</v>
      </c>
      <c r="AI81">
        <f>StagingTable[[#This Row],[UnitCost]] * (1 + ControlPanel!$B$3/100)</f>
        <v>398.84299999999996</v>
      </c>
      <c r="AJ81">
        <f>StagingTable[[#This Row],[Quantity]] * (1 + ControlPanel!$B$4/100)</f>
        <v>4.8</v>
      </c>
      <c r="AK81">
        <f>StagingTable[[#This Row],[UnitPrice]] * StagingTable[[#This Row],[UpliftedQuantity]] * (1 - StagingTable[[#This Row],[AdjustedDiscountPct]])</f>
        <v>2874.0640800000001</v>
      </c>
      <c r="AL81">
        <f>StagingTable[[#This Row],[InflatedUnitCost]] * StagingTable[[#This Row],[UpliftedQuantity]]</f>
        <v>1914.4463999999998</v>
      </c>
      <c r="AM81">
        <f>StagingTable[[#This Row],[ScenarioRevenue]] - StagingTable[[#This Row],[ScenarioCost]]</f>
        <v>959.61768000000029</v>
      </c>
    </row>
    <row r="82" spans="1:39" x14ac:dyDescent="0.35">
      <c r="A82" t="s">
        <v>637</v>
      </c>
      <c r="B82" s="6">
        <v>45857</v>
      </c>
      <c r="C82" s="2">
        <v>45869</v>
      </c>
      <c r="D82" t="s">
        <v>646</v>
      </c>
      <c r="E82" t="s">
        <v>650</v>
      </c>
      <c r="F82" t="s">
        <v>664</v>
      </c>
      <c r="G82" t="s">
        <v>705</v>
      </c>
      <c r="H82" t="s">
        <v>709</v>
      </c>
      <c r="I82" t="s">
        <v>719</v>
      </c>
      <c r="J82" t="s">
        <v>733</v>
      </c>
      <c r="K82" t="s">
        <v>1355</v>
      </c>
      <c r="L82" s="8">
        <v>619.64</v>
      </c>
      <c r="M82" s="8">
        <v>861.16</v>
      </c>
      <c r="N82" s="8">
        <v>0.113</v>
      </c>
      <c r="O82">
        <v>3</v>
      </c>
      <c r="P82">
        <f t="shared" si="16"/>
        <v>12</v>
      </c>
      <c r="Q82">
        <f t="shared" si="17"/>
        <v>2291.5467600000002</v>
      </c>
      <c r="R82">
        <f t="shared" si="18"/>
        <v>1858.92</v>
      </c>
      <c r="S82">
        <f t="shared" si="19"/>
        <v>432.6267600000001</v>
      </c>
      <c r="T82">
        <f t="shared" si="20"/>
        <v>0.18879246435276759</v>
      </c>
      <c r="U82" t="str">
        <f t="shared" si="21"/>
        <v>Jul-2025</v>
      </c>
      <c r="V82" t="str">
        <f t="shared" si="22"/>
        <v>Q3-2025</v>
      </c>
      <c r="W82" t="str">
        <f t="shared" si="23"/>
        <v>Medium</v>
      </c>
      <c r="X82" t="str">
        <f t="shared" si="24"/>
        <v>Africa &gt; Kenya &gt; Nairobi</v>
      </c>
      <c r="Y82" t="str" cm="1">
        <f t="array" ref="Y82">TEXT(_xlfn.AGGREGATE(15, 6, IF($E$2:$E$1000=E82, $B$2:$B$1000, ""), 1), "MMM-YYYY")</f>
        <v>Jan-2023</v>
      </c>
      <c r="Z82">
        <f t="shared" si="25"/>
        <v>30</v>
      </c>
      <c r="AA82">
        <f t="shared" si="26"/>
        <v>30</v>
      </c>
      <c r="AB82">
        <f t="shared" si="27"/>
        <v>1510846.7817000009</v>
      </c>
      <c r="AC82">
        <f>SUMIFS($Q$2:Q82, $J$2:J82, J82)</f>
        <v>1503326.3267800007</v>
      </c>
      <c r="AD82">
        <f t="shared" si="28"/>
        <v>0.99502235765327696</v>
      </c>
      <c r="AE82" t="str">
        <f t="shared" si="29"/>
        <v>C</v>
      </c>
      <c r="AF82">
        <f t="shared" si="30"/>
        <v>0</v>
      </c>
      <c r="AG82">
        <f t="shared" si="31"/>
        <v>0</v>
      </c>
      <c r="AH82">
        <f>MIN(StagingTable[[#This Row],[DiscountPct]], ControlPanel!$B$2/100)</f>
        <v>0.113</v>
      </c>
      <c r="AI82">
        <f>StagingTable[[#This Row],[UnitCost]] * (1 + ControlPanel!$B$3/100)</f>
        <v>712.5859999999999</v>
      </c>
      <c r="AJ82">
        <f>StagingTable[[#This Row],[Quantity]] * (1 + ControlPanel!$B$4/100)</f>
        <v>3.5999999999999996</v>
      </c>
      <c r="AK82">
        <f>StagingTable[[#This Row],[UnitPrice]] * StagingTable[[#This Row],[UpliftedQuantity]] * (1 - StagingTable[[#This Row],[AdjustedDiscountPct]])</f>
        <v>2749.8561119999995</v>
      </c>
      <c r="AL82">
        <f>StagingTable[[#This Row],[InflatedUnitCost]] * StagingTable[[#This Row],[UpliftedQuantity]]</f>
        <v>2565.3095999999996</v>
      </c>
      <c r="AM82">
        <f>StagingTable[[#This Row],[ScenarioRevenue]] - StagingTable[[#This Row],[ScenarioCost]]</f>
        <v>184.54651199999989</v>
      </c>
    </row>
    <row r="83" spans="1:39" x14ac:dyDescent="0.35">
      <c r="A83" t="s">
        <v>475</v>
      </c>
      <c r="B83" s="6">
        <v>45063</v>
      </c>
      <c r="C83" s="2">
        <v>45092</v>
      </c>
      <c r="D83" t="s">
        <v>646</v>
      </c>
      <c r="E83" t="s">
        <v>661</v>
      </c>
      <c r="F83" t="s">
        <v>687</v>
      </c>
      <c r="G83" t="s">
        <v>706</v>
      </c>
      <c r="H83" t="s">
        <v>707</v>
      </c>
      <c r="I83" t="s">
        <v>723</v>
      </c>
      <c r="J83" t="s">
        <v>733</v>
      </c>
      <c r="K83" t="s">
        <v>1194</v>
      </c>
      <c r="L83" s="8">
        <v>40.89</v>
      </c>
      <c r="M83" s="8">
        <v>62.82</v>
      </c>
      <c r="N83" s="8">
        <v>0.129</v>
      </c>
      <c r="O83">
        <v>40</v>
      </c>
      <c r="P83">
        <f t="shared" si="16"/>
        <v>29</v>
      </c>
      <c r="Q83">
        <f t="shared" si="17"/>
        <v>2188.6487999999999</v>
      </c>
      <c r="R83">
        <f t="shared" si="18"/>
        <v>1635.6</v>
      </c>
      <c r="S83">
        <f t="shared" si="19"/>
        <v>553.04880000000003</v>
      </c>
      <c r="T83">
        <f t="shared" si="20"/>
        <v>0.25268960465470752</v>
      </c>
      <c r="U83" t="str">
        <f t="shared" si="21"/>
        <v>May-2023</v>
      </c>
      <c r="V83" t="str">
        <f t="shared" si="22"/>
        <v>Q2-2023</v>
      </c>
      <c r="W83" t="str">
        <f t="shared" si="23"/>
        <v>Low</v>
      </c>
      <c r="X83" t="str">
        <f t="shared" si="24"/>
        <v>Africa &gt; South Africa &gt; Durban</v>
      </c>
      <c r="Y83" t="str" cm="1">
        <f t="array" ref="Y83">TEXT(_xlfn.AGGREGATE(15, 6, IF($E$2:$E$1000=E83, $B$2:$B$1000, ""), 1), "MMM-YYYY")</f>
        <v>Jan-2023</v>
      </c>
      <c r="Z83">
        <f t="shared" si="25"/>
        <v>4</v>
      </c>
      <c r="AA83">
        <f t="shared" si="26"/>
        <v>4</v>
      </c>
      <c r="AB83">
        <f t="shared" si="27"/>
        <v>1510846.7817000009</v>
      </c>
      <c r="AC83">
        <f>SUMIFS($Q$2:Q83, $J$2:J83, J83)</f>
        <v>1505514.9755800008</v>
      </c>
      <c r="AD83">
        <f t="shared" si="28"/>
        <v>0.99647098158159975</v>
      </c>
      <c r="AE83" t="str">
        <f t="shared" si="29"/>
        <v>C</v>
      </c>
      <c r="AF83">
        <f t="shared" si="30"/>
        <v>0</v>
      </c>
      <c r="AG83">
        <f t="shared" si="31"/>
        <v>0</v>
      </c>
      <c r="AH83">
        <f>MIN(StagingTable[[#This Row],[DiscountPct]], ControlPanel!$B$2/100)</f>
        <v>0.129</v>
      </c>
      <c r="AI83">
        <f>StagingTable[[#This Row],[UnitCost]] * (1 + ControlPanel!$B$3/100)</f>
        <v>47.023499999999999</v>
      </c>
      <c r="AJ83">
        <f>StagingTable[[#This Row],[Quantity]] * (1 + ControlPanel!$B$4/100)</f>
        <v>48</v>
      </c>
      <c r="AK83">
        <f>StagingTable[[#This Row],[UnitPrice]] * StagingTable[[#This Row],[UpliftedQuantity]] * (1 - StagingTable[[#This Row],[AdjustedDiscountPct]])</f>
        <v>2626.3785600000001</v>
      </c>
      <c r="AL83">
        <f>StagingTable[[#This Row],[InflatedUnitCost]] * StagingTable[[#This Row],[UpliftedQuantity]]</f>
        <v>2257.1279999999997</v>
      </c>
      <c r="AM83">
        <f>StagingTable[[#This Row],[ScenarioRevenue]] - StagingTable[[#This Row],[ScenarioCost]]</f>
        <v>369.25056000000041</v>
      </c>
    </row>
    <row r="84" spans="1:39" x14ac:dyDescent="0.35">
      <c r="A84" t="s">
        <v>118</v>
      </c>
      <c r="B84" s="6">
        <v>45631</v>
      </c>
      <c r="C84" s="2">
        <v>45654</v>
      </c>
      <c r="D84" t="s">
        <v>648</v>
      </c>
      <c r="E84" t="s">
        <v>653</v>
      </c>
      <c r="F84" t="s">
        <v>688</v>
      </c>
      <c r="G84" t="s">
        <v>701</v>
      </c>
      <c r="H84" t="s">
        <v>711</v>
      </c>
      <c r="I84" t="s">
        <v>721</v>
      </c>
      <c r="J84" t="s">
        <v>733</v>
      </c>
      <c r="K84" t="s">
        <v>837</v>
      </c>
      <c r="L84" s="8">
        <v>107.03</v>
      </c>
      <c r="M84" s="8">
        <v>242.29</v>
      </c>
      <c r="N84" s="8">
        <v>0.18</v>
      </c>
      <c r="O84">
        <v>9</v>
      </c>
      <c r="P84">
        <f t="shared" si="16"/>
        <v>23</v>
      </c>
      <c r="Q84">
        <f t="shared" si="17"/>
        <v>1788.1002000000003</v>
      </c>
      <c r="R84">
        <f t="shared" si="18"/>
        <v>963.27</v>
      </c>
      <c r="S84">
        <f t="shared" si="19"/>
        <v>824.83020000000033</v>
      </c>
      <c r="T84">
        <f t="shared" si="20"/>
        <v>0.46128857879440993</v>
      </c>
      <c r="U84" t="str">
        <f t="shared" si="21"/>
        <v>Dec-2024</v>
      </c>
      <c r="V84" t="str">
        <f t="shared" si="22"/>
        <v>Q4-2024</v>
      </c>
      <c r="W84" t="str">
        <f t="shared" si="23"/>
        <v>Low</v>
      </c>
      <c r="X84" t="str">
        <f t="shared" si="24"/>
        <v>Americas &gt; Canada &gt; Vancouver</v>
      </c>
      <c r="Y84" t="str" cm="1">
        <f t="array" ref="Y84">TEXT(_xlfn.AGGREGATE(15, 6, IF($E$2:$E$1000=E84, $B$2:$B$1000, ""), 1), "MMM-YYYY")</f>
        <v>Jan-2023</v>
      </c>
      <c r="Z84">
        <f t="shared" si="25"/>
        <v>23</v>
      </c>
      <c r="AA84">
        <f t="shared" si="26"/>
        <v>23</v>
      </c>
      <c r="AB84">
        <f t="shared" si="27"/>
        <v>1510846.7817000009</v>
      </c>
      <c r="AC84">
        <f>SUMIFS($Q$2:Q84, $J$2:J84, J84)</f>
        <v>1507303.0757800008</v>
      </c>
      <c r="AD84">
        <f t="shared" si="28"/>
        <v>0.99765449020845598</v>
      </c>
      <c r="AE84" t="str">
        <f t="shared" si="29"/>
        <v>C</v>
      </c>
      <c r="AF84">
        <f t="shared" si="30"/>
        <v>0</v>
      </c>
      <c r="AG84">
        <f t="shared" si="31"/>
        <v>0</v>
      </c>
      <c r="AH84">
        <f>MIN(StagingTable[[#This Row],[DiscountPct]], ControlPanel!$B$2/100)</f>
        <v>0.18</v>
      </c>
      <c r="AI84">
        <f>StagingTable[[#This Row],[UnitCost]] * (1 + ControlPanel!$B$3/100)</f>
        <v>123.08449999999999</v>
      </c>
      <c r="AJ84">
        <f>StagingTable[[#This Row],[Quantity]] * (1 + ControlPanel!$B$4/100)</f>
        <v>10.799999999999999</v>
      </c>
      <c r="AK84">
        <f>StagingTable[[#This Row],[UnitPrice]] * StagingTable[[#This Row],[UpliftedQuantity]] * (1 - StagingTable[[#This Row],[AdjustedDiscountPct]])</f>
        <v>2145.7202399999996</v>
      </c>
      <c r="AL84">
        <f>StagingTable[[#This Row],[InflatedUnitCost]] * StagingTable[[#This Row],[UpliftedQuantity]]</f>
        <v>1329.3125999999997</v>
      </c>
      <c r="AM84">
        <f>StagingTable[[#This Row],[ScenarioRevenue]] - StagingTable[[#This Row],[ScenarioCost]]</f>
        <v>816.4076399999999</v>
      </c>
    </row>
    <row r="85" spans="1:39" x14ac:dyDescent="0.35">
      <c r="A85" t="s">
        <v>531</v>
      </c>
      <c r="B85" s="6">
        <v>45794</v>
      </c>
      <c r="C85" s="2">
        <v>45807</v>
      </c>
      <c r="D85" t="s">
        <v>646</v>
      </c>
      <c r="E85" t="s">
        <v>651</v>
      </c>
      <c r="F85" t="s">
        <v>665</v>
      </c>
      <c r="G85" t="s">
        <v>704</v>
      </c>
      <c r="H85" t="s">
        <v>710</v>
      </c>
      <c r="I85" t="s">
        <v>721</v>
      </c>
      <c r="J85" t="s">
        <v>733</v>
      </c>
      <c r="K85" t="s">
        <v>1250</v>
      </c>
      <c r="L85" s="8">
        <v>66.400000000000006</v>
      </c>
      <c r="M85" s="8">
        <v>141.43</v>
      </c>
      <c r="N85" s="8">
        <v>0.107</v>
      </c>
      <c r="O85">
        <v>12</v>
      </c>
      <c r="P85">
        <f t="shared" si="16"/>
        <v>13</v>
      </c>
      <c r="Q85">
        <f t="shared" si="17"/>
        <v>1515.5638800000002</v>
      </c>
      <c r="R85">
        <f t="shared" si="18"/>
        <v>796.80000000000007</v>
      </c>
      <c r="S85">
        <f t="shared" si="19"/>
        <v>718.76388000000009</v>
      </c>
      <c r="T85">
        <f t="shared" si="20"/>
        <v>0.47425508715607556</v>
      </c>
      <c r="U85" t="str">
        <f t="shared" si="21"/>
        <v>May-2025</v>
      </c>
      <c r="V85" t="str">
        <f t="shared" si="22"/>
        <v>Q2-2025</v>
      </c>
      <c r="W85" t="str">
        <f t="shared" si="23"/>
        <v>Low</v>
      </c>
      <c r="X85" t="str">
        <f t="shared" si="24"/>
        <v>Africa &gt; Nigeria &gt; Lagos</v>
      </c>
      <c r="Y85" t="str" cm="1">
        <f t="array" ref="Y85">TEXT(_xlfn.AGGREGATE(15, 6, IF($E$2:$E$1000=E85, $B$2:$B$1000, ""), 1), "MMM-YYYY")</f>
        <v>Jan-2023</v>
      </c>
      <c r="Z85">
        <f t="shared" si="25"/>
        <v>28</v>
      </c>
      <c r="AA85">
        <f t="shared" si="26"/>
        <v>28</v>
      </c>
      <c r="AB85">
        <f t="shared" si="27"/>
        <v>1510846.7817000009</v>
      </c>
      <c r="AC85">
        <f>SUMIFS($Q$2:Q85, $J$2:J85, J85)</f>
        <v>1508818.6396600008</v>
      </c>
      <c r="AD85">
        <f t="shared" si="28"/>
        <v>0.9986576123637646</v>
      </c>
      <c r="AE85" t="str">
        <f t="shared" si="29"/>
        <v>C</v>
      </c>
      <c r="AF85">
        <f t="shared" si="30"/>
        <v>0</v>
      </c>
      <c r="AG85">
        <f t="shared" si="31"/>
        <v>0</v>
      </c>
      <c r="AH85">
        <f>MIN(StagingTable[[#This Row],[DiscountPct]], ControlPanel!$B$2/100)</f>
        <v>0.107</v>
      </c>
      <c r="AI85">
        <f>StagingTable[[#This Row],[UnitCost]] * (1 + ControlPanel!$B$3/100)</f>
        <v>76.36</v>
      </c>
      <c r="AJ85">
        <f>StagingTable[[#This Row],[Quantity]] * (1 + ControlPanel!$B$4/100)</f>
        <v>14.399999999999999</v>
      </c>
      <c r="AK85">
        <f>StagingTable[[#This Row],[UnitPrice]] * StagingTable[[#This Row],[UpliftedQuantity]] * (1 - StagingTable[[#This Row],[AdjustedDiscountPct]])</f>
        <v>1818.6766559999999</v>
      </c>
      <c r="AL85">
        <f>StagingTable[[#This Row],[InflatedUnitCost]] * StagingTable[[#This Row],[UpliftedQuantity]]</f>
        <v>1099.5839999999998</v>
      </c>
      <c r="AM85">
        <f>StagingTable[[#This Row],[ScenarioRevenue]] - StagingTable[[#This Row],[ScenarioCost]]</f>
        <v>719.09265600000003</v>
      </c>
    </row>
    <row r="86" spans="1:39" x14ac:dyDescent="0.35">
      <c r="A86" t="s">
        <v>154</v>
      </c>
      <c r="B86" s="6">
        <v>45336</v>
      </c>
      <c r="C86" s="2">
        <v>45336</v>
      </c>
      <c r="D86" t="s">
        <v>647</v>
      </c>
      <c r="E86" t="s">
        <v>659</v>
      </c>
      <c r="F86" t="s">
        <v>699</v>
      </c>
      <c r="G86" t="s">
        <v>701</v>
      </c>
      <c r="H86" t="s">
        <v>710</v>
      </c>
      <c r="I86" t="s">
        <v>716</v>
      </c>
      <c r="J86" t="s">
        <v>733</v>
      </c>
      <c r="K86" t="s">
        <v>873</v>
      </c>
      <c r="L86" s="8">
        <v>65.930000000000007</v>
      </c>
      <c r="M86" s="8">
        <v>84.9</v>
      </c>
      <c r="N86" s="8">
        <v>0.25900000000000001</v>
      </c>
      <c r="O86">
        <v>19</v>
      </c>
      <c r="P86">
        <f t="shared" si="16"/>
        <v>0</v>
      </c>
      <c r="Q86">
        <f t="shared" si="17"/>
        <v>1195.3071</v>
      </c>
      <c r="R86">
        <f t="shared" si="18"/>
        <v>1252.67</v>
      </c>
      <c r="S86">
        <f t="shared" si="19"/>
        <v>-57.362900000000081</v>
      </c>
      <c r="T86">
        <f t="shared" si="20"/>
        <v>-4.7990093926489757E-2</v>
      </c>
      <c r="U86" t="str">
        <f t="shared" si="21"/>
        <v>Feb-2024</v>
      </c>
      <c r="V86" t="str">
        <f t="shared" si="22"/>
        <v>Q1-2024</v>
      </c>
      <c r="W86" t="str">
        <f t="shared" si="23"/>
        <v>Low</v>
      </c>
      <c r="X86" t="str">
        <f t="shared" si="24"/>
        <v>Asia &gt; China &gt; Beijing</v>
      </c>
      <c r="Y86" t="str" cm="1">
        <f t="array" ref="Y86">TEXT(_xlfn.AGGREGATE(15, 6, IF($E$2:$E$1000=E86, $B$2:$B$1000, ""), 1), "MMM-YYYY")</f>
        <v>Jan-2023</v>
      </c>
      <c r="Z86">
        <f t="shared" si="25"/>
        <v>13</v>
      </c>
      <c r="AA86">
        <f t="shared" si="26"/>
        <v>13</v>
      </c>
      <c r="AB86">
        <f t="shared" si="27"/>
        <v>1510846.7817000009</v>
      </c>
      <c r="AC86">
        <f>SUMIFS($Q$2:Q86, $J$2:J86, J86)</f>
        <v>1510013.9467600009</v>
      </c>
      <c r="AD86">
        <f t="shared" si="28"/>
        <v>0.99944876280633643</v>
      </c>
      <c r="AE86" t="str">
        <f t="shared" si="29"/>
        <v>C</v>
      </c>
      <c r="AF86">
        <f t="shared" si="30"/>
        <v>1</v>
      </c>
      <c r="AG86">
        <f t="shared" si="31"/>
        <v>1</v>
      </c>
      <c r="AH86">
        <f>MIN(StagingTable[[#This Row],[DiscountPct]], ControlPanel!$B$2/100)</f>
        <v>0.25</v>
      </c>
      <c r="AI86">
        <f>StagingTable[[#This Row],[UnitCost]] * (1 + ControlPanel!$B$3/100)</f>
        <v>75.819500000000005</v>
      </c>
      <c r="AJ86">
        <f>StagingTable[[#This Row],[Quantity]] * (1 + ControlPanel!$B$4/100)</f>
        <v>22.8</v>
      </c>
      <c r="AK86">
        <f>StagingTable[[#This Row],[UnitPrice]] * StagingTable[[#This Row],[UpliftedQuantity]] * (1 - StagingTable[[#This Row],[AdjustedDiscountPct]])</f>
        <v>1451.7900000000002</v>
      </c>
      <c r="AL86">
        <f>StagingTable[[#This Row],[InflatedUnitCost]] * StagingTable[[#This Row],[UpliftedQuantity]]</f>
        <v>1728.6846000000003</v>
      </c>
      <c r="AM86">
        <f>StagingTable[[#This Row],[ScenarioRevenue]] - StagingTable[[#This Row],[ScenarioCost]]</f>
        <v>-276.89460000000008</v>
      </c>
    </row>
    <row r="87" spans="1:39" x14ac:dyDescent="0.35">
      <c r="A87" t="s">
        <v>235</v>
      </c>
      <c r="B87" s="6">
        <v>45194</v>
      </c>
      <c r="C87" s="2">
        <v>45201</v>
      </c>
      <c r="D87" t="s">
        <v>648</v>
      </c>
      <c r="E87" t="s">
        <v>660</v>
      </c>
      <c r="F87" t="s">
        <v>700</v>
      </c>
      <c r="G87" t="s">
        <v>702</v>
      </c>
      <c r="H87" t="s">
        <v>709</v>
      </c>
      <c r="I87" t="s">
        <v>714</v>
      </c>
      <c r="J87" t="s">
        <v>733</v>
      </c>
      <c r="K87" t="s">
        <v>955</v>
      </c>
      <c r="L87" s="8">
        <v>145.58000000000001</v>
      </c>
      <c r="M87" s="8">
        <v>228.15</v>
      </c>
      <c r="N87" s="8">
        <v>0.20399999999999999</v>
      </c>
      <c r="O87">
        <v>4</v>
      </c>
      <c r="P87">
        <f t="shared" si="16"/>
        <v>7</v>
      </c>
      <c r="Q87">
        <f t="shared" si="17"/>
        <v>726.42960000000005</v>
      </c>
      <c r="R87">
        <f t="shared" si="18"/>
        <v>582.32000000000005</v>
      </c>
      <c r="S87">
        <f t="shared" si="19"/>
        <v>144.1096</v>
      </c>
      <c r="T87">
        <f t="shared" si="20"/>
        <v>0.19838068272548365</v>
      </c>
      <c r="U87" t="str">
        <f t="shared" si="21"/>
        <v>Sep-2023</v>
      </c>
      <c r="V87" t="str">
        <f t="shared" si="22"/>
        <v>Q3-2023</v>
      </c>
      <c r="W87" t="str">
        <f t="shared" si="23"/>
        <v>Low</v>
      </c>
      <c r="X87" t="str">
        <f t="shared" si="24"/>
        <v>Americas &gt; USA &gt; New York</v>
      </c>
      <c r="Y87" t="str" cm="1">
        <f t="array" ref="Y87">TEXT(_xlfn.AGGREGATE(15, 6, IF($E$2:$E$1000=E87, $B$2:$B$1000, ""), 1), "MMM-YYYY")</f>
        <v>Jan-2023</v>
      </c>
      <c r="Z87">
        <f t="shared" si="25"/>
        <v>8</v>
      </c>
      <c r="AA87">
        <f t="shared" si="26"/>
        <v>8</v>
      </c>
      <c r="AB87">
        <f t="shared" si="27"/>
        <v>1510846.7817000009</v>
      </c>
      <c r="AC87">
        <f>SUMIFS($Q$2:Q87, $J$2:J87, J87)</f>
        <v>1510740.3763600008</v>
      </c>
      <c r="AD87">
        <f t="shared" si="28"/>
        <v>0.99992957238199875</v>
      </c>
      <c r="AE87" t="str">
        <f t="shared" si="29"/>
        <v>C</v>
      </c>
      <c r="AF87">
        <f t="shared" si="30"/>
        <v>1</v>
      </c>
      <c r="AG87">
        <f t="shared" si="31"/>
        <v>1</v>
      </c>
      <c r="AH87">
        <f>MIN(StagingTable[[#This Row],[DiscountPct]], ControlPanel!$B$2/100)</f>
        <v>0.20399999999999999</v>
      </c>
      <c r="AI87">
        <f>StagingTable[[#This Row],[UnitCost]] * (1 + ControlPanel!$B$3/100)</f>
        <v>167.417</v>
      </c>
      <c r="AJ87">
        <f>StagingTable[[#This Row],[Quantity]] * (1 + ControlPanel!$B$4/100)</f>
        <v>4.8</v>
      </c>
      <c r="AK87">
        <f>StagingTable[[#This Row],[UnitPrice]] * StagingTable[[#This Row],[UpliftedQuantity]] * (1 - StagingTable[[#This Row],[AdjustedDiscountPct]])</f>
        <v>871.71551999999997</v>
      </c>
      <c r="AL87">
        <f>StagingTable[[#This Row],[InflatedUnitCost]] * StagingTable[[#This Row],[UpliftedQuantity]]</f>
        <v>803.60159999999996</v>
      </c>
      <c r="AM87">
        <f>StagingTable[[#This Row],[ScenarioRevenue]] - StagingTable[[#This Row],[ScenarioCost]]</f>
        <v>68.113920000000007</v>
      </c>
    </row>
    <row r="88" spans="1:39" x14ac:dyDescent="0.35">
      <c r="A88" t="s">
        <v>73</v>
      </c>
      <c r="B88" s="6">
        <v>45817</v>
      </c>
      <c r="C88" s="2">
        <v>45826</v>
      </c>
      <c r="D88" t="s">
        <v>649</v>
      </c>
      <c r="E88" t="s">
        <v>657</v>
      </c>
      <c r="F88" t="s">
        <v>673</v>
      </c>
      <c r="G88" t="s">
        <v>705</v>
      </c>
      <c r="H88" t="s">
        <v>709</v>
      </c>
      <c r="I88" t="s">
        <v>722</v>
      </c>
      <c r="J88" t="s">
        <v>733</v>
      </c>
      <c r="K88" t="s">
        <v>792</v>
      </c>
      <c r="L88" s="8">
        <v>1225.5</v>
      </c>
      <c r="M88" s="8">
        <v>5.27</v>
      </c>
      <c r="N88" s="8">
        <v>7.4999999999999997E-2</v>
      </c>
      <c r="O88">
        <v>18</v>
      </c>
      <c r="P88">
        <f t="shared" si="16"/>
        <v>9</v>
      </c>
      <c r="Q88">
        <f t="shared" si="17"/>
        <v>87.745499999999993</v>
      </c>
      <c r="R88">
        <f t="shared" si="18"/>
        <v>22059</v>
      </c>
      <c r="S88">
        <f t="shared" si="19"/>
        <v>-21971.254499999999</v>
      </c>
      <c r="T88">
        <f t="shared" si="20"/>
        <v>-250.3975075644905</v>
      </c>
      <c r="U88" t="str">
        <f t="shared" si="21"/>
        <v>Jun-2025</v>
      </c>
      <c r="V88" t="str">
        <f t="shared" si="22"/>
        <v>Q2-2025</v>
      </c>
      <c r="W88" t="str">
        <f t="shared" si="23"/>
        <v>Low</v>
      </c>
      <c r="X88" t="str">
        <f t="shared" si="24"/>
        <v>Europe &gt; France &gt; Marseille</v>
      </c>
      <c r="Y88" t="str" cm="1">
        <f t="array" ref="Y88">TEXT(_xlfn.AGGREGATE(15, 6, IF($E$2:$E$1000=E88, $B$2:$B$1000, ""), 1), "MMM-YYYY")</f>
        <v>Jan-2023</v>
      </c>
      <c r="Z88">
        <f t="shared" si="25"/>
        <v>29</v>
      </c>
      <c r="AA88">
        <f t="shared" si="26"/>
        <v>29</v>
      </c>
      <c r="AB88">
        <f t="shared" si="27"/>
        <v>1510846.7817000009</v>
      </c>
      <c r="AC88">
        <f>SUMIFS($Q$2:Q88, $J$2:J88, J88)</f>
        <v>1510828.1218600008</v>
      </c>
      <c r="AD88">
        <f t="shared" si="28"/>
        <v>0.99998764941605855</v>
      </c>
      <c r="AE88" t="str">
        <f t="shared" si="29"/>
        <v>C</v>
      </c>
      <c r="AF88">
        <f t="shared" si="30"/>
        <v>0</v>
      </c>
      <c r="AG88">
        <f t="shared" si="31"/>
        <v>0</v>
      </c>
      <c r="AH88">
        <f>MIN(StagingTable[[#This Row],[DiscountPct]], ControlPanel!$B$2/100)</f>
        <v>7.4999999999999997E-2</v>
      </c>
      <c r="AI88">
        <f>StagingTable[[#This Row],[UnitCost]] * (1 + ControlPanel!$B$3/100)</f>
        <v>1409.3249999999998</v>
      </c>
      <c r="AJ88">
        <f>StagingTable[[#This Row],[Quantity]] * (1 + ControlPanel!$B$4/100)</f>
        <v>21.599999999999998</v>
      </c>
      <c r="AK88">
        <f>StagingTable[[#This Row],[UnitPrice]] * StagingTable[[#This Row],[UpliftedQuantity]] * (1 - StagingTable[[#This Row],[AdjustedDiscountPct]])</f>
        <v>105.29459999999999</v>
      </c>
      <c r="AL88">
        <f>StagingTable[[#This Row],[InflatedUnitCost]] * StagingTable[[#This Row],[UpliftedQuantity]]</f>
        <v>30441.419999999995</v>
      </c>
      <c r="AM88">
        <f>StagingTable[[#This Row],[ScenarioRevenue]] - StagingTable[[#This Row],[ScenarioCost]]</f>
        <v>-30336.125399999994</v>
      </c>
    </row>
    <row r="89" spans="1:39" x14ac:dyDescent="0.35">
      <c r="A89" t="s">
        <v>195</v>
      </c>
      <c r="B89" s="6">
        <v>45915</v>
      </c>
      <c r="C89" s="2">
        <v>45918</v>
      </c>
      <c r="D89" t="s">
        <v>648</v>
      </c>
      <c r="E89" t="s">
        <v>655</v>
      </c>
      <c r="F89" t="s">
        <v>692</v>
      </c>
      <c r="G89" t="s">
        <v>703</v>
      </c>
      <c r="H89" t="s">
        <v>711</v>
      </c>
      <c r="I89" t="s">
        <v>716</v>
      </c>
      <c r="J89" t="s">
        <v>733</v>
      </c>
      <c r="K89" t="s">
        <v>914</v>
      </c>
      <c r="L89" s="8">
        <v>5.5</v>
      </c>
      <c r="M89" s="8">
        <v>5.92</v>
      </c>
      <c r="N89" s="8">
        <v>0.21199999999999999</v>
      </c>
      <c r="O89">
        <v>4</v>
      </c>
      <c r="P89">
        <f t="shared" si="16"/>
        <v>3</v>
      </c>
      <c r="Q89">
        <f t="shared" si="17"/>
        <v>18.659839999999999</v>
      </c>
      <c r="R89">
        <f t="shared" si="18"/>
        <v>22</v>
      </c>
      <c r="S89">
        <f t="shared" si="19"/>
        <v>-3.3401600000000009</v>
      </c>
      <c r="T89">
        <f t="shared" si="20"/>
        <v>-0.17900260666758133</v>
      </c>
      <c r="U89" t="str">
        <f t="shared" si="21"/>
        <v>Sep-2025</v>
      </c>
      <c r="V89" t="str">
        <f t="shared" si="22"/>
        <v>Q3-2025</v>
      </c>
      <c r="W89" t="str">
        <f t="shared" si="23"/>
        <v>Low</v>
      </c>
      <c r="X89" t="str">
        <f t="shared" si="24"/>
        <v>Americas &gt; Brazil &gt; Rio de Janeiro</v>
      </c>
      <c r="Y89" t="str" cm="1">
        <f t="array" ref="Y89">TEXT(_xlfn.AGGREGATE(15, 6, IF($E$2:$E$1000=E89, $B$2:$B$1000, ""), 1), "MMM-YYYY")</f>
        <v>Jan-2023</v>
      </c>
      <c r="Z89">
        <f t="shared" si="25"/>
        <v>32</v>
      </c>
      <c r="AA89">
        <f t="shared" si="26"/>
        <v>32</v>
      </c>
      <c r="AB89">
        <f t="shared" si="27"/>
        <v>1510846.7817000009</v>
      </c>
      <c r="AC89">
        <f>SUMIFS($Q$2:Q89, $J$2:J89, J89)</f>
        <v>1510846.7817000009</v>
      </c>
      <c r="AD89">
        <f t="shared" si="28"/>
        <v>1</v>
      </c>
      <c r="AE89" t="str">
        <f t="shared" si="29"/>
        <v>C</v>
      </c>
      <c r="AF89">
        <f t="shared" si="30"/>
        <v>1</v>
      </c>
      <c r="AG89">
        <f t="shared" si="31"/>
        <v>1</v>
      </c>
      <c r="AH89">
        <f>MIN(StagingTable[[#This Row],[DiscountPct]], ControlPanel!$B$2/100)</f>
        <v>0.21199999999999999</v>
      </c>
      <c r="AI89">
        <f>StagingTable[[#This Row],[UnitCost]] * (1 + ControlPanel!$B$3/100)</f>
        <v>6.3249999999999993</v>
      </c>
      <c r="AJ89">
        <f>StagingTable[[#This Row],[Quantity]] * (1 + ControlPanel!$B$4/100)</f>
        <v>4.8</v>
      </c>
      <c r="AK89">
        <f>StagingTable[[#This Row],[UnitPrice]] * StagingTable[[#This Row],[UpliftedQuantity]] * (1 - StagingTable[[#This Row],[AdjustedDiscountPct]])</f>
        <v>22.391808000000001</v>
      </c>
      <c r="AL89">
        <f>StagingTable[[#This Row],[InflatedUnitCost]] * StagingTable[[#This Row],[UpliftedQuantity]]</f>
        <v>30.359999999999996</v>
      </c>
      <c r="AM89">
        <f>StagingTable[[#This Row],[ScenarioRevenue]] - StagingTable[[#This Row],[ScenarioCost]]</f>
        <v>-7.9681919999999948</v>
      </c>
    </row>
    <row r="90" spans="1:39" x14ac:dyDescent="0.35">
      <c r="A90" t="s">
        <v>528</v>
      </c>
      <c r="B90" s="6">
        <v>45661</v>
      </c>
      <c r="C90" s="2">
        <v>45662</v>
      </c>
      <c r="D90" t="s">
        <v>647</v>
      </c>
      <c r="E90" t="s">
        <v>654</v>
      </c>
      <c r="F90" t="s">
        <v>680</v>
      </c>
      <c r="G90" t="s">
        <v>702</v>
      </c>
      <c r="H90" t="s">
        <v>707</v>
      </c>
      <c r="I90" t="s">
        <v>714</v>
      </c>
      <c r="J90" t="s">
        <v>727</v>
      </c>
      <c r="K90" t="s">
        <v>1247</v>
      </c>
      <c r="L90" s="8">
        <v>1428.33</v>
      </c>
      <c r="M90" s="8">
        <v>3028.05</v>
      </c>
      <c r="N90" s="8">
        <v>0</v>
      </c>
      <c r="O90">
        <v>47</v>
      </c>
      <c r="P90">
        <f t="shared" si="16"/>
        <v>1</v>
      </c>
      <c r="Q90">
        <f t="shared" si="17"/>
        <v>142318.35</v>
      </c>
      <c r="R90">
        <f t="shared" si="18"/>
        <v>67131.509999999995</v>
      </c>
      <c r="S90">
        <f t="shared" si="19"/>
        <v>75186.840000000011</v>
      </c>
      <c r="T90">
        <f t="shared" si="20"/>
        <v>0.52830039134096207</v>
      </c>
      <c r="U90" t="str">
        <f t="shared" si="21"/>
        <v>Jan-2025</v>
      </c>
      <c r="V90" t="str">
        <f t="shared" si="22"/>
        <v>Q1-2025</v>
      </c>
      <c r="W90" t="str">
        <f t="shared" si="23"/>
        <v>High</v>
      </c>
      <c r="X90" t="str">
        <f t="shared" si="24"/>
        <v>Asia &gt; India &gt; Delhi</v>
      </c>
      <c r="Y90" t="str" cm="1">
        <f t="array" ref="Y90">TEXT(_xlfn.AGGREGATE(15, 6, IF($E$2:$E$1000=E90, $B$2:$B$1000, ""), 1), "MMM-YYYY")</f>
        <v>Jan-2023</v>
      </c>
      <c r="Z90">
        <f t="shared" si="25"/>
        <v>24</v>
      </c>
      <c r="AA90">
        <f t="shared" si="26"/>
        <v>24</v>
      </c>
      <c r="AB90">
        <f t="shared" si="27"/>
        <v>1757891.57342</v>
      </c>
      <c r="AC90">
        <f>SUMIFS($Q$2:Q90, $J$2:J90, J90)</f>
        <v>142318.35</v>
      </c>
      <c r="AD90">
        <f t="shared" si="28"/>
        <v>8.0959686110286019E-2</v>
      </c>
      <c r="AE90" t="str">
        <f t="shared" si="29"/>
        <v>A</v>
      </c>
      <c r="AF90">
        <f t="shared" si="30"/>
        <v>1</v>
      </c>
      <c r="AG90">
        <f t="shared" si="31"/>
        <v>0</v>
      </c>
      <c r="AH90">
        <f>MIN(StagingTable[[#This Row],[DiscountPct]], ControlPanel!$B$2/100)</f>
        <v>0</v>
      </c>
      <c r="AI90">
        <f>StagingTable[[#This Row],[UnitCost]] * (1 + ControlPanel!$B$3/100)</f>
        <v>1642.5794999999998</v>
      </c>
      <c r="AJ90">
        <f>StagingTable[[#This Row],[Quantity]] * (1 + ControlPanel!$B$4/100)</f>
        <v>56.4</v>
      </c>
      <c r="AK90">
        <f>StagingTable[[#This Row],[UnitPrice]] * StagingTable[[#This Row],[UpliftedQuantity]] * (1 - StagingTable[[#This Row],[AdjustedDiscountPct]])</f>
        <v>170782.02000000002</v>
      </c>
      <c r="AL90">
        <f>StagingTable[[#This Row],[InflatedUnitCost]] * StagingTable[[#This Row],[UpliftedQuantity]]</f>
        <v>92641.483799999987</v>
      </c>
      <c r="AM90">
        <f>StagingTable[[#This Row],[ScenarioRevenue]] - StagingTable[[#This Row],[ScenarioCost]]</f>
        <v>78140.536200000031</v>
      </c>
    </row>
    <row r="91" spans="1:39" x14ac:dyDescent="0.35">
      <c r="A91" t="s">
        <v>538</v>
      </c>
      <c r="B91" s="6">
        <v>45304</v>
      </c>
      <c r="C91" s="2">
        <v>45306</v>
      </c>
      <c r="D91" t="s">
        <v>648</v>
      </c>
      <c r="E91" t="s">
        <v>660</v>
      </c>
      <c r="F91" t="s">
        <v>686</v>
      </c>
      <c r="G91" t="s">
        <v>703</v>
      </c>
      <c r="H91" t="s">
        <v>711</v>
      </c>
      <c r="I91" t="s">
        <v>718</v>
      </c>
      <c r="J91" t="s">
        <v>727</v>
      </c>
      <c r="K91" t="s">
        <v>1257</v>
      </c>
      <c r="L91" s="8">
        <v>1061.3699999999999</v>
      </c>
      <c r="M91" s="8">
        <v>1938.33</v>
      </c>
      <c r="N91" s="8">
        <v>0.17</v>
      </c>
      <c r="O91">
        <v>46</v>
      </c>
      <c r="P91">
        <f t="shared" si="16"/>
        <v>2</v>
      </c>
      <c r="Q91">
        <f t="shared" si="17"/>
        <v>74005.439399999988</v>
      </c>
      <c r="R91">
        <f t="shared" si="18"/>
        <v>48823.02</v>
      </c>
      <c r="S91">
        <f t="shared" si="19"/>
        <v>25182.419399999992</v>
      </c>
      <c r="T91">
        <f t="shared" si="20"/>
        <v>0.34027795259600874</v>
      </c>
      <c r="U91" t="str">
        <f t="shared" si="21"/>
        <v>Jan-2024</v>
      </c>
      <c r="V91" t="str">
        <f t="shared" si="22"/>
        <v>Q1-2024</v>
      </c>
      <c r="W91" t="str">
        <f t="shared" si="23"/>
        <v>High</v>
      </c>
      <c r="X91" t="str">
        <f t="shared" si="24"/>
        <v>Americas &gt; USA &gt; San Francisco</v>
      </c>
      <c r="Y91" t="str" cm="1">
        <f t="array" ref="Y91">TEXT(_xlfn.AGGREGATE(15, 6, IF($E$2:$E$1000=E91, $B$2:$B$1000, ""), 1), "MMM-YYYY")</f>
        <v>Jan-2023</v>
      </c>
      <c r="Z91">
        <f t="shared" si="25"/>
        <v>12</v>
      </c>
      <c r="AA91">
        <f t="shared" si="26"/>
        <v>12</v>
      </c>
      <c r="AB91">
        <f t="shared" si="27"/>
        <v>1757891.57342</v>
      </c>
      <c r="AC91">
        <f>SUMIFS($Q$2:Q91, $J$2:J91, J91)</f>
        <v>216323.78940000001</v>
      </c>
      <c r="AD91">
        <f t="shared" si="28"/>
        <v>0.12305866452226025</v>
      </c>
      <c r="AE91" t="str">
        <f t="shared" si="29"/>
        <v>A</v>
      </c>
      <c r="AF91">
        <f t="shared" si="30"/>
        <v>1</v>
      </c>
      <c r="AG91">
        <f t="shared" si="31"/>
        <v>0</v>
      </c>
      <c r="AH91">
        <f>MIN(StagingTable[[#This Row],[DiscountPct]], ControlPanel!$B$2/100)</f>
        <v>0.17</v>
      </c>
      <c r="AI91">
        <f>StagingTable[[#This Row],[UnitCost]] * (1 + ControlPanel!$B$3/100)</f>
        <v>1220.5754999999997</v>
      </c>
      <c r="AJ91">
        <f>StagingTable[[#This Row],[Quantity]] * (1 + ControlPanel!$B$4/100)</f>
        <v>55.199999999999996</v>
      </c>
      <c r="AK91">
        <f>StagingTable[[#This Row],[UnitPrice]] * StagingTable[[#This Row],[UpliftedQuantity]] * (1 - StagingTable[[#This Row],[AdjustedDiscountPct]])</f>
        <v>88806.527279999995</v>
      </c>
      <c r="AL91">
        <f>StagingTable[[#This Row],[InflatedUnitCost]] * StagingTable[[#This Row],[UpliftedQuantity]]</f>
        <v>67375.767599999977</v>
      </c>
      <c r="AM91">
        <f>StagingTable[[#This Row],[ScenarioRevenue]] - StagingTable[[#This Row],[ScenarioCost]]</f>
        <v>21430.759680000017</v>
      </c>
    </row>
    <row r="92" spans="1:39" x14ac:dyDescent="0.35">
      <c r="A92" t="s">
        <v>49</v>
      </c>
      <c r="B92" s="6">
        <v>45527</v>
      </c>
      <c r="C92" s="2">
        <v>45534</v>
      </c>
      <c r="D92" t="s">
        <v>646</v>
      </c>
      <c r="E92" t="s">
        <v>661</v>
      </c>
      <c r="F92" t="s">
        <v>682</v>
      </c>
      <c r="G92" t="s">
        <v>702</v>
      </c>
      <c r="H92" t="s">
        <v>707</v>
      </c>
      <c r="I92" t="s">
        <v>718</v>
      </c>
      <c r="J92" t="s">
        <v>727</v>
      </c>
      <c r="K92" t="s">
        <v>768</v>
      </c>
      <c r="L92" s="8">
        <v>1432.52</v>
      </c>
      <c r="M92" s="8">
        <v>3036.87</v>
      </c>
      <c r="N92" s="8">
        <v>0</v>
      </c>
      <c r="O92">
        <v>23</v>
      </c>
      <c r="P92">
        <f t="shared" si="16"/>
        <v>7</v>
      </c>
      <c r="Q92">
        <f t="shared" si="17"/>
        <v>69848.009999999995</v>
      </c>
      <c r="R92">
        <f t="shared" si="18"/>
        <v>32947.96</v>
      </c>
      <c r="S92">
        <f t="shared" si="19"/>
        <v>36900.049999999996</v>
      </c>
      <c r="T92">
        <f t="shared" si="20"/>
        <v>0.52829064135112791</v>
      </c>
      <c r="U92" t="str">
        <f t="shared" si="21"/>
        <v>Aug-2024</v>
      </c>
      <c r="V92" t="str">
        <f t="shared" si="22"/>
        <v>Q3-2024</v>
      </c>
      <c r="W92" t="str">
        <f t="shared" si="23"/>
        <v>High</v>
      </c>
      <c r="X92" t="str">
        <f t="shared" si="24"/>
        <v>Africa &gt; South Africa &gt; Johannesburg</v>
      </c>
      <c r="Y92" t="str" cm="1">
        <f t="array" ref="Y92">TEXT(_xlfn.AGGREGATE(15, 6, IF($E$2:$E$1000=E92, $B$2:$B$1000, ""), 1), "MMM-YYYY")</f>
        <v>Jan-2023</v>
      </c>
      <c r="Z92">
        <f t="shared" si="25"/>
        <v>19</v>
      </c>
      <c r="AA92">
        <f t="shared" si="26"/>
        <v>19</v>
      </c>
      <c r="AB92">
        <f t="shared" si="27"/>
        <v>1757891.57342</v>
      </c>
      <c r="AC92">
        <f>SUMIFS($Q$2:Q92, $J$2:J92, J92)</f>
        <v>286171.79940000002</v>
      </c>
      <c r="AD92">
        <f t="shared" si="28"/>
        <v>0.162792633929776</v>
      </c>
      <c r="AE92" t="str">
        <f t="shared" si="29"/>
        <v>A</v>
      </c>
      <c r="AF92">
        <f t="shared" si="30"/>
        <v>1</v>
      </c>
      <c r="AG92">
        <f t="shared" si="31"/>
        <v>0</v>
      </c>
      <c r="AH92">
        <f>MIN(StagingTable[[#This Row],[DiscountPct]], ControlPanel!$B$2/100)</f>
        <v>0</v>
      </c>
      <c r="AI92">
        <f>StagingTable[[#This Row],[UnitCost]] * (1 + ControlPanel!$B$3/100)</f>
        <v>1647.3979999999999</v>
      </c>
      <c r="AJ92">
        <f>StagingTable[[#This Row],[Quantity]] * (1 + ControlPanel!$B$4/100)</f>
        <v>27.599999999999998</v>
      </c>
      <c r="AK92">
        <f>StagingTable[[#This Row],[UnitPrice]] * StagingTable[[#This Row],[UpliftedQuantity]] * (1 - StagingTable[[#This Row],[AdjustedDiscountPct]])</f>
        <v>83817.611999999994</v>
      </c>
      <c r="AL92">
        <f>StagingTable[[#This Row],[InflatedUnitCost]] * StagingTable[[#This Row],[UpliftedQuantity]]</f>
        <v>45468.184799999995</v>
      </c>
      <c r="AM92">
        <f>StagingTable[[#This Row],[ScenarioRevenue]] - StagingTable[[#This Row],[ScenarioCost]]</f>
        <v>38349.427199999998</v>
      </c>
    </row>
    <row r="93" spans="1:39" x14ac:dyDescent="0.35">
      <c r="A93" t="s">
        <v>408</v>
      </c>
      <c r="B93" s="6">
        <v>45075</v>
      </c>
      <c r="C93" s="2">
        <v>45097</v>
      </c>
      <c r="D93" t="s">
        <v>649</v>
      </c>
      <c r="E93" t="s">
        <v>658</v>
      </c>
      <c r="F93" t="s">
        <v>683</v>
      </c>
      <c r="G93" t="s">
        <v>705</v>
      </c>
      <c r="H93" t="s">
        <v>711</v>
      </c>
      <c r="I93" t="s">
        <v>723</v>
      </c>
      <c r="J93" t="s">
        <v>727</v>
      </c>
      <c r="K93" t="s">
        <v>1127</v>
      </c>
      <c r="L93" s="8">
        <v>1295.3900000000001</v>
      </c>
      <c r="M93" s="8">
        <v>2905.06</v>
      </c>
      <c r="N93" s="8">
        <v>0.14799999999999999</v>
      </c>
      <c r="O93">
        <v>23</v>
      </c>
      <c r="P93">
        <f t="shared" si="16"/>
        <v>22</v>
      </c>
      <c r="Q93">
        <f t="shared" si="17"/>
        <v>56927.555760000003</v>
      </c>
      <c r="R93">
        <f t="shared" si="18"/>
        <v>29793.97</v>
      </c>
      <c r="S93">
        <f t="shared" si="19"/>
        <v>27133.585760000002</v>
      </c>
      <c r="T93">
        <f t="shared" si="20"/>
        <v>0.4766335985755662</v>
      </c>
      <c r="U93" t="str">
        <f t="shared" si="21"/>
        <v>May-2023</v>
      </c>
      <c r="V93" t="str">
        <f t="shared" si="22"/>
        <v>Q2-2023</v>
      </c>
      <c r="W93" t="str">
        <f t="shared" si="23"/>
        <v>High</v>
      </c>
      <c r="X93" t="str">
        <f t="shared" si="24"/>
        <v>Europe &gt; United Kingdom &gt; London</v>
      </c>
      <c r="Y93" t="str" cm="1">
        <f t="array" ref="Y93">TEXT(_xlfn.AGGREGATE(15, 6, IF($E$2:$E$1000=E93, $B$2:$B$1000, ""), 1), "MMM-YYYY")</f>
        <v>Jan-2023</v>
      </c>
      <c r="Z93">
        <f t="shared" si="25"/>
        <v>4</v>
      </c>
      <c r="AA93">
        <f t="shared" si="26"/>
        <v>4</v>
      </c>
      <c r="AB93">
        <f t="shared" si="27"/>
        <v>1757891.57342</v>
      </c>
      <c r="AC93">
        <f>SUMIFS($Q$2:Q93, $J$2:J93, J93)</f>
        <v>343099.35516000004</v>
      </c>
      <c r="AD93">
        <f t="shared" si="28"/>
        <v>0.19517663111183584</v>
      </c>
      <c r="AE93" t="str">
        <f t="shared" si="29"/>
        <v>A</v>
      </c>
      <c r="AF93">
        <f t="shared" si="30"/>
        <v>0</v>
      </c>
      <c r="AG93">
        <f t="shared" si="31"/>
        <v>0</v>
      </c>
      <c r="AH93">
        <f>MIN(StagingTable[[#This Row],[DiscountPct]], ControlPanel!$B$2/100)</f>
        <v>0.14799999999999999</v>
      </c>
      <c r="AI93">
        <f>StagingTable[[#This Row],[UnitCost]] * (1 + ControlPanel!$B$3/100)</f>
        <v>1489.6985</v>
      </c>
      <c r="AJ93">
        <f>StagingTable[[#This Row],[Quantity]] * (1 + ControlPanel!$B$4/100)</f>
        <v>27.599999999999998</v>
      </c>
      <c r="AK93">
        <f>StagingTable[[#This Row],[UnitPrice]] * StagingTable[[#This Row],[UpliftedQuantity]] * (1 - StagingTable[[#This Row],[AdjustedDiscountPct]])</f>
        <v>68313.066911999995</v>
      </c>
      <c r="AL93">
        <f>StagingTable[[#This Row],[InflatedUnitCost]] * StagingTable[[#This Row],[UpliftedQuantity]]</f>
        <v>41115.678599999999</v>
      </c>
      <c r="AM93">
        <f>StagingTable[[#This Row],[ScenarioRevenue]] - StagingTable[[#This Row],[ScenarioCost]]</f>
        <v>27197.388311999995</v>
      </c>
    </row>
    <row r="94" spans="1:39" x14ac:dyDescent="0.35">
      <c r="A94" t="s">
        <v>534</v>
      </c>
      <c r="B94" s="6">
        <v>45482</v>
      </c>
      <c r="C94" s="2">
        <v>45512</v>
      </c>
      <c r="D94" t="s">
        <v>649</v>
      </c>
      <c r="E94" t="s">
        <v>657</v>
      </c>
      <c r="F94" t="s">
        <v>673</v>
      </c>
      <c r="G94" t="s">
        <v>701</v>
      </c>
      <c r="H94" t="s">
        <v>711</v>
      </c>
      <c r="I94" t="s">
        <v>713</v>
      </c>
      <c r="J94" t="s">
        <v>727</v>
      </c>
      <c r="K94" t="s">
        <v>1253</v>
      </c>
      <c r="L94" s="8">
        <v>1062.3800000000001</v>
      </c>
      <c r="M94" s="8">
        <v>1503.96</v>
      </c>
      <c r="N94" s="8">
        <v>0.18</v>
      </c>
      <c r="O94">
        <v>44</v>
      </c>
      <c r="P94">
        <f t="shared" si="16"/>
        <v>30</v>
      </c>
      <c r="Q94">
        <f t="shared" si="17"/>
        <v>54262.876800000005</v>
      </c>
      <c r="R94">
        <f t="shared" si="18"/>
        <v>46744.72</v>
      </c>
      <c r="S94">
        <f t="shared" si="19"/>
        <v>7518.1568000000043</v>
      </c>
      <c r="T94">
        <f t="shared" si="20"/>
        <v>0.13855064905073378</v>
      </c>
      <c r="U94" t="str">
        <f t="shared" si="21"/>
        <v>Jul-2024</v>
      </c>
      <c r="V94" t="str">
        <f t="shared" si="22"/>
        <v>Q3-2024</v>
      </c>
      <c r="W94" t="str">
        <f t="shared" si="23"/>
        <v>Medium</v>
      </c>
      <c r="X94" t="str">
        <f t="shared" si="24"/>
        <v>Europe &gt; France &gt; Marseille</v>
      </c>
      <c r="Y94" t="str" cm="1">
        <f t="array" ref="Y94">TEXT(_xlfn.AGGREGATE(15, 6, IF($E$2:$E$1000=E94, $B$2:$B$1000, ""), 1), "MMM-YYYY")</f>
        <v>Jan-2023</v>
      </c>
      <c r="Z94">
        <f t="shared" si="25"/>
        <v>18</v>
      </c>
      <c r="AA94">
        <f t="shared" si="26"/>
        <v>18</v>
      </c>
      <c r="AB94">
        <f t="shared" si="27"/>
        <v>1757891.57342</v>
      </c>
      <c r="AC94">
        <f>SUMIFS($Q$2:Q94, $J$2:J94, J94)</f>
        <v>397362.23196000006</v>
      </c>
      <c r="AD94">
        <f t="shared" si="28"/>
        <v>0.22604479022954008</v>
      </c>
      <c r="AE94" t="str">
        <f t="shared" si="29"/>
        <v>A</v>
      </c>
      <c r="AF94">
        <f t="shared" si="30"/>
        <v>0</v>
      </c>
      <c r="AG94">
        <f t="shared" si="31"/>
        <v>0</v>
      </c>
      <c r="AH94">
        <f>MIN(StagingTable[[#This Row],[DiscountPct]], ControlPanel!$B$2/100)</f>
        <v>0.18</v>
      </c>
      <c r="AI94">
        <f>StagingTable[[#This Row],[UnitCost]] * (1 + ControlPanel!$B$3/100)</f>
        <v>1221.7370000000001</v>
      </c>
      <c r="AJ94">
        <f>StagingTable[[#This Row],[Quantity]] * (1 + ControlPanel!$B$4/100)</f>
        <v>52.8</v>
      </c>
      <c r="AK94">
        <f>StagingTable[[#This Row],[UnitPrice]] * StagingTable[[#This Row],[UpliftedQuantity]] * (1 - StagingTable[[#This Row],[AdjustedDiscountPct]])</f>
        <v>65115.452160000008</v>
      </c>
      <c r="AL94">
        <f>StagingTable[[#This Row],[InflatedUnitCost]] * StagingTable[[#This Row],[UpliftedQuantity]]</f>
        <v>64507.713600000003</v>
      </c>
      <c r="AM94">
        <f>StagingTable[[#This Row],[ScenarioRevenue]] - StagingTable[[#This Row],[ScenarioCost]]</f>
        <v>607.73856000000524</v>
      </c>
    </row>
    <row r="95" spans="1:39" x14ac:dyDescent="0.35">
      <c r="A95" t="s">
        <v>248</v>
      </c>
      <c r="B95" s="6">
        <v>44999</v>
      </c>
      <c r="C95" s="2">
        <v>45015</v>
      </c>
      <c r="D95" t="s">
        <v>646</v>
      </c>
      <c r="E95" t="s">
        <v>661</v>
      </c>
      <c r="F95" t="s">
        <v>695</v>
      </c>
      <c r="G95" t="s">
        <v>704</v>
      </c>
      <c r="H95" t="s">
        <v>710</v>
      </c>
      <c r="I95" t="s">
        <v>723</v>
      </c>
      <c r="J95" t="s">
        <v>727</v>
      </c>
      <c r="K95" t="s">
        <v>968</v>
      </c>
      <c r="L95" s="8">
        <v>1309.77</v>
      </c>
      <c r="M95" s="8">
        <v>1589.07</v>
      </c>
      <c r="N95" s="8">
        <v>0.10199999999999999</v>
      </c>
      <c r="O95">
        <v>38</v>
      </c>
      <c r="P95">
        <f t="shared" si="16"/>
        <v>16</v>
      </c>
      <c r="Q95">
        <f t="shared" si="17"/>
        <v>54225.424679999996</v>
      </c>
      <c r="R95">
        <f t="shared" si="18"/>
        <v>49771.26</v>
      </c>
      <c r="S95">
        <f t="shared" si="19"/>
        <v>4454.1646799999944</v>
      </c>
      <c r="T95">
        <f t="shared" si="20"/>
        <v>8.2141628328137872E-2</v>
      </c>
      <c r="U95" t="str">
        <f t="shared" si="21"/>
        <v>Mar-2023</v>
      </c>
      <c r="V95" t="str">
        <f t="shared" si="22"/>
        <v>Q1-2023</v>
      </c>
      <c r="W95" t="str">
        <f t="shared" si="23"/>
        <v>Medium</v>
      </c>
      <c r="X95" t="str">
        <f t="shared" si="24"/>
        <v>Africa &gt; South Africa &gt; Cape Town</v>
      </c>
      <c r="Y95" t="str" cm="1">
        <f t="array" ref="Y95">TEXT(_xlfn.AGGREGATE(15, 6, IF($E$2:$E$1000=E95, $B$2:$B$1000, ""), 1), "MMM-YYYY")</f>
        <v>Jan-2023</v>
      </c>
      <c r="Z95">
        <f t="shared" si="25"/>
        <v>2</v>
      </c>
      <c r="AA95">
        <f t="shared" si="26"/>
        <v>2</v>
      </c>
      <c r="AB95">
        <f t="shared" si="27"/>
        <v>1757891.57342</v>
      </c>
      <c r="AC95">
        <f>SUMIFS($Q$2:Q95, $J$2:J95, J95)</f>
        <v>451587.65664000006</v>
      </c>
      <c r="AD95">
        <f t="shared" si="28"/>
        <v>0.25689164421070104</v>
      </c>
      <c r="AE95" t="str">
        <f t="shared" si="29"/>
        <v>A</v>
      </c>
      <c r="AF95">
        <f t="shared" si="30"/>
        <v>0</v>
      </c>
      <c r="AG95">
        <f t="shared" si="31"/>
        <v>0</v>
      </c>
      <c r="AH95">
        <f>MIN(StagingTable[[#This Row],[DiscountPct]], ControlPanel!$B$2/100)</f>
        <v>0.10199999999999999</v>
      </c>
      <c r="AI95">
        <f>StagingTable[[#This Row],[UnitCost]] * (1 + ControlPanel!$B$3/100)</f>
        <v>1506.2354999999998</v>
      </c>
      <c r="AJ95">
        <f>StagingTable[[#This Row],[Quantity]] * (1 + ControlPanel!$B$4/100)</f>
        <v>45.6</v>
      </c>
      <c r="AK95">
        <f>StagingTable[[#This Row],[UnitPrice]] * StagingTable[[#This Row],[UpliftedQuantity]] * (1 - StagingTable[[#This Row],[AdjustedDiscountPct]])</f>
        <v>65070.509616000003</v>
      </c>
      <c r="AL95">
        <f>StagingTable[[#This Row],[InflatedUnitCost]] * StagingTable[[#This Row],[UpliftedQuantity]]</f>
        <v>68684.338799999998</v>
      </c>
      <c r="AM95">
        <f>StagingTable[[#This Row],[ScenarioRevenue]] - StagingTable[[#This Row],[ScenarioCost]]</f>
        <v>-3613.8291839999947</v>
      </c>
    </row>
    <row r="96" spans="1:39" x14ac:dyDescent="0.35">
      <c r="A96" t="s">
        <v>379</v>
      </c>
      <c r="B96" s="6">
        <v>45737</v>
      </c>
      <c r="C96" s="2">
        <v>45756</v>
      </c>
      <c r="D96" t="s">
        <v>647</v>
      </c>
      <c r="E96" t="s">
        <v>652</v>
      </c>
      <c r="F96" t="s">
        <v>689</v>
      </c>
      <c r="G96" t="s">
        <v>705</v>
      </c>
      <c r="H96" t="s">
        <v>710</v>
      </c>
      <c r="I96" t="s">
        <v>718</v>
      </c>
      <c r="J96" t="s">
        <v>727</v>
      </c>
      <c r="K96" t="s">
        <v>1099</v>
      </c>
      <c r="L96" s="8">
        <v>1055.45</v>
      </c>
      <c r="M96" s="8">
        <v>1210.04</v>
      </c>
      <c r="N96" s="8">
        <v>8.9999999999999993E-3</v>
      </c>
      <c r="O96">
        <v>44</v>
      </c>
      <c r="P96">
        <f t="shared" si="16"/>
        <v>19</v>
      </c>
      <c r="Q96">
        <f t="shared" si="17"/>
        <v>52762.584159999991</v>
      </c>
      <c r="R96">
        <f t="shared" si="18"/>
        <v>46439.8</v>
      </c>
      <c r="S96">
        <f t="shared" si="19"/>
        <v>6322.7841599999883</v>
      </c>
      <c r="T96">
        <f t="shared" si="20"/>
        <v>0.11983461880537258</v>
      </c>
      <c r="U96" t="str">
        <f t="shared" si="21"/>
        <v>Mar-2025</v>
      </c>
      <c r="V96" t="str">
        <f t="shared" si="22"/>
        <v>Q1-2025</v>
      </c>
      <c r="W96" t="str">
        <f t="shared" si="23"/>
        <v>Medium</v>
      </c>
      <c r="X96" t="str">
        <f t="shared" si="24"/>
        <v>Asia &gt; Japan &gt; Tokyo</v>
      </c>
      <c r="Y96" t="str" cm="1">
        <f t="array" ref="Y96">TEXT(_xlfn.AGGREGATE(15, 6, IF($E$2:$E$1000=E96, $B$2:$B$1000, ""), 1), "MMM-YYYY")</f>
        <v>Mar-2023</v>
      </c>
      <c r="Z96">
        <f t="shared" si="25"/>
        <v>24</v>
      </c>
      <c r="AA96">
        <f t="shared" si="26"/>
        <v>24</v>
      </c>
      <c r="AB96">
        <f t="shared" si="27"/>
        <v>1757891.57342</v>
      </c>
      <c r="AC96">
        <f>SUMIFS($Q$2:Q96, $J$2:J96, J96)</f>
        <v>504350.24080000003</v>
      </c>
      <c r="AD96">
        <f t="shared" si="28"/>
        <v>0.28690634190752751</v>
      </c>
      <c r="AE96" t="str">
        <f t="shared" si="29"/>
        <v>A</v>
      </c>
      <c r="AF96">
        <f t="shared" si="30"/>
        <v>0</v>
      </c>
      <c r="AG96">
        <f t="shared" si="31"/>
        <v>0</v>
      </c>
      <c r="AH96">
        <f>MIN(StagingTable[[#This Row],[DiscountPct]], ControlPanel!$B$2/100)</f>
        <v>8.9999999999999993E-3</v>
      </c>
      <c r="AI96">
        <f>StagingTable[[#This Row],[UnitCost]] * (1 + ControlPanel!$B$3/100)</f>
        <v>1213.7674999999999</v>
      </c>
      <c r="AJ96">
        <f>StagingTable[[#This Row],[Quantity]] * (1 + ControlPanel!$B$4/100)</f>
        <v>52.8</v>
      </c>
      <c r="AK96">
        <f>StagingTable[[#This Row],[UnitPrice]] * StagingTable[[#This Row],[UpliftedQuantity]] * (1 - StagingTable[[#This Row],[AdjustedDiscountPct]])</f>
        <v>63315.100991999992</v>
      </c>
      <c r="AL96">
        <f>StagingTable[[#This Row],[InflatedUnitCost]] * StagingTable[[#This Row],[UpliftedQuantity]]</f>
        <v>64086.923999999992</v>
      </c>
      <c r="AM96">
        <f>StagingTable[[#This Row],[ScenarioRevenue]] - StagingTable[[#This Row],[ScenarioCost]]</f>
        <v>-771.82300799999939</v>
      </c>
    </row>
    <row r="97" spans="1:39" x14ac:dyDescent="0.35">
      <c r="A97" t="s">
        <v>251</v>
      </c>
      <c r="B97" s="6">
        <v>45855</v>
      </c>
      <c r="C97" s="2">
        <v>45861</v>
      </c>
      <c r="D97" t="s">
        <v>648</v>
      </c>
      <c r="E97" t="s">
        <v>653</v>
      </c>
      <c r="F97" t="s">
        <v>688</v>
      </c>
      <c r="G97" t="s">
        <v>704</v>
      </c>
      <c r="H97" t="s">
        <v>708</v>
      </c>
      <c r="I97" t="s">
        <v>722</v>
      </c>
      <c r="J97" t="s">
        <v>727</v>
      </c>
      <c r="K97" t="s">
        <v>971</v>
      </c>
      <c r="L97" s="8">
        <v>1364.89</v>
      </c>
      <c r="M97" s="8">
        <v>2757.54</v>
      </c>
      <c r="N97" s="8">
        <v>0.17199999999999999</v>
      </c>
      <c r="O97">
        <v>23</v>
      </c>
      <c r="P97">
        <f t="shared" si="16"/>
        <v>6</v>
      </c>
      <c r="Q97">
        <f t="shared" si="17"/>
        <v>52514.591760000003</v>
      </c>
      <c r="R97">
        <f t="shared" si="18"/>
        <v>31392.47</v>
      </c>
      <c r="S97">
        <f t="shared" si="19"/>
        <v>21122.121760000002</v>
      </c>
      <c r="T97">
        <f t="shared" si="20"/>
        <v>0.4022143379983118</v>
      </c>
      <c r="U97" t="str">
        <f t="shared" si="21"/>
        <v>Jul-2025</v>
      </c>
      <c r="V97" t="str">
        <f t="shared" si="22"/>
        <v>Q3-2025</v>
      </c>
      <c r="W97" t="str">
        <f t="shared" si="23"/>
        <v>High</v>
      </c>
      <c r="X97" t="str">
        <f t="shared" si="24"/>
        <v>Americas &gt; Canada &gt; Vancouver</v>
      </c>
      <c r="Y97" t="str" cm="1">
        <f t="array" ref="Y97">TEXT(_xlfn.AGGREGATE(15, 6, IF($E$2:$E$1000=E97, $B$2:$B$1000, ""), 1), "MMM-YYYY")</f>
        <v>Jan-2023</v>
      </c>
      <c r="Z97">
        <f t="shared" si="25"/>
        <v>30</v>
      </c>
      <c r="AA97">
        <f t="shared" si="26"/>
        <v>30</v>
      </c>
      <c r="AB97">
        <f t="shared" si="27"/>
        <v>1757891.57342</v>
      </c>
      <c r="AC97">
        <f>SUMIFS($Q$2:Q97, $J$2:J97, J97)</f>
        <v>556864.83256000001</v>
      </c>
      <c r="AD97">
        <f t="shared" si="28"/>
        <v>0.31677996582952639</v>
      </c>
      <c r="AE97" t="str">
        <f t="shared" si="29"/>
        <v>A</v>
      </c>
      <c r="AF97">
        <f t="shared" si="30"/>
        <v>1</v>
      </c>
      <c r="AG97">
        <f t="shared" si="31"/>
        <v>0</v>
      </c>
      <c r="AH97">
        <f>MIN(StagingTable[[#This Row],[DiscountPct]], ControlPanel!$B$2/100)</f>
        <v>0.17199999999999999</v>
      </c>
      <c r="AI97">
        <f>StagingTable[[#This Row],[UnitCost]] * (1 + ControlPanel!$B$3/100)</f>
        <v>1569.6234999999999</v>
      </c>
      <c r="AJ97">
        <f>StagingTable[[#This Row],[Quantity]] * (1 + ControlPanel!$B$4/100)</f>
        <v>27.599999999999998</v>
      </c>
      <c r="AK97">
        <f>StagingTable[[#This Row],[UnitPrice]] * StagingTable[[#This Row],[UpliftedQuantity]] * (1 - StagingTable[[#This Row],[AdjustedDiscountPct]])</f>
        <v>63017.510111999996</v>
      </c>
      <c r="AL97">
        <f>StagingTable[[#This Row],[InflatedUnitCost]] * StagingTable[[#This Row],[UpliftedQuantity]]</f>
        <v>43321.608599999992</v>
      </c>
      <c r="AM97">
        <f>StagingTable[[#This Row],[ScenarioRevenue]] - StagingTable[[#This Row],[ScenarioCost]]</f>
        <v>19695.901512000004</v>
      </c>
    </row>
    <row r="98" spans="1:39" x14ac:dyDescent="0.35">
      <c r="A98" t="s">
        <v>39</v>
      </c>
      <c r="B98" s="6">
        <v>44964</v>
      </c>
      <c r="C98" s="2">
        <v>44969</v>
      </c>
      <c r="D98" t="s">
        <v>648</v>
      </c>
      <c r="E98" t="s">
        <v>655</v>
      </c>
      <c r="F98" t="s">
        <v>670</v>
      </c>
      <c r="G98" t="s">
        <v>702</v>
      </c>
      <c r="H98" t="s">
        <v>708</v>
      </c>
      <c r="I98" t="s">
        <v>725</v>
      </c>
      <c r="J98" t="s">
        <v>727</v>
      </c>
      <c r="K98" t="s">
        <v>758</v>
      </c>
      <c r="L98" s="8">
        <v>948.55</v>
      </c>
      <c r="M98" s="8">
        <v>2089.16</v>
      </c>
      <c r="N98" s="8">
        <v>7.0000000000000001E-3</v>
      </c>
      <c r="O98">
        <v>25</v>
      </c>
      <c r="P98">
        <f t="shared" si="16"/>
        <v>5</v>
      </c>
      <c r="Q98">
        <f t="shared" si="17"/>
        <v>51863.396999999997</v>
      </c>
      <c r="R98">
        <f t="shared" si="18"/>
        <v>23713.75</v>
      </c>
      <c r="S98">
        <f t="shared" si="19"/>
        <v>28149.646999999997</v>
      </c>
      <c r="T98">
        <f t="shared" si="20"/>
        <v>0.54276519912492427</v>
      </c>
      <c r="U98" t="str">
        <f t="shared" si="21"/>
        <v>Feb-2023</v>
      </c>
      <c r="V98" t="str">
        <f t="shared" si="22"/>
        <v>Q1-2023</v>
      </c>
      <c r="W98" t="str">
        <f t="shared" si="23"/>
        <v>High</v>
      </c>
      <c r="X98" t="str">
        <f t="shared" si="24"/>
        <v>Americas &gt; Brazil &gt; São Paulo</v>
      </c>
      <c r="Y98" t="str" cm="1">
        <f t="array" ref="Y98">TEXT(_xlfn.AGGREGATE(15, 6, IF($E$2:$E$1000=E98, $B$2:$B$1000, ""), 1), "MMM-YYYY")</f>
        <v>Jan-2023</v>
      </c>
      <c r="Z98">
        <f t="shared" si="25"/>
        <v>1</v>
      </c>
      <c r="AA98">
        <f t="shared" si="26"/>
        <v>1</v>
      </c>
      <c r="AB98">
        <f t="shared" si="27"/>
        <v>1757891.57342</v>
      </c>
      <c r="AC98">
        <f>SUMIFS($Q$2:Q98, $J$2:J98, J98)</f>
        <v>608728.22956000001</v>
      </c>
      <c r="AD98">
        <f t="shared" si="28"/>
        <v>0.34628314895196388</v>
      </c>
      <c r="AE98" t="str">
        <f t="shared" si="29"/>
        <v>A</v>
      </c>
      <c r="AF98">
        <f t="shared" si="30"/>
        <v>1</v>
      </c>
      <c r="AG98">
        <f t="shared" si="31"/>
        <v>0</v>
      </c>
      <c r="AH98">
        <f>MIN(StagingTable[[#This Row],[DiscountPct]], ControlPanel!$B$2/100)</f>
        <v>7.0000000000000001E-3</v>
      </c>
      <c r="AI98">
        <f>StagingTable[[#This Row],[UnitCost]] * (1 + ControlPanel!$B$3/100)</f>
        <v>1090.8324999999998</v>
      </c>
      <c r="AJ98">
        <f>StagingTable[[#This Row],[Quantity]] * (1 + ControlPanel!$B$4/100)</f>
        <v>30</v>
      </c>
      <c r="AK98">
        <f>StagingTable[[#This Row],[UnitPrice]] * StagingTable[[#This Row],[UpliftedQuantity]] * (1 - StagingTable[[#This Row],[AdjustedDiscountPct]])</f>
        <v>62236.076399999998</v>
      </c>
      <c r="AL98">
        <f>StagingTable[[#This Row],[InflatedUnitCost]] * StagingTable[[#This Row],[UpliftedQuantity]]</f>
        <v>32724.974999999991</v>
      </c>
      <c r="AM98">
        <f>StagingTable[[#This Row],[ScenarioRevenue]] - StagingTable[[#This Row],[ScenarioCost]]</f>
        <v>29511.101400000007</v>
      </c>
    </row>
    <row r="99" spans="1:39" x14ac:dyDescent="0.35">
      <c r="A99" t="s">
        <v>519</v>
      </c>
      <c r="B99" s="6">
        <v>45387</v>
      </c>
      <c r="C99" s="2">
        <v>45391</v>
      </c>
      <c r="D99" t="s">
        <v>646</v>
      </c>
      <c r="E99" t="s">
        <v>651</v>
      </c>
      <c r="F99" t="s">
        <v>665</v>
      </c>
      <c r="G99" t="s">
        <v>703</v>
      </c>
      <c r="H99" t="s">
        <v>711</v>
      </c>
      <c r="I99" t="s">
        <v>723</v>
      </c>
      <c r="J99" t="s">
        <v>727</v>
      </c>
      <c r="K99" t="s">
        <v>1238</v>
      </c>
      <c r="L99" s="8">
        <v>395.07</v>
      </c>
      <c r="M99" s="8">
        <v>970.27</v>
      </c>
      <c r="N99" s="8">
        <v>0.123</v>
      </c>
      <c r="O99">
        <v>50</v>
      </c>
      <c r="P99">
        <f t="shared" si="16"/>
        <v>4</v>
      </c>
      <c r="Q99">
        <f t="shared" si="17"/>
        <v>42546.339500000002</v>
      </c>
      <c r="R99">
        <f t="shared" si="18"/>
        <v>19753.5</v>
      </c>
      <c r="S99">
        <f t="shared" si="19"/>
        <v>22792.839500000002</v>
      </c>
      <c r="T99">
        <f t="shared" si="20"/>
        <v>0.53571799049833657</v>
      </c>
      <c r="U99" t="str">
        <f t="shared" si="21"/>
        <v>Apr-2024</v>
      </c>
      <c r="V99" t="str">
        <f t="shared" si="22"/>
        <v>Q2-2024</v>
      </c>
      <c r="W99" t="str">
        <f t="shared" si="23"/>
        <v>Medium</v>
      </c>
      <c r="X99" t="str">
        <f t="shared" si="24"/>
        <v>Africa &gt; Nigeria &gt; Lagos</v>
      </c>
      <c r="Y99" t="str" cm="1">
        <f t="array" ref="Y99">TEXT(_xlfn.AGGREGATE(15, 6, IF($E$2:$E$1000=E99, $B$2:$B$1000, ""), 1), "MMM-YYYY")</f>
        <v>Jan-2023</v>
      </c>
      <c r="Z99">
        <f t="shared" si="25"/>
        <v>15</v>
      </c>
      <c r="AA99">
        <f t="shared" si="26"/>
        <v>15</v>
      </c>
      <c r="AB99">
        <f t="shared" si="27"/>
        <v>1757891.57342</v>
      </c>
      <c r="AC99">
        <f>SUMIFS($Q$2:Q99, $J$2:J99, J99)</f>
        <v>651274.56906000001</v>
      </c>
      <c r="AD99">
        <f t="shared" si="28"/>
        <v>0.37048620000660065</v>
      </c>
      <c r="AE99" t="str">
        <f t="shared" si="29"/>
        <v>A</v>
      </c>
      <c r="AF99">
        <f t="shared" si="30"/>
        <v>1</v>
      </c>
      <c r="AG99">
        <f t="shared" si="31"/>
        <v>0</v>
      </c>
      <c r="AH99">
        <f>MIN(StagingTable[[#This Row],[DiscountPct]], ControlPanel!$B$2/100)</f>
        <v>0.123</v>
      </c>
      <c r="AI99">
        <f>StagingTable[[#This Row],[UnitCost]] * (1 + ControlPanel!$B$3/100)</f>
        <v>454.33049999999997</v>
      </c>
      <c r="AJ99">
        <f>StagingTable[[#This Row],[Quantity]] * (1 + ControlPanel!$B$4/100)</f>
        <v>60</v>
      </c>
      <c r="AK99">
        <f>StagingTable[[#This Row],[UnitPrice]] * StagingTable[[#This Row],[UpliftedQuantity]] * (1 - StagingTable[[#This Row],[AdjustedDiscountPct]])</f>
        <v>51055.607400000001</v>
      </c>
      <c r="AL99">
        <f>StagingTable[[#This Row],[InflatedUnitCost]] * StagingTable[[#This Row],[UpliftedQuantity]]</f>
        <v>27259.829999999998</v>
      </c>
      <c r="AM99">
        <f>StagingTable[[#This Row],[ScenarioRevenue]] - StagingTable[[#This Row],[ScenarioCost]]</f>
        <v>23795.777400000003</v>
      </c>
    </row>
    <row r="100" spans="1:39" x14ac:dyDescent="0.35">
      <c r="A100" t="s">
        <v>406</v>
      </c>
      <c r="B100" s="6">
        <v>45208</v>
      </c>
      <c r="C100" s="2">
        <v>45225</v>
      </c>
      <c r="D100" t="s">
        <v>647</v>
      </c>
      <c r="E100" t="s">
        <v>659</v>
      </c>
      <c r="F100" t="s">
        <v>685</v>
      </c>
      <c r="G100" t="s">
        <v>704</v>
      </c>
      <c r="H100" t="s">
        <v>709</v>
      </c>
      <c r="I100" t="s">
        <v>712</v>
      </c>
      <c r="J100" t="s">
        <v>727</v>
      </c>
      <c r="K100" t="s">
        <v>1125</v>
      </c>
      <c r="L100" s="8">
        <v>1132.03</v>
      </c>
      <c r="M100" s="8">
        <v>2137.21</v>
      </c>
      <c r="N100" s="8">
        <v>0.3</v>
      </c>
      <c r="O100">
        <v>28</v>
      </c>
      <c r="P100">
        <f t="shared" si="16"/>
        <v>17</v>
      </c>
      <c r="Q100">
        <f t="shared" si="17"/>
        <v>41889.315999999999</v>
      </c>
      <c r="R100">
        <f t="shared" si="18"/>
        <v>31696.84</v>
      </c>
      <c r="S100">
        <f t="shared" si="19"/>
        <v>10192.475999999999</v>
      </c>
      <c r="T100">
        <f t="shared" si="20"/>
        <v>0.24331922727026623</v>
      </c>
      <c r="U100" t="str">
        <f t="shared" si="21"/>
        <v>Oct-2023</v>
      </c>
      <c r="V100" t="str">
        <f t="shared" si="22"/>
        <v>Q4-2023</v>
      </c>
      <c r="W100" t="str">
        <f t="shared" si="23"/>
        <v>High</v>
      </c>
      <c r="X100" t="str">
        <f t="shared" si="24"/>
        <v>Asia &gt; China &gt; Shanghai</v>
      </c>
      <c r="Y100" t="str" cm="1">
        <f t="array" ref="Y100">TEXT(_xlfn.AGGREGATE(15, 6, IF($E$2:$E$1000=E100, $B$2:$B$1000, ""), 1), "MMM-YYYY")</f>
        <v>Jan-2023</v>
      </c>
      <c r="Z100">
        <f t="shared" si="25"/>
        <v>9</v>
      </c>
      <c r="AA100">
        <f t="shared" si="26"/>
        <v>9</v>
      </c>
      <c r="AB100">
        <f t="shared" si="27"/>
        <v>1757891.57342</v>
      </c>
      <c r="AC100">
        <f>SUMIFS($Q$2:Q100, $J$2:J100, J100)</f>
        <v>693163.88506</v>
      </c>
      <c r="AD100">
        <f t="shared" si="28"/>
        <v>0.3943154945054097</v>
      </c>
      <c r="AE100" t="str">
        <f t="shared" si="29"/>
        <v>A</v>
      </c>
      <c r="AF100">
        <f t="shared" si="30"/>
        <v>0</v>
      </c>
      <c r="AG100">
        <f t="shared" si="31"/>
        <v>1</v>
      </c>
      <c r="AH100">
        <f>MIN(StagingTable[[#This Row],[DiscountPct]], ControlPanel!$B$2/100)</f>
        <v>0.25</v>
      </c>
      <c r="AI100">
        <f>StagingTable[[#This Row],[UnitCost]] * (1 + ControlPanel!$B$3/100)</f>
        <v>1301.8344999999999</v>
      </c>
      <c r="AJ100">
        <f>StagingTable[[#This Row],[Quantity]] * (1 + ControlPanel!$B$4/100)</f>
        <v>33.6</v>
      </c>
      <c r="AK100">
        <f>StagingTable[[#This Row],[UnitPrice]] * StagingTable[[#This Row],[UpliftedQuantity]] * (1 - StagingTable[[#This Row],[AdjustedDiscountPct]])</f>
        <v>53857.69200000001</v>
      </c>
      <c r="AL100">
        <f>StagingTable[[#This Row],[InflatedUnitCost]] * StagingTable[[#This Row],[UpliftedQuantity]]</f>
        <v>43741.639199999998</v>
      </c>
      <c r="AM100">
        <f>StagingTable[[#This Row],[ScenarioRevenue]] - StagingTable[[#This Row],[ScenarioCost]]</f>
        <v>10116.052800000012</v>
      </c>
    </row>
    <row r="101" spans="1:39" x14ac:dyDescent="0.35">
      <c r="A101" t="s">
        <v>362</v>
      </c>
      <c r="B101" s="6">
        <v>45281</v>
      </c>
      <c r="C101" s="2">
        <v>45297</v>
      </c>
      <c r="D101" t="s">
        <v>646</v>
      </c>
      <c r="E101" t="s">
        <v>651</v>
      </c>
      <c r="F101" t="s">
        <v>1438</v>
      </c>
      <c r="G101" t="s">
        <v>701</v>
      </c>
      <c r="H101" t="s">
        <v>709</v>
      </c>
      <c r="I101" t="s">
        <v>723</v>
      </c>
      <c r="J101" t="s">
        <v>727</v>
      </c>
      <c r="K101" t="s">
        <v>1082</v>
      </c>
      <c r="L101" s="8">
        <v>932.61</v>
      </c>
      <c r="M101" s="8">
        <v>1982.98</v>
      </c>
      <c r="N101" s="8">
        <v>0.14399999999999999</v>
      </c>
      <c r="O101">
        <v>23</v>
      </c>
      <c r="P101">
        <f t="shared" si="16"/>
        <v>16</v>
      </c>
      <c r="Q101">
        <f t="shared" si="17"/>
        <v>39040.910239999997</v>
      </c>
      <c r="R101">
        <f t="shared" si="18"/>
        <v>21450.03</v>
      </c>
      <c r="S101">
        <f t="shared" si="19"/>
        <v>17590.880239999999</v>
      </c>
      <c r="T101">
        <f t="shared" si="20"/>
        <v>0.45057556629345635</v>
      </c>
      <c r="U101" t="str">
        <f t="shared" si="21"/>
        <v>Dec-2023</v>
      </c>
      <c r="V101" t="str">
        <f t="shared" si="22"/>
        <v>Q4-2023</v>
      </c>
      <c r="W101" t="str">
        <f t="shared" si="23"/>
        <v>High</v>
      </c>
      <c r="X101" t="str">
        <f t="shared" si="24"/>
        <v>Africa &gt; Nigeria &gt; Unknown - Nigeria</v>
      </c>
      <c r="Y101" t="str" cm="1">
        <f t="array" ref="Y101">TEXT(_xlfn.AGGREGATE(15, 6, IF($E$2:$E$1000=E101, $B$2:$B$1000, ""), 1), "MMM-YYYY")</f>
        <v>Jan-2023</v>
      </c>
      <c r="Z101">
        <f t="shared" si="25"/>
        <v>11</v>
      </c>
      <c r="AA101">
        <f t="shared" si="26"/>
        <v>11</v>
      </c>
      <c r="AB101">
        <f t="shared" si="27"/>
        <v>1757891.57342</v>
      </c>
      <c r="AC101">
        <f>SUMIFS($Q$2:Q101, $J$2:J101, J101)</f>
        <v>732204.7953</v>
      </c>
      <c r="AD101">
        <f t="shared" si="28"/>
        <v>0.41652443550627322</v>
      </c>
      <c r="AE101" t="str">
        <f t="shared" si="29"/>
        <v>A</v>
      </c>
      <c r="AF101">
        <f t="shared" si="30"/>
        <v>0</v>
      </c>
      <c r="AG101">
        <f t="shared" si="31"/>
        <v>0</v>
      </c>
      <c r="AH101">
        <f>MIN(StagingTable[[#This Row],[DiscountPct]], ControlPanel!$B$2/100)</f>
        <v>0.14399999999999999</v>
      </c>
      <c r="AI101">
        <f>StagingTable[[#This Row],[UnitCost]] * (1 + ControlPanel!$B$3/100)</f>
        <v>1072.5014999999999</v>
      </c>
      <c r="AJ101">
        <f>StagingTable[[#This Row],[Quantity]] * (1 + ControlPanel!$B$4/100)</f>
        <v>27.599999999999998</v>
      </c>
      <c r="AK101">
        <f>StagingTable[[#This Row],[UnitPrice]] * StagingTable[[#This Row],[UpliftedQuantity]] * (1 - StagingTable[[#This Row],[AdjustedDiscountPct]])</f>
        <v>46849.092288</v>
      </c>
      <c r="AL101">
        <f>StagingTable[[#This Row],[InflatedUnitCost]] * StagingTable[[#This Row],[UpliftedQuantity]]</f>
        <v>29601.041399999995</v>
      </c>
      <c r="AM101">
        <f>StagingTable[[#This Row],[ScenarioRevenue]] - StagingTable[[#This Row],[ScenarioCost]]</f>
        <v>17248.050888000005</v>
      </c>
    </row>
    <row r="102" spans="1:39" x14ac:dyDescent="0.35">
      <c r="A102" t="s">
        <v>270</v>
      </c>
      <c r="B102" s="6">
        <v>45204</v>
      </c>
      <c r="C102" s="2">
        <v>45205</v>
      </c>
      <c r="D102" t="s">
        <v>647</v>
      </c>
      <c r="E102" t="s">
        <v>654</v>
      </c>
      <c r="F102" t="s">
        <v>668</v>
      </c>
      <c r="G102" t="s">
        <v>703</v>
      </c>
      <c r="H102" t="s">
        <v>708</v>
      </c>
      <c r="I102" t="s">
        <v>714</v>
      </c>
      <c r="J102" t="s">
        <v>727</v>
      </c>
      <c r="K102" t="s">
        <v>990</v>
      </c>
      <c r="L102" s="8">
        <v>1470.26</v>
      </c>
      <c r="M102" s="8">
        <v>2562.5500000000002</v>
      </c>
      <c r="N102" s="8">
        <v>0.17299999999999999</v>
      </c>
      <c r="O102">
        <v>18</v>
      </c>
      <c r="P102">
        <f t="shared" si="16"/>
        <v>1</v>
      </c>
      <c r="Q102">
        <f t="shared" si="17"/>
        <v>38146.119299999998</v>
      </c>
      <c r="R102">
        <f t="shared" si="18"/>
        <v>26464.68</v>
      </c>
      <c r="S102">
        <f t="shared" si="19"/>
        <v>11681.439299999998</v>
      </c>
      <c r="T102">
        <f t="shared" si="20"/>
        <v>0.30622877279157462</v>
      </c>
      <c r="U102" t="str">
        <f t="shared" si="21"/>
        <v>Oct-2023</v>
      </c>
      <c r="V102" t="str">
        <f t="shared" si="22"/>
        <v>Q4-2023</v>
      </c>
      <c r="W102" t="str">
        <f t="shared" si="23"/>
        <v>High</v>
      </c>
      <c r="X102" t="str">
        <f t="shared" si="24"/>
        <v>Asia &gt; India &gt; Bengaluru</v>
      </c>
      <c r="Y102" t="str" cm="1">
        <f t="array" ref="Y102">TEXT(_xlfn.AGGREGATE(15, 6, IF($E$2:$E$1000=E102, $B$2:$B$1000, ""), 1), "MMM-YYYY")</f>
        <v>Jan-2023</v>
      </c>
      <c r="Z102">
        <f t="shared" si="25"/>
        <v>9</v>
      </c>
      <c r="AA102">
        <f t="shared" si="26"/>
        <v>9</v>
      </c>
      <c r="AB102">
        <f t="shared" si="27"/>
        <v>1757891.57342</v>
      </c>
      <c r="AC102">
        <f>SUMIFS($Q$2:Q102, $J$2:J102, J102)</f>
        <v>770350.91460000002</v>
      </c>
      <c r="AD102">
        <f t="shared" si="28"/>
        <v>0.43822436278096077</v>
      </c>
      <c r="AE102" t="str">
        <f t="shared" si="29"/>
        <v>A</v>
      </c>
      <c r="AF102">
        <f t="shared" si="30"/>
        <v>1</v>
      </c>
      <c r="AG102">
        <f t="shared" si="31"/>
        <v>0</v>
      </c>
      <c r="AH102">
        <f>MIN(StagingTable[[#This Row],[DiscountPct]], ControlPanel!$B$2/100)</f>
        <v>0.17299999999999999</v>
      </c>
      <c r="AI102">
        <f>StagingTable[[#This Row],[UnitCost]] * (1 + ControlPanel!$B$3/100)</f>
        <v>1690.7989999999998</v>
      </c>
      <c r="AJ102">
        <f>StagingTable[[#This Row],[Quantity]] * (1 + ControlPanel!$B$4/100)</f>
        <v>21.599999999999998</v>
      </c>
      <c r="AK102">
        <f>StagingTable[[#This Row],[UnitPrice]] * StagingTable[[#This Row],[UpliftedQuantity]] * (1 - StagingTable[[#This Row],[AdjustedDiscountPct]])</f>
        <v>45775.343159999997</v>
      </c>
      <c r="AL102">
        <f>StagingTable[[#This Row],[InflatedUnitCost]] * StagingTable[[#This Row],[UpliftedQuantity]]</f>
        <v>36521.258399999992</v>
      </c>
      <c r="AM102">
        <f>StagingTable[[#This Row],[ScenarioRevenue]] - StagingTable[[#This Row],[ScenarioCost]]</f>
        <v>9254.0847600000052</v>
      </c>
    </row>
    <row r="103" spans="1:39" x14ac:dyDescent="0.35">
      <c r="A103" t="s">
        <v>338</v>
      </c>
      <c r="B103" s="6">
        <v>45544</v>
      </c>
      <c r="C103" s="2">
        <v>45573</v>
      </c>
      <c r="D103" t="s">
        <v>648</v>
      </c>
      <c r="E103" t="s">
        <v>655</v>
      </c>
      <c r="F103" t="s">
        <v>670</v>
      </c>
      <c r="G103" t="s">
        <v>702</v>
      </c>
      <c r="H103" t="s">
        <v>711</v>
      </c>
      <c r="I103" t="s">
        <v>713</v>
      </c>
      <c r="J103" t="s">
        <v>727</v>
      </c>
      <c r="K103" t="s">
        <v>1058</v>
      </c>
      <c r="L103" s="8">
        <v>1010.33</v>
      </c>
      <c r="M103" s="8">
        <v>2492.14</v>
      </c>
      <c r="N103" s="8">
        <v>5.0999999999999997E-2</v>
      </c>
      <c r="O103">
        <v>15</v>
      </c>
      <c r="P103">
        <f t="shared" si="16"/>
        <v>29</v>
      </c>
      <c r="Q103">
        <f t="shared" si="17"/>
        <v>35475.6129</v>
      </c>
      <c r="R103">
        <f t="shared" si="18"/>
        <v>15154.95</v>
      </c>
      <c r="S103">
        <f t="shared" si="19"/>
        <v>20320.662899999999</v>
      </c>
      <c r="T103">
        <f t="shared" si="20"/>
        <v>0.57280653493656764</v>
      </c>
      <c r="U103" t="str">
        <f t="shared" si="21"/>
        <v>Sep-2024</v>
      </c>
      <c r="V103" t="str">
        <f t="shared" si="22"/>
        <v>Q3-2024</v>
      </c>
      <c r="W103" t="str">
        <f t="shared" si="23"/>
        <v>High</v>
      </c>
      <c r="X103" t="str">
        <f t="shared" si="24"/>
        <v>Americas &gt; Brazil &gt; São Paulo</v>
      </c>
      <c r="Y103" t="str" cm="1">
        <f t="array" ref="Y103">TEXT(_xlfn.AGGREGATE(15, 6, IF($E$2:$E$1000=E103, $B$2:$B$1000, ""), 1), "MMM-YYYY")</f>
        <v>Jan-2023</v>
      </c>
      <c r="Z103">
        <f t="shared" si="25"/>
        <v>20</v>
      </c>
      <c r="AA103">
        <f t="shared" si="26"/>
        <v>20</v>
      </c>
      <c r="AB103">
        <f t="shared" si="27"/>
        <v>1757891.57342</v>
      </c>
      <c r="AC103">
        <f>SUMIFS($Q$2:Q103, $J$2:J103, J103)</f>
        <v>805826.52749999997</v>
      </c>
      <c r="AD103">
        <f t="shared" si="28"/>
        <v>0.45840513697454865</v>
      </c>
      <c r="AE103" t="str">
        <f t="shared" si="29"/>
        <v>A</v>
      </c>
      <c r="AF103">
        <f t="shared" si="30"/>
        <v>0</v>
      </c>
      <c r="AG103">
        <f t="shared" si="31"/>
        <v>0</v>
      </c>
      <c r="AH103">
        <f>MIN(StagingTable[[#This Row],[DiscountPct]], ControlPanel!$B$2/100)</f>
        <v>5.0999999999999997E-2</v>
      </c>
      <c r="AI103">
        <f>StagingTable[[#This Row],[UnitCost]] * (1 + ControlPanel!$B$3/100)</f>
        <v>1161.8795</v>
      </c>
      <c r="AJ103">
        <f>StagingTable[[#This Row],[Quantity]] * (1 + ControlPanel!$B$4/100)</f>
        <v>18</v>
      </c>
      <c r="AK103">
        <f>StagingTable[[#This Row],[UnitPrice]] * StagingTable[[#This Row],[UpliftedQuantity]] * (1 - StagingTable[[#This Row],[AdjustedDiscountPct]])</f>
        <v>42570.735479999996</v>
      </c>
      <c r="AL103">
        <f>StagingTable[[#This Row],[InflatedUnitCost]] * StagingTable[[#This Row],[UpliftedQuantity]]</f>
        <v>20913.830999999998</v>
      </c>
      <c r="AM103">
        <f>StagingTable[[#This Row],[ScenarioRevenue]] - StagingTable[[#This Row],[ScenarioCost]]</f>
        <v>21656.904479999997</v>
      </c>
    </row>
    <row r="104" spans="1:39" x14ac:dyDescent="0.35">
      <c r="A104" t="s">
        <v>314</v>
      </c>
      <c r="B104" s="6">
        <v>45787</v>
      </c>
      <c r="C104" s="2">
        <v>45804</v>
      </c>
      <c r="D104" t="s">
        <v>648</v>
      </c>
      <c r="E104" t="s">
        <v>653</v>
      </c>
      <c r="F104" t="s">
        <v>688</v>
      </c>
      <c r="G104" t="s">
        <v>702</v>
      </c>
      <c r="H104" t="s">
        <v>711</v>
      </c>
      <c r="I104" t="s">
        <v>712</v>
      </c>
      <c r="J104" t="s">
        <v>727</v>
      </c>
      <c r="K104" t="s">
        <v>1034</v>
      </c>
      <c r="L104" s="8">
        <v>862.89</v>
      </c>
      <c r="M104" s="8">
        <v>1426.03</v>
      </c>
      <c r="N104" s="8">
        <v>5.6000000000000001E-2</v>
      </c>
      <c r="O104">
        <v>26</v>
      </c>
      <c r="P104">
        <f t="shared" si="16"/>
        <v>17</v>
      </c>
      <c r="Q104">
        <f t="shared" si="17"/>
        <v>35000.480319999995</v>
      </c>
      <c r="R104">
        <f t="shared" si="18"/>
        <v>22435.14</v>
      </c>
      <c r="S104">
        <f t="shared" si="19"/>
        <v>12565.340319999996</v>
      </c>
      <c r="T104">
        <f t="shared" si="20"/>
        <v>0.35900479665188773</v>
      </c>
      <c r="U104" t="str">
        <f t="shared" si="21"/>
        <v>May-2025</v>
      </c>
      <c r="V104" t="str">
        <f t="shared" si="22"/>
        <v>Q2-2025</v>
      </c>
      <c r="W104" t="str">
        <f t="shared" si="23"/>
        <v>Medium</v>
      </c>
      <c r="X104" t="str">
        <f t="shared" si="24"/>
        <v>Americas &gt; Canada &gt; Vancouver</v>
      </c>
      <c r="Y104" t="str" cm="1">
        <f t="array" ref="Y104">TEXT(_xlfn.AGGREGATE(15, 6, IF($E$2:$E$1000=E104, $B$2:$B$1000, ""), 1), "MMM-YYYY")</f>
        <v>Jan-2023</v>
      </c>
      <c r="Z104">
        <f t="shared" si="25"/>
        <v>28</v>
      </c>
      <c r="AA104">
        <f t="shared" si="26"/>
        <v>28</v>
      </c>
      <c r="AB104">
        <f t="shared" si="27"/>
        <v>1757891.57342</v>
      </c>
      <c r="AC104">
        <f>SUMIFS($Q$2:Q104, $J$2:J104, J104)</f>
        <v>840827.00781999994</v>
      </c>
      <c r="AD104">
        <f t="shared" si="28"/>
        <v>0.47831562568114511</v>
      </c>
      <c r="AE104" t="str">
        <f t="shared" si="29"/>
        <v>A</v>
      </c>
      <c r="AF104">
        <f t="shared" si="30"/>
        <v>0</v>
      </c>
      <c r="AG104">
        <f t="shared" si="31"/>
        <v>0</v>
      </c>
      <c r="AH104">
        <f>MIN(StagingTable[[#This Row],[DiscountPct]], ControlPanel!$B$2/100)</f>
        <v>5.6000000000000001E-2</v>
      </c>
      <c r="AI104">
        <f>StagingTable[[#This Row],[UnitCost]] * (1 + ControlPanel!$B$3/100)</f>
        <v>992.32349999999985</v>
      </c>
      <c r="AJ104">
        <f>StagingTable[[#This Row],[Quantity]] * (1 + ControlPanel!$B$4/100)</f>
        <v>31.2</v>
      </c>
      <c r="AK104">
        <f>StagingTable[[#This Row],[UnitPrice]] * StagingTable[[#This Row],[UpliftedQuantity]] * (1 - StagingTable[[#This Row],[AdjustedDiscountPct]])</f>
        <v>42000.576384</v>
      </c>
      <c r="AL104">
        <f>StagingTable[[#This Row],[InflatedUnitCost]] * StagingTable[[#This Row],[UpliftedQuantity]]</f>
        <v>30960.493199999994</v>
      </c>
      <c r="AM104">
        <f>StagingTable[[#This Row],[ScenarioRevenue]] - StagingTable[[#This Row],[ScenarioCost]]</f>
        <v>11040.083184000006</v>
      </c>
    </row>
    <row r="105" spans="1:39" x14ac:dyDescent="0.35">
      <c r="A105" t="s">
        <v>643</v>
      </c>
      <c r="B105" s="6">
        <v>45267</v>
      </c>
      <c r="C105" s="2">
        <v>45293</v>
      </c>
      <c r="D105" t="s">
        <v>649</v>
      </c>
      <c r="E105" t="s">
        <v>656</v>
      </c>
      <c r="F105" t="s">
        <v>698</v>
      </c>
      <c r="G105" t="s">
        <v>706</v>
      </c>
      <c r="H105" t="s">
        <v>710</v>
      </c>
      <c r="I105" t="s">
        <v>718</v>
      </c>
      <c r="J105" t="s">
        <v>727</v>
      </c>
      <c r="K105" t="s">
        <v>1361</v>
      </c>
      <c r="L105" s="8">
        <v>1071.99</v>
      </c>
      <c r="M105" s="8">
        <v>2397.3000000000002</v>
      </c>
      <c r="N105" s="8">
        <v>6.2E-2</v>
      </c>
      <c r="O105">
        <v>15</v>
      </c>
      <c r="P105">
        <f t="shared" si="16"/>
        <v>26</v>
      </c>
      <c r="Q105">
        <f t="shared" si="17"/>
        <v>33730.010999999999</v>
      </c>
      <c r="R105">
        <f t="shared" si="18"/>
        <v>16079.85</v>
      </c>
      <c r="S105">
        <f t="shared" si="19"/>
        <v>17650.161</v>
      </c>
      <c r="T105">
        <f t="shared" si="20"/>
        <v>0.52327765324476183</v>
      </c>
      <c r="U105" t="str">
        <f t="shared" si="21"/>
        <v>Dec-2023</v>
      </c>
      <c r="V105" t="str">
        <f t="shared" si="22"/>
        <v>Q4-2023</v>
      </c>
      <c r="W105" t="str">
        <f t="shared" si="23"/>
        <v>High</v>
      </c>
      <c r="X105" t="str">
        <f t="shared" si="24"/>
        <v>Europe &gt; Germany &gt; Frankfurt</v>
      </c>
      <c r="Y105" t="str" cm="1">
        <f t="array" ref="Y105">TEXT(_xlfn.AGGREGATE(15, 6, IF($E$2:$E$1000=E105, $B$2:$B$1000, ""), 1), "MMM-YYYY")</f>
        <v>Jan-2023</v>
      </c>
      <c r="Z105">
        <f t="shared" si="25"/>
        <v>11</v>
      </c>
      <c r="AA105">
        <f t="shared" si="26"/>
        <v>11</v>
      </c>
      <c r="AB105">
        <f t="shared" si="27"/>
        <v>1757891.57342</v>
      </c>
      <c r="AC105">
        <f>SUMIFS($Q$2:Q105, $J$2:J105, J105)</f>
        <v>874557.01881999988</v>
      </c>
      <c r="AD105">
        <f t="shared" si="28"/>
        <v>0.49750339101890012</v>
      </c>
      <c r="AE105" t="str">
        <f t="shared" si="29"/>
        <v>A</v>
      </c>
      <c r="AF105">
        <f t="shared" si="30"/>
        <v>0</v>
      </c>
      <c r="AG105">
        <f t="shared" si="31"/>
        <v>0</v>
      </c>
      <c r="AH105">
        <f>MIN(StagingTable[[#This Row],[DiscountPct]], ControlPanel!$B$2/100)</f>
        <v>6.2E-2</v>
      </c>
      <c r="AI105">
        <f>StagingTable[[#This Row],[UnitCost]] * (1 + ControlPanel!$B$3/100)</f>
        <v>1232.7884999999999</v>
      </c>
      <c r="AJ105">
        <f>StagingTable[[#This Row],[Quantity]] * (1 + ControlPanel!$B$4/100)</f>
        <v>18</v>
      </c>
      <c r="AK105">
        <f>StagingTable[[#This Row],[UnitPrice]] * StagingTable[[#This Row],[UpliftedQuantity]] * (1 - StagingTable[[#This Row],[AdjustedDiscountPct]])</f>
        <v>40476.013200000001</v>
      </c>
      <c r="AL105">
        <f>StagingTable[[#This Row],[InflatedUnitCost]] * StagingTable[[#This Row],[UpliftedQuantity]]</f>
        <v>22190.192999999999</v>
      </c>
      <c r="AM105">
        <f>StagingTable[[#This Row],[ScenarioRevenue]] - StagingTable[[#This Row],[ScenarioCost]]</f>
        <v>18285.820200000002</v>
      </c>
    </row>
    <row r="106" spans="1:39" x14ac:dyDescent="0.35">
      <c r="A106" t="s">
        <v>473</v>
      </c>
      <c r="B106" s="6">
        <v>45417</v>
      </c>
      <c r="C106" s="2">
        <v>45430</v>
      </c>
      <c r="D106" t="s">
        <v>649</v>
      </c>
      <c r="E106" t="s">
        <v>657</v>
      </c>
      <c r="F106" t="s">
        <v>673</v>
      </c>
      <c r="G106" t="s">
        <v>701</v>
      </c>
      <c r="H106" t="s">
        <v>709</v>
      </c>
      <c r="I106" t="s">
        <v>720</v>
      </c>
      <c r="J106" t="s">
        <v>727</v>
      </c>
      <c r="K106" t="s">
        <v>1192</v>
      </c>
      <c r="L106" s="8">
        <v>1264.04</v>
      </c>
      <c r="M106" s="8">
        <v>1870.89</v>
      </c>
      <c r="N106" s="8">
        <v>0</v>
      </c>
      <c r="O106">
        <v>18</v>
      </c>
      <c r="P106">
        <f t="shared" si="16"/>
        <v>13</v>
      </c>
      <c r="Q106">
        <f t="shared" si="17"/>
        <v>33676.020000000004</v>
      </c>
      <c r="R106">
        <f t="shared" si="18"/>
        <v>22752.720000000001</v>
      </c>
      <c r="S106">
        <f t="shared" si="19"/>
        <v>10923.300000000003</v>
      </c>
      <c r="T106">
        <f t="shared" si="20"/>
        <v>0.32436433996654002</v>
      </c>
      <c r="U106" t="str">
        <f t="shared" si="21"/>
        <v>May-2024</v>
      </c>
      <c r="V106" t="str">
        <f t="shared" si="22"/>
        <v>Q2-2024</v>
      </c>
      <c r="W106" t="str">
        <f t="shared" si="23"/>
        <v>High</v>
      </c>
      <c r="X106" t="str">
        <f t="shared" si="24"/>
        <v>Europe &gt; France &gt; Marseille</v>
      </c>
      <c r="Y106" t="str" cm="1">
        <f t="array" ref="Y106">TEXT(_xlfn.AGGREGATE(15, 6, IF($E$2:$E$1000=E106, $B$2:$B$1000, ""), 1), "MMM-YYYY")</f>
        <v>Jan-2023</v>
      </c>
      <c r="Z106">
        <f t="shared" si="25"/>
        <v>16</v>
      </c>
      <c r="AA106">
        <f t="shared" si="26"/>
        <v>16</v>
      </c>
      <c r="AB106">
        <f t="shared" si="27"/>
        <v>1757891.57342</v>
      </c>
      <c r="AC106">
        <f>SUMIFS($Q$2:Q106, $J$2:J106, J106)</f>
        <v>908233.0388199999</v>
      </c>
      <c r="AD106">
        <f t="shared" si="28"/>
        <v>0.51666044285827095</v>
      </c>
      <c r="AE106" t="str">
        <f t="shared" si="29"/>
        <v>A</v>
      </c>
      <c r="AF106">
        <f t="shared" si="30"/>
        <v>0</v>
      </c>
      <c r="AG106">
        <f t="shared" si="31"/>
        <v>0</v>
      </c>
      <c r="AH106">
        <f>MIN(StagingTable[[#This Row],[DiscountPct]], ControlPanel!$B$2/100)</f>
        <v>0</v>
      </c>
      <c r="AI106">
        <f>StagingTable[[#This Row],[UnitCost]] * (1 + ControlPanel!$B$3/100)</f>
        <v>1453.646</v>
      </c>
      <c r="AJ106">
        <f>StagingTable[[#This Row],[Quantity]] * (1 + ControlPanel!$B$4/100)</f>
        <v>21.599999999999998</v>
      </c>
      <c r="AK106">
        <f>StagingTable[[#This Row],[UnitPrice]] * StagingTable[[#This Row],[UpliftedQuantity]] * (1 - StagingTable[[#This Row],[AdjustedDiscountPct]])</f>
        <v>40411.223999999995</v>
      </c>
      <c r="AL106">
        <f>StagingTable[[#This Row],[InflatedUnitCost]] * StagingTable[[#This Row],[UpliftedQuantity]]</f>
        <v>31398.753599999996</v>
      </c>
      <c r="AM106">
        <f>StagingTable[[#This Row],[ScenarioRevenue]] - StagingTable[[#This Row],[ScenarioCost]]</f>
        <v>9012.4703999999983</v>
      </c>
    </row>
    <row r="107" spans="1:39" x14ac:dyDescent="0.35">
      <c r="A107" t="s">
        <v>76</v>
      </c>
      <c r="B107" s="6">
        <v>45910</v>
      </c>
      <c r="C107" s="2">
        <v>45912</v>
      </c>
      <c r="D107" t="s">
        <v>647</v>
      </c>
      <c r="E107" t="s">
        <v>652</v>
      </c>
      <c r="F107" t="s">
        <v>689</v>
      </c>
      <c r="G107" t="s">
        <v>704</v>
      </c>
      <c r="H107" t="s">
        <v>708</v>
      </c>
      <c r="I107" t="s">
        <v>719</v>
      </c>
      <c r="J107" t="s">
        <v>727</v>
      </c>
      <c r="K107" t="s">
        <v>795</v>
      </c>
      <c r="L107" s="8">
        <v>1470.15</v>
      </c>
      <c r="M107" s="8">
        <v>2593.7800000000002</v>
      </c>
      <c r="N107" s="8">
        <v>0.11</v>
      </c>
      <c r="O107">
        <v>14</v>
      </c>
      <c r="P107">
        <f t="shared" si="16"/>
        <v>2</v>
      </c>
      <c r="Q107">
        <f t="shared" si="17"/>
        <v>32318.498800000005</v>
      </c>
      <c r="R107">
        <f t="shared" si="18"/>
        <v>20582.100000000002</v>
      </c>
      <c r="S107">
        <f t="shared" si="19"/>
        <v>11736.398800000003</v>
      </c>
      <c r="T107">
        <f t="shared" si="20"/>
        <v>0.36314801849645323</v>
      </c>
      <c r="U107" t="str">
        <f t="shared" si="21"/>
        <v>Sep-2025</v>
      </c>
      <c r="V107" t="str">
        <f t="shared" si="22"/>
        <v>Q3-2025</v>
      </c>
      <c r="W107" t="str">
        <f t="shared" si="23"/>
        <v>High</v>
      </c>
      <c r="X107" t="str">
        <f t="shared" si="24"/>
        <v>Asia &gt; Japan &gt; Tokyo</v>
      </c>
      <c r="Y107" t="str" cm="1">
        <f t="array" ref="Y107">TEXT(_xlfn.AGGREGATE(15, 6, IF($E$2:$E$1000=E107, $B$2:$B$1000, ""), 1), "MMM-YYYY")</f>
        <v>Mar-2023</v>
      </c>
      <c r="Z107">
        <f t="shared" si="25"/>
        <v>30</v>
      </c>
      <c r="AA107">
        <f t="shared" si="26"/>
        <v>30</v>
      </c>
      <c r="AB107">
        <f t="shared" si="27"/>
        <v>1757891.57342</v>
      </c>
      <c r="AC107">
        <f>SUMIFS($Q$2:Q107, $J$2:J107, J107)</f>
        <v>940551.53761999996</v>
      </c>
      <c r="AD107">
        <f t="shared" si="28"/>
        <v>0.53504525070914655</v>
      </c>
      <c r="AE107" t="str">
        <f t="shared" si="29"/>
        <v>A</v>
      </c>
      <c r="AF107">
        <f t="shared" si="30"/>
        <v>1</v>
      </c>
      <c r="AG107">
        <f t="shared" si="31"/>
        <v>0</v>
      </c>
      <c r="AH107">
        <f>MIN(StagingTable[[#This Row],[DiscountPct]], ControlPanel!$B$2/100)</f>
        <v>0.11</v>
      </c>
      <c r="AI107">
        <f>StagingTable[[#This Row],[UnitCost]] * (1 + ControlPanel!$B$3/100)</f>
        <v>1690.6724999999999</v>
      </c>
      <c r="AJ107">
        <f>StagingTable[[#This Row],[Quantity]] * (1 + ControlPanel!$B$4/100)</f>
        <v>16.8</v>
      </c>
      <c r="AK107">
        <f>StagingTable[[#This Row],[UnitPrice]] * StagingTable[[#This Row],[UpliftedQuantity]] * (1 - StagingTable[[#This Row],[AdjustedDiscountPct]])</f>
        <v>38782.198560000004</v>
      </c>
      <c r="AL107">
        <f>StagingTable[[#This Row],[InflatedUnitCost]] * StagingTable[[#This Row],[UpliftedQuantity]]</f>
        <v>28403.297999999999</v>
      </c>
      <c r="AM107">
        <f>StagingTable[[#This Row],[ScenarioRevenue]] - StagingTable[[#This Row],[ScenarioCost]]</f>
        <v>10378.900560000005</v>
      </c>
    </row>
    <row r="108" spans="1:39" x14ac:dyDescent="0.35">
      <c r="A108" t="s">
        <v>84</v>
      </c>
      <c r="B108" s="6">
        <v>45037</v>
      </c>
      <c r="C108" s="2">
        <v>45056</v>
      </c>
      <c r="D108" t="s">
        <v>647</v>
      </c>
      <c r="E108" t="s">
        <v>659</v>
      </c>
      <c r="F108" t="s">
        <v>685</v>
      </c>
      <c r="G108" t="s">
        <v>701</v>
      </c>
      <c r="H108" t="s">
        <v>707</v>
      </c>
      <c r="I108" t="s">
        <v>720</v>
      </c>
      <c r="J108" t="s">
        <v>727</v>
      </c>
      <c r="K108" t="s">
        <v>803</v>
      </c>
      <c r="L108" s="8">
        <v>882.33</v>
      </c>
      <c r="M108" s="8">
        <v>1880.15</v>
      </c>
      <c r="N108" s="8">
        <v>0.05</v>
      </c>
      <c r="O108">
        <v>18</v>
      </c>
      <c r="P108">
        <f t="shared" si="16"/>
        <v>19</v>
      </c>
      <c r="Q108">
        <f t="shared" si="17"/>
        <v>32150.565000000002</v>
      </c>
      <c r="R108">
        <f t="shared" si="18"/>
        <v>15881.94</v>
      </c>
      <c r="S108">
        <f t="shared" si="19"/>
        <v>16268.625000000002</v>
      </c>
      <c r="T108">
        <f t="shared" si="20"/>
        <v>0.50601365792482966</v>
      </c>
      <c r="U108" t="str">
        <f t="shared" si="21"/>
        <v>Apr-2023</v>
      </c>
      <c r="V108" t="str">
        <f t="shared" si="22"/>
        <v>Q2-2023</v>
      </c>
      <c r="W108" t="str">
        <f t="shared" si="23"/>
        <v>High</v>
      </c>
      <c r="X108" t="str">
        <f t="shared" si="24"/>
        <v>Asia &gt; China &gt; Shanghai</v>
      </c>
      <c r="Y108" t="str" cm="1">
        <f t="array" ref="Y108">TEXT(_xlfn.AGGREGATE(15, 6, IF($E$2:$E$1000=E108, $B$2:$B$1000, ""), 1), "MMM-YYYY")</f>
        <v>Jan-2023</v>
      </c>
      <c r="Z108">
        <f t="shared" si="25"/>
        <v>3</v>
      </c>
      <c r="AA108">
        <f t="shared" si="26"/>
        <v>3</v>
      </c>
      <c r="AB108">
        <f t="shared" si="27"/>
        <v>1757891.57342</v>
      </c>
      <c r="AC108">
        <f>SUMIFS($Q$2:Q108, $J$2:J108, J108)</f>
        <v>972702.10262000002</v>
      </c>
      <c r="AD108">
        <f t="shared" si="28"/>
        <v>0.5533345271845157</v>
      </c>
      <c r="AE108" t="str">
        <f t="shared" si="29"/>
        <v>A</v>
      </c>
      <c r="AF108">
        <f t="shared" si="30"/>
        <v>0</v>
      </c>
      <c r="AG108">
        <f t="shared" si="31"/>
        <v>0</v>
      </c>
      <c r="AH108">
        <f>MIN(StagingTable[[#This Row],[DiscountPct]], ControlPanel!$B$2/100)</f>
        <v>0.05</v>
      </c>
      <c r="AI108">
        <f>StagingTable[[#This Row],[UnitCost]] * (1 + ControlPanel!$B$3/100)</f>
        <v>1014.6795</v>
      </c>
      <c r="AJ108">
        <f>StagingTable[[#This Row],[Quantity]] * (1 + ControlPanel!$B$4/100)</f>
        <v>21.599999999999998</v>
      </c>
      <c r="AK108">
        <f>StagingTable[[#This Row],[UnitPrice]] * StagingTable[[#This Row],[UpliftedQuantity]] * (1 - StagingTable[[#This Row],[AdjustedDiscountPct]])</f>
        <v>38580.678</v>
      </c>
      <c r="AL108">
        <f>StagingTable[[#This Row],[InflatedUnitCost]] * StagingTable[[#This Row],[UpliftedQuantity]]</f>
        <v>21917.077199999996</v>
      </c>
      <c r="AM108">
        <f>StagingTable[[#This Row],[ScenarioRevenue]] - StagingTable[[#This Row],[ScenarioCost]]</f>
        <v>16663.600800000004</v>
      </c>
    </row>
    <row r="109" spans="1:39" x14ac:dyDescent="0.35">
      <c r="A109" t="s">
        <v>391</v>
      </c>
      <c r="B109" s="6">
        <v>44998</v>
      </c>
      <c r="C109" s="2">
        <v>45020</v>
      </c>
      <c r="D109" t="s">
        <v>646</v>
      </c>
      <c r="E109" t="s">
        <v>661</v>
      </c>
      <c r="F109" t="s">
        <v>687</v>
      </c>
      <c r="G109" t="s">
        <v>705</v>
      </c>
      <c r="H109" t="s">
        <v>707</v>
      </c>
      <c r="I109" t="s">
        <v>720</v>
      </c>
      <c r="J109" t="s">
        <v>727</v>
      </c>
      <c r="K109" t="s">
        <v>1111</v>
      </c>
      <c r="L109" s="8">
        <v>1113.7</v>
      </c>
      <c r="M109" s="8">
        <v>1620.6</v>
      </c>
      <c r="N109" s="8">
        <v>0.13900000000000001</v>
      </c>
      <c r="O109">
        <v>23</v>
      </c>
      <c r="P109">
        <f t="shared" si="16"/>
        <v>22</v>
      </c>
      <c r="Q109">
        <f t="shared" si="17"/>
        <v>32092.741799999996</v>
      </c>
      <c r="R109">
        <f t="shared" si="18"/>
        <v>25615.100000000002</v>
      </c>
      <c r="S109">
        <f t="shared" si="19"/>
        <v>6477.641799999994</v>
      </c>
      <c r="T109">
        <f t="shared" si="20"/>
        <v>0.20184133348182781</v>
      </c>
      <c r="U109" t="str">
        <f t="shared" si="21"/>
        <v>Mar-2023</v>
      </c>
      <c r="V109" t="str">
        <f t="shared" si="22"/>
        <v>Q1-2023</v>
      </c>
      <c r="W109" t="str">
        <f t="shared" si="23"/>
        <v>High</v>
      </c>
      <c r="X109" t="str">
        <f t="shared" si="24"/>
        <v>Africa &gt; South Africa &gt; Durban</v>
      </c>
      <c r="Y109" t="str" cm="1">
        <f t="array" ref="Y109">TEXT(_xlfn.AGGREGATE(15, 6, IF($E$2:$E$1000=E109, $B$2:$B$1000, ""), 1), "MMM-YYYY")</f>
        <v>Jan-2023</v>
      </c>
      <c r="Z109">
        <f t="shared" si="25"/>
        <v>2</v>
      </c>
      <c r="AA109">
        <f t="shared" si="26"/>
        <v>2</v>
      </c>
      <c r="AB109">
        <f t="shared" si="27"/>
        <v>1757891.57342</v>
      </c>
      <c r="AC109">
        <f>SUMIFS($Q$2:Q109, $J$2:J109, J109)</f>
        <v>1004794.84442</v>
      </c>
      <c r="AD109">
        <f t="shared" si="28"/>
        <v>0.57159091016356545</v>
      </c>
      <c r="AE109" t="str">
        <f t="shared" si="29"/>
        <v>A</v>
      </c>
      <c r="AF109">
        <f t="shared" si="30"/>
        <v>0</v>
      </c>
      <c r="AG109">
        <f t="shared" si="31"/>
        <v>0</v>
      </c>
      <c r="AH109">
        <f>MIN(StagingTable[[#This Row],[DiscountPct]], ControlPanel!$B$2/100)</f>
        <v>0.13900000000000001</v>
      </c>
      <c r="AI109">
        <f>StagingTable[[#This Row],[UnitCost]] * (1 + ControlPanel!$B$3/100)</f>
        <v>1280.7549999999999</v>
      </c>
      <c r="AJ109">
        <f>StagingTable[[#This Row],[Quantity]] * (1 + ControlPanel!$B$4/100)</f>
        <v>27.599999999999998</v>
      </c>
      <c r="AK109">
        <f>StagingTable[[#This Row],[UnitPrice]] * StagingTable[[#This Row],[UpliftedQuantity]] * (1 - StagingTable[[#This Row],[AdjustedDiscountPct]])</f>
        <v>38511.290159999997</v>
      </c>
      <c r="AL109">
        <f>StagingTable[[#This Row],[InflatedUnitCost]] * StagingTable[[#This Row],[UpliftedQuantity]]</f>
        <v>35348.837999999996</v>
      </c>
      <c r="AM109">
        <f>StagingTable[[#This Row],[ScenarioRevenue]] - StagingTable[[#This Row],[ScenarioCost]]</f>
        <v>3162.4521600000007</v>
      </c>
    </row>
    <row r="110" spans="1:39" x14ac:dyDescent="0.35">
      <c r="A110" t="s">
        <v>482</v>
      </c>
      <c r="B110" s="6">
        <v>45809</v>
      </c>
      <c r="C110" s="2">
        <v>45813</v>
      </c>
      <c r="D110" t="s">
        <v>649</v>
      </c>
      <c r="E110" t="s">
        <v>656</v>
      </c>
      <c r="F110" t="s">
        <v>684</v>
      </c>
      <c r="G110" t="s">
        <v>706</v>
      </c>
      <c r="H110" t="s">
        <v>711</v>
      </c>
      <c r="I110" t="s">
        <v>724</v>
      </c>
      <c r="J110" t="s">
        <v>727</v>
      </c>
      <c r="K110" t="s">
        <v>1201</v>
      </c>
      <c r="L110" s="8">
        <v>1171.42</v>
      </c>
      <c r="M110" s="8">
        <v>2187.8000000000002</v>
      </c>
      <c r="N110" s="8">
        <v>0.23</v>
      </c>
      <c r="O110">
        <v>19</v>
      </c>
      <c r="P110">
        <f t="shared" si="16"/>
        <v>4</v>
      </c>
      <c r="Q110">
        <f t="shared" si="17"/>
        <v>32007.514000000003</v>
      </c>
      <c r="R110">
        <f t="shared" si="18"/>
        <v>22256.980000000003</v>
      </c>
      <c r="S110">
        <f t="shared" si="19"/>
        <v>9750.5339999999997</v>
      </c>
      <c r="T110">
        <f t="shared" si="20"/>
        <v>0.30463265594447603</v>
      </c>
      <c r="U110" t="str">
        <f t="shared" si="21"/>
        <v>Jun-2025</v>
      </c>
      <c r="V110" t="str">
        <f t="shared" si="22"/>
        <v>Q2-2025</v>
      </c>
      <c r="W110" t="str">
        <f t="shared" si="23"/>
        <v>High</v>
      </c>
      <c r="X110" t="str">
        <f t="shared" si="24"/>
        <v>Europe &gt; Germany &gt; Munich</v>
      </c>
      <c r="Y110" t="str" cm="1">
        <f t="array" ref="Y110">TEXT(_xlfn.AGGREGATE(15, 6, IF($E$2:$E$1000=E110, $B$2:$B$1000, ""), 1), "MMM-YYYY")</f>
        <v>Jan-2023</v>
      </c>
      <c r="Z110">
        <f t="shared" si="25"/>
        <v>29</v>
      </c>
      <c r="AA110">
        <f t="shared" si="26"/>
        <v>29</v>
      </c>
      <c r="AB110">
        <f t="shared" si="27"/>
        <v>1757891.57342</v>
      </c>
      <c r="AC110">
        <f>SUMIFS($Q$2:Q110, $J$2:J110, J110)</f>
        <v>1036802.3584199999</v>
      </c>
      <c r="AD110">
        <f t="shared" si="28"/>
        <v>0.58979881017512814</v>
      </c>
      <c r="AE110" t="str">
        <f t="shared" si="29"/>
        <v>A</v>
      </c>
      <c r="AF110">
        <f t="shared" si="30"/>
        <v>1</v>
      </c>
      <c r="AG110">
        <f t="shared" si="31"/>
        <v>1</v>
      </c>
      <c r="AH110">
        <f>MIN(StagingTable[[#This Row],[DiscountPct]], ControlPanel!$B$2/100)</f>
        <v>0.23</v>
      </c>
      <c r="AI110">
        <f>StagingTable[[#This Row],[UnitCost]] * (1 + ControlPanel!$B$3/100)</f>
        <v>1347.133</v>
      </c>
      <c r="AJ110">
        <f>StagingTable[[#This Row],[Quantity]] * (1 + ControlPanel!$B$4/100)</f>
        <v>22.8</v>
      </c>
      <c r="AK110">
        <f>StagingTable[[#This Row],[UnitPrice]] * StagingTable[[#This Row],[UpliftedQuantity]] * (1 - StagingTable[[#This Row],[AdjustedDiscountPct]])</f>
        <v>38409.016800000005</v>
      </c>
      <c r="AL110">
        <f>StagingTable[[#This Row],[InflatedUnitCost]] * StagingTable[[#This Row],[UpliftedQuantity]]</f>
        <v>30714.632400000002</v>
      </c>
      <c r="AM110">
        <f>StagingTable[[#This Row],[ScenarioRevenue]] - StagingTable[[#This Row],[ScenarioCost]]</f>
        <v>7694.3844000000026</v>
      </c>
    </row>
    <row r="111" spans="1:39" x14ac:dyDescent="0.35">
      <c r="A111" t="s">
        <v>466</v>
      </c>
      <c r="B111" s="6">
        <v>45413</v>
      </c>
      <c r="C111" s="2">
        <v>45428</v>
      </c>
      <c r="D111" t="s">
        <v>647</v>
      </c>
      <c r="E111" t="s">
        <v>654</v>
      </c>
      <c r="F111" t="s">
        <v>668</v>
      </c>
      <c r="G111" t="s">
        <v>705</v>
      </c>
      <c r="H111" t="s">
        <v>707</v>
      </c>
      <c r="I111" t="s">
        <v>716</v>
      </c>
      <c r="J111" t="s">
        <v>727</v>
      </c>
      <c r="K111" t="s">
        <v>1185</v>
      </c>
      <c r="L111" s="8">
        <v>901.19</v>
      </c>
      <c r="M111" s="8">
        <v>2125.44</v>
      </c>
      <c r="N111" s="8">
        <v>7.0999999999999994E-2</v>
      </c>
      <c r="O111">
        <v>16</v>
      </c>
      <c r="P111">
        <f t="shared" si="16"/>
        <v>15</v>
      </c>
      <c r="Q111">
        <f t="shared" si="17"/>
        <v>31592.540160000004</v>
      </c>
      <c r="R111">
        <f t="shared" si="18"/>
        <v>14419.04</v>
      </c>
      <c r="S111">
        <f t="shared" si="19"/>
        <v>17173.500160000003</v>
      </c>
      <c r="T111">
        <f t="shared" si="20"/>
        <v>0.54359352154100427</v>
      </c>
      <c r="U111" t="str">
        <f t="shared" si="21"/>
        <v>May-2024</v>
      </c>
      <c r="V111" t="str">
        <f t="shared" si="22"/>
        <v>Q2-2024</v>
      </c>
      <c r="W111" t="str">
        <f t="shared" si="23"/>
        <v>High</v>
      </c>
      <c r="X111" t="str">
        <f t="shared" si="24"/>
        <v>Asia &gt; India &gt; Bengaluru</v>
      </c>
      <c r="Y111" t="str" cm="1">
        <f t="array" ref="Y111">TEXT(_xlfn.AGGREGATE(15, 6, IF($E$2:$E$1000=E111, $B$2:$B$1000, ""), 1), "MMM-YYYY")</f>
        <v>Jan-2023</v>
      </c>
      <c r="Z111">
        <f t="shared" si="25"/>
        <v>16</v>
      </c>
      <c r="AA111">
        <f t="shared" si="26"/>
        <v>16</v>
      </c>
      <c r="AB111">
        <f t="shared" si="27"/>
        <v>1757891.57342</v>
      </c>
      <c r="AC111">
        <f>SUMIFS($Q$2:Q111, $J$2:J111, J111)</f>
        <v>1068394.89858</v>
      </c>
      <c r="AD111">
        <f t="shared" si="28"/>
        <v>0.60777064679900838</v>
      </c>
      <c r="AE111" t="str">
        <f t="shared" si="29"/>
        <v>A</v>
      </c>
      <c r="AF111">
        <f t="shared" si="30"/>
        <v>0</v>
      </c>
      <c r="AG111">
        <f t="shared" si="31"/>
        <v>0</v>
      </c>
      <c r="AH111">
        <f>MIN(StagingTable[[#This Row],[DiscountPct]], ControlPanel!$B$2/100)</f>
        <v>7.0999999999999994E-2</v>
      </c>
      <c r="AI111">
        <f>StagingTable[[#This Row],[UnitCost]] * (1 + ControlPanel!$B$3/100)</f>
        <v>1036.3685</v>
      </c>
      <c r="AJ111">
        <f>StagingTable[[#This Row],[Quantity]] * (1 + ControlPanel!$B$4/100)</f>
        <v>19.2</v>
      </c>
      <c r="AK111">
        <f>StagingTable[[#This Row],[UnitPrice]] * StagingTable[[#This Row],[UpliftedQuantity]] * (1 - StagingTable[[#This Row],[AdjustedDiscountPct]])</f>
        <v>37911.048192000002</v>
      </c>
      <c r="AL111">
        <f>StagingTable[[#This Row],[InflatedUnitCost]] * StagingTable[[#This Row],[UpliftedQuantity]]</f>
        <v>19898.2752</v>
      </c>
      <c r="AM111">
        <f>StagingTable[[#This Row],[ScenarioRevenue]] - StagingTable[[#This Row],[ScenarioCost]]</f>
        <v>18012.772992000002</v>
      </c>
    </row>
    <row r="112" spans="1:39" x14ac:dyDescent="0.35">
      <c r="A112" t="s">
        <v>75</v>
      </c>
      <c r="B112" s="6">
        <v>45361</v>
      </c>
      <c r="C112" s="2">
        <v>45391</v>
      </c>
      <c r="D112" t="s">
        <v>649</v>
      </c>
      <c r="E112" t="s">
        <v>657</v>
      </c>
      <c r="F112" t="s">
        <v>679</v>
      </c>
      <c r="G112" t="s">
        <v>701</v>
      </c>
      <c r="H112" t="s">
        <v>711</v>
      </c>
      <c r="I112" t="s">
        <v>714</v>
      </c>
      <c r="J112" t="s">
        <v>727</v>
      </c>
      <c r="K112" t="s">
        <v>794</v>
      </c>
      <c r="L112" s="8">
        <v>1176.56</v>
      </c>
      <c r="M112" s="8">
        <v>1911.89</v>
      </c>
      <c r="N112" s="8">
        <v>0.11899999999999999</v>
      </c>
      <c r="O112">
        <v>18</v>
      </c>
      <c r="P112">
        <f t="shared" si="16"/>
        <v>30</v>
      </c>
      <c r="Q112">
        <f t="shared" si="17"/>
        <v>30318.751620000003</v>
      </c>
      <c r="R112">
        <f t="shared" si="18"/>
        <v>21178.079999999998</v>
      </c>
      <c r="S112">
        <f t="shared" si="19"/>
        <v>9140.6716200000046</v>
      </c>
      <c r="T112">
        <f t="shared" si="20"/>
        <v>0.30148575160892471</v>
      </c>
      <c r="U112" t="str">
        <f t="shared" si="21"/>
        <v>Mar-2024</v>
      </c>
      <c r="V112" t="str">
        <f t="shared" si="22"/>
        <v>Q1-2024</v>
      </c>
      <c r="W112" t="str">
        <f t="shared" si="23"/>
        <v>High</v>
      </c>
      <c r="X112" t="str">
        <f t="shared" si="24"/>
        <v>Europe &gt; France &gt; Lyon</v>
      </c>
      <c r="Y112" t="str" cm="1">
        <f t="array" ref="Y112">TEXT(_xlfn.AGGREGATE(15, 6, IF($E$2:$E$1000=E112, $B$2:$B$1000, ""), 1), "MMM-YYYY")</f>
        <v>Jan-2023</v>
      </c>
      <c r="Z112">
        <f t="shared" si="25"/>
        <v>14</v>
      </c>
      <c r="AA112">
        <f t="shared" si="26"/>
        <v>14</v>
      </c>
      <c r="AB112">
        <f t="shared" si="27"/>
        <v>1757891.57342</v>
      </c>
      <c r="AC112">
        <f>SUMIFS($Q$2:Q112, $J$2:J112, J112)</f>
        <v>1098713.6502</v>
      </c>
      <c r="AD112">
        <f t="shared" si="28"/>
        <v>0.62501787187160751</v>
      </c>
      <c r="AE112" t="str">
        <f t="shared" si="29"/>
        <v>A</v>
      </c>
      <c r="AF112">
        <f t="shared" si="30"/>
        <v>0</v>
      </c>
      <c r="AG112">
        <f t="shared" si="31"/>
        <v>0</v>
      </c>
      <c r="AH112">
        <f>MIN(StagingTable[[#This Row],[DiscountPct]], ControlPanel!$B$2/100)</f>
        <v>0.11899999999999999</v>
      </c>
      <c r="AI112">
        <f>StagingTable[[#This Row],[UnitCost]] * (1 + ControlPanel!$B$3/100)</f>
        <v>1353.0439999999999</v>
      </c>
      <c r="AJ112">
        <f>StagingTable[[#This Row],[Quantity]] * (1 + ControlPanel!$B$4/100)</f>
        <v>21.599999999999998</v>
      </c>
      <c r="AK112">
        <f>StagingTable[[#This Row],[UnitPrice]] * StagingTable[[#This Row],[UpliftedQuantity]] * (1 - StagingTable[[#This Row],[AdjustedDiscountPct]])</f>
        <v>36382.501944000003</v>
      </c>
      <c r="AL112">
        <f>StagingTable[[#This Row],[InflatedUnitCost]] * StagingTable[[#This Row],[UpliftedQuantity]]</f>
        <v>29225.750399999994</v>
      </c>
      <c r="AM112">
        <f>StagingTable[[#This Row],[ScenarioRevenue]] - StagingTable[[#This Row],[ScenarioCost]]</f>
        <v>7156.7515440000097</v>
      </c>
    </row>
    <row r="113" spans="1:39" x14ac:dyDescent="0.35">
      <c r="A113" t="s">
        <v>52</v>
      </c>
      <c r="B113" s="6">
        <v>45832</v>
      </c>
      <c r="C113" s="2">
        <v>45848</v>
      </c>
      <c r="D113" t="s">
        <v>647</v>
      </c>
      <c r="E113" t="s">
        <v>659</v>
      </c>
      <c r="F113" t="s">
        <v>685</v>
      </c>
      <c r="G113" t="s">
        <v>706</v>
      </c>
      <c r="H113" t="s">
        <v>711</v>
      </c>
      <c r="I113" t="s">
        <v>725</v>
      </c>
      <c r="J113" t="s">
        <v>727</v>
      </c>
      <c r="K113" t="s">
        <v>771</v>
      </c>
      <c r="L113" s="8">
        <v>757.19</v>
      </c>
      <c r="M113" s="8">
        <v>1735.41</v>
      </c>
      <c r="N113" s="8">
        <v>0.13600000000000001</v>
      </c>
      <c r="O113">
        <v>18</v>
      </c>
      <c r="P113">
        <f t="shared" si="16"/>
        <v>16</v>
      </c>
      <c r="Q113">
        <f t="shared" si="17"/>
        <v>26989.096320000001</v>
      </c>
      <c r="R113">
        <f t="shared" si="18"/>
        <v>13629.420000000002</v>
      </c>
      <c r="S113">
        <f t="shared" si="19"/>
        <v>13359.676319999999</v>
      </c>
      <c r="T113">
        <f t="shared" si="20"/>
        <v>0.49500272856857175</v>
      </c>
      <c r="U113" t="str">
        <f t="shared" si="21"/>
        <v>Jun-2025</v>
      </c>
      <c r="V113" t="str">
        <f t="shared" si="22"/>
        <v>Q2-2025</v>
      </c>
      <c r="W113" t="str">
        <f t="shared" si="23"/>
        <v>High</v>
      </c>
      <c r="X113" t="str">
        <f t="shared" si="24"/>
        <v>Asia &gt; China &gt; Shanghai</v>
      </c>
      <c r="Y113" t="str" cm="1">
        <f t="array" ref="Y113">TEXT(_xlfn.AGGREGATE(15, 6, IF($E$2:$E$1000=E113, $B$2:$B$1000, ""), 1), "MMM-YYYY")</f>
        <v>Jan-2023</v>
      </c>
      <c r="Z113">
        <f t="shared" si="25"/>
        <v>29</v>
      </c>
      <c r="AA113">
        <f t="shared" si="26"/>
        <v>29</v>
      </c>
      <c r="AB113">
        <f t="shared" si="27"/>
        <v>1757891.57342</v>
      </c>
      <c r="AC113">
        <f>SUMIFS($Q$2:Q113, $J$2:J113, J113)</f>
        <v>1125702.74652</v>
      </c>
      <c r="AD113">
        <f t="shared" si="28"/>
        <v>0.64037097824522327</v>
      </c>
      <c r="AE113" t="str">
        <f t="shared" si="29"/>
        <v>A</v>
      </c>
      <c r="AF113">
        <f t="shared" si="30"/>
        <v>0</v>
      </c>
      <c r="AG113">
        <f t="shared" si="31"/>
        <v>0</v>
      </c>
      <c r="AH113">
        <f>MIN(StagingTable[[#This Row],[DiscountPct]], ControlPanel!$B$2/100)</f>
        <v>0.13600000000000001</v>
      </c>
      <c r="AI113">
        <f>StagingTable[[#This Row],[UnitCost]] * (1 + ControlPanel!$B$3/100)</f>
        <v>870.76850000000002</v>
      </c>
      <c r="AJ113">
        <f>StagingTable[[#This Row],[Quantity]] * (1 + ControlPanel!$B$4/100)</f>
        <v>21.599999999999998</v>
      </c>
      <c r="AK113">
        <f>StagingTable[[#This Row],[UnitPrice]] * StagingTable[[#This Row],[UpliftedQuantity]] * (1 - StagingTable[[#This Row],[AdjustedDiscountPct]])</f>
        <v>32386.915583999998</v>
      </c>
      <c r="AL113">
        <f>StagingTable[[#This Row],[InflatedUnitCost]] * StagingTable[[#This Row],[UpliftedQuantity]]</f>
        <v>18808.599599999998</v>
      </c>
      <c r="AM113">
        <f>StagingTable[[#This Row],[ScenarioRevenue]] - StagingTable[[#This Row],[ScenarioCost]]</f>
        <v>13578.315984000001</v>
      </c>
    </row>
    <row r="114" spans="1:39" x14ac:dyDescent="0.35">
      <c r="A114" t="s">
        <v>281</v>
      </c>
      <c r="B114" s="6">
        <v>45053</v>
      </c>
      <c r="C114" s="2">
        <v>45060</v>
      </c>
      <c r="D114" t="s">
        <v>646</v>
      </c>
      <c r="E114" t="s">
        <v>651</v>
      </c>
      <c r="F114" t="s">
        <v>663</v>
      </c>
      <c r="G114" t="s">
        <v>703</v>
      </c>
      <c r="H114" t="s">
        <v>709</v>
      </c>
      <c r="I114" t="s">
        <v>720</v>
      </c>
      <c r="J114" t="s">
        <v>727</v>
      </c>
      <c r="K114" t="s">
        <v>1001</v>
      </c>
      <c r="L114" s="8">
        <v>1269.6500000000001</v>
      </c>
      <c r="M114" s="8">
        <v>2462.77</v>
      </c>
      <c r="N114" s="8">
        <v>0.107</v>
      </c>
      <c r="O114">
        <v>11</v>
      </c>
      <c r="P114">
        <f t="shared" si="16"/>
        <v>7</v>
      </c>
      <c r="Q114">
        <f t="shared" si="17"/>
        <v>24191.789710000001</v>
      </c>
      <c r="R114">
        <f t="shared" si="18"/>
        <v>13966.150000000001</v>
      </c>
      <c r="S114">
        <f t="shared" si="19"/>
        <v>10225.639709999999</v>
      </c>
      <c r="T114">
        <f t="shared" si="20"/>
        <v>0.42269050089225496</v>
      </c>
      <c r="U114" t="str">
        <f t="shared" si="21"/>
        <v>May-2023</v>
      </c>
      <c r="V114" t="str">
        <f t="shared" si="22"/>
        <v>Q2-2023</v>
      </c>
      <c r="W114" t="str">
        <f t="shared" si="23"/>
        <v>High</v>
      </c>
      <c r="X114" t="str">
        <f t="shared" si="24"/>
        <v>Africa &gt; Nigeria &gt; Port Harcourt</v>
      </c>
      <c r="Y114" t="str" cm="1">
        <f t="array" ref="Y114">TEXT(_xlfn.AGGREGATE(15, 6, IF($E$2:$E$1000=E114, $B$2:$B$1000, ""), 1), "MMM-YYYY")</f>
        <v>Jan-2023</v>
      </c>
      <c r="Z114">
        <f t="shared" si="25"/>
        <v>4</v>
      </c>
      <c r="AA114">
        <f t="shared" si="26"/>
        <v>4</v>
      </c>
      <c r="AB114">
        <f t="shared" si="27"/>
        <v>1757891.57342</v>
      </c>
      <c r="AC114">
        <f>SUMIFS($Q$2:Q114, $J$2:J114, J114)</f>
        <v>1149894.53623</v>
      </c>
      <c r="AD114">
        <f t="shared" si="28"/>
        <v>0.65413279955194603</v>
      </c>
      <c r="AE114" t="str">
        <f t="shared" si="29"/>
        <v>A</v>
      </c>
      <c r="AF114">
        <f t="shared" si="30"/>
        <v>1</v>
      </c>
      <c r="AG114">
        <f t="shared" si="31"/>
        <v>0</v>
      </c>
      <c r="AH114">
        <f>MIN(StagingTable[[#This Row],[DiscountPct]], ControlPanel!$B$2/100)</f>
        <v>0.107</v>
      </c>
      <c r="AI114">
        <f>StagingTable[[#This Row],[UnitCost]] * (1 + ControlPanel!$B$3/100)</f>
        <v>1460.0975000000001</v>
      </c>
      <c r="AJ114">
        <f>StagingTable[[#This Row],[Quantity]] * (1 + ControlPanel!$B$4/100)</f>
        <v>13.2</v>
      </c>
      <c r="AK114">
        <f>StagingTable[[#This Row],[UnitPrice]] * StagingTable[[#This Row],[UpliftedQuantity]] * (1 - StagingTable[[#This Row],[AdjustedDiscountPct]])</f>
        <v>29030.147652</v>
      </c>
      <c r="AL114">
        <f>StagingTable[[#This Row],[InflatedUnitCost]] * StagingTable[[#This Row],[UpliftedQuantity]]</f>
        <v>19273.287</v>
      </c>
      <c r="AM114">
        <f>StagingTable[[#This Row],[ScenarioRevenue]] - StagingTable[[#This Row],[ScenarioCost]]</f>
        <v>9756.8606519999994</v>
      </c>
    </row>
    <row r="115" spans="1:39" x14ac:dyDescent="0.35">
      <c r="A115" t="s">
        <v>224</v>
      </c>
      <c r="B115" s="6">
        <v>45567</v>
      </c>
      <c r="C115" s="2">
        <v>45588</v>
      </c>
      <c r="D115" t="s">
        <v>646</v>
      </c>
      <c r="E115" t="s">
        <v>661</v>
      </c>
      <c r="F115" t="s">
        <v>687</v>
      </c>
      <c r="G115" t="s">
        <v>701</v>
      </c>
      <c r="H115" t="s">
        <v>709</v>
      </c>
      <c r="I115" t="s">
        <v>720</v>
      </c>
      <c r="J115" t="s">
        <v>727</v>
      </c>
      <c r="K115" t="s">
        <v>944</v>
      </c>
      <c r="L115" s="8">
        <v>1095.6099999999999</v>
      </c>
      <c r="M115" s="8">
        <v>2366.5100000000002</v>
      </c>
      <c r="N115" s="8">
        <v>0.152</v>
      </c>
      <c r="O115">
        <v>12</v>
      </c>
      <c r="P115">
        <f t="shared" si="16"/>
        <v>21</v>
      </c>
      <c r="Q115">
        <f t="shared" si="17"/>
        <v>24081.605760000002</v>
      </c>
      <c r="R115">
        <f t="shared" si="18"/>
        <v>13147.32</v>
      </c>
      <c r="S115">
        <f t="shared" si="19"/>
        <v>10934.285760000002</v>
      </c>
      <c r="T115">
        <f t="shared" si="20"/>
        <v>0.45405135641586059</v>
      </c>
      <c r="U115" t="str">
        <f t="shared" si="21"/>
        <v>Oct-2024</v>
      </c>
      <c r="V115" t="str">
        <f t="shared" si="22"/>
        <v>Q4-2024</v>
      </c>
      <c r="W115" t="str">
        <f t="shared" si="23"/>
        <v>High</v>
      </c>
      <c r="X115" t="str">
        <f t="shared" si="24"/>
        <v>Africa &gt; South Africa &gt; Durban</v>
      </c>
      <c r="Y115" t="str" cm="1">
        <f t="array" ref="Y115">TEXT(_xlfn.AGGREGATE(15, 6, IF($E$2:$E$1000=E115, $B$2:$B$1000, ""), 1), "MMM-YYYY")</f>
        <v>Jan-2023</v>
      </c>
      <c r="Z115">
        <f t="shared" si="25"/>
        <v>21</v>
      </c>
      <c r="AA115">
        <f t="shared" si="26"/>
        <v>21</v>
      </c>
      <c r="AB115">
        <f t="shared" si="27"/>
        <v>1757891.57342</v>
      </c>
      <c r="AC115">
        <f>SUMIFS($Q$2:Q115, $J$2:J115, J115)</f>
        <v>1173976.1419899999</v>
      </c>
      <c r="AD115">
        <f t="shared" si="28"/>
        <v>0.66783194125335876</v>
      </c>
      <c r="AE115" t="str">
        <f t="shared" si="29"/>
        <v>A</v>
      </c>
      <c r="AF115">
        <f t="shared" si="30"/>
        <v>0</v>
      </c>
      <c r="AG115">
        <f t="shared" si="31"/>
        <v>0</v>
      </c>
      <c r="AH115">
        <f>MIN(StagingTable[[#This Row],[DiscountPct]], ControlPanel!$B$2/100)</f>
        <v>0.152</v>
      </c>
      <c r="AI115">
        <f>StagingTable[[#This Row],[UnitCost]] * (1 + ControlPanel!$B$3/100)</f>
        <v>1259.9514999999999</v>
      </c>
      <c r="AJ115">
        <f>StagingTable[[#This Row],[Quantity]] * (1 + ControlPanel!$B$4/100)</f>
        <v>14.399999999999999</v>
      </c>
      <c r="AK115">
        <f>StagingTable[[#This Row],[UnitPrice]] * StagingTable[[#This Row],[UpliftedQuantity]] * (1 - StagingTable[[#This Row],[AdjustedDiscountPct]])</f>
        <v>28897.926911999999</v>
      </c>
      <c r="AL115">
        <f>StagingTable[[#This Row],[InflatedUnitCost]] * StagingTable[[#This Row],[UpliftedQuantity]]</f>
        <v>18143.301599999995</v>
      </c>
      <c r="AM115">
        <f>StagingTable[[#This Row],[ScenarioRevenue]] - StagingTable[[#This Row],[ScenarioCost]]</f>
        <v>10754.625312000004</v>
      </c>
    </row>
    <row r="116" spans="1:39" x14ac:dyDescent="0.35">
      <c r="A116" t="s">
        <v>90</v>
      </c>
      <c r="B116" s="6">
        <v>45187</v>
      </c>
      <c r="C116" s="2">
        <v>45207</v>
      </c>
      <c r="D116" t="s">
        <v>647</v>
      </c>
      <c r="E116" t="s">
        <v>654</v>
      </c>
      <c r="F116" t="s">
        <v>680</v>
      </c>
      <c r="G116" t="s">
        <v>705</v>
      </c>
      <c r="H116" t="s">
        <v>711</v>
      </c>
      <c r="I116" t="s">
        <v>717</v>
      </c>
      <c r="J116" t="s">
        <v>727</v>
      </c>
      <c r="K116" t="s">
        <v>809</v>
      </c>
      <c r="L116" s="8">
        <v>825.64</v>
      </c>
      <c r="M116" s="8">
        <v>1108.43</v>
      </c>
      <c r="N116" s="8">
        <v>0.114</v>
      </c>
      <c r="O116">
        <v>22</v>
      </c>
      <c r="P116">
        <f t="shared" si="16"/>
        <v>20</v>
      </c>
      <c r="Q116">
        <f t="shared" si="17"/>
        <v>21605.517560000004</v>
      </c>
      <c r="R116">
        <f t="shared" si="18"/>
        <v>18164.079999999998</v>
      </c>
      <c r="S116">
        <f t="shared" si="19"/>
        <v>3441.4375600000058</v>
      </c>
      <c r="T116">
        <f t="shared" si="20"/>
        <v>0.15928512475773365</v>
      </c>
      <c r="U116" t="str">
        <f t="shared" si="21"/>
        <v>Sep-2023</v>
      </c>
      <c r="V116" t="str">
        <f t="shared" si="22"/>
        <v>Q3-2023</v>
      </c>
      <c r="W116" t="str">
        <f t="shared" si="23"/>
        <v>Medium</v>
      </c>
      <c r="X116" t="str">
        <f t="shared" si="24"/>
        <v>Asia &gt; India &gt; Delhi</v>
      </c>
      <c r="Y116" t="str" cm="1">
        <f t="array" ref="Y116">TEXT(_xlfn.AGGREGATE(15, 6, IF($E$2:$E$1000=E116, $B$2:$B$1000, ""), 1), "MMM-YYYY")</f>
        <v>Jan-2023</v>
      </c>
      <c r="Z116">
        <f t="shared" si="25"/>
        <v>8</v>
      </c>
      <c r="AA116">
        <f t="shared" si="26"/>
        <v>8</v>
      </c>
      <c r="AB116">
        <f t="shared" si="27"/>
        <v>1757891.57342</v>
      </c>
      <c r="AC116">
        <f>SUMIFS($Q$2:Q116, $J$2:J116, J116)</f>
        <v>1195581.65955</v>
      </c>
      <c r="AD116">
        <f t="shared" si="28"/>
        <v>0.68012252725233835</v>
      </c>
      <c r="AE116" t="str">
        <f t="shared" si="29"/>
        <v>A</v>
      </c>
      <c r="AF116">
        <f t="shared" si="30"/>
        <v>0</v>
      </c>
      <c r="AG116">
        <f t="shared" si="31"/>
        <v>0</v>
      </c>
      <c r="AH116">
        <f>MIN(StagingTable[[#This Row],[DiscountPct]], ControlPanel!$B$2/100)</f>
        <v>0.114</v>
      </c>
      <c r="AI116">
        <f>StagingTable[[#This Row],[UnitCost]] * (1 + ControlPanel!$B$3/100)</f>
        <v>949.48599999999988</v>
      </c>
      <c r="AJ116">
        <f>StagingTable[[#This Row],[Quantity]] * (1 + ControlPanel!$B$4/100)</f>
        <v>26.4</v>
      </c>
      <c r="AK116">
        <f>StagingTable[[#This Row],[UnitPrice]] * StagingTable[[#This Row],[UpliftedQuantity]] * (1 - StagingTable[[#This Row],[AdjustedDiscountPct]])</f>
        <v>25926.621072000002</v>
      </c>
      <c r="AL116">
        <f>StagingTable[[#This Row],[InflatedUnitCost]] * StagingTable[[#This Row],[UpliftedQuantity]]</f>
        <v>25066.430399999994</v>
      </c>
      <c r="AM116">
        <f>StagingTable[[#This Row],[ScenarioRevenue]] - StagingTable[[#This Row],[ScenarioCost]]</f>
        <v>860.19067200000791</v>
      </c>
    </row>
    <row r="117" spans="1:39" x14ac:dyDescent="0.35">
      <c r="A117" t="s">
        <v>102</v>
      </c>
      <c r="B117" s="6">
        <v>45876</v>
      </c>
      <c r="C117" s="2">
        <v>45888</v>
      </c>
      <c r="D117" t="s">
        <v>646</v>
      </c>
      <c r="E117" t="s">
        <v>650</v>
      </c>
      <c r="F117" t="s">
        <v>678</v>
      </c>
      <c r="G117" t="s">
        <v>701</v>
      </c>
      <c r="H117" t="s">
        <v>1427</v>
      </c>
      <c r="I117" t="s">
        <v>724</v>
      </c>
      <c r="J117" t="s">
        <v>727</v>
      </c>
      <c r="K117" t="s">
        <v>821</v>
      </c>
      <c r="L117" s="8">
        <v>601.51</v>
      </c>
      <c r="M117" s="8">
        <v>679.35</v>
      </c>
      <c r="N117" s="8">
        <v>0.188</v>
      </c>
      <c r="O117">
        <v>39</v>
      </c>
      <c r="P117">
        <f t="shared" si="16"/>
        <v>12</v>
      </c>
      <c r="Q117">
        <f t="shared" si="17"/>
        <v>21513.655800000004</v>
      </c>
      <c r="R117">
        <f t="shared" si="18"/>
        <v>23458.89</v>
      </c>
      <c r="S117">
        <f t="shared" si="19"/>
        <v>-1945.2341999999953</v>
      </c>
      <c r="T117">
        <f t="shared" si="20"/>
        <v>-9.0418579626062201E-2</v>
      </c>
      <c r="U117" t="str">
        <f t="shared" si="21"/>
        <v>Aug-2025</v>
      </c>
      <c r="V117" t="str">
        <f t="shared" si="22"/>
        <v>Q3-2025</v>
      </c>
      <c r="W117" t="str">
        <f t="shared" si="23"/>
        <v>Low</v>
      </c>
      <c r="X117" t="str">
        <f t="shared" si="24"/>
        <v>Africa &gt; Kenya &gt; Nakuru</v>
      </c>
      <c r="Y117" t="str" cm="1">
        <f t="array" ref="Y117">TEXT(_xlfn.AGGREGATE(15, 6, IF($E$2:$E$1000=E117, $B$2:$B$1000, ""), 1), "MMM-YYYY")</f>
        <v>Jan-2023</v>
      </c>
      <c r="Z117">
        <f t="shared" si="25"/>
        <v>31</v>
      </c>
      <c r="AA117">
        <f t="shared" si="26"/>
        <v>31</v>
      </c>
      <c r="AB117">
        <f t="shared" si="27"/>
        <v>1757891.57342</v>
      </c>
      <c r="AC117">
        <f>SUMIFS($Q$2:Q117, $J$2:J117, J117)</f>
        <v>1217095.31535</v>
      </c>
      <c r="AD117">
        <f t="shared" si="28"/>
        <v>0.69236085646745882</v>
      </c>
      <c r="AE117" t="str">
        <f t="shared" si="29"/>
        <v>A</v>
      </c>
      <c r="AF117">
        <f t="shared" si="30"/>
        <v>0</v>
      </c>
      <c r="AG117">
        <f t="shared" si="31"/>
        <v>0</v>
      </c>
      <c r="AH117">
        <f>MIN(StagingTable[[#This Row],[DiscountPct]], ControlPanel!$B$2/100)</f>
        <v>0.188</v>
      </c>
      <c r="AI117">
        <f>StagingTable[[#This Row],[UnitCost]] * (1 + ControlPanel!$B$3/100)</f>
        <v>691.73649999999998</v>
      </c>
      <c r="AJ117">
        <f>StagingTable[[#This Row],[Quantity]] * (1 + ControlPanel!$B$4/100)</f>
        <v>46.8</v>
      </c>
      <c r="AK117">
        <f>StagingTable[[#This Row],[UnitPrice]] * StagingTable[[#This Row],[UpliftedQuantity]] * (1 - StagingTable[[#This Row],[AdjustedDiscountPct]])</f>
        <v>25816.38696</v>
      </c>
      <c r="AL117">
        <f>StagingTable[[#This Row],[InflatedUnitCost]] * StagingTable[[#This Row],[UpliftedQuantity]]</f>
        <v>32373.268199999999</v>
      </c>
      <c r="AM117">
        <f>StagingTable[[#This Row],[ScenarioRevenue]] - StagingTable[[#This Row],[ScenarioCost]]</f>
        <v>-6556.8812399999988</v>
      </c>
    </row>
    <row r="118" spans="1:39" x14ac:dyDescent="0.35">
      <c r="A118" t="s">
        <v>479</v>
      </c>
      <c r="B118" s="6">
        <v>45618</v>
      </c>
      <c r="C118" s="2">
        <v>45641</v>
      </c>
      <c r="D118" t="s">
        <v>646</v>
      </c>
      <c r="E118" t="s">
        <v>650</v>
      </c>
      <c r="F118" t="s">
        <v>675</v>
      </c>
      <c r="G118" t="s">
        <v>703</v>
      </c>
      <c r="H118" t="s">
        <v>710</v>
      </c>
      <c r="I118" t="s">
        <v>712</v>
      </c>
      <c r="J118" t="s">
        <v>727</v>
      </c>
      <c r="K118" t="s">
        <v>1198</v>
      </c>
      <c r="L118" s="8">
        <v>1335.76</v>
      </c>
      <c r="M118" s="8">
        <v>2665.91</v>
      </c>
      <c r="N118" s="8">
        <v>0.21099999999999999</v>
      </c>
      <c r="O118">
        <v>10</v>
      </c>
      <c r="P118">
        <f t="shared" si="16"/>
        <v>23</v>
      </c>
      <c r="Q118">
        <f t="shared" si="17"/>
        <v>21034.029900000001</v>
      </c>
      <c r="R118">
        <f t="shared" si="18"/>
        <v>13357.6</v>
      </c>
      <c r="S118">
        <f t="shared" si="19"/>
        <v>7676.429900000001</v>
      </c>
      <c r="T118">
        <f t="shared" si="20"/>
        <v>0.36495288522909253</v>
      </c>
      <c r="U118" t="str">
        <f t="shared" si="21"/>
        <v>Nov-2024</v>
      </c>
      <c r="V118" t="str">
        <f t="shared" si="22"/>
        <v>Q4-2024</v>
      </c>
      <c r="W118" t="str">
        <f t="shared" si="23"/>
        <v>High</v>
      </c>
      <c r="X118" t="str">
        <f t="shared" si="24"/>
        <v>Africa &gt; Kenya &gt; Mombasa</v>
      </c>
      <c r="Y118" t="str" cm="1">
        <f t="array" ref="Y118">TEXT(_xlfn.AGGREGATE(15, 6, IF($E$2:$E$1000=E118, $B$2:$B$1000, ""), 1), "MMM-YYYY")</f>
        <v>Jan-2023</v>
      </c>
      <c r="Z118">
        <f t="shared" si="25"/>
        <v>22</v>
      </c>
      <c r="AA118">
        <f t="shared" si="26"/>
        <v>22</v>
      </c>
      <c r="AB118">
        <f t="shared" si="27"/>
        <v>1757891.57342</v>
      </c>
      <c r="AC118">
        <f>SUMIFS($Q$2:Q118, $J$2:J118, J118)</f>
        <v>1238129.34525</v>
      </c>
      <c r="AD118">
        <f t="shared" si="28"/>
        <v>0.70432634411074846</v>
      </c>
      <c r="AE118" t="str">
        <f t="shared" si="29"/>
        <v>A</v>
      </c>
      <c r="AF118">
        <f t="shared" si="30"/>
        <v>0</v>
      </c>
      <c r="AG118">
        <f t="shared" si="31"/>
        <v>1</v>
      </c>
      <c r="AH118">
        <f>MIN(StagingTable[[#This Row],[DiscountPct]], ControlPanel!$B$2/100)</f>
        <v>0.21099999999999999</v>
      </c>
      <c r="AI118">
        <f>StagingTable[[#This Row],[UnitCost]] * (1 + ControlPanel!$B$3/100)</f>
        <v>1536.1239999999998</v>
      </c>
      <c r="AJ118">
        <f>StagingTable[[#This Row],[Quantity]] * (1 + ControlPanel!$B$4/100)</f>
        <v>12</v>
      </c>
      <c r="AK118">
        <f>StagingTable[[#This Row],[UnitPrice]] * StagingTable[[#This Row],[UpliftedQuantity]] * (1 - StagingTable[[#This Row],[AdjustedDiscountPct]])</f>
        <v>25240.835879999999</v>
      </c>
      <c r="AL118">
        <f>StagingTable[[#This Row],[InflatedUnitCost]] * StagingTable[[#This Row],[UpliftedQuantity]]</f>
        <v>18433.487999999998</v>
      </c>
      <c r="AM118">
        <f>StagingTable[[#This Row],[ScenarioRevenue]] - StagingTable[[#This Row],[ScenarioCost]]</f>
        <v>6807.3478800000012</v>
      </c>
    </row>
    <row r="119" spans="1:39" x14ac:dyDescent="0.35">
      <c r="A119" t="s">
        <v>418</v>
      </c>
      <c r="B119" s="6">
        <v>45677</v>
      </c>
      <c r="C119" s="2">
        <v>45691</v>
      </c>
      <c r="D119" t="s">
        <v>648</v>
      </c>
      <c r="E119" t="s">
        <v>655</v>
      </c>
      <c r="F119" t="s">
        <v>672</v>
      </c>
      <c r="G119" t="s">
        <v>706</v>
      </c>
      <c r="H119" t="s">
        <v>709</v>
      </c>
      <c r="I119" t="s">
        <v>721</v>
      </c>
      <c r="J119" t="s">
        <v>727</v>
      </c>
      <c r="K119" t="s">
        <v>1137</v>
      </c>
      <c r="L119" s="8">
        <v>974.11</v>
      </c>
      <c r="M119" s="8">
        <v>880.99</v>
      </c>
      <c r="N119" s="8">
        <v>0.111</v>
      </c>
      <c r="O119">
        <v>25</v>
      </c>
      <c r="P119">
        <f t="shared" si="16"/>
        <v>14</v>
      </c>
      <c r="Q119">
        <f t="shared" si="17"/>
        <v>19580.00275</v>
      </c>
      <c r="R119">
        <f t="shared" si="18"/>
        <v>24352.75</v>
      </c>
      <c r="S119">
        <f t="shared" si="19"/>
        <v>-4772.7472500000003</v>
      </c>
      <c r="T119">
        <f t="shared" si="20"/>
        <v>-0.24375620938051198</v>
      </c>
      <c r="U119" t="str">
        <f t="shared" si="21"/>
        <v>Jan-2025</v>
      </c>
      <c r="V119" t="str">
        <f t="shared" si="22"/>
        <v>Q1-2025</v>
      </c>
      <c r="W119" t="str">
        <f t="shared" si="23"/>
        <v>Medium</v>
      </c>
      <c r="X119" t="str">
        <f t="shared" si="24"/>
        <v>Americas &gt; Brazil &gt; Brasília</v>
      </c>
      <c r="Y119" t="str" cm="1">
        <f t="array" ref="Y119">TEXT(_xlfn.AGGREGATE(15, 6, IF($E$2:$E$1000=E119, $B$2:$B$1000, ""), 1), "MMM-YYYY")</f>
        <v>Jan-2023</v>
      </c>
      <c r="Z119">
        <f t="shared" si="25"/>
        <v>24</v>
      </c>
      <c r="AA119">
        <f t="shared" si="26"/>
        <v>24</v>
      </c>
      <c r="AB119">
        <f t="shared" si="27"/>
        <v>1757891.57342</v>
      </c>
      <c r="AC119">
        <f>SUMIFS($Q$2:Q119, $J$2:J119, J119)</f>
        <v>1257709.348</v>
      </c>
      <c r="AD119">
        <f t="shared" si="28"/>
        <v>0.71546468907243854</v>
      </c>
      <c r="AE119" t="str">
        <f t="shared" si="29"/>
        <v>A</v>
      </c>
      <c r="AF119">
        <f t="shared" si="30"/>
        <v>0</v>
      </c>
      <c r="AG119">
        <f t="shared" si="31"/>
        <v>0</v>
      </c>
      <c r="AH119">
        <f>MIN(StagingTable[[#This Row],[DiscountPct]], ControlPanel!$B$2/100)</f>
        <v>0.111</v>
      </c>
      <c r="AI119">
        <f>StagingTable[[#This Row],[UnitCost]] * (1 + ControlPanel!$B$3/100)</f>
        <v>1120.2265</v>
      </c>
      <c r="AJ119">
        <f>StagingTable[[#This Row],[Quantity]] * (1 + ControlPanel!$B$4/100)</f>
        <v>30</v>
      </c>
      <c r="AK119">
        <f>StagingTable[[#This Row],[UnitPrice]] * StagingTable[[#This Row],[UpliftedQuantity]] * (1 - StagingTable[[#This Row],[AdjustedDiscountPct]])</f>
        <v>23496.0033</v>
      </c>
      <c r="AL119">
        <f>StagingTable[[#This Row],[InflatedUnitCost]] * StagingTable[[#This Row],[UpliftedQuantity]]</f>
        <v>33606.794999999998</v>
      </c>
      <c r="AM119">
        <f>StagingTable[[#This Row],[ScenarioRevenue]] - StagingTable[[#This Row],[ScenarioCost]]</f>
        <v>-10110.791699999998</v>
      </c>
    </row>
    <row r="120" spans="1:39" x14ac:dyDescent="0.35">
      <c r="A120" t="s">
        <v>176</v>
      </c>
      <c r="B120" s="6">
        <v>45595</v>
      </c>
      <c r="C120" s="2">
        <v>45620</v>
      </c>
      <c r="D120" t="s">
        <v>647</v>
      </c>
      <c r="E120" t="s">
        <v>659</v>
      </c>
      <c r="F120" t="s">
        <v>676</v>
      </c>
      <c r="G120" t="s">
        <v>705</v>
      </c>
      <c r="H120" t="s">
        <v>708</v>
      </c>
      <c r="I120" t="s">
        <v>718</v>
      </c>
      <c r="J120" t="s">
        <v>727</v>
      </c>
      <c r="K120" t="s">
        <v>895</v>
      </c>
      <c r="L120" s="8">
        <v>811.05</v>
      </c>
      <c r="M120" s="8">
        <v>1217.71</v>
      </c>
      <c r="N120" s="8">
        <v>7.1999999999999995E-2</v>
      </c>
      <c r="O120">
        <v>17</v>
      </c>
      <c r="P120">
        <f t="shared" si="16"/>
        <v>25</v>
      </c>
      <c r="Q120">
        <f t="shared" si="17"/>
        <v>19210.592960000002</v>
      </c>
      <c r="R120">
        <f t="shared" si="18"/>
        <v>13787.849999999999</v>
      </c>
      <c r="S120">
        <f t="shared" si="19"/>
        <v>5422.7429600000032</v>
      </c>
      <c r="T120">
        <f t="shared" si="20"/>
        <v>0.28227879125288607</v>
      </c>
      <c r="U120" t="str">
        <f t="shared" si="21"/>
        <v>Oct-2024</v>
      </c>
      <c r="V120" t="str">
        <f t="shared" si="22"/>
        <v>Q4-2024</v>
      </c>
      <c r="W120" t="str">
        <f t="shared" si="23"/>
        <v>Medium</v>
      </c>
      <c r="X120" t="str">
        <f t="shared" si="24"/>
        <v>Asia &gt; China &gt; Shenzhen</v>
      </c>
      <c r="Y120" t="str" cm="1">
        <f t="array" ref="Y120">TEXT(_xlfn.AGGREGATE(15, 6, IF($E$2:$E$1000=E120, $B$2:$B$1000, ""), 1), "MMM-YYYY")</f>
        <v>Jan-2023</v>
      </c>
      <c r="Z120">
        <f t="shared" si="25"/>
        <v>21</v>
      </c>
      <c r="AA120">
        <f t="shared" si="26"/>
        <v>21</v>
      </c>
      <c r="AB120">
        <f t="shared" si="27"/>
        <v>1757891.57342</v>
      </c>
      <c r="AC120">
        <f>SUMIFS($Q$2:Q120, $J$2:J120, J120)</f>
        <v>1276919.94096</v>
      </c>
      <c r="AD120">
        <f t="shared" si="28"/>
        <v>0.72639289036225163</v>
      </c>
      <c r="AE120" t="str">
        <f t="shared" si="29"/>
        <v>A</v>
      </c>
      <c r="AF120">
        <f t="shared" si="30"/>
        <v>0</v>
      </c>
      <c r="AG120">
        <f t="shared" si="31"/>
        <v>0</v>
      </c>
      <c r="AH120">
        <f>MIN(StagingTable[[#This Row],[DiscountPct]], ControlPanel!$B$2/100)</f>
        <v>7.1999999999999995E-2</v>
      </c>
      <c r="AI120">
        <f>StagingTable[[#This Row],[UnitCost]] * (1 + ControlPanel!$B$3/100)</f>
        <v>932.70749999999987</v>
      </c>
      <c r="AJ120">
        <f>StagingTable[[#This Row],[Quantity]] * (1 + ControlPanel!$B$4/100)</f>
        <v>20.399999999999999</v>
      </c>
      <c r="AK120">
        <f>StagingTable[[#This Row],[UnitPrice]] * StagingTable[[#This Row],[UpliftedQuantity]] * (1 - StagingTable[[#This Row],[AdjustedDiscountPct]])</f>
        <v>23052.711552000001</v>
      </c>
      <c r="AL120">
        <f>StagingTable[[#This Row],[InflatedUnitCost]] * StagingTable[[#This Row],[UpliftedQuantity]]</f>
        <v>19027.232999999997</v>
      </c>
      <c r="AM120">
        <f>StagingTable[[#This Row],[ScenarioRevenue]] - StagingTable[[#This Row],[ScenarioCost]]</f>
        <v>4025.4785520000041</v>
      </c>
    </row>
    <row r="121" spans="1:39" x14ac:dyDescent="0.35">
      <c r="A121" t="s">
        <v>451</v>
      </c>
      <c r="B121" s="6">
        <v>45037</v>
      </c>
      <c r="C121" s="2">
        <v>45044</v>
      </c>
      <c r="D121" t="s">
        <v>647</v>
      </c>
      <c r="E121" t="s">
        <v>652</v>
      </c>
      <c r="F121" t="s">
        <v>694</v>
      </c>
      <c r="G121" t="s">
        <v>705</v>
      </c>
      <c r="H121" t="s">
        <v>711</v>
      </c>
      <c r="I121" t="s">
        <v>724</v>
      </c>
      <c r="J121" t="s">
        <v>727</v>
      </c>
      <c r="K121" t="s">
        <v>1170</v>
      </c>
      <c r="L121" s="8">
        <v>607.04</v>
      </c>
      <c r="M121" s="8">
        <v>1229.3399999999999</v>
      </c>
      <c r="N121" s="8">
        <v>0.14699999999999999</v>
      </c>
      <c r="O121">
        <v>18</v>
      </c>
      <c r="P121">
        <f t="shared" si="16"/>
        <v>7</v>
      </c>
      <c r="Q121">
        <f t="shared" si="17"/>
        <v>18875.286359999998</v>
      </c>
      <c r="R121">
        <f t="shared" si="18"/>
        <v>10926.72</v>
      </c>
      <c r="S121">
        <f t="shared" si="19"/>
        <v>7948.5663599999989</v>
      </c>
      <c r="T121">
        <f t="shared" si="20"/>
        <v>0.42110970972310058</v>
      </c>
      <c r="U121" t="str">
        <f t="shared" si="21"/>
        <v>Apr-2023</v>
      </c>
      <c r="V121" t="str">
        <f t="shared" si="22"/>
        <v>Q2-2023</v>
      </c>
      <c r="W121" t="str">
        <f t="shared" si="23"/>
        <v>Medium</v>
      </c>
      <c r="X121" t="str">
        <f t="shared" si="24"/>
        <v>Asia &gt; Japan &gt; Nagoya</v>
      </c>
      <c r="Y121" t="str" cm="1">
        <f t="array" ref="Y121">TEXT(_xlfn.AGGREGATE(15, 6, IF($E$2:$E$1000=E121, $B$2:$B$1000, ""), 1), "MMM-YYYY")</f>
        <v>Mar-2023</v>
      </c>
      <c r="Z121">
        <f t="shared" si="25"/>
        <v>1</v>
      </c>
      <c r="AA121">
        <f t="shared" si="26"/>
        <v>1</v>
      </c>
      <c r="AB121">
        <f t="shared" si="27"/>
        <v>1757891.57342</v>
      </c>
      <c r="AC121">
        <f>SUMIFS($Q$2:Q121, $J$2:J121, J121)</f>
        <v>1295795.2273200001</v>
      </c>
      <c r="AD121">
        <f t="shared" si="28"/>
        <v>0.73713034803336264</v>
      </c>
      <c r="AE121" t="str">
        <f t="shared" si="29"/>
        <v>A</v>
      </c>
      <c r="AF121">
        <f t="shared" si="30"/>
        <v>1</v>
      </c>
      <c r="AG121">
        <f t="shared" si="31"/>
        <v>0</v>
      </c>
      <c r="AH121">
        <f>MIN(StagingTable[[#This Row],[DiscountPct]], ControlPanel!$B$2/100)</f>
        <v>0.14699999999999999</v>
      </c>
      <c r="AI121">
        <f>StagingTable[[#This Row],[UnitCost]] * (1 + ControlPanel!$B$3/100)</f>
        <v>698.09599999999989</v>
      </c>
      <c r="AJ121">
        <f>StagingTable[[#This Row],[Quantity]] * (1 + ControlPanel!$B$4/100)</f>
        <v>21.599999999999998</v>
      </c>
      <c r="AK121">
        <f>StagingTable[[#This Row],[UnitPrice]] * StagingTable[[#This Row],[UpliftedQuantity]] * (1 - StagingTable[[#This Row],[AdjustedDiscountPct]])</f>
        <v>22650.343631999996</v>
      </c>
      <c r="AL121">
        <f>StagingTable[[#This Row],[InflatedUnitCost]] * StagingTable[[#This Row],[UpliftedQuantity]]</f>
        <v>15078.873599999995</v>
      </c>
      <c r="AM121">
        <f>StagingTable[[#This Row],[ScenarioRevenue]] - StagingTable[[#This Row],[ScenarioCost]]</f>
        <v>7571.4700320000011</v>
      </c>
    </row>
    <row r="122" spans="1:39" x14ac:dyDescent="0.35">
      <c r="A122" t="s">
        <v>381</v>
      </c>
      <c r="B122" s="6">
        <v>45731</v>
      </c>
      <c r="C122" s="2">
        <v>45745</v>
      </c>
      <c r="D122" t="s">
        <v>647</v>
      </c>
      <c r="E122" t="s">
        <v>654</v>
      </c>
      <c r="F122" t="s">
        <v>691</v>
      </c>
      <c r="G122" t="s">
        <v>706</v>
      </c>
      <c r="H122" t="s">
        <v>711</v>
      </c>
      <c r="I122" t="s">
        <v>712</v>
      </c>
      <c r="J122" t="s">
        <v>727</v>
      </c>
      <c r="K122" t="s">
        <v>1101</v>
      </c>
      <c r="L122" s="8">
        <v>935.83</v>
      </c>
      <c r="M122" s="8">
        <v>2303.46</v>
      </c>
      <c r="N122" s="8">
        <v>0.105</v>
      </c>
      <c r="O122">
        <v>9</v>
      </c>
      <c r="P122">
        <f t="shared" si="16"/>
        <v>14</v>
      </c>
      <c r="Q122">
        <f t="shared" si="17"/>
        <v>18554.370299999999</v>
      </c>
      <c r="R122">
        <f t="shared" si="18"/>
        <v>8422.4700000000012</v>
      </c>
      <c r="S122">
        <f t="shared" si="19"/>
        <v>10131.900299999998</v>
      </c>
      <c r="T122">
        <f t="shared" si="20"/>
        <v>0.54606543559174292</v>
      </c>
      <c r="U122" t="str">
        <f t="shared" si="21"/>
        <v>Mar-2025</v>
      </c>
      <c r="V122" t="str">
        <f t="shared" si="22"/>
        <v>Q1-2025</v>
      </c>
      <c r="W122" t="str">
        <f t="shared" si="23"/>
        <v>High</v>
      </c>
      <c r="X122" t="str">
        <f t="shared" si="24"/>
        <v>Asia &gt; India &gt; Mumbai</v>
      </c>
      <c r="Y122" t="str" cm="1">
        <f t="array" ref="Y122">TEXT(_xlfn.AGGREGATE(15, 6, IF($E$2:$E$1000=E122, $B$2:$B$1000, ""), 1), "MMM-YYYY")</f>
        <v>Jan-2023</v>
      </c>
      <c r="Z122">
        <f t="shared" si="25"/>
        <v>26</v>
      </c>
      <c r="AA122">
        <f t="shared" si="26"/>
        <v>26</v>
      </c>
      <c r="AB122">
        <f t="shared" si="27"/>
        <v>1757891.57342</v>
      </c>
      <c r="AC122">
        <f>SUMIFS($Q$2:Q122, $J$2:J122, J122)</f>
        <v>1314349.5976200001</v>
      </c>
      <c r="AD122">
        <f t="shared" si="28"/>
        <v>0.7476852483358325</v>
      </c>
      <c r="AE122" t="str">
        <f t="shared" si="29"/>
        <v>A</v>
      </c>
      <c r="AF122">
        <f t="shared" si="30"/>
        <v>0</v>
      </c>
      <c r="AG122">
        <f t="shared" si="31"/>
        <v>0</v>
      </c>
      <c r="AH122">
        <f>MIN(StagingTable[[#This Row],[DiscountPct]], ControlPanel!$B$2/100)</f>
        <v>0.105</v>
      </c>
      <c r="AI122">
        <f>StagingTable[[#This Row],[UnitCost]] * (1 + ControlPanel!$B$3/100)</f>
        <v>1076.2045000000001</v>
      </c>
      <c r="AJ122">
        <f>StagingTable[[#This Row],[Quantity]] * (1 + ControlPanel!$B$4/100)</f>
        <v>10.799999999999999</v>
      </c>
      <c r="AK122">
        <f>StagingTable[[#This Row],[UnitPrice]] * StagingTable[[#This Row],[UpliftedQuantity]] * (1 - StagingTable[[#This Row],[AdjustedDiscountPct]])</f>
        <v>22265.244360000001</v>
      </c>
      <c r="AL122">
        <f>StagingTable[[#This Row],[InflatedUnitCost]] * StagingTable[[#This Row],[UpliftedQuantity]]</f>
        <v>11623.008599999999</v>
      </c>
      <c r="AM122">
        <f>StagingTable[[#This Row],[ScenarioRevenue]] - StagingTable[[#This Row],[ScenarioCost]]</f>
        <v>10642.235760000001</v>
      </c>
    </row>
    <row r="123" spans="1:39" x14ac:dyDescent="0.35">
      <c r="A123" t="s">
        <v>186</v>
      </c>
      <c r="B123" s="6">
        <v>45190</v>
      </c>
      <c r="C123" s="2">
        <v>45209</v>
      </c>
      <c r="D123" t="s">
        <v>647</v>
      </c>
      <c r="E123" t="s">
        <v>652</v>
      </c>
      <c r="F123" t="s">
        <v>689</v>
      </c>
      <c r="G123" t="s">
        <v>702</v>
      </c>
      <c r="H123" t="s">
        <v>708</v>
      </c>
      <c r="I123" t="s">
        <v>726</v>
      </c>
      <c r="J123" t="s">
        <v>727</v>
      </c>
      <c r="K123" t="s">
        <v>905</v>
      </c>
      <c r="L123" s="8">
        <v>845.63</v>
      </c>
      <c r="M123" s="8">
        <v>2062.12</v>
      </c>
      <c r="N123" s="8">
        <v>0.13400000000000001</v>
      </c>
      <c r="O123">
        <v>10</v>
      </c>
      <c r="P123">
        <f t="shared" si="16"/>
        <v>19</v>
      </c>
      <c r="Q123">
        <f t="shared" si="17"/>
        <v>17857.959199999998</v>
      </c>
      <c r="R123">
        <f t="shared" si="18"/>
        <v>8456.2999999999993</v>
      </c>
      <c r="S123">
        <f t="shared" si="19"/>
        <v>9401.6591999999982</v>
      </c>
      <c r="T123">
        <f t="shared" si="20"/>
        <v>0.52646884757133949</v>
      </c>
      <c r="U123" t="str">
        <f t="shared" si="21"/>
        <v>Sep-2023</v>
      </c>
      <c r="V123" t="str">
        <f t="shared" si="22"/>
        <v>Q3-2023</v>
      </c>
      <c r="W123" t="str">
        <f t="shared" si="23"/>
        <v>High</v>
      </c>
      <c r="X123" t="str">
        <f t="shared" si="24"/>
        <v>Asia &gt; Japan &gt; Tokyo</v>
      </c>
      <c r="Y123" t="str" cm="1">
        <f t="array" ref="Y123">TEXT(_xlfn.AGGREGATE(15, 6, IF($E$2:$E$1000=E123, $B$2:$B$1000, ""), 1), "MMM-YYYY")</f>
        <v>Mar-2023</v>
      </c>
      <c r="Z123">
        <f t="shared" si="25"/>
        <v>6</v>
      </c>
      <c r="AA123">
        <f t="shared" si="26"/>
        <v>6</v>
      </c>
      <c r="AB123">
        <f t="shared" si="27"/>
        <v>1757891.57342</v>
      </c>
      <c r="AC123">
        <f>SUMIFS($Q$2:Q123, $J$2:J123, J123)</f>
        <v>1332207.5568200001</v>
      </c>
      <c r="AD123">
        <f t="shared" si="28"/>
        <v>0.7578439859223931</v>
      </c>
      <c r="AE123" t="str">
        <f t="shared" si="29"/>
        <v>A</v>
      </c>
      <c r="AF123">
        <f t="shared" si="30"/>
        <v>0</v>
      </c>
      <c r="AG123">
        <f t="shared" si="31"/>
        <v>0</v>
      </c>
      <c r="AH123">
        <f>MIN(StagingTable[[#This Row],[DiscountPct]], ControlPanel!$B$2/100)</f>
        <v>0.13400000000000001</v>
      </c>
      <c r="AI123">
        <f>StagingTable[[#This Row],[UnitCost]] * (1 + ControlPanel!$B$3/100)</f>
        <v>972.47449999999992</v>
      </c>
      <c r="AJ123">
        <f>StagingTable[[#This Row],[Quantity]] * (1 + ControlPanel!$B$4/100)</f>
        <v>12</v>
      </c>
      <c r="AK123">
        <f>StagingTable[[#This Row],[UnitPrice]] * StagingTable[[#This Row],[UpliftedQuantity]] * (1 - StagingTable[[#This Row],[AdjustedDiscountPct]])</f>
        <v>21429.551039999998</v>
      </c>
      <c r="AL123">
        <f>StagingTable[[#This Row],[InflatedUnitCost]] * StagingTable[[#This Row],[UpliftedQuantity]]</f>
        <v>11669.694</v>
      </c>
      <c r="AM123">
        <f>StagingTable[[#This Row],[ScenarioRevenue]] - StagingTable[[#This Row],[ScenarioCost]]</f>
        <v>9759.857039999999</v>
      </c>
    </row>
    <row r="124" spans="1:39" x14ac:dyDescent="0.35">
      <c r="A124" t="s">
        <v>101</v>
      </c>
      <c r="B124" s="6">
        <v>45388</v>
      </c>
      <c r="C124" s="2">
        <v>45407</v>
      </c>
      <c r="D124" t="s">
        <v>647</v>
      </c>
      <c r="E124" t="s">
        <v>659</v>
      </c>
      <c r="F124" t="s">
        <v>685</v>
      </c>
      <c r="G124" t="s">
        <v>701</v>
      </c>
      <c r="H124" t="s">
        <v>707</v>
      </c>
      <c r="I124" t="s">
        <v>723</v>
      </c>
      <c r="J124" t="s">
        <v>727</v>
      </c>
      <c r="K124" t="s">
        <v>820</v>
      </c>
      <c r="L124" s="8">
        <v>1366.48</v>
      </c>
      <c r="M124" s="8">
        <v>1678.14</v>
      </c>
      <c r="N124" s="8">
        <v>0.154</v>
      </c>
      <c r="O124">
        <v>12</v>
      </c>
      <c r="P124">
        <f t="shared" si="16"/>
        <v>19</v>
      </c>
      <c r="Q124">
        <f t="shared" si="17"/>
        <v>17036.477279999999</v>
      </c>
      <c r="R124">
        <f t="shared" si="18"/>
        <v>16397.760000000002</v>
      </c>
      <c r="S124">
        <f t="shared" si="19"/>
        <v>638.71727999999712</v>
      </c>
      <c r="T124">
        <f t="shared" si="20"/>
        <v>3.7491159087789841E-2</v>
      </c>
      <c r="U124" t="str">
        <f t="shared" si="21"/>
        <v>Apr-2024</v>
      </c>
      <c r="V124" t="str">
        <f t="shared" si="22"/>
        <v>Q2-2024</v>
      </c>
      <c r="W124" t="str">
        <f t="shared" si="23"/>
        <v>High</v>
      </c>
      <c r="X124" t="str">
        <f t="shared" si="24"/>
        <v>Asia &gt; China &gt; Shanghai</v>
      </c>
      <c r="Y124" t="str" cm="1">
        <f t="array" ref="Y124">TEXT(_xlfn.AGGREGATE(15, 6, IF($E$2:$E$1000=E124, $B$2:$B$1000, ""), 1), "MMM-YYYY")</f>
        <v>Jan-2023</v>
      </c>
      <c r="Z124">
        <f t="shared" si="25"/>
        <v>15</v>
      </c>
      <c r="AA124">
        <f t="shared" si="26"/>
        <v>15</v>
      </c>
      <c r="AB124">
        <f t="shared" si="27"/>
        <v>1757891.57342</v>
      </c>
      <c r="AC124">
        <f>SUMIFS($Q$2:Q124, $J$2:J124, J124)</f>
        <v>1349244.0341</v>
      </c>
      <c r="AD124">
        <f t="shared" si="28"/>
        <v>0.76753541259375224</v>
      </c>
      <c r="AE124" t="str">
        <f t="shared" si="29"/>
        <v>A</v>
      </c>
      <c r="AF124">
        <f t="shared" si="30"/>
        <v>0</v>
      </c>
      <c r="AG124">
        <f t="shared" si="31"/>
        <v>0</v>
      </c>
      <c r="AH124">
        <f>MIN(StagingTable[[#This Row],[DiscountPct]], ControlPanel!$B$2/100)</f>
        <v>0.154</v>
      </c>
      <c r="AI124">
        <f>StagingTable[[#This Row],[UnitCost]] * (1 + ControlPanel!$B$3/100)</f>
        <v>1571.452</v>
      </c>
      <c r="AJ124">
        <f>StagingTable[[#This Row],[Quantity]] * (1 + ControlPanel!$B$4/100)</f>
        <v>14.399999999999999</v>
      </c>
      <c r="AK124">
        <f>StagingTable[[#This Row],[UnitPrice]] * StagingTable[[#This Row],[UpliftedQuantity]] * (1 - StagingTable[[#This Row],[AdjustedDiscountPct]])</f>
        <v>20443.772735999999</v>
      </c>
      <c r="AL124">
        <f>StagingTable[[#This Row],[InflatedUnitCost]] * StagingTable[[#This Row],[UpliftedQuantity]]</f>
        <v>22628.908799999997</v>
      </c>
      <c r="AM124">
        <f>StagingTable[[#This Row],[ScenarioRevenue]] - StagingTable[[#This Row],[ScenarioCost]]</f>
        <v>-2185.1360639999984</v>
      </c>
    </row>
    <row r="125" spans="1:39" x14ac:dyDescent="0.35">
      <c r="A125" t="s">
        <v>89</v>
      </c>
      <c r="B125" s="6">
        <v>45066</v>
      </c>
      <c r="C125" s="2">
        <v>45073</v>
      </c>
      <c r="D125" t="s">
        <v>646</v>
      </c>
      <c r="E125" t="s">
        <v>661</v>
      </c>
      <c r="F125" t="s">
        <v>687</v>
      </c>
      <c r="G125" t="s">
        <v>701</v>
      </c>
      <c r="H125" t="s">
        <v>710</v>
      </c>
      <c r="I125" t="s">
        <v>720</v>
      </c>
      <c r="J125" t="s">
        <v>727</v>
      </c>
      <c r="K125" t="s">
        <v>808</v>
      </c>
      <c r="L125" s="8">
        <v>917.88</v>
      </c>
      <c r="M125" s="8">
        <v>1347.92</v>
      </c>
      <c r="N125" s="8">
        <v>0.3</v>
      </c>
      <c r="O125">
        <v>17</v>
      </c>
      <c r="P125">
        <f t="shared" si="16"/>
        <v>7</v>
      </c>
      <c r="Q125">
        <f t="shared" si="17"/>
        <v>16040.247999999998</v>
      </c>
      <c r="R125">
        <f t="shared" si="18"/>
        <v>15603.96</v>
      </c>
      <c r="S125">
        <f t="shared" si="19"/>
        <v>436.28799999999865</v>
      </c>
      <c r="T125">
        <f t="shared" si="20"/>
        <v>2.7199579457873636E-2</v>
      </c>
      <c r="U125" t="str">
        <f t="shared" si="21"/>
        <v>May-2023</v>
      </c>
      <c r="V125" t="str">
        <f t="shared" si="22"/>
        <v>Q2-2023</v>
      </c>
      <c r="W125" t="str">
        <f t="shared" si="23"/>
        <v>Medium</v>
      </c>
      <c r="X125" t="str">
        <f t="shared" si="24"/>
        <v>Africa &gt; South Africa &gt; Durban</v>
      </c>
      <c r="Y125" t="str" cm="1">
        <f t="array" ref="Y125">TEXT(_xlfn.AGGREGATE(15, 6, IF($E$2:$E$1000=E125, $B$2:$B$1000, ""), 1), "MMM-YYYY")</f>
        <v>Jan-2023</v>
      </c>
      <c r="Z125">
        <f t="shared" si="25"/>
        <v>4</v>
      </c>
      <c r="AA125">
        <f t="shared" si="26"/>
        <v>4</v>
      </c>
      <c r="AB125">
        <f t="shared" si="27"/>
        <v>1757891.57342</v>
      </c>
      <c r="AC125">
        <f>SUMIFS($Q$2:Q125, $J$2:J125, J125)</f>
        <v>1365284.2821</v>
      </c>
      <c r="AD125">
        <f t="shared" si="28"/>
        <v>0.77666012099018278</v>
      </c>
      <c r="AE125" t="str">
        <f t="shared" si="29"/>
        <v>A</v>
      </c>
      <c r="AF125">
        <f t="shared" si="30"/>
        <v>1</v>
      </c>
      <c r="AG125">
        <f t="shared" si="31"/>
        <v>1</v>
      </c>
      <c r="AH125">
        <f>MIN(StagingTable[[#This Row],[DiscountPct]], ControlPanel!$B$2/100)</f>
        <v>0.25</v>
      </c>
      <c r="AI125">
        <f>StagingTable[[#This Row],[UnitCost]] * (1 + ControlPanel!$B$3/100)</f>
        <v>1055.5619999999999</v>
      </c>
      <c r="AJ125">
        <f>StagingTable[[#This Row],[Quantity]] * (1 + ControlPanel!$B$4/100)</f>
        <v>20.399999999999999</v>
      </c>
      <c r="AK125">
        <f>StagingTable[[#This Row],[UnitPrice]] * StagingTable[[#This Row],[UpliftedQuantity]] * (1 - StagingTable[[#This Row],[AdjustedDiscountPct]])</f>
        <v>20623.175999999999</v>
      </c>
      <c r="AL125">
        <f>StagingTable[[#This Row],[InflatedUnitCost]] * StagingTable[[#This Row],[UpliftedQuantity]]</f>
        <v>21533.464799999998</v>
      </c>
      <c r="AM125">
        <f>StagingTable[[#This Row],[ScenarioRevenue]] - StagingTable[[#This Row],[ScenarioCost]]</f>
        <v>-910.28879999999845</v>
      </c>
    </row>
    <row r="126" spans="1:39" x14ac:dyDescent="0.35">
      <c r="A126" t="s">
        <v>412</v>
      </c>
      <c r="B126" s="6">
        <v>45914</v>
      </c>
      <c r="C126" s="2">
        <v>45923</v>
      </c>
      <c r="D126" t="s">
        <v>646</v>
      </c>
      <c r="E126" t="s">
        <v>661</v>
      </c>
      <c r="F126" t="s">
        <v>687</v>
      </c>
      <c r="G126" t="s">
        <v>703</v>
      </c>
      <c r="H126" t="s">
        <v>708</v>
      </c>
      <c r="I126" t="s">
        <v>726</v>
      </c>
      <c r="J126" t="s">
        <v>727</v>
      </c>
      <c r="K126" t="s">
        <v>1131</v>
      </c>
      <c r="L126" s="8">
        <v>1310.3</v>
      </c>
      <c r="M126" s="8">
        <v>2875.8</v>
      </c>
      <c r="N126" s="8">
        <v>8.3000000000000004E-2</v>
      </c>
      <c r="O126">
        <v>6</v>
      </c>
      <c r="P126">
        <f t="shared" si="16"/>
        <v>9</v>
      </c>
      <c r="Q126">
        <f t="shared" si="17"/>
        <v>15822.651600000003</v>
      </c>
      <c r="R126">
        <f t="shared" si="18"/>
        <v>7861.7999999999993</v>
      </c>
      <c r="S126">
        <f t="shared" si="19"/>
        <v>7960.8516000000036</v>
      </c>
      <c r="T126">
        <f t="shared" si="20"/>
        <v>0.50313005691157364</v>
      </c>
      <c r="U126" t="str">
        <f t="shared" si="21"/>
        <v>Sep-2025</v>
      </c>
      <c r="V126" t="str">
        <f t="shared" si="22"/>
        <v>Q3-2025</v>
      </c>
      <c r="W126" t="str">
        <f t="shared" si="23"/>
        <v>High</v>
      </c>
      <c r="X126" t="str">
        <f t="shared" si="24"/>
        <v>Africa &gt; South Africa &gt; Durban</v>
      </c>
      <c r="Y126" t="str" cm="1">
        <f t="array" ref="Y126">TEXT(_xlfn.AGGREGATE(15, 6, IF($E$2:$E$1000=E126, $B$2:$B$1000, ""), 1), "MMM-YYYY")</f>
        <v>Jan-2023</v>
      </c>
      <c r="Z126">
        <f t="shared" si="25"/>
        <v>32</v>
      </c>
      <c r="AA126">
        <f t="shared" si="26"/>
        <v>32</v>
      </c>
      <c r="AB126">
        <f t="shared" si="27"/>
        <v>1757891.57342</v>
      </c>
      <c r="AC126">
        <f>SUMIFS($Q$2:Q126, $J$2:J126, J126)</f>
        <v>1381106.9336999999</v>
      </c>
      <c r="AD126">
        <f t="shared" si="28"/>
        <v>0.78566104678062665</v>
      </c>
      <c r="AE126" t="str">
        <f t="shared" si="29"/>
        <v>A</v>
      </c>
      <c r="AF126">
        <f t="shared" si="30"/>
        <v>0</v>
      </c>
      <c r="AG126">
        <f t="shared" si="31"/>
        <v>0</v>
      </c>
      <c r="AH126">
        <f>MIN(StagingTable[[#This Row],[DiscountPct]], ControlPanel!$B$2/100)</f>
        <v>8.3000000000000004E-2</v>
      </c>
      <c r="AI126">
        <f>StagingTable[[#This Row],[UnitCost]] * (1 + ControlPanel!$B$3/100)</f>
        <v>1506.8449999999998</v>
      </c>
      <c r="AJ126">
        <f>StagingTable[[#This Row],[Quantity]] * (1 + ControlPanel!$B$4/100)</f>
        <v>7.1999999999999993</v>
      </c>
      <c r="AK126">
        <f>StagingTable[[#This Row],[UnitPrice]] * StagingTable[[#This Row],[UpliftedQuantity]] * (1 - StagingTable[[#This Row],[AdjustedDiscountPct]])</f>
        <v>18987.181919999999</v>
      </c>
      <c r="AL126">
        <f>StagingTable[[#This Row],[InflatedUnitCost]] * StagingTable[[#This Row],[UpliftedQuantity]]</f>
        <v>10849.283999999998</v>
      </c>
      <c r="AM126">
        <f>StagingTable[[#This Row],[ScenarioRevenue]] - StagingTable[[#This Row],[ScenarioCost]]</f>
        <v>8137.8979200000012</v>
      </c>
    </row>
    <row r="127" spans="1:39" x14ac:dyDescent="0.35">
      <c r="A127" t="s">
        <v>24</v>
      </c>
      <c r="B127" s="6">
        <v>45798</v>
      </c>
      <c r="C127" s="2">
        <v>45817</v>
      </c>
      <c r="D127" t="s">
        <v>648</v>
      </c>
      <c r="E127" t="s">
        <v>655</v>
      </c>
      <c r="F127" t="s">
        <v>670</v>
      </c>
      <c r="G127" t="s">
        <v>703</v>
      </c>
      <c r="H127" t="s">
        <v>708</v>
      </c>
      <c r="I127" t="s">
        <v>720</v>
      </c>
      <c r="J127" t="s">
        <v>727</v>
      </c>
      <c r="K127" t="s">
        <v>743</v>
      </c>
      <c r="L127" s="8">
        <v>1331.38</v>
      </c>
      <c r="M127" s="8">
        <v>2309.56</v>
      </c>
      <c r="N127" s="8">
        <v>0.14899999999999999</v>
      </c>
      <c r="O127">
        <v>8</v>
      </c>
      <c r="P127">
        <f t="shared" si="16"/>
        <v>19</v>
      </c>
      <c r="Q127">
        <f t="shared" si="17"/>
        <v>15723.484479999999</v>
      </c>
      <c r="R127">
        <f t="shared" si="18"/>
        <v>10651.04</v>
      </c>
      <c r="S127">
        <f t="shared" si="19"/>
        <v>5072.4444799999983</v>
      </c>
      <c r="T127">
        <f t="shared" si="20"/>
        <v>0.32260307735553528</v>
      </c>
      <c r="U127" t="str">
        <f t="shared" si="21"/>
        <v>May-2025</v>
      </c>
      <c r="V127" t="str">
        <f t="shared" si="22"/>
        <v>Q2-2025</v>
      </c>
      <c r="W127" t="str">
        <f t="shared" si="23"/>
        <v>High</v>
      </c>
      <c r="X127" t="str">
        <f t="shared" si="24"/>
        <v>Americas &gt; Brazil &gt; São Paulo</v>
      </c>
      <c r="Y127" t="str" cm="1">
        <f t="array" ref="Y127">TEXT(_xlfn.AGGREGATE(15, 6, IF($E$2:$E$1000=E127, $B$2:$B$1000, ""), 1), "MMM-YYYY")</f>
        <v>Jan-2023</v>
      </c>
      <c r="Z127">
        <f t="shared" si="25"/>
        <v>28</v>
      </c>
      <c r="AA127">
        <f t="shared" si="26"/>
        <v>28</v>
      </c>
      <c r="AB127">
        <f t="shared" si="27"/>
        <v>1757891.57342</v>
      </c>
      <c r="AC127">
        <f>SUMIFS($Q$2:Q127, $J$2:J127, J127)</f>
        <v>1396830.41818</v>
      </c>
      <c r="AD127">
        <f t="shared" si="28"/>
        <v>0.79460556003602034</v>
      </c>
      <c r="AE127" t="str">
        <f t="shared" si="29"/>
        <v>A</v>
      </c>
      <c r="AF127">
        <f t="shared" si="30"/>
        <v>0</v>
      </c>
      <c r="AG127">
        <f t="shared" si="31"/>
        <v>0</v>
      </c>
      <c r="AH127">
        <f>MIN(StagingTable[[#This Row],[DiscountPct]], ControlPanel!$B$2/100)</f>
        <v>0.14899999999999999</v>
      </c>
      <c r="AI127">
        <f>StagingTable[[#This Row],[UnitCost]] * (1 + ControlPanel!$B$3/100)</f>
        <v>1531.087</v>
      </c>
      <c r="AJ127">
        <f>StagingTable[[#This Row],[Quantity]] * (1 + ControlPanel!$B$4/100)</f>
        <v>9.6</v>
      </c>
      <c r="AK127">
        <f>StagingTable[[#This Row],[UnitPrice]] * StagingTable[[#This Row],[UpliftedQuantity]] * (1 - StagingTable[[#This Row],[AdjustedDiscountPct]])</f>
        <v>18868.181375999997</v>
      </c>
      <c r="AL127">
        <f>StagingTable[[#This Row],[InflatedUnitCost]] * StagingTable[[#This Row],[UpliftedQuantity]]</f>
        <v>14698.4352</v>
      </c>
      <c r="AM127">
        <f>StagingTable[[#This Row],[ScenarioRevenue]] - StagingTable[[#This Row],[ScenarioCost]]</f>
        <v>4169.7461759999969</v>
      </c>
    </row>
    <row r="128" spans="1:39" x14ac:dyDescent="0.35">
      <c r="A128" t="s">
        <v>601</v>
      </c>
      <c r="B128" s="6">
        <v>45364</v>
      </c>
      <c r="C128" s="2">
        <v>45388</v>
      </c>
      <c r="D128" t="s">
        <v>646</v>
      </c>
      <c r="E128" t="s">
        <v>651</v>
      </c>
      <c r="F128" t="s">
        <v>669</v>
      </c>
      <c r="G128" t="s">
        <v>704</v>
      </c>
      <c r="H128" t="s">
        <v>710</v>
      </c>
      <c r="I128" t="s">
        <v>716</v>
      </c>
      <c r="J128" t="s">
        <v>727</v>
      </c>
      <c r="K128" t="s">
        <v>1319</v>
      </c>
      <c r="L128" s="8">
        <v>1232.78</v>
      </c>
      <c r="M128" s="8">
        <v>1731.75</v>
      </c>
      <c r="N128" s="8">
        <v>9.2999999999999999E-2</v>
      </c>
      <c r="O128">
        <v>10</v>
      </c>
      <c r="P128">
        <f t="shared" si="16"/>
        <v>24</v>
      </c>
      <c r="Q128">
        <f t="shared" si="17"/>
        <v>15706.9725</v>
      </c>
      <c r="R128">
        <f t="shared" si="18"/>
        <v>12327.8</v>
      </c>
      <c r="S128">
        <f t="shared" si="19"/>
        <v>3379.1725000000006</v>
      </c>
      <c r="T128">
        <f t="shared" si="20"/>
        <v>0.21513837246484011</v>
      </c>
      <c r="U128" t="str">
        <f t="shared" si="21"/>
        <v>Mar-2024</v>
      </c>
      <c r="V128" t="str">
        <f t="shared" si="22"/>
        <v>Q1-2024</v>
      </c>
      <c r="W128" t="str">
        <f t="shared" si="23"/>
        <v>High</v>
      </c>
      <c r="X128" t="str">
        <f t="shared" si="24"/>
        <v>Africa &gt; Nigeria &gt; Abuja</v>
      </c>
      <c r="Y128" t="str" cm="1">
        <f t="array" ref="Y128">TEXT(_xlfn.AGGREGATE(15, 6, IF($E$2:$E$1000=E128, $B$2:$B$1000, ""), 1), "MMM-YYYY")</f>
        <v>Jan-2023</v>
      </c>
      <c r="Z128">
        <f t="shared" si="25"/>
        <v>14</v>
      </c>
      <c r="AA128">
        <f t="shared" si="26"/>
        <v>14</v>
      </c>
      <c r="AB128">
        <f t="shared" si="27"/>
        <v>1757891.57342</v>
      </c>
      <c r="AC128">
        <f>SUMIFS($Q$2:Q128, $J$2:J128, J128)</f>
        <v>1412537.39068</v>
      </c>
      <c r="AD128">
        <f t="shared" si="28"/>
        <v>0.80354068023199565</v>
      </c>
      <c r="AE128" t="str">
        <f t="shared" si="29"/>
        <v>B</v>
      </c>
      <c r="AF128">
        <f t="shared" si="30"/>
        <v>0</v>
      </c>
      <c r="AG128">
        <f t="shared" si="31"/>
        <v>0</v>
      </c>
      <c r="AH128">
        <f>MIN(StagingTable[[#This Row],[DiscountPct]], ControlPanel!$B$2/100)</f>
        <v>9.2999999999999999E-2</v>
      </c>
      <c r="AI128">
        <f>StagingTable[[#This Row],[UnitCost]] * (1 + ControlPanel!$B$3/100)</f>
        <v>1417.6969999999999</v>
      </c>
      <c r="AJ128">
        <f>StagingTable[[#This Row],[Quantity]] * (1 + ControlPanel!$B$4/100)</f>
        <v>12</v>
      </c>
      <c r="AK128">
        <f>StagingTable[[#This Row],[UnitPrice]] * StagingTable[[#This Row],[UpliftedQuantity]] * (1 - StagingTable[[#This Row],[AdjustedDiscountPct]])</f>
        <v>18848.367000000002</v>
      </c>
      <c r="AL128">
        <f>StagingTable[[#This Row],[InflatedUnitCost]] * StagingTable[[#This Row],[UpliftedQuantity]]</f>
        <v>17012.363999999998</v>
      </c>
      <c r="AM128">
        <f>StagingTable[[#This Row],[ScenarioRevenue]] - StagingTable[[#This Row],[ScenarioCost]]</f>
        <v>1836.0030000000042</v>
      </c>
    </row>
    <row r="129" spans="1:39" x14ac:dyDescent="0.35">
      <c r="A129" t="s">
        <v>141</v>
      </c>
      <c r="B129" s="6">
        <v>45450</v>
      </c>
      <c r="C129" s="2">
        <v>45469</v>
      </c>
      <c r="D129" t="s">
        <v>649</v>
      </c>
      <c r="E129" t="s">
        <v>656</v>
      </c>
      <c r="F129" t="s">
        <v>671</v>
      </c>
      <c r="G129" t="s">
        <v>703</v>
      </c>
      <c r="H129" t="s">
        <v>709</v>
      </c>
      <c r="I129" t="s">
        <v>724</v>
      </c>
      <c r="J129" t="s">
        <v>727</v>
      </c>
      <c r="K129" t="s">
        <v>860</v>
      </c>
      <c r="L129" s="8">
        <v>1064.32</v>
      </c>
      <c r="M129" s="8">
        <v>1848.39</v>
      </c>
      <c r="N129" s="8">
        <v>7.2999999999999995E-2</v>
      </c>
      <c r="O129">
        <v>9</v>
      </c>
      <c r="P129">
        <f t="shared" si="16"/>
        <v>19</v>
      </c>
      <c r="Q129">
        <f t="shared" si="17"/>
        <v>15421.117770000003</v>
      </c>
      <c r="R129">
        <f t="shared" si="18"/>
        <v>9578.8799999999992</v>
      </c>
      <c r="S129">
        <f t="shared" si="19"/>
        <v>5842.2377700000034</v>
      </c>
      <c r="T129">
        <f t="shared" si="20"/>
        <v>0.3788465827921631</v>
      </c>
      <c r="U129" t="str">
        <f t="shared" si="21"/>
        <v>Jun-2024</v>
      </c>
      <c r="V129" t="str">
        <f t="shared" si="22"/>
        <v>Q2-2024</v>
      </c>
      <c r="W129" t="str">
        <f t="shared" si="23"/>
        <v>High</v>
      </c>
      <c r="X129" t="str">
        <f t="shared" si="24"/>
        <v>Europe &gt; Germany &gt; Berlin</v>
      </c>
      <c r="Y129" t="str" cm="1">
        <f t="array" ref="Y129">TEXT(_xlfn.AGGREGATE(15, 6, IF($E$2:$E$1000=E129, $B$2:$B$1000, ""), 1), "MMM-YYYY")</f>
        <v>Jan-2023</v>
      </c>
      <c r="Z129">
        <f t="shared" si="25"/>
        <v>17</v>
      </c>
      <c r="AA129">
        <f t="shared" si="26"/>
        <v>17</v>
      </c>
      <c r="AB129">
        <f t="shared" si="27"/>
        <v>1757891.57342</v>
      </c>
      <c r="AC129">
        <f>SUMIFS($Q$2:Q129, $J$2:J129, J129)</f>
        <v>1427958.5084499998</v>
      </c>
      <c r="AD129">
        <f t="shared" si="28"/>
        <v>0.81231318816318621</v>
      </c>
      <c r="AE129" t="str">
        <f t="shared" si="29"/>
        <v>B</v>
      </c>
      <c r="AF129">
        <f t="shared" si="30"/>
        <v>0</v>
      </c>
      <c r="AG129">
        <f t="shared" si="31"/>
        <v>0</v>
      </c>
      <c r="AH129">
        <f>MIN(StagingTable[[#This Row],[DiscountPct]], ControlPanel!$B$2/100)</f>
        <v>7.2999999999999995E-2</v>
      </c>
      <c r="AI129">
        <f>StagingTable[[#This Row],[UnitCost]] * (1 + ControlPanel!$B$3/100)</f>
        <v>1223.9679999999998</v>
      </c>
      <c r="AJ129">
        <f>StagingTable[[#This Row],[Quantity]] * (1 + ControlPanel!$B$4/100)</f>
        <v>10.799999999999999</v>
      </c>
      <c r="AK129">
        <f>StagingTable[[#This Row],[UnitPrice]] * StagingTable[[#This Row],[UpliftedQuantity]] * (1 - StagingTable[[#This Row],[AdjustedDiscountPct]])</f>
        <v>18505.341323999997</v>
      </c>
      <c r="AL129">
        <f>StagingTable[[#This Row],[InflatedUnitCost]] * StagingTable[[#This Row],[UpliftedQuantity]]</f>
        <v>13218.854399999997</v>
      </c>
      <c r="AM129">
        <f>StagingTable[[#This Row],[ScenarioRevenue]] - StagingTable[[#This Row],[ScenarioCost]]</f>
        <v>5286.4869240000007</v>
      </c>
    </row>
    <row r="130" spans="1:39" x14ac:dyDescent="0.35">
      <c r="A130" t="s">
        <v>274</v>
      </c>
      <c r="B130" s="6">
        <v>45066</v>
      </c>
      <c r="C130" s="2">
        <v>45084</v>
      </c>
      <c r="D130" t="s">
        <v>646</v>
      </c>
      <c r="E130" t="s">
        <v>651</v>
      </c>
      <c r="F130" t="s">
        <v>663</v>
      </c>
      <c r="G130" t="s">
        <v>706</v>
      </c>
      <c r="H130" t="s">
        <v>710</v>
      </c>
      <c r="I130" t="s">
        <v>718</v>
      </c>
      <c r="J130" t="s">
        <v>727</v>
      </c>
      <c r="K130" t="s">
        <v>994</v>
      </c>
      <c r="L130" s="8">
        <v>1120.06</v>
      </c>
      <c r="M130" s="8">
        <v>2068.21</v>
      </c>
      <c r="N130" s="8">
        <v>7.8E-2</v>
      </c>
      <c r="O130">
        <v>8</v>
      </c>
      <c r="P130">
        <f t="shared" ref="P130:P193" si="32">C130-B130</f>
        <v>18</v>
      </c>
      <c r="Q130">
        <f t="shared" ref="Q130:Q193" si="33">M130 * O130 * (1-N130)</f>
        <v>15255.116960000001</v>
      </c>
      <c r="R130">
        <f t="shared" ref="R130:R193" si="34">L130*O130</f>
        <v>8960.48</v>
      </c>
      <c r="S130">
        <f t="shared" ref="S130:S193" si="35">Q130-R130</f>
        <v>6294.6369600000016</v>
      </c>
      <c r="T130">
        <f t="shared" ref="T130:T193" si="36">IF(Q130=0, 0, S130 / Q130)</f>
        <v>0.41262462795303284</v>
      </c>
      <c r="U130" t="str">
        <f t="shared" ref="U130:U193" si="37">TEXT(B130,"MMM-YYYY")</f>
        <v>May-2023</v>
      </c>
      <c r="V130" t="str">
        <f t="shared" ref="V130:V193" si="38">"Q"&amp;INT((MONTH(B130)-1)/3)+1 &amp; "-" &amp; YEAR(B130)</f>
        <v>Q2-2023</v>
      </c>
      <c r="W130" t="str">
        <f t="shared" ref="W130:W193" si="39">IF(M130 &lt; _xlfn.PERCENTILE.INC($M$2:$M$633, 0.33), "Low",
 IF(M130 &lt; _xlfn.PERCENTILE.INC($M$2:$M$633, 0.66), "Medium", "High"))</f>
        <v>High</v>
      </c>
      <c r="X130" t="str">
        <f t="shared" ref="X130:X193" si="40">D130 &amp; " &gt; " &amp; E130 &amp; " &gt; " &amp; F130</f>
        <v>Africa &gt; Nigeria &gt; Port Harcourt</v>
      </c>
      <c r="Y130" t="str" cm="1">
        <f t="array" ref="Y130">TEXT(_xlfn.AGGREGATE(15, 6, IF($E$2:$E$1000=E130, $B$2:$B$1000, ""), 1), "MMM-YYYY")</f>
        <v>Jan-2023</v>
      </c>
      <c r="Z130">
        <f t="shared" ref="Z130:Z193" si="41">DATEDIF(DATEVALUE("01-" &amp; Y130), B130, "m")</f>
        <v>4</v>
      </c>
      <c r="AA130">
        <f t="shared" ref="AA130:AA193" si="42">DATEDIF(DATEVALUE("01-" &amp; Y130), DATEVALUE("01-" &amp; U130), "m")</f>
        <v>4</v>
      </c>
      <c r="AB130">
        <f t="shared" ref="AB130:AB193" si="43">SUMIFS($Q$2:$Q$1000, $J$2:$J$1000, J130)</f>
        <v>1757891.57342</v>
      </c>
      <c r="AC130">
        <f>SUMIFS($Q$2:Q130, $J$2:J130, J130)</f>
        <v>1443213.6254099999</v>
      </c>
      <c r="AD130">
        <f t="shared" ref="AD130:AD193" si="44">IF(AB130=0, 0, AC130/AB130)</f>
        <v>0.82099126432593894</v>
      </c>
      <c r="AE130" t="str">
        <f t="shared" ref="AE130:AE193" si="45">IF(AD130&lt;=0.8,"A",IF(AD130&lt;=0.95,"B","C"))</f>
        <v>B</v>
      </c>
      <c r="AF130">
        <f t="shared" si="30"/>
        <v>0</v>
      </c>
      <c r="AG130">
        <f t="shared" si="31"/>
        <v>0</v>
      </c>
      <c r="AH130">
        <f>MIN(StagingTable[[#This Row],[DiscountPct]], ControlPanel!$B$2/100)</f>
        <v>7.8E-2</v>
      </c>
      <c r="AI130">
        <f>StagingTable[[#This Row],[UnitCost]] * (1 + ControlPanel!$B$3/100)</f>
        <v>1288.0689999999997</v>
      </c>
      <c r="AJ130">
        <f>StagingTable[[#This Row],[Quantity]] * (1 + ControlPanel!$B$4/100)</f>
        <v>9.6</v>
      </c>
      <c r="AK130">
        <f>StagingTable[[#This Row],[UnitPrice]] * StagingTable[[#This Row],[UpliftedQuantity]] * (1 - StagingTable[[#This Row],[AdjustedDiscountPct]])</f>
        <v>18306.140351999999</v>
      </c>
      <c r="AL130">
        <f>StagingTable[[#This Row],[InflatedUnitCost]] * StagingTable[[#This Row],[UpliftedQuantity]]</f>
        <v>12365.462399999997</v>
      </c>
      <c r="AM130">
        <f>StagingTable[[#This Row],[ScenarioRevenue]] - StagingTable[[#This Row],[ScenarioCost]]</f>
        <v>5940.6779520000018</v>
      </c>
    </row>
    <row r="131" spans="1:39" x14ac:dyDescent="0.35">
      <c r="A131" t="s">
        <v>416</v>
      </c>
      <c r="B131" s="6">
        <v>45601</v>
      </c>
      <c r="C131" s="2">
        <v>45604</v>
      </c>
      <c r="D131" t="s">
        <v>648</v>
      </c>
      <c r="E131" t="s">
        <v>653</v>
      </c>
      <c r="F131" t="s">
        <v>667</v>
      </c>
      <c r="G131" t="s">
        <v>702</v>
      </c>
      <c r="H131" t="s">
        <v>709</v>
      </c>
      <c r="I131" t="s">
        <v>719</v>
      </c>
      <c r="J131" t="s">
        <v>727</v>
      </c>
      <c r="K131" t="s">
        <v>1135</v>
      </c>
      <c r="L131" s="8">
        <v>1020.4</v>
      </c>
      <c r="M131" s="8">
        <v>1184.71</v>
      </c>
      <c r="N131" s="8">
        <v>0.106</v>
      </c>
      <c r="O131">
        <v>14</v>
      </c>
      <c r="P131">
        <f t="shared" si="32"/>
        <v>3</v>
      </c>
      <c r="Q131">
        <f t="shared" si="33"/>
        <v>14827.830360000002</v>
      </c>
      <c r="R131">
        <f t="shared" si="34"/>
        <v>14285.6</v>
      </c>
      <c r="S131">
        <f t="shared" si="35"/>
        <v>542.23036000000138</v>
      </c>
      <c r="T131">
        <f t="shared" si="36"/>
        <v>3.6568422138328359E-2</v>
      </c>
      <c r="U131" t="str">
        <f t="shared" si="37"/>
        <v>Nov-2024</v>
      </c>
      <c r="V131" t="str">
        <f t="shared" si="38"/>
        <v>Q4-2024</v>
      </c>
      <c r="W131" t="str">
        <f t="shared" si="39"/>
        <v>Medium</v>
      </c>
      <c r="X131" t="str">
        <f t="shared" si="40"/>
        <v>Americas &gt; Canada &gt; Toronto</v>
      </c>
      <c r="Y131" t="str" cm="1">
        <f t="array" ref="Y131">TEXT(_xlfn.AGGREGATE(15, 6, IF($E$2:$E$1000=E131, $B$2:$B$1000, ""), 1), "MMM-YYYY")</f>
        <v>Jan-2023</v>
      </c>
      <c r="Z131">
        <f t="shared" si="41"/>
        <v>22</v>
      </c>
      <c r="AA131">
        <f t="shared" si="42"/>
        <v>22</v>
      </c>
      <c r="AB131">
        <f t="shared" si="43"/>
        <v>1757891.57342</v>
      </c>
      <c r="AC131">
        <f>SUMIFS($Q$2:Q131, $J$2:J131, J131)</f>
        <v>1458041.4557699999</v>
      </c>
      <c r="AD131">
        <f t="shared" si="44"/>
        <v>0.82942627282373393</v>
      </c>
      <c r="AE131" t="str">
        <f t="shared" si="45"/>
        <v>B</v>
      </c>
      <c r="AF131">
        <f t="shared" ref="AF131:AF194" si="46">IF(P131&lt;=7, 1, 0)</f>
        <v>1</v>
      </c>
      <c r="AG131">
        <f t="shared" ref="AG131:AG194" si="47">IF(N131&gt; 0.2, 1, 0)</f>
        <v>0</v>
      </c>
      <c r="AH131">
        <f>MIN(StagingTable[[#This Row],[DiscountPct]], ControlPanel!$B$2/100)</f>
        <v>0.106</v>
      </c>
      <c r="AI131">
        <f>StagingTable[[#This Row],[UnitCost]] * (1 + ControlPanel!$B$3/100)</f>
        <v>1173.4599999999998</v>
      </c>
      <c r="AJ131">
        <f>StagingTable[[#This Row],[Quantity]] * (1 + ControlPanel!$B$4/100)</f>
        <v>16.8</v>
      </c>
      <c r="AK131">
        <f>StagingTable[[#This Row],[UnitPrice]] * StagingTable[[#This Row],[UpliftedQuantity]] * (1 - StagingTable[[#This Row],[AdjustedDiscountPct]])</f>
        <v>17793.396432000001</v>
      </c>
      <c r="AL131">
        <f>StagingTable[[#This Row],[InflatedUnitCost]] * StagingTable[[#This Row],[UpliftedQuantity]]</f>
        <v>19714.127999999997</v>
      </c>
      <c r="AM131">
        <f>StagingTable[[#This Row],[ScenarioRevenue]] - StagingTable[[#This Row],[ScenarioCost]]</f>
        <v>-1920.7315679999956</v>
      </c>
    </row>
    <row r="132" spans="1:39" x14ac:dyDescent="0.35">
      <c r="A132" t="s">
        <v>340</v>
      </c>
      <c r="B132" s="6">
        <v>45303</v>
      </c>
      <c r="C132" s="2">
        <v>45320</v>
      </c>
      <c r="D132" t="s">
        <v>647</v>
      </c>
      <c r="E132" t="s">
        <v>654</v>
      </c>
      <c r="F132" t="s">
        <v>696</v>
      </c>
      <c r="G132" t="s">
        <v>705</v>
      </c>
      <c r="H132" t="s">
        <v>711</v>
      </c>
      <c r="I132" t="s">
        <v>717</v>
      </c>
      <c r="J132" t="s">
        <v>727</v>
      </c>
      <c r="K132" t="s">
        <v>1060</v>
      </c>
      <c r="L132" s="8">
        <v>310.02</v>
      </c>
      <c r="M132" s="8">
        <v>619.51</v>
      </c>
      <c r="N132" s="8">
        <v>4.2000000000000003E-2</v>
      </c>
      <c r="O132">
        <v>22</v>
      </c>
      <c r="P132">
        <f t="shared" si="32"/>
        <v>17</v>
      </c>
      <c r="Q132">
        <f t="shared" si="33"/>
        <v>13056.792759999998</v>
      </c>
      <c r="R132">
        <f t="shared" si="34"/>
        <v>6820.44</v>
      </c>
      <c r="S132">
        <f t="shared" si="35"/>
        <v>6236.3527599999989</v>
      </c>
      <c r="T132">
        <f t="shared" si="36"/>
        <v>0.47763282106347837</v>
      </c>
      <c r="U132" t="str">
        <f t="shared" si="37"/>
        <v>Jan-2024</v>
      </c>
      <c r="V132" t="str">
        <f t="shared" si="38"/>
        <v>Q1-2024</v>
      </c>
      <c r="W132" t="str">
        <f t="shared" si="39"/>
        <v>Low</v>
      </c>
      <c r="X132" t="str">
        <f t="shared" si="40"/>
        <v>Asia &gt; India &gt; Hyderabad</v>
      </c>
      <c r="Y132" t="str" cm="1">
        <f t="array" ref="Y132">TEXT(_xlfn.AGGREGATE(15, 6, IF($E$2:$E$1000=E132, $B$2:$B$1000, ""), 1), "MMM-YYYY")</f>
        <v>Jan-2023</v>
      </c>
      <c r="Z132">
        <f t="shared" si="41"/>
        <v>12</v>
      </c>
      <c r="AA132">
        <f t="shared" si="42"/>
        <v>12</v>
      </c>
      <c r="AB132">
        <f t="shared" si="43"/>
        <v>1757891.57342</v>
      </c>
      <c r="AC132">
        <f>SUMIFS($Q$2:Q132, $J$2:J132, J132)</f>
        <v>1471098.24853</v>
      </c>
      <c r="AD132">
        <f t="shared" si="44"/>
        <v>0.83685380302947809</v>
      </c>
      <c r="AE132" t="str">
        <f t="shared" si="45"/>
        <v>B</v>
      </c>
      <c r="AF132">
        <f t="shared" si="46"/>
        <v>0</v>
      </c>
      <c r="AG132">
        <f t="shared" si="47"/>
        <v>0</v>
      </c>
      <c r="AH132">
        <f>MIN(StagingTable[[#This Row],[DiscountPct]], ControlPanel!$B$2/100)</f>
        <v>4.2000000000000003E-2</v>
      </c>
      <c r="AI132">
        <f>StagingTable[[#This Row],[UnitCost]] * (1 + ControlPanel!$B$3/100)</f>
        <v>356.52299999999997</v>
      </c>
      <c r="AJ132">
        <f>StagingTable[[#This Row],[Quantity]] * (1 + ControlPanel!$B$4/100)</f>
        <v>26.4</v>
      </c>
      <c r="AK132">
        <f>StagingTable[[#This Row],[UnitPrice]] * StagingTable[[#This Row],[UpliftedQuantity]] * (1 - StagingTable[[#This Row],[AdjustedDiscountPct]])</f>
        <v>15668.151311999998</v>
      </c>
      <c r="AL132">
        <f>StagingTable[[#This Row],[InflatedUnitCost]] * StagingTable[[#This Row],[UpliftedQuantity]]</f>
        <v>9412.2071999999989</v>
      </c>
      <c r="AM132">
        <f>StagingTable[[#This Row],[ScenarioRevenue]] - StagingTable[[#This Row],[ScenarioCost]]</f>
        <v>6255.9441119999992</v>
      </c>
    </row>
    <row r="133" spans="1:39" x14ac:dyDescent="0.35">
      <c r="A133" t="s">
        <v>610</v>
      </c>
      <c r="B133" s="6">
        <v>45705</v>
      </c>
      <c r="C133" s="2">
        <v>45712</v>
      </c>
      <c r="D133" t="s">
        <v>648</v>
      </c>
      <c r="E133" t="s">
        <v>653</v>
      </c>
      <c r="F133" t="s">
        <v>667</v>
      </c>
      <c r="G133" t="s">
        <v>705</v>
      </c>
      <c r="H133" t="s">
        <v>707</v>
      </c>
      <c r="I133" t="s">
        <v>726</v>
      </c>
      <c r="J133" t="s">
        <v>727</v>
      </c>
      <c r="K133" t="s">
        <v>1328</v>
      </c>
      <c r="L133" s="8">
        <v>1133.47</v>
      </c>
      <c r="M133" s="8">
        <v>1698.75</v>
      </c>
      <c r="N133" s="8">
        <v>4.2999999999999997E-2</v>
      </c>
      <c r="O133">
        <v>8</v>
      </c>
      <c r="P133">
        <f t="shared" si="32"/>
        <v>7</v>
      </c>
      <c r="Q133">
        <f t="shared" si="33"/>
        <v>13005.63</v>
      </c>
      <c r="R133">
        <f t="shared" si="34"/>
        <v>9067.76</v>
      </c>
      <c r="S133">
        <f t="shared" si="35"/>
        <v>3937.869999999999</v>
      </c>
      <c r="T133">
        <f t="shared" si="36"/>
        <v>0.30278194904821981</v>
      </c>
      <c r="U133" t="str">
        <f t="shared" si="37"/>
        <v>Feb-2025</v>
      </c>
      <c r="V133" t="str">
        <f t="shared" si="38"/>
        <v>Q1-2025</v>
      </c>
      <c r="W133" t="str">
        <f t="shared" si="39"/>
        <v>High</v>
      </c>
      <c r="X133" t="str">
        <f t="shared" si="40"/>
        <v>Americas &gt; Canada &gt; Toronto</v>
      </c>
      <c r="Y133" t="str" cm="1">
        <f t="array" ref="Y133">TEXT(_xlfn.AGGREGATE(15, 6, IF($E$2:$E$1000=E133, $B$2:$B$1000, ""), 1), "MMM-YYYY")</f>
        <v>Jan-2023</v>
      </c>
      <c r="Z133">
        <f t="shared" si="41"/>
        <v>25</v>
      </c>
      <c r="AA133">
        <f t="shared" si="42"/>
        <v>25</v>
      </c>
      <c r="AB133">
        <f t="shared" si="43"/>
        <v>1757891.57342</v>
      </c>
      <c r="AC133">
        <f>SUMIFS($Q$2:Q133, $J$2:J133, J133)</f>
        <v>1484103.8785299999</v>
      </c>
      <c r="AD133">
        <f t="shared" si="44"/>
        <v>0.84425222861877491</v>
      </c>
      <c r="AE133" t="str">
        <f t="shared" si="45"/>
        <v>B</v>
      </c>
      <c r="AF133">
        <f t="shared" si="46"/>
        <v>1</v>
      </c>
      <c r="AG133">
        <f t="shared" si="47"/>
        <v>0</v>
      </c>
      <c r="AH133">
        <f>MIN(StagingTable[[#This Row],[DiscountPct]], ControlPanel!$B$2/100)</f>
        <v>4.2999999999999997E-2</v>
      </c>
      <c r="AI133">
        <f>StagingTable[[#This Row],[UnitCost]] * (1 + ControlPanel!$B$3/100)</f>
        <v>1303.4904999999999</v>
      </c>
      <c r="AJ133">
        <f>StagingTable[[#This Row],[Quantity]] * (1 + ControlPanel!$B$4/100)</f>
        <v>9.6</v>
      </c>
      <c r="AK133">
        <f>StagingTable[[#This Row],[UnitPrice]] * StagingTable[[#This Row],[UpliftedQuantity]] * (1 - StagingTable[[#This Row],[AdjustedDiscountPct]])</f>
        <v>15606.755999999999</v>
      </c>
      <c r="AL133">
        <f>StagingTable[[#This Row],[InflatedUnitCost]] * StagingTable[[#This Row],[UpliftedQuantity]]</f>
        <v>12513.508799999998</v>
      </c>
      <c r="AM133">
        <f>StagingTable[[#This Row],[ScenarioRevenue]] - StagingTable[[#This Row],[ScenarioCost]]</f>
        <v>3093.2472000000016</v>
      </c>
    </row>
    <row r="134" spans="1:39" x14ac:dyDescent="0.35">
      <c r="A134" t="s">
        <v>172</v>
      </c>
      <c r="B134" s="6">
        <v>45531</v>
      </c>
      <c r="C134" s="2">
        <v>45553</v>
      </c>
      <c r="D134" t="s">
        <v>647</v>
      </c>
      <c r="E134" t="s">
        <v>654</v>
      </c>
      <c r="F134" t="s">
        <v>680</v>
      </c>
      <c r="G134" t="s">
        <v>704</v>
      </c>
      <c r="H134" t="s">
        <v>711</v>
      </c>
      <c r="I134" t="s">
        <v>717</v>
      </c>
      <c r="J134" t="s">
        <v>727</v>
      </c>
      <c r="K134" t="s">
        <v>891</v>
      </c>
      <c r="L134" s="8">
        <v>896.75</v>
      </c>
      <c r="M134" s="8">
        <v>1651.14</v>
      </c>
      <c r="N134" s="8">
        <v>2.5000000000000001E-2</v>
      </c>
      <c r="O134">
        <v>8</v>
      </c>
      <c r="P134">
        <f t="shared" si="32"/>
        <v>22</v>
      </c>
      <c r="Q134">
        <f t="shared" si="33"/>
        <v>12878.892</v>
      </c>
      <c r="R134">
        <f t="shared" si="34"/>
        <v>7174</v>
      </c>
      <c r="S134">
        <f t="shared" si="35"/>
        <v>5704.8919999999998</v>
      </c>
      <c r="T134">
        <f t="shared" si="36"/>
        <v>0.44296450346815547</v>
      </c>
      <c r="U134" t="str">
        <f t="shared" si="37"/>
        <v>Aug-2024</v>
      </c>
      <c r="V134" t="str">
        <f t="shared" si="38"/>
        <v>Q3-2024</v>
      </c>
      <c r="W134" t="str">
        <f t="shared" si="39"/>
        <v>High</v>
      </c>
      <c r="X134" t="str">
        <f t="shared" si="40"/>
        <v>Asia &gt; India &gt; Delhi</v>
      </c>
      <c r="Y134" t="str" cm="1">
        <f t="array" ref="Y134">TEXT(_xlfn.AGGREGATE(15, 6, IF($E$2:$E$1000=E134, $B$2:$B$1000, ""), 1), "MMM-YYYY")</f>
        <v>Jan-2023</v>
      </c>
      <c r="Z134">
        <f t="shared" si="41"/>
        <v>19</v>
      </c>
      <c r="AA134">
        <f t="shared" si="42"/>
        <v>19</v>
      </c>
      <c r="AB134">
        <f t="shared" si="43"/>
        <v>1757891.57342</v>
      </c>
      <c r="AC134">
        <f>SUMIFS($Q$2:Q134, $J$2:J134, J134)</f>
        <v>1496982.7705299999</v>
      </c>
      <c r="AD134">
        <f t="shared" si="44"/>
        <v>0.85157855761126444</v>
      </c>
      <c r="AE134" t="str">
        <f t="shared" si="45"/>
        <v>B</v>
      </c>
      <c r="AF134">
        <f t="shared" si="46"/>
        <v>0</v>
      </c>
      <c r="AG134">
        <f t="shared" si="47"/>
        <v>0</v>
      </c>
      <c r="AH134">
        <f>MIN(StagingTable[[#This Row],[DiscountPct]], ControlPanel!$B$2/100)</f>
        <v>2.5000000000000001E-2</v>
      </c>
      <c r="AI134">
        <f>StagingTable[[#This Row],[UnitCost]] * (1 + ControlPanel!$B$3/100)</f>
        <v>1031.2624999999998</v>
      </c>
      <c r="AJ134">
        <f>StagingTable[[#This Row],[Quantity]] * (1 + ControlPanel!$B$4/100)</f>
        <v>9.6</v>
      </c>
      <c r="AK134">
        <f>StagingTable[[#This Row],[UnitPrice]] * StagingTable[[#This Row],[UpliftedQuantity]] * (1 - StagingTable[[#This Row],[AdjustedDiscountPct]])</f>
        <v>15454.670399999999</v>
      </c>
      <c r="AL134">
        <f>StagingTable[[#This Row],[InflatedUnitCost]] * StagingTable[[#This Row],[UpliftedQuantity]]</f>
        <v>9900.1199999999972</v>
      </c>
      <c r="AM134">
        <f>StagingTable[[#This Row],[ScenarioRevenue]] - StagingTable[[#This Row],[ScenarioCost]]</f>
        <v>5554.5504000000019</v>
      </c>
    </row>
    <row r="135" spans="1:39" x14ac:dyDescent="0.35">
      <c r="A135" t="s">
        <v>303</v>
      </c>
      <c r="B135" s="6">
        <v>45125</v>
      </c>
      <c r="C135" s="2">
        <v>45148</v>
      </c>
      <c r="D135" t="s">
        <v>646</v>
      </c>
      <c r="E135" t="s">
        <v>661</v>
      </c>
      <c r="F135" t="s">
        <v>682</v>
      </c>
      <c r="G135" t="s">
        <v>705</v>
      </c>
      <c r="H135" t="s">
        <v>707</v>
      </c>
      <c r="I135" t="s">
        <v>716</v>
      </c>
      <c r="J135" t="s">
        <v>727</v>
      </c>
      <c r="K135" t="s">
        <v>1023</v>
      </c>
      <c r="L135" s="8">
        <v>1271.56</v>
      </c>
      <c r="M135" s="8">
        <v>995.47</v>
      </c>
      <c r="N135" s="8">
        <v>0.192</v>
      </c>
      <c r="O135">
        <v>16</v>
      </c>
      <c r="P135">
        <f t="shared" si="32"/>
        <v>23</v>
      </c>
      <c r="Q135">
        <f t="shared" si="33"/>
        <v>12869.436160000001</v>
      </c>
      <c r="R135">
        <f t="shared" si="34"/>
        <v>20344.96</v>
      </c>
      <c r="S135">
        <f t="shared" si="35"/>
        <v>-7475.523839999998</v>
      </c>
      <c r="T135">
        <f t="shared" si="36"/>
        <v>-0.58087423155607754</v>
      </c>
      <c r="U135" t="str">
        <f t="shared" si="37"/>
        <v>Jul-2023</v>
      </c>
      <c r="V135" t="str">
        <f t="shared" si="38"/>
        <v>Q3-2023</v>
      </c>
      <c r="W135" t="str">
        <f t="shared" si="39"/>
        <v>Medium</v>
      </c>
      <c r="X135" t="str">
        <f t="shared" si="40"/>
        <v>Africa &gt; South Africa &gt; Johannesburg</v>
      </c>
      <c r="Y135" t="str" cm="1">
        <f t="array" ref="Y135">TEXT(_xlfn.AGGREGATE(15, 6, IF($E$2:$E$1000=E135, $B$2:$B$1000, ""), 1), "MMM-YYYY")</f>
        <v>Jan-2023</v>
      </c>
      <c r="Z135">
        <f t="shared" si="41"/>
        <v>6</v>
      </c>
      <c r="AA135">
        <f t="shared" si="42"/>
        <v>6</v>
      </c>
      <c r="AB135">
        <f t="shared" si="43"/>
        <v>1757891.57342</v>
      </c>
      <c r="AC135">
        <f>SUMIFS($Q$2:Q135, $J$2:J135, J135)</f>
        <v>1509852.2066899999</v>
      </c>
      <c r="AD135">
        <f t="shared" si="44"/>
        <v>0.85889950752341548</v>
      </c>
      <c r="AE135" t="str">
        <f t="shared" si="45"/>
        <v>B</v>
      </c>
      <c r="AF135">
        <f t="shared" si="46"/>
        <v>0</v>
      </c>
      <c r="AG135">
        <f t="shared" si="47"/>
        <v>0</v>
      </c>
      <c r="AH135">
        <f>MIN(StagingTable[[#This Row],[DiscountPct]], ControlPanel!$B$2/100)</f>
        <v>0.192</v>
      </c>
      <c r="AI135">
        <f>StagingTable[[#This Row],[UnitCost]] * (1 + ControlPanel!$B$3/100)</f>
        <v>1462.2939999999999</v>
      </c>
      <c r="AJ135">
        <f>StagingTable[[#This Row],[Quantity]] * (1 + ControlPanel!$B$4/100)</f>
        <v>19.2</v>
      </c>
      <c r="AK135">
        <f>StagingTable[[#This Row],[UnitPrice]] * StagingTable[[#This Row],[UpliftedQuantity]] * (1 - StagingTable[[#This Row],[AdjustedDiscountPct]])</f>
        <v>15443.323392000002</v>
      </c>
      <c r="AL135">
        <f>StagingTable[[#This Row],[InflatedUnitCost]] * StagingTable[[#This Row],[UpliftedQuantity]]</f>
        <v>28076.044799999996</v>
      </c>
      <c r="AM135">
        <f>StagingTable[[#This Row],[ScenarioRevenue]] - StagingTable[[#This Row],[ScenarioCost]]</f>
        <v>-12632.721407999994</v>
      </c>
    </row>
    <row r="136" spans="1:39" x14ac:dyDescent="0.35">
      <c r="A136" t="s">
        <v>605</v>
      </c>
      <c r="B136" s="6">
        <v>45899</v>
      </c>
      <c r="C136" s="2">
        <v>45922</v>
      </c>
      <c r="D136" t="s">
        <v>649</v>
      </c>
      <c r="E136" t="s">
        <v>657</v>
      </c>
      <c r="F136" t="s">
        <v>673</v>
      </c>
      <c r="G136" t="s">
        <v>701</v>
      </c>
      <c r="H136" t="s">
        <v>711</v>
      </c>
      <c r="I136" t="s">
        <v>718</v>
      </c>
      <c r="J136" t="s">
        <v>727</v>
      </c>
      <c r="K136" t="s">
        <v>1323</v>
      </c>
      <c r="L136" s="8">
        <v>663.9</v>
      </c>
      <c r="M136" s="8">
        <v>947.77</v>
      </c>
      <c r="N136" s="8">
        <v>0.17399999999999999</v>
      </c>
      <c r="O136">
        <v>15</v>
      </c>
      <c r="P136">
        <f t="shared" si="32"/>
        <v>23</v>
      </c>
      <c r="Q136">
        <f t="shared" si="33"/>
        <v>11742.8703</v>
      </c>
      <c r="R136">
        <f t="shared" si="34"/>
        <v>9958.5</v>
      </c>
      <c r="S136">
        <f t="shared" si="35"/>
        <v>1784.3703000000005</v>
      </c>
      <c r="T136">
        <f t="shared" si="36"/>
        <v>0.1519535049280073</v>
      </c>
      <c r="U136" t="str">
        <f t="shared" si="37"/>
        <v>Aug-2025</v>
      </c>
      <c r="V136" t="str">
        <f t="shared" si="38"/>
        <v>Q3-2025</v>
      </c>
      <c r="W136" t="str">
        <f t="shared" si="39"/>
        <v>Medium</v>
      </c>
      <c r="X136" t="str">
        <f t="shared" si="40"/>
        <v>Europe &gt; France &gt; Marseille</v>
      </c>
      <c r="Y136" t="str" cm="1">
        <f t="array" ref="Y136">TEXT(_xlfn.AGGREGATE(15, 6, IF($E$2:$E$1000=E136, $B$2:$B$1000, ""), 1), "MMM-YYYY")</f>
        <v>Jan-2023</v>
      </c>
      <c r="Z136">
        <f t="shared" si="41"/>
        <v>31</v>
      </c>
      <c r="AA136">
        <f t="shared" si="42"/>
        <v>31</v>
      </c>
      <c r="AB136">
        <f t="shared" si="43"/>
        <v>1757891.57342</v>
      </c>
      <c r="AC136">
        <f>SUMIFS($Q$2:Q136, $J$2:J136, J136)</f>
        <v>1521595.07699</v>
      </c>
      <c r="AD136">
        <f t="shared" si="44"/>
        <v>0.86557959546373942</v>
      </c>
      <c r="AE136" t="str">
        <f t="shared" si="45"/>
        <v>B</v>
      </c>
      <c r="AF136">
        <f t="shared" si="46"/>
        <v>0</v>
      </c>
      <c r="AG136">
        <f t="shared" si="47"/>
        <v>0</v>
      </c>
      <c r="AH136">
        <f>MIN(StagingTable[[#This Row],[DiscountPct]], ControlPanel!$B$2/100)</f>
        <v>0.17399999999999999</v>
      </c>
      <c r="AI136">
        <f>StagingTable[[#This Row],[UnitCost]] * (1 + ControlPanel!$B$3/100)</f>
        <v>763.4849999999999</v>
      </c>
      <c r="AJ136">
        <f>StagingTable[[#This Row],[Quantity]] * (1 + ControlPanel!$B$4/100)</f>
        <v>18</v>
      </c>
      <c r="AK136">
        <f>StagingTable[[#This Row],[UnitPrice]] * StagingTable[[#This Row],[UpliftedQuantity]] * (1 - StagingTable[[#This Row],[AdjustedDiscountPct]])</f>
        <v>14091.444360000001</v>
      </c>
      <c r="AL136">
        <f>StagingTable[[#This Row],[InflatedUnitCost]] * StagingTable[[#This Row],[UpliftedQuantity]]</f>
        <v>13742.729999999998</v>
      </c>
      <c r="AM136">
        <f>StagingTable[[#This Row],[ScenarioRevenue]] - StagingTable[[#This Row],[ScenarioCost]]</f>
        <v>348.71436000000358</v>
      </c>
    </row>
    <row r="137" spans="1:39" x14ac:dyDescent="0.35">
      <c r="A137" t="s">
        <v>140</v>
      </c>
      <c r="B137" s="6">
        <v>45150</v>
      </c>
      <c r="C137" s="2">
        <v>45175</v>
      </c>
      <c r="D137" t="s">
        <v>647</v>
      </c>
      <c r="E137" t="s">
        <v>659</v>
      </c>
      <c r="F137" t="s">
        <v>685</v>
      </c>
      <c r="G137" t="s">
        <v>705</v>
      </c>
      <c r="H137" t="s">
        <v>707</v>
      </c>
      <c r="I137" t="s">
        <v>717</v>
      </c>
      <c r="J137" t="s">
        <v>727</v>
      </c>
      <c r="K137" t="s">
        <v>859</v>
      </c>
      <c r="L137" s="8">
        <v>950.77</v>
      </c>
      <c r="M137" s="8">
        <v>694.78</v>
      </c>
      <c r="N137" s="8">
        <v>8.4000000000000005E-2</v>
      </c>
      <c r="O137">
        <v>17</v>
      </c>
      <c r="P137">
        <f t="shared" si="32"/>
        <v>25</v>
      </c>
      <c r="Q137">
        <f t="shared" si="33"/>
        <v>10819.114160000001</v>
      </c>
      <c r="R137">
        <f t="shared" si="34"/>
        <v>16163.09</v>
      </c>
      <c r="S137">
        <f t="shared" si="35"/>
        <v>-5343.9758399999992</v>
      </c>
      <c r="T137">
        <f t="shared" si="36"/>
        <v>-0.49393839097821285</v>
      </c>
      <c r="U137" t="str">
        <f t="shared" si="37"/>
        <v>Aug-2023</v>
      </c>
      <c r="V137" t="str">
        <f t="shared" si="38"/>
        <v>Q3-2023</v>
      </c>
      <c r="W137" t="str">
        <f t="shared" si="39"/>
        <v>Low</v>
      </c>
      <c r="X137" t="str">
        <f t="shared" si="40"/>
        <v>Asia &gt; China &gt; Shanghai</v>
      </c>
      <c r="Y137" t="str" cm="1">
        <f t="array" ref="Y137">TEXT(_xlfn.AGGREGATE(15, 6, IF($E$2:$E$1000=E137, $B$2:$B$1000, ""), 1), "MMM-YYYY")</f>
        <v>Jan-2023</v>
      </c>
      <c r="Z137">
        <f t="shared" si="41"/>
        <v>7</v>
      </c>
      <c r="AA137">
        <f t="shared" si="42"/>
        <v>7</v>
      </c>
      <c r="AB137">
        <f t="shared" si="43"/>
        <v>1757891.57342</v>
      </c>
      <c r="AC137">
        <f>SUMIFS($Q$2:Q137, $J$2:J137, J137)</f>
        <v>1532414.1911500001</v>
      </c>
      <c r="AD137">
        <f t="shared" si="44"/>
        <v>0.87173419243865491</v>
      </c>
      <c r="AE137" t="str">
        <f t="shared" si="45"/>
        <v>B</v>
      </c>
      <c r="AF137">
        <f t="shared" si="46"/>
        <v>0</v>
      </c>
      <c r="AG137">
        <f t="shared" si="47"/>
        <v>0</v>
      </c>
      <c r="AH137">
        <f>MIN(StagingTable[[#This Row],[DiscountPct]], ControlPanel!$B$2/100)</f>
        <v>8.4000000000000005E-2</v>
      </c>
      <c r="AI137">
        <f>StagingTable[[#This Row],[UnitCost]] * (1 + ControlPanel!$B$3/100)</f>
        <v>1093.3854999999999</v>
      </c>
      <c r="AJ137">
        <f>StagingTable[[#This Row],[Quantity]] * (1 + ControlPanel!$B$4/100)</f>
        <v>20.399999999999999</v>
      </c>
      <c r="AK137">
        <f>StagingTable[[#This Row],[UnitPrice]] * StagingTable[[#This Row],[UpliftedQuantity]] * (1 - StagingTable[[#This Row],[AdjustedDiscountPct]])</f>
        <v>12982.936991999999</v>
      </c>
      <c r="AL137">
        <f>StagingTable[[#This Row],[InflatedUnitCost]] * StagingTable[[#This Row],[UpliftedQuantity]]</f>
        <v>22305.064199999997</v>
      </c>
      <c r="AM137">
        <f>StagingTable[[#This Row],[ScenarioRevenue]] - StagingTable[[#This Row],[ScenarioCost]]</f>
        <v>-9322.1272079999981</v>
      </c>
    </row>
    <row r="138" spans="1:39" x14ac:dyDescent="0.35">
      <c r="A138" t="s">
        <v>640</v>
      </c>
      <c r="B138" s="6">
        <v>45282</v>
      </c>
      <c r="C138" s="2">
        <v>45307</v>
      </c>
      <c r="D138" t="s">
        <v>647</v>
      </c>
      <c r="E138" t="s">
        <v>654</v>
      </c>
      <c r="F138" t="s">
        <v>696</v>
      </c>
      <c r="G138" t="s">
        <v>705</v>
      </c>
      <c r="H138" t="s">
        <v>707</v>
      </c>
      <c r="I138" t="s">
        <v>720</v>
      </c>
      <c r="J138" t="s">
        <v>727</v>
      </c>
      <c r="K138" t="s">
        <v>1358</v>
      </c>
      <c r="L138" s="8">
        <v>1346.81</v>
      </c>
      <c r="M138" s="8">
        <v>978.09</v>
      </c>
      <c r="N138" s="8">
        <v>0.159</v>
      </c>
      <c r="O138">
        <v>13</v>
      </c>
      <c r="P138">
        <f t="shared" si="32"/>
        <v>25</v>
      </c>
      <c r="Q138">
        <f t="shared" si="33"/>
        <v>10693.457969999999</v>
      </c>
      <c r="R138">
        <f t="shared" si="34"/>
        <v>17508.53</v>
      </c>
      <c r="S138">
        <f t="shared" si="35"/>
        <v>-6815.0720299999994</v>
      </c>
      <c r="T138">
        <f t="shared" si="36"/>
        <v>-0.63731227532939938</v>
      </c>
      <c r="U138" t="str">
        <f t="shared" si="37"/>
        <v>Dec-2023</v>
      </c>
      <c r="V138" t="str">
        <f t="shared" si="38"/>
        <v>Q4-2023</v>
      </c>
      <c r="W138" t="str">
        <f t="shared" si="39"/>
        <v>Medium</v>
      </c>
      <c r="X138" t="str">
        <f t="shared" si="40"/>
        <v>Asia &gt; India &gt; Hyderabad</v>
      </c>
      <c r="Y138" t="str" cm="1">
        <f t="array" ref="Y138">TEXT(_xlfn.AGGREGATE(15, 6, IF($E$2:$E$1000=E138, $B$2:$B$1000, ""), 1), "MMM-YYYY")</f>
        <v>Jan-2023</v>
      </c>
      <c r="Z138">
        <f t="shared" si="41"/>
        <v>11</v>
      </c>
      <c r="AA138">
        <f t="shared" si="42"/>
        <v>11</v>
      </c>
      <c r="AB138">
        <f t="shared" si="43"/>
        <v>1757891.57342</v>
      </c>
      <c r="AC138">
        <f>SUMIFS($Q$2:Q138, $J$2:J138, J138)</f>
        <v>1543107.6491200002</v>
      </c>
      <c r="AD138">
        <f t="shared" si="44"/>
        <v>0.87781730821876858</v>
      </c>
      <c r="AE138" t="str">
        <f t="shared" si="45"/>
        <v>B</v>
      </c>
      <c r="AF138">
        <f t="shared" si="46"/>
        <v>0</v>
      </c>
      <c r="AG138">
        <f t="shared" si="47"/>
        <v>0</v>
      </c>
      <c r="AH138">
        <f>MIN(StagingTable[[#This Row],[DiscountPct]], ControlPanel!$B$2/100)</f>
        <v>0.159</v>
      </c>
      <c r="AI138">
        <f>StagingTable[[#This Row],[UnitCost]] * (1 + ControlPanel!$B$3/100)</f>
        <v>1548.8314999999998</v>
      </c>
      <c r="AJ138">
        <f>StagingTable[[#This Row],[Quantity]] * (1 + ControlPanel!$B$4/100)</f>
        <v>15.6</v>
      </c>
      <c r="AK138">
        <f>StagingTable[[#This Row],[UnitPrice]] * StagingTable[[#This Row],[UpliftedQuantity]] * (1 - StagingTable[[#This Row],[AdjustedDiscountPct]])</f>
        <v>12832.149563999999</v>
      </c>
      <c r="AL138">
        <f>StagingTable[[#This Row],[InflatedUnitCost]] * StagingTable[[#This Row],[UpliftedQuantity]]</f>
        <v>24161.771399999994</v>
      </c>
      <c r="AM138">
        <f>StagingTable[[#This Row],[ScenarioRevenue]] - StagingTable[[#This Row],[ScenarioCost]]</f>
        <v>-11329.621835999995</v>
      </c>
    </row>
    <row r="139" spans="1:39" x14ac:dyDescent="0.35">
      <c r="A139" t="s">
        <v>526</v>
      </c>
      <c r="B139" s="6">
        <v>45575</v>
      </c>
      <c r="C139" s="2">
        <v>45576</v>
      </c>
      <c r="D139" t="s">
        <v>649</v>
      </c>
      <c r="E139" t="s">
        <v>658</v>
      </c>
      <c r="F139" t="s">
        <v>693</v>
      </c>
      <c r="G139" t="s">
        <v>703</v>
      </c>
      <c r="H139" t="s">
        <v>710</v>
      </c>
      <c r="I139" t="s">
        <v>716</v>
      </c>
      <c r="J139" t="s">
        <v>727</v>
      </c>
      <c r="K139" t="s">
        <v>1245</v>
      </c>
      <c r="L139" s="8">
        <v>1389.46</v>
      </c>
      <c r="M139" s="8">
        <v>1784.7</v>
      </c>
      <c r="N139" s="8">
        <v>0.14599999999999999</v>
      </c>
      <c r="O139">
        <v>7</v>
      </c>
      <c r="P139">
        <f t="shared" si="32"/>
        <v>1</v>
      </c>
      <c r="Q139">
        <f t="shared" si="33"/>
        <v>10668.936599999999</v>
      </c>
      <c r="R139">
        <f t="shared" si="34"/>
        <v>9726.2200000000012</v>
      </c>
      <c r="S139">
        <f t="shared" si="35"/>
        <v>942.71659999999792</v>
      </c>
      <c r="T139">
        <f t="shared" si="36"/>
        <v>8.8360877503011692E-2</v>
      </c>
      <c r="U139" t="str">
        <f t="shared" si="37"/>
        <v>Oct-2024</v>
      </c>
      <c r="V139" t="str">
        <f t="shared" si="38"/>
        <v>Q4-2024</v>
      </c>
      <c r="W139" t="str">
        <f t="shared" si="39"/>
        <v>High</v>
      </c>
      <c r="X139" t="str">
        <f t="shared" si="40"/>
        <v>Europe &gt; United Kingdom &gt; Manchester</v>
      </c>
      <c r="Y139" t="str" cm="1">
        <f t="array" ref="Y139">TEXT(_xlfn.AGGREGATE(15, 6, IF($E$2:$E$1000=E139, $B$2:$B$1000, ""), 1), "MMM-YYYY")</f>
        <v>Jan-2023</v>
      </c>
      <c r="Z139">
        <f t="shared" si="41"/>
        <v>21</v>
      </c>
      <c r="AA139">
        <f t="shared" si="42"/>
        <v>21</v>
      </c>
      <c r="AB139">
        <f t="shared" si="43"/>
        <v>1757891.57342</v>
      </c>
      <c r="AC139">
        <f>SUMIFS($Q$2:Q139, $J$2:J139, J139)</f>
        <v>1553776.5857200001</v>
      </c>
      <c r="AD139">
        <f t="shared" si="44"/>
        <v>0.88388647469144432</v>
      </c>
      <c r="AE139" t="str">
        <f t="shared" si="45"/>
        <v>B</v>
      </c>
      <c r="AF139">
        <f t="shared" si="46"/>
        <v>1</v>
      </c>
      <c r="AG139">
        <f t="shared" si="47"/>
        <v>0</v>
      </c>
      <c r="AH139">
        <f>MIN(StagingTable[[#This Row],[DiscountPct]], ControlPanel!$B$2/100)</f>
        <v>0.14599999999999999</v>
      </c>
      <c r="AI139">
        <f>StagingTable[[#This Row],[UnitCost]] * (1 + ControlPanel!$B$3/100)</f>
        <v>1597.8789999999999</v>
      </c>
      <c r="AJ139">
        <f>StagingTable[[#This Row],[Quantity]] * (1 + ControlPanel!$B$4/100)</f>
        <v>8.4</v>
      </c>
      <c r="AK139">
        <f>StagingTable[[#This Row],[UnitPrice]] * StagingTable[[#This Row],[UpliftedQuantity]] * (1 - StagingTable[[#This Row],[AdjustedDiscountPct]])</f>
        <v>12802.72392</v>
      </c>
      <c r="AL139">
        <f>StagingTable[[#This Row],[InflatedUnitCost]] * StagingTable[[#This Row],[UpliftedQuantity]]</f>
        <v>13422.1836</v>
      </c>
      <c r="AM139">
        <f>StagingTable[[#This Row],[ScenarioRevenue]] - StagingTable[[#This Row],[ScenarioCost]]</f>
        <v>-619.45967999999993</v>
      </c>
    </row>
    <row r="140" spans="1:39" x14ac:dyDescent="0.35">
      <c r="A140" t="s">
        <v>97</v>
      </c>
      <c r="B140" s="6">
        <v>45791</v>
      </c>
      <c r="C140" s="2">
        <v>45801</v>
      </c>
      <c r="D140" t="s">
        <v>649</v>
      </c>
      <c r="E140" t="s">
        <v>657</v>
      </c>
      <c r="F140" t="s">
        <v>690</v>
      </c>
      <c r="G140" t="s">
        <v>705</v>
      </c>
      <c r="H140" t="s">
        <v>709</v>
      </c>
      <c r="I140" t="s">
        <v>723</v>
      </c>
      <c r="J140" t="s">
        <v>727</v>
      </c>
      <c r="K140" t="s">
        <v>816</v>
      </c>
      <c r="L140" s="8">
        <v>170.39</v>
      </c>
      <c r="M140" s="8">
        <v>388.04</v>
      </c>
      <c r="N140" s="8">
        <v>8.4000000000000005E-2</v>
      </c>
      <c r="O140">
        <v>30</v>
      </c>
      <c r="P140">
        <f t="shared" si="32"/>
        <v>10</v>
      </c>
      <c r="Q140">
        <f t="shared" si="33"/>
        <v>10663.3392</v>
      </c>
      <c r="R140">
        <f t="shared" si="34"/>
        <v>5111.7</v>
      </c>
      <c r="S140">
        <f t="shared" si="35"/>
        <v>5551.6392000000005</v>
      </c>
      <c r="T140">
        <f t="shared" si="36"/>
        <v>0.52062858508711796</v>
      </c>
      <c r="U140" t="str">
        <f t="shared" si="37"/>
        <v>May-2025</v>
      </c>
      <c r="V140" t="str">
        <f t="shared" si="38"/>
        <v>Q2-2025</v>
      </c>
      <c r="W140" t="str">
        <f t="shared" si="39"/>
        <v>Low</v>
      </c>
      <c r="X140" t="str">
        <f t="shared" si="40"/>
        <v>Europe &gt; France &gt; Paris</v>
      </c>
      <c r="Y140" t="str" cm="1">
        <f t="array" ref="Y140">TEXT(_xlfn.AGGREGATE(15, 6, IF($E$2:$E$1000=E140, $B$2:$B$1000, ""), 1), "MMM-YYYY")</f>
        <v>Jan-2023</v>
      </c>
      <c r="Z140">
        <f t="shared" si="41"/>
        <v>28</v>
      </c>
      <c r="AA140">
        <f t="shared" si="42"/>
        <v>28</v>
      </c>
      <c r="AB140">
        <f t="shared" si="43"/>
        <v>1757891.57342</v>
      </c>
      <c r="AC140">
        <f>SUMIFS($Q$2:Q140, $J$2:J140, J140)</f>
        <v>1564439.9249200001</v>
      </c>
      <c r="AD140">
        <f t="shared" si="44"/>
        <v>0.88995245700868952</v>
      </c>
      <c r="AE140" t="str">
        <f t="shared" si="45"/>
        <v>B</v>
      </c>
      <c r="AF140">
        <f t="shared" si="46"/>
        <v>0</v>
      </c>
      <c r="AG140">
        <f t="shared" si="47"/>
        <v>0</v>
      </c>
      <c r="AH140">
        <f>MIN(StagingTable[[#This Row],[DiscountPct]], ControlPanel!$B$2/100)</f>
        <v>8.4000000000000005E-2</v>
      </c>
      <c r="AI140">
        <f>StagingTable[[#This Row],[UnitCost]] * (1 + ControlPanel!$B$3/100)</f>
        <v>195.94849999999997</v>
      </c>
      <c r="AJ140">
        <f>StagingTable[[#This Row],[Quantity]] * (1 + ControlPanel!$B$4/100)</f>
        <v>36</v>
      </c>
      <c r="AK140">
        <f>StagingTable[[#This Row],[UnitPrice]] * StagingTable[[#This Row],[UpliftedQuantity]] * (1 - StagingTable[[#This Row],[AdjustedDiscountPct]])</f>
        <v>12796.00704</v>
      </c>
      <c r="AL140">
        <f>StagingTable[[#This Row],[InflatedUnitCost]] * StagingTable[[#This Row],[UpliftedQuantity]]</f>
        <v>7054.1459999999988</v>
      </c>
      <c r="AM140">
        <f>StagingTable[[#This Row],[ScenarioRevenue]] - StagingTable[[#This Row],[ScenarioCost]]</f>
        <v>5741.8610400000016</v>
      </c>
    </row>
    <row r="141" spans="1:39" x14ac:dyDescent="0.35">
      <c r="A141" t="s">
        <v>184</v>
      </c>
      <c r="B141" s="6">
        <v>45574</v>
      </c>
      <c r="C141" s="2">
        <v>45604</v>
      </c>
      <c r="D141" t="s">
        <v>649</v>
      </c>
      <c r="E141" t="s">
        <v>658</v>
      </c>
      <c r="F141" t="s">
        <v>693</v>
      </c>
      <c r="G141" t="s">
        <v>705</v>
      </c>
      <c r="H141" t="s">
        <v>710</v>
      </c>
      <c r="I141" t="s">
        <v>713</v>
      </c>
      <c r="J141" t="s">
        <v>727</v>
      </c>
      <c r="K141" t="s">
        <v>903</v>
      </c>
      <c r="L141" s="8">
        <v>343.85</v>
      </c>
      <c r="M141" s="8">
        <v>538.04</v>
      </c>
      <c r="N141" s="8">
        <v>0.13900000000000001</v>
      </c>
      <c r="O141">
        <v>23</v>
      </c>
      <c r="P141">
        <f t="shared" si="32"/>
        <v>30</v>
      </c>
      <c r="Q141">
        <f t="shared" si="33"/>
        <v>10654.806119999997</v>
      </c>
      <c r="R141">
        <f t="shared" si="34"/>
        <v>7908.55</v>
      </c>
      <c r="S141">
        <f t="shared" si="35"/>
        <v>2746.2561199999973</v>
      </c>
      <c r="T141">
        <f t="shared" si="36"/>
        <v>0.25774810813732552</v>
      </c>
      <c r="U141" t="str">
        <f t="shared" si="37"/>
        <v>Oct-2024</v>
      </c>
      <c r="V141" t="str">
        <f t="shared" si="38"/>
        <v>Q4-2024</v>
      </c>
      <c r="W141" t="str">
        <f t="shared" si="39"/>
        <v>Low</v>
      </c>
      <c r="X141" t="str">
        <f t="shared" si="40"/>
        <v>Europe &gt; United Kingdom &gt; Manchester</v>
      </c>
      <c r="Y141" t="str" cm="1">
        <f t="array" ref="Y141">TEXT(_xlfn.AGGREGATE(15, 6, IF($E$2:$E$1000=E141, $B$2:$B$1000, ""), 1), "MMM-YYYY")</f>
        <v>Jan-2023</v>
      </c>
      <c r="Z141">
        <f t="shared" si="41"/>
        <v>21</v>
      </c>
      <c r="AA141">
        <f t="shared" si="42"/>
        <v>21</v>
      </c>
      <c r="AB141">
        <f t="shared" si="43"/>
        <v>1757891.57342</v>
      </c>
      <c r="AC141">
        <f>SUMIFS($Q$2:Q141, $J$2:J141, J141)</f>
        <v>1575094.7310400002</v>
      </c>
      <c r="AD141">
        <f t="shared" si="44"/>
        <v>0.89601358516989404</v>
      </c>
      <c r="AE141" t="str">
        <f t="shared" si="45"/>
        <v>B</v>
      </c>
      <c r="AF141">
        <f t="shared" si="46"/>
        <v>0</v>
      </c>
      <c r="AG141">
        <f t="shared" si="47"/>
        <v>0</v>
      </c>
      <c r="AH141">
        <f>MIN(StagingTable[[#This Row],[DiscountPct]], ControlPanel!$B$2/100)</f>
        <v>0.13900000000000001</v>
      </c>
      <c r="AI141">
        <f>StagingTable[[#This Row],[UnitCost]] * (1 + ControlPanel!$B$3/100)</f>
        <v>395.42750000000001</v>
      </c>
      <c r="AJ141">
        <f>StagingTable[[#This Row],[Quantity]] * (1 + ControlPanel!$B$4/100)</f>
        <v>27.599999999999998</v>
      </c>
      <c r="AK141">
        <f>StagingTable[[#This Row],[UnitPrice]] * StagingTable[[#This Row],[UpliftedQuantity]] * (1 - StagingTable[[#This Row],[AdjustedDiscountPct]])</f>
        <v>12785.767343999998</v>
      </c>
      <c r="AL141">
        <f>StagingTable[[#This Row],[InflatedUnitCost]] * StagingTable[[#This Row],[UpliftedQuantity]]</f>
        <v>10913.798999999999</v>
      </c>
      <c r="AM141">
        <f>StagingTable[[#This Row],[ScenarioRevenue]] - StagingTable[[#This Row],[ScenarioCost]]</f>
        <v>1871.968343999999</v>
      </c>
    </row>
    <row r="142" spans="1:39" x14ac:dyDescent="0.35">
      <c r="A142" t="s">
        <v>595</v>
      </c>
      <c r="B142" s="6">
        <v>45080</v>
      </c>
      <c r="C142" s="2">
        <v>45108</v>
      </c>
      <c r="D142" t="s">
        <v>648</v>
      </c>
      <c r="E142" t="s">
        <v>655</v>
      </c>
      <c r="F142" t="s">
        <v>672</v>
      </c>
      <c r="G142" t="s">
        <v>705</v>
      </c>
      <c r="H142" t="s">
        <v>709</v>
      </c>
      <c r="I142" t="s">
        <v>720</v>
      </c>
      <c r="J142" t="s">
        <v>727</v>
      </c>
      <c r="K142" t="s">
        <v>1313</v>
      </c>
      <c r="L142" s="8">
        <v>860.4</v>
      </c>
      <c r="M142" s="8">
        <v>2066.6</v>
      </c>
      <c r="N142" s="8">
        <v>0.01</v>
      </c>
      <c r="O142">
        <v>5</v>
      </c>
      <c r="P142">
        <f t="shared" si="32"/>
        <v>28</v>
      </c>
      <c r="Q142">
        <f t="shared" si="33"/>
        <v>10229.67</v>
      </c>
      <c r="R142">
        <f t="shared" si="34"/>
        <v>4302</v>
      </c>
      <c r="S142">
        <f t="shared" si="35"/>
        <v>5927.67</v>
      </c>
      <c r="T142">
        <f t="shared" si="36"/>
        <v>0.57945857491004105</v>
      </c>
      <c r="U142" t="str">
        <f t="shared" si="37"/>
        <v>Jun-2023</v>
      </c>
      <c r="V142" t="str">
        <f t="shared" si="38"/>
        <v>Q2-2023</v>
      </c>
      <c r="W142" t="str">
        <f t="shared" si="39"/>
        <v>High</v>
      </c>
      <c r="X142" t="str">
        <f t="shared" si="40"/>
        <v>Americas &gt; Brazil &gt; Brasília</v>
      </c>
      <c r="Y142" t="str" cm="1">
        <f t="array" ref="Y142">TEXT(_xlfn.AGGREGATE(15, 6, IF($E$2:$E$1000=E142, $B$2:$B$1000, ""), 1), "MMM-YYYY")</f>
        <v>Jan-2023</v>
      </c>
      <c r="Z142">
        <f t="shared" si="41"/>
        <v>5</v>
      </c>
      <c r="AA142">
        <f t="shared" si="42"/>
        <v>5</v>
      </c>
      <c r="AB142">
        <f t="shared" si="43"/>
        <v>1757891.57342</v>
      </c>
      <c r="AC142">
        <f>SUMIFS($Q$2:Q142, $J$2:J142, J142)</f>
        <v>1585324.4010400001</v>
      </c>
      <c r="AD142">
        <f t="shared" si="44"/>
        <v>0.90183286899528836</v>
      </c>
      <c r="AE142" t="str">
        <f t="shared" si="45"/>
        <v>B</v>
      </c>
      <c r="AF142">
        <f t="shared" si="46"/>
        <v>0</v>
      </c>
      <c r="AG142">
        <f t="shared" si="47"/>
        <v>0</v>
      </c>
      <c r="AH142">
        <f>MIN(StagingTable[[#This Row],[DiscountPct]], ControlPanel!$B$2/100)</f>
        <v>0.01</v>
      </c>
      <c r="AI142">
        <f>StagingTable[[#This Row],[UnitCost]] * (1 + ControlPanel!$B$3/100)</f>
        <v>989.45999999999992</v>
      </c>
      <c r="AJ142">
        <f>StagingTable[[#This Row],[Quantity]] * (1 + ControlPanel!$B$4/100)</f>
        <v>6</v>
      </c>
      <c r="AK142">
        <f>StagingTable[[#This Row],[UnitPrice]] * StagingTable[[#This Row],[UpliftedQuantity]] * (1 - StagingTable[[#This Row],[AdjustedDiscountPct]])</f>
        <v>12275.603999999998</v>
      </c>
      <c r="AL142">
        <f>StagingTable[[#This Row],[InflatedUnitCost]] * StagingTable[[#This Row],[UpliftedQuantity]]</f>
        <v>5936.7599999999993</v>
      </c>
      <c r="AM142">
        <f>StagingTable[[#This Row],[ScenarioRevenue]] - StagingTable[[#This Row],[ScenarioCost]]</f>
        <v>6338.8439999999982</v>
      </c>
    </row>
    <row r="143" spans="1:39" x14ac:dyDescent="0.35">
      <c r="A143" t="s">
        <v>120</v>
      </c>
      <c r="B143" s="6">
        <v>45433</v>
      </c>
      <c r="C143" s="2">
        <v>45439</v>
      </c>
      <c r="D143" t="s">
        <v>646</v>
      </c>
      <c r="E143" t="s">
        <v>661</v>
      </c>
      <c r="F143" t="s">
        <v>682</v>
      </c>
      <c r="G143" t="s">
        <v>703</v>
      </c>
      <c r="H143" t="s">
        <v>708</v>
      </c>
      <c r="I143" t="s">
        <v>724</v>
      </c>
      <c r="J143" t="s">
        <v>727</v>
      </c>
      <c r="K143" t="s">
        <v>839</v>
      </c>
      <c r="L143" s="8">
        <v>1157.51</v>
      </c>
      <c r="M143" s="8">
        <v>1394.3</v>
      </c>
      <c r="N143" s="8">
        <v>0.27800000000000002</v>
      </c>
      <c r="O143">
        <v>10</v>
      </c>
      <c r="P143">
        <f t="shared" si="32"/>
        <v>6</v>
      </c>
      <c r="Q143">
        <f t="shared" si="33"/>
        <v>10066.846</v>
      </c>
      <c r="R143">
        <f t="shared" si="34"/>
        <v>11575.1</v>
      </c>
      <c r="S143">
        <f t="shared" si="35"/>
        <v>-1508.2540000000008</v>
      </c>
      <c r="T143">
        <f t="shared" si="36"/>
        <v>-0.14982388724333331</v>
      </c>
      <c r="U143" t="str">
        <f t="shared" si="37"/>
        <v>May-2024</v>
      </c>
      <c r="V143" t="str">
        <f t="shared" si="38"/>
        <v>Q2-2024</v>
      </c>
      <c r="W143" t="str">
        <f t="shared" si="39"/>
        <v>Medium</v>
      </c>
      <c r="X143" t="str">
        <f t="shared" si="40"/>
        <v>Africa &gt; South Africa &gt; Johannesburg</v>
      </c>
      <c r="Y143" t="str" cm="1">
        <f t="array" ref="Y143">TEXT(_xlfn.AGGREGATE(15, 6, IF($E$2:$E$1000=E143, $B$2:$B$1000, ""), 1), "MMM-YYYY")</f>
        <v>Jan-2023</v>
      </c>
      <c r="Z143">
        <f t="shared" si="41"/>
        <v>16</v>
      </c>
      <c r="AA143">
        <f t="shared" si="42"/>
        <v>16</v>
      </c>
      <c r="AB143">
        <f t="shared" si="43"/>
        <v>1757891.57342</v>
      </c>
      <c r="AC143">
        <f>SUMIFS($Q$2:Q143, $J$2:J143, J143)</f>
        <v>1595391.24704</v>
      </c>
      <c r="AD143">
        <f t="shared" si="44"/>
        <v>0.90755952822286212</v>
      </c>
      <c r="AE143" t="str">
        <f t="shared" si="45"/>
        <v>B</v>
      </c>
      <c r="AF143">
        <f t="shared" si="46"/>
        <v>1</v>
      </c>
      <c r="AG143">
        <f t="shared" si="47"/>
        <v>1</v>
      </c>
      <c r="AH143">
        <f>MIN(StagingTable[[#This Row],[DiscountPct]], ControlPanel!$B$2/100)</f>
        <v>0.25</v>
      </c>
      <c r="AI143">
        <f>StagingTable[[#This Row],[UnitCost]] * (1 + ControlPanel!$B$3/100)</f>
        <v>1331.1364999999998</v>
      </c>
      <c r="AJ143">
        <f>StagingTable[[#This Row],[Quantity]] * (1 + ControlPanel!$B$4/100)</f>
        <v>12</v>
      </c>
      <c r="AK143">
        <f>StagingTable[[#This Row],[UnitPrice]] * StagingTable[[#This Row],[UpliftedQuantity]] * (1 - StagingTable[[#This Row],[AdjustedDiscountPct]])</f>
        <v>12548.699999999999</v>
      </c>
      <c r="AL143">
        <f>StagingTable[[#This Row],[InflatedUnitCost]] * StagingTable[[#This Row],[UpliftedQuantity]]</f>
        <v>15973.637999999999</v>
      </c>
      <c r="AM143">
        <f>StagingTable[[#This Row],[ScenarioRevenue]] - StagingTable[[#This Row],[ScenarioCost]]</f>
        <v>-3424.9380000000001</v>
      </c>
    </row>
    <row r="144" spans="1:39" x14ac:dyDescent="0.35">
      <c r="A144" t="s">
        <v>234</v>
      </c>
      <c r="B144" s="6">
        <v>45894</v>
      </c>
      <c r="C144" s="2">
        <v>45924</v>
      </c>
      <c r="D144" t="s">
        <v>646</v>
      </c>
      <c r="E144" t="s">
        <v>650</v>
      </c>
      <c r="F144" t="s">
        <v>664</v>
      </c>
      <c r="G144" t="s">
        <v>704</v>
      </c>
      <c r="H144" t="s">
        <v>711</v>
      </c>
      <c r="I144" t="s">
        <v>717</v>
      </c>
      <c r="J144" t="s">
        <v>727</v>
      </c>
      <c r="K144" t="s">
        <v>954</v>
      </c>
      <c r="L144" s="8">
        <v>589.14</v>
      </c>
      <c r="M144" s="8">
        <v>1300.58</v>
      </c>
      <c r="N144" s="8">
        <v>5.5E-2</v>
      </c>
      <c r="O144">
        <v>8</v>
      </c>
      <c r="P144">
        <f t="shared" si="32"/>
        <v>30</v>
      </c>
      <c r="Q144">
        <f t="shared" si="33"/>
        <v>9832.3847999999998</v>
      </c>
      <c r="R144">
        <f t="shared" si="34"/>
        <v>4713.12</v>
      </c>
      <c r="S144">
        <f t="shared" si="35"/>
        <v>5119.2647999999999</v>
      </c>
      <c r="T144">
        <f t="shared" si="36"/>
        <v>0.52065342275863735</v>
      </c>
      <c r="U144" t="str">
        <f t="shared" si="37"/>
        <v>Aug-2025</v>
      </c>
      <c r="V144" t="str">
        <f t="shared" si="38"/>
        <v>Q3-2025</v>
      </c>
      <c r="W144" t="str">
        <f t="shared" si="39"/>
        <v>Medium</v>
      </c>
      <c r="X144" t="str">
        <f t="shared" si="40"/>
        <v>Africa &gt; Kenya &gt; Nairobi</v>
      </c>
      <c r="Y144" t="str" cm="1">
        <f t="array" ref="Y144">TEXT(_xlfn.AGGREGATE(15, 6, IF($E$2:$E$1000=E144, $B$2:$B$1000, ""), 1), "MMM-YYYY")</f>
        <v>Jan-2023</v>
      </c>
      <c r="Z144">
        <f t="shared" si="41"/>
        <v>31</v>
      </c>
      <c r="AA144">
        <f t="shared" si="42"/>
        <v>31</v>
      </c>
      <c r="AB144">
        <f t="shared" si="43"/>
        <v>1757891.57342</v>
      </c>
      <c r="AC144">
        <f>SUMIFS($Q$2:Q144, $J$2:J144, J144)</f>
        <v>1605223.6318399999</v>
      </c>
      <c r="AD144">
        <f t="shared" si="44"/>
        <v>0.91315281107868174</v>
      </c>
      <c r="AE144" t="str">
        <f t="shared" si="45"/>
        <v>B</v>
      </c>
      <c r="AF144">
        <f t="shared" si="46"/>
        <v>0</v>
      </c>
      <c r="AG144">
        <f t="shared" si="47"/>
        <v>0</v>
      </c>
      <c r="AH144">
        <f>MIN(StagingTable[[#This Row],[DiscountPct]], ControlPanel!$B$2/100)</f>
        <v>5.5E-2</v>
      </c>
      <c r="AI144">
        <f>StagingTable[[#This Row],[UnitCost]] * (1 + ControlPanel!$B$3/100)</f>
        <v>677.51099999999997</v>
      </c>
      <c r="AJ144">
        <f>StagingTable[[#This Row],[Quantity]] * (1 + ControlPanel!$B$4/100)</f>
        <v>9.6</v>
      </c>
      <c r="AK144">
        <f>StagingTable[[#This Row],[UnitPrice]] * StagingTable[[#This Row],[UpliftedQuantity]] * (1 - StagingTable[[#This Row],[AdjustedDiscountPct]])</f>
        <v>11798.861759999998</v>
      </c>
      <c r="AL144">
        <f>StagingTable[[#This Row],[InflatedUnitCost]] * StagingTable[[#This Row],[UpliftedQuantity]]</f>
        <v>6504.1055999999999</v>
      </c>
      <c r="AM144">
        <f>StagingTable[[#This Row],[ScenarioRevenue]] - StagingTable[[#This Row],[ScenarioCost]]</f>
        <v>5294.7561599999981</v>
      </c>
    </row>
    <row r="145" spans="1:39" x14ac:dyDescent="0.35">
      <c r="A145" t="s">
        <v>151</v>
      </c>
      <c r="B145" s="6">
        <v>45640</v>
      </c>
      <c r="C145" s="2">
        <v>45669</v>
      </c>
      <c r="D145" t="s">
        <v>647</v>
      </c>
      <c r="E145" t="s">
        <v>659</v>
      </c>
      <c r="F145" t="s">
        <v>676</v>
      </c>
      <c r="G145" t="s">
        <v>702</v>
      </c>
      <c r="H145" t="s">
        <v>708</v>
      </c>
      <c r="I145" t="s">
        <v>713</v>
      </c>
      <c r="J145" t="s">
        <v>727</v>
      </c>
      <c r="K145" t="s">
        <v>870</v>
      </c>
      <c r="L145" s="8">
        <v>1412.15</v>
      </c>
      <c r="M145" s="8">
        <v>1631.04</v>
      </c>
      <c r="N145" s="8">
        <v>8.9999999999999993E-3</v>
      </c>
      <c r="O145">
        <v>6</v>
      </c>
      <c r="P145">
        <f t="shared" si="32"/>
        <v>29</v>
      </c>
      <c r="Q145">
        <f t="shared" si="33"/>
        <v>9698.1638399999993</v>
      </c>
      <c r="R145">
        <f t="shared" si="34"/>
        <v>8472.9000000000015</v>
      </c>
      <c r="S145">
        <f t="shared" si="35"/>
        <v>1225.2638399999978</v>
      </c>
      <c r="T145">
        <f t="shared" si="36"/>
        <v>0.12633977526203535</v>
      </c>
      <c r="U145" t="str">
        <f t="shared" si="37"/>
        <v>Dec-2024</v>
      </c>
      <c r="V145" t="str">
        <f t="shared" si="38"/>
        <v>Q4-2024</v>
      </c>
      <c r="W145" t="str">
        <f t="shared" si="39"/>
        <v>High</v>
      </c>
      <c r="X145" t="str">
        <f t="shared" si="40"/>
        <v>Asia &gt; China &gt; Shenzhen</v>
      </c>
      <c r="Y145" t="str" cm="1">
        <f t="array" ref="Y145">TEXT(_xlfn.AGGREGATE(15, 6, IF($E$2:$E$1000=E145, $B$2:$B$1000, ""), 1), "MMM-YYYY")</f>
        <v>Jan-2023</v>
      </c>
      <c r="Z145">
        <f t="shared" si="41"/>
        <v>23</v>
      </c>
      <c r="AA145">
        <f t="shared" si="42"/>
        <v>23</v>
      </c>
      <c r="AB145">
        <f t="shared" si="43"/>
        <v>1757891.57342</v>
      </c>
      <c r="AC145">
        <f>SUMIFS($Q$2:Q145, $J$2:J145, J145)</f>
        <v>1614921.79568</v>
      </c>
      <c r="AD145">
        <f t="shared" si="44"/>
        <v>0.91866974055638106</v>
      </c>
      <c r="AE145" t="str">
        <f t="shared" si="45"/>
        <v>B</v>
      </c>
      <c r="AF145">
        <f t="shared" si="46"/>
        <v>0</v>
      </c>
      <c r="AG145">
        <f t="shared" si="47"/>
        <v>0</v>
      </c>
      <c r="AH145">
        <f>MIN(StagingTable[[#This Row],[DiscountPct]], ControlPanel!$B$2/100)</f>
        <v>8.9999999999999993E-3</v>
      </c>
      <c r="AI145">
        <f>StagingTable[[#This Row],[UnitCost]] * (1 + ControlPanel!$B$3/100)</f>
        <v>1623.9725000000001</v>
      </c>
      <c r="AJ145">
        <f>StagingTable[[#This Row],[Quantity]] * (1 + ControlPanel!$B$4/100)</f>
        <v>7.1999999999999993</v>
      </c>
      <c r="AK145">
        <f>StagingTable[[#This Row],[UnitPrice]] * StagingTable[[#This Row],[UpliftedQuantity]] * (1 - StagingTable[[#This Row],[AdjustedDiscountPct]])</f>
        <v>11637.796607999999</v>
      </c>
      <c r="AL145">
        <f>StagingTable[[#This Row],[InflatedUnitCost]] * StagingTable[[#This Row],[UpliftedQuantity]]</f>
        <v>11692.601999999999</v>
      </c>
      <c r="AM145">
        <f>StagingTable[[#This Row],[ScenarioRevenue]] - StagingTable[[#This Row],[ScenarioCost]]</f>
        <v>-54.805392000000211</v>
      </c>
    </row>
    <row r="146" spans="1:39" x14ac:dyDescent="0.35">
      <c r="A146" t="s">
        <v>505</v>
      </c>
      <c r="B146" s="6">
        <v>45523</v>
      </c>
      <c r="C146" s="2">
        <v>45542</v>
      </c>
      <c r="D146" t="s">
        <v>649</v>
      </c>
      <c r="E146" t="s">
        <v>657</v>
      </c>
      <c r="F146" t="s">
        <v>679</v>
      </c>
      <c r="G146" t="s">
        <v>701</v>
      </c>
      <c r="H146" t="s">
        <v>711</v>
      </c>
      <c r="I146" t="s">
        <v>713</v>
      </c>
      <c r="J146" t="s">
        <v>727</v>
      </c>
      <c r="K146" t="s">
        <v>1224</v>
      </c>
      <c r="L146" s="8">
        <v>297.58999999999997</v>
      </c>
      <c r="M146" s="8">
        <v>666.41</v>
      </c>
      <c r="N146" s="8">
        <v>0</v>
      </c>
      <c r="O146">
        <v>14</v>
      </c>
      <c r="P146">
        <f t="shared" si="32"/>
        <v>19</v>
      </c>
      <c r="Q146">
        <f t="shared" si="33"/>
        <v>9329.74</v>
      </c>
      <c r="R146">
        <f t="shared" si="34"/>
        <v>4166.2599999999993</v>
      </c>
      <c r="S146">
        <f t="shared" si="35"/>
        <v>5163.4800000000005</v>
      </c>
      <c r="T146">
        <f t="shared" si="36"/>
        <v>0.5534430755841</v>
      </c>
      <c r="U146" t="str">
        <f t="shared" si="37"/>
        <v>Aug-2024</v>
      </c>
      <c r="V146" t="str">
        <f t="shared" si="38"/>
        <v>Q3-2024</v>
      </c>
      <c r="W146" t="str">
        <f t="shared" si="39"/>
        <v>Low</v>
      </c>
      <c r="X146" t="str">
        <f t="shared" si="40"/>
        <v>Europe &gt; France &gt; Lyon</v>
      </c>
      <c r="Y146" t="str" cm="1">
        <f t="array" ref="Y146">TEXT(_xlfn.AGGREGATE(15, 6, IF($E$2:$E$1000=E146, $B$2:$B$1000, ""), 1), "MMM-YYYY")</f>
        <v>Jan-2023</v>
      </c>
      <c r="Z146">
        <f t="shared" si="41"/>
        <v>19</v>
      </c>
      <c r="AA146">
        <f t="shared" si="42"/>
        <v>19</v>
      </c>
      <c r="AB146">
        <f t="shared" si="43"/>
        <v>1757891.57342</v>
      </c>
      <c r="AC146">
        <f>SUMIFS($Q$2:Q146, $J$2:J146, J146)</f>
        <v>1624251.53568</v>
      </c>
      <c r="AD146">
        <f t="shared" si="44"/>
        <v>0.92397708723297323</v>
      </c>
      <c r="AE146" t="str">
        <f t="shared" si="45"/>
        <v>B</v>
      </c>
      <c r="AF146">
        <f t="shared" si="46"/>
        <v>0</v>
      </c>
      <c r="AG146">
        <f t="shared" si="47"/>
        <v>0</v>
      </c>
      <c r="AH146">
        <f>MIN(StagingTable[[#This Row],[DiscountPct]], ControlPanel!$B$2/100)</f>
        <v>0</v>
      </c>
      <c r="AI146">
        <f>StagingTable[[#This Row],[UnitCost]] * (1 + ControlPanel!$B$3/100)</f>
        <v>342.22849999999994</v>
      </c>
      <c r="AJ146">
        <f>StagingTable[[#This Row],[Quantity]] * (1 + ControlPanel!$B$4/100)</f>
        <v>16.8</v>
      </c>
      <c r="AK146">
        <f>StagingTable[[#This Row],[UnitPrice]] * StagingTable[[#This Row],[UpliftedQuantity]] * (1 - StagingTable[[#This Row],[AdjustedDiscountPct]])</f>
        <v>11195.688</v>
      </c>
      <c r="AL146">
        <f>StagingTable[[#This Row],[InflatedUnitCost]] * StagingTable[[#This Row],[UpliftedQuantity]]</f>
        <v>5749.438799999999</v>
      </c>
      <c r="AM146">
        <f>StagingTable[[#This Row],[ScenarioRevenue]] - StagingTable[[#This Row],[ScenarioCost]]</f>
        <v>5446.2492000000011</v>
      </c>
    </row>
    <row r="147" spans="1:39" x14ac:dyDescent="0.35">
      <c r="A147" t="s">
        <v>329</v>
      </c>
      <c r="B147" s="6">
        <v>45809</v>
      </c>
      <c r="C147" s="2">
        <v>45814</v>
      </c>
      <c r="D147" t="s">
        <v>649</v>
      </c>
      <c r="E147" t="s">
        <v>657</v>
      </c>
      <c r="F147" t="s">
        <v>690</v>
      </c>
      <c r="G147" t="s">
        <v>704</v>
      </c>
      <c r="H147" t="s">
        <v>710</v>
      </c>
      <c r="I147" t="s">
        <v>715</v>
      </c>
      <c r="J147" t="s">
        <v>727</v>
      </c>
      <c r="K147" t="s">
        <v>1049</v>
      </c>
      <c r="L147" s="8">
        <v>379.45</v>
      </c>
      <c r="M147" s="8">
        <v>742.23</v>
      </c>
      <c r="N147" s="8">
        <v>0.09</v>
      </c>
      <c r="O147">
        <v>13</v>
      </c>
      <c r="P147">
        <f t="shared" si="32"/>
        <v>5</v>
      </c>
      <c r="Q147">
        <f t="shared" si="33"/>
        <v>8780.5809000000008</v>
      </c>
      <c r="R147">
        <f t="shared" si="34"/>
        <v>4932.8499999999995</v>
      </c>
      <c r="S147">
        <f t="shared" si="35"/>
        <v>3847.7309000000014</v>
      </c>
      <c r="T147">
        <f t="shared" si="36"/>
        <v>0.43820915083192286</v>
      </c>
      <c r="U147" t="str">
        <f t="shared" si="37"/>
        <v>Jun-2025</v>
      </c>
      <c r="V147" t="str">
        <f t="shared" si="38"/>
        <v>Q2-2025</v>
      </c>
      <c r="W147" t="str">
        <f t="shared" si="39"/>
        <v>Low</v>
      </c>
      <c r="X147" t="str">
        <f t="shared" si="40"/>
        <v>Europe &gt; France &gt; Paris</v>
      </c>
      <c r="Y147" t="str" cm="1">
        <f t="array" ref="Y147">TEXT(_xlfn.AGGREGATE(15, 6, IF($E$2:$E$1000=E147, $B$2:$B$1000, ""), 1), "MMM-YYYY")</f>
        <v>Jan-2023</v>
      </c>
      <c r="Z147">
        <f t="shared" si="41"/>
        <v>29</v>
      </c>
      <c r="AA147">
        <f t="shared" si="42"/>
        <v>29</v>
      </c>
      <c r="AB147">
        <f t="shared" si="43"/>
        <v>1757891.57342</v>
      </c>
      <c r="AC147">
        <f>SUMIFS($Q$2:Q147, $J$2:J147, J147)</f>
        <v>1633032.1165799999</v>
      </c>
      <c r="AD147">
        <f t="shared" si="44"/>
        <v>0.92897203745218226</v>
      </c>
      <c r="AE147" t="str">
        <f t="shared" si="45"/>
        <v>B</v>
      </c>
      <c r="AF147">
        <f t="shared" si="46"/>
        <v>1</v>
      </c>
      <c r="AG147">
        <f t="shared" si="47"/>
        <v>0</v>
      </c>
      <c r="AH147">
        <f>MIN(StagingTable[[#This Row],[DiscountPct]], ControlPanel!$B$2/100)</f>
        <v>0.09</v>
      </c>
      <c r="AI147">
        <f>StagingTable[[#This Row],[UnitCost]] * (1 + ControlPanel!$B$3/100)</f>
        <v>436.36749999999995</v>
      </c>
      <c r="AJ147">
        <f>StagingTable[[#This Row],[Quantity]] * (1 + ControlPanel!$B$4/100)</f>
        <v>15.6</v>
      </c>
      <c r="AK147">
        <f>StagingTable[[#This Row],[UnitPrice]] * StagingTable[[#This Row],[UpliftedQuantity]] * (1 - StagingTable[[#This Row],[AdjustedDiscountPct]])</f>
        <v>10536.69708</v>
      </c>
      <c r="AL147">
        <f>StagingTable[[#This Row],[InflatedUnitCost]] * StagingTable[[#This Row],[UpliftedQuantity]]</f>
        <v>6807.3329999999987</v>
      </c>
      <c r="AM147">
        <f>StagingTable[[#This Row],[ScenarioRevenue]] - StagingTable[[#This Row],[ScenarioCost]]</f>
        <v>3729.3640800000012</v>
      </c>
    </row>
    <row r="148" spans="1:39" x14ac:dyDescent="0.35">
      <c r="A148" t="s">
        <v>633</v>
      </c>
      <c r="B148" s="6">
        <v>45578</v>
      </c>
      <c r="C148" s="2">
        <v>45589</v>
      </c>
      <c r="D148" t="s">
        <v>649</v>
      </c>
      <c r="E148" t="s">
        <v>657</v>
      </c>
      <c r="F148" t="s">
        <v>690</v>
      </c>
      <c r="G148" t="s">
        <v>702</v>
      </c>
      <c r="H148" t="s">
        <v>710</v>
      </c>
      <c r="I148" t="s">
        <v>721</v>
      </c>
      <c r="J148" t="s">
        <v>727</v>
      </c>
      <c r="K148" t="s">
        <v>1351</v>
      </c>
      <c r="L148" s="8">
        <v>816.7</v>
      </c>
      <c r="M148" s="8">
        <v>1010.75</v>
      </c>
      <c r="N148" s="8">
        <v>4.7E-2</v>
      </c>
      <c r="O148">
        <v>9</v>
      </c>
      <c r="P148">
        <f t="shared" si="32"/>
        <v>11</v>
      </c>
      <c r="Q148">
        <f t="shared" si="33"/>
        <v>8669.2027500000004</v>
      </c>
      <c r="R148">
        <f t="shared" si="34"/>
        <v>7350.3</v>
      </c>
      <c r="S148">
        <f t="shared" si="35"/>
        <v>1318.9027500000002</v>
      </c>
      <c r="T148">
        <f t="shared" si="36"/>
        <v>0.1521365675753748</v>
      </c>
      <c r="U148" t="str">
        <f t="shared" si="37"/>
        <v>Oct-2024</v>
      </c>
      <c r="V148" t="str">
        <f t="shared" si="38"/>
        <v>Q4-2024</v>
      </c>
      <c r="W148" t="str">
        <f t="shared" si="39"/>
        <v>Medium</v>
      </c>
      <c r="X148" t="str">
        <f t="shared" si="40"/>
        <v>Europe &gt; France &gt; Paris</v>
      </c>
      <c r="Y148" t="str" cm="1">
        <f t="array" ref="Y148">TEXT(_xlfn.AGGREGATE(15, 6, IF($E$2:$E$1000=E148, $B$2:$B$1000, ""), 1), "MMM-YYYY")</f>
        <v>Jan-2023</v>
      </c>
      <c r="Z148">
        <f t="shared" si="41"/>
        <v>21</v>
      </c>
      <c r="AA148">
        <f t="shared" si="42"/>
        <v>21</v>
      </c>
      <c r="AB148">
        <f t="shared" si="43"/>
        <v>1757891.57342</v>
      </c>
      <c r="AC148">
        <f>SUMIFS($Q$2:Q148, $J$2:J148, J148)</f>
        <v>1641701.3193299999</v>
      </c>
      <c r="AD148">
        <f t="shared" si="44"/>
        <v>0.93390362872952937</v>
      </c>
      <c r="AE148" t="str">
        <f t="shared" si="45"/>
        <v>B</v>
      </c>
      <c r="AF148">
        <f t="shared" si="46"/>
        <v>0</v>
      </c>
      <c r="AG148">
        <f t="shared" si="47"/>
        <v>0</v>
      </c>
      <c r="AH148">
        <f>MIN(StagingTable[[#This Row],[DiscountPct]], ControlPanel!$B$2/100)</f>
        <v>4.7E-2</v>
      </c>
      <c r="AI148">
        <f>StagingTable[[#This Row],[UnitCost]] * (1 + ControlPanel!$B$3/100)</f>
        <v>939.20499999999993</v>
      </c>
      <c r="AJ148">
        <f>StagingTable[[#This Row],[Quantity]] * (1 + ControlPanel!$B$4/100)</f>
        <v>10.799999999999999</v>
      </c>
      <c r="AK148">
        <f>StagingTable[[#This Row],[UnitPrice]] * StagingTable[[#This Row],[UpliftedQuantity]] * (1 - StagingTable[[#This Row],[AdjustedDiscountPct]])</f>
        <v>10403.043299999998</v>
      </c>
      <c r="AL148">
        <f>StagingTable[[#This Row],[InflatedUnitCost]] * StagingTable[[#This Row],[UpliftedQuantity]]</f>
        <v>10143.413999999999</v>
      </c>
      <c r="AM148">
        <f>StagingTable[[#This Row],[ScenarioRevenue]] - StagingTable[[#This Row],[ScenarioCost]]</f>
        <v>259.62929999999869</v>
      </c>
    </row>
    <row r="149" spans="1:39" x14ac:dyDescent="0.35">
      <c r="A149" t="s">
        <v>580</v>
      </c>
      <c r="B149" s="6">
        <v>45330</v>
      </c>
      <c r="C149" s="2">
        <v>45331</v>
      </c>
      <c r="D149" t="s">
        <v>646</v>
      </c>
      <c r="E149" t="s">
        <v>650</v>
      </c>
      <c r="F149" t="s">
        <v>675</v>
      </c>
      <c r="G149" t="s">
        <v>701</v>
      </c>
      <c r="H149" t="s">
        <v>711</v>
      </c>
      <c r="I149" t="s">
        <v>721</v>
      </c>
      <c r="J149" t="s">
        <v>727</v>
      </c>
      <c r="K149" t="s">
        <v>1298</v>
      </c>
      <c r="L149" s="8">
        <v>1233.52</v>
      </c>
      <c r="M149" s="8">
        <v>1543.76</v>
      </c>
      <c r="N149" s="8">
        <v>0.126</v>
      </c>
      <c r="O149">
        <v>6</v>
      </c>
      <c r="P149">
        <f t="shared" si="32"/>
        <v>1</v>
      </c>
      <c r="Q149">
        <f t="shared" si="33"/>
        <v>8095.4774399999997</v>
      </c>
      <c r="R149">
        <f t="shared" si="34"/>
        <v>7401.12</v>
      </c>
      <c r="S149">
        <f t="shared" si="35"/>
        <v>694.35743999999977</v>
      </c>
      <c r="T149">
        <f t="shared" si="36"/>
        <v>8.5771030201277396E-2</v>
      </c>
      <c r="U149" t="str">
        <f t="shared" si="37"/>
        <v>Feb-2024</v>
      </c>
      <c r="V149" t="str">
        <f t="shared" si="38"/>
        <v>Q1-2024</v>
      </c>
      <c r="W149" t="str">
        <f t="shared" si="39"/>
        <v>Medium</v>
      </c>
      <c r="X149" t="str">
        <f t="shared" si="40"/>
        <v>Africa &gt; Kenya &gt; Mombasa</v>
      </c>
      <c r="Y149" t="str" cm="1">
        <f t="array" ref="Y149">TEXT(_xlfn.AGGREGATE(15, 6, IF($E$2:$E$1000=E149, $B$2:$B$1000, ""), 1), "MMM-YYYY")</f>
        <v>Jan-2023</v>
      </c>
      <c r="Z149">
        <f t="shared" si="41"/>
        <v>13</v>
      </c>
      <c r="AA149">
        <f t="shared" si="42"/>
        <v>13</v>
      </c>
      <c r="AB149">
        <f t="shared" si="43"/>
        <v>1757891.57342</v>
      </c>
      <c r="AC149">
        <f>SUMIFS($Q$2:Q149, $J$2:J149, J149)</f>
        <v>1649796.7967699999</v>
      </c>
      <c r="AD149">
        <f t="shared" si="44"/>
        <v>0.93850884873422513</v>
      </c>
      <c r="AE149" t="str">
        <f t="shared" si="45"/>
        <v>B</v>
      </c>
      <c r="AF149">
        <f t="shared" si="46"/>
        <v>1</v>
      </c>
      <c r="AG149">
        <f t="shared" si="47"/>
        <v>0</v>
      </c>
      <c r="AH149">
        <f>MIN(StagingTable[[#This Row],[DiscountPct]], ControlPanel!$B$2/100)</f>
        <v>0.126</v>
      </c>
      <c r="AI149">
        <f>StagingTable[[#This Row],[UnitCost]] * (1 + ControlPanel!$B$3/100)</f>
        <v>1418.5479999999998</v>
      </c>
      <c r="AJ149">
        <f>StagingTable[[#This Row],[Quantity]] * (1 + ControlPanel!$B$4/100)</f>
        <v>7.1999999999999993</v>
      </c>
      <c r="AK149">
        <f>StagingTable[[#This Row],[UnitPrice]] * StagingTable[[#This Row],[UpliftedQuantity]] * (1 - StagingTable[[#This Row],[AdjustedDiscountPct]])</f>
        <v>9714.5729279999978</v>
      </c>
      <c r="AL149">
        <f>StagingTable[[#This Row],[InflatedUnitCost]] * StagingTable[[#This Row],[UpliftedQuantity]]</f>
        <v>10213.545599999998</v>
      </c>
      <c r="AM149">
        <f>StagingTable[[#This Row],[ScenarioRevenue]] - StagingTable[[#This Row],[ScenarioCost]]</f>
        <v>-498.97267199999987</v>
      </c>
    </row>
    <row r="150" spans="1:39" x14ac:dyDescent="0.35">
      <c r="A150" t="s">
        <v>308</v>
      </c>
      <c r="B150" s="6">
        <v>45758</v>
      </c>
      <c r="C150" s="2">
        <v>45781</v>
      </c>
      <c r="D150" t="s">
        <v>647</v>
      </c>
      <c r="E150" t="s">
        <v>652</v>
      </c>
      <c r="F150" t="s">
        <v>666</v>
      </c>
      <c r="G150" t="s">
        <v>705</v>
      </c>
      <c r="H150" t="s">
        <v>708</v>
      </c>
      <c r="I150" t="s">
        <v>724</v>
      </c>
      <c r="J150" t="s">
        <v>727</v>
      </c>
      <c r="K150" t="s">
        <v>1028</v>
      </c>
      <c r="L150" s="8">
        <v>786.2</v>
      </c>
      <c r="M150" s="8">
        <v>1075.3</v>
      </c>
      <c r="N150" s="8">
        <v>0.08</v>
      </c>
      <c r="O150">
        <v>8</v>
      </c>
      <c r="P150">
        <f t="shared" si="32"/>
        <v>23</v>
      </c>
      <c r="Q150">
        <f t="shared" si="33"/>
        <v>7914.2079999999996</v>
      </c>
      <c r="R150">
        <f t="shared" si="34"/>
        <v>6289.6</v>
      </c>
      <c r="S150">
        <f t="shared" si="35"/>
        <v>1624.6079999999993</v>
      </c>
      <c r="T150">
        <f t="shared" si="36"/>
        <v>0.2052773947816382</v>
      </c>
      <c r="U150" t="str">
        <f t="shared" si="37"/>
        <v>Apr-2025</v>
      </c>
      <c r="V150" t="str">
        <f t="shared" si="38"/>
        <v>Q2-2025</v>
      </c>
      <c r="W150" t="str">
        <f t="shared" si="39"/>
        <v>Medium</v>
      </c>
      <c r="X150" t="str">
        <f t="shared" si="40"/>
        <v>Asia &gt; Japan &gt; Osaka</v>
      </c>
      <c r="Y150" t="str" cm="1">
        <f t="array" ref="Y150">TEXT(_xlfn.AGGREGATE(15, 6, IF($E$2:$E$1000=E150, $B$2:$B$1000, ""), 1), "MMM-YYYY")</f>
        <v>Mar-2023</v>
      </c>
      <c r="Z150">
        <f t="shared" si="41"/>
        <v>25</v>
      </c>
      <c r="AA150">
        <f t="shared" si="42"/>
        <v>25</v>
      </c>
      <c r="AB150">
        <f t="shared" si="43"/>
        <v>1757891.57342</v>
      </c>
      <c r="AC150">
        <f>SUMIFS($Q$2:Q150, $J$2:J150, J150)</f>
        <v>1657711.00477</v>
      </c>
      <c r="AD150">
        <f t="shared" si="44"/>
        <v>0.94301095120724798</v>
      </c>
      <c r="AE150" t="str">
        <f t="shared" si="45"/>
        <v>B</v>
      </c>
      <c r="AF150">
        <f t="shared" si="46"/>
        <v>0</v>
      </c>
      <c r="AG150">
        <f t="shared" si="47"/>
        <v>0</v>
      </c>
      <c r="AH150">
        <f>MIN(StagingTable[[#This Row],[DiscountPct]], ControlPanel!$B$2/100)</f>
        <v>0.08</v>
      </c>
      <c r="AI150">
        <f>StagingTable[[#This Row],[UnitCost]] * (1 + ControlPanel!$B$3/100)</f>
        <v>904.13</v>
      </c>
      <c r="AJ150">
        <f>StagingTable[[#This Row],[Quantity]] * (1 + ControlPanel!$B$4/100)</f>
        <v>9.6</v>
      </c>
      <c r="AK150">
        <f>StagingTable[[#This Row],[UnitPrice]] * StagingTable[[#This Row],[UpliftedQuantity]] * (1 - StagingTable[[#This Row],[AdjustedDiscountPct]])</f>
        <v>9497.0496000000003</v>
      </c>
      <c r="AL150">
        <f>StagingTable[[#This Row],[InflatedUnitCost]] * StagingTable[[#This Row],[UpliftedQuantity]]</f>
        <v>8679.6479999999992</v>
      </c>
      <c r="AM150">
        <f>StagingTable[[#This Row],[ScenarioRevenue]] - StagingTable[[#This Row],[ScenarioCost]]</f>
        <v>817.40160000000105</v>
      </c>
    </row>
    <row r="151" spans="1:39" x14ac:dyDescent="0.35">
      <c r="A151" t="s">
        <v>264</v>
      </c>
      <c r="B151" s="6">
        <v>45537</v>
      </c>
      <c r="C151" s="2">
        <v>45543</v>
      </c>
      <c r="D151" t="s">
        <v>648</v>
      </c>
      <c r="E151" t="s">
        <v>660</v>
      </c>
      <c r="F151" t="s">
        <v>697</v>
      </c>
      <c r="G151" t="s">
        <v>704</v>
      </c>
      <c r="H151" t="s">
        <v>711</v>
      </c>
      <c r="I151" t="s">
        <v>722</v>
      </c>
      <c r="J151" t="s">
        <v>727</v>
      </c>
      <c r="K151" t="s">
        <v>984</v>
      </c>
      <c r="L151" s="8">
        <v>462.94</v>
      </c>
      <c r="M151" s="8">
        <v>1015.7</v>
      </c>
      <c r="N151" s="8">
        <v>0.14299999999999999</v>
      </c>
      <c r="O151">
        <v>9</v>
      </c>
      <c r="P151">
        <f t="shared" si="32"/>
        <v>6</v>
      </c>
      <c r="Q151">
        <f t="shared" si="33"/>
        <v>7834.0941000000012</v>
      </c>
      <c r="R151">
        <f t="shared" si="34"/>
        <v>4166.46</v>
      </c>
      <c r="S151">
        <f t="shared" si="35"/>
        <v>3667.6341000000011</v>
      </c>
      <c r="T151">
        <f t="shared" si="36"/>
        <v>0.46816314090483041</v>
      </c>
      <c r="U151" t="str">
        <f t="shared" si="37"/>
        <v>Sep-2024</v>
      </c>
      <c r="V151" t="str">
        <f t="shared" si="38"/>
        <v>Q3-2024</v>
      </c>
      <c r="W151" t="str">
        <f t="shared" si="39"/>
        <v>Medium</v>
      </c>
      <c r="X151" t="str">
        <f t="shared" si="40"/>
        <v>Americas &gt; USA &gt; Austin</v>
      </c>
      <c r="Y151" t="str" cm="1">
        <f t="array" ref="Y151">TEXT(_xlfn.AGGREGATE(15, 6, IF($E$2:$E$1000=E151, $B$2:$B$1000, ""), 1), "MMM-YYYY")</f>
        <v>Jan-2023</v>
      </c>
      <c r="Z151">
        <f t="shared" si="41"/>
        <v>20</v>
      </c>
      <c r="AA151">
        <f t="shared" si="42"/>
        <v>20</v>
      </c>
      <c r="AB151">
        <f t="shared" si="43"/>
        <v>1757891.57342</v>
      </c>
      <c r="AC151">
        <f>SUMIFS($Q$2:Q151, $J$2:J151, J151)</f>
        <v>1665545.0988700001</v>
      </c>
      <c r="AD151">
        <f t="shared" si="44"/>
        <v>0.9474674798228091</v>
      </c>
      <c r="AE151" t="str">
        <f t="shared" si="45"/>
        <v>B</v>
      </c>
      <c r="AF151">
        <f t="shared" si="46"/>
        <v>1</v>
      </c>
      <c r="AG151">
        <f t="shared" si="47"/>
        <v>0</v>
      </c>
      <c r="AH151">
        <f>MIN(StagingTable[[#This Row],[DiscountPct]], ControlPanel!$B$2/100)</f>
        <v>0.14299999999999999</v>
      </c>
      <c r="AI151">
        <f>StagingTable[[#This Row],[UnitCost]] * (1 + ControlPanel!$B$3/100)</f>
        <v>532.38099999999997</v>
      </c>
      <c r="AJ151">
        <f>StagingTable[[#This Row],[Quantity]] * (1 + ControlPanel!$B$4/100)</f>
        <v>10.799999999999999</v>
      </c>
      <c r="AK151">
        <f>StagingTable[[#This Row],[UnitPrice]] * StagingTable[[#This Row],[UpliftedQuantity]] * (1 - StagingTable[[#This Row],[AdjustedDiscountPct]])</f>
        <v>9400.9129199999988</v>
      </c>
      <c r="AL151">
        <f>StagingTable[[#This Row],[InflatedUnitCost]] * StagingTable[[#This Row],[UpliftedQuantity]]</f>
        <v>5749.7147999999988</v>
      </c>
      <c r="AM151">
        <f>StagingTable[[#This Row],[ScenarioRevenue]] - StagingTable[[#This Row],[ScenarioCost]]</f>
        <v>3651.19812</v>
      </c>
    </row>
    <row r="152" spans="1:39" x14ac:dyDescent="0.35">
      <c r="A152" t="s">
        <v>478</v>
      </c>
      <c r="B152" s="6">
        <v>45865</v>
      </c>
      <c r="C152" s="2">
        <v>45884</v>
      </c>
      <c r="D152" t="s">
        <v>647</v>
      </c>
      <c r="E152" t="s">
        <v>652</v>
      </c>
      <c r="F152" t="s">
        <v>689</v>
      </c>
      <c r="G152" t="s">
        <v>705</v>
      </c>
      <c r="H152" t="s">
        <v>709</v>
      </c>
      <c r="I152" t="s">
        <v>713</v>
      </c>
      <c r="J152" t="s">
        <v>727</v>
      </c>
      <c r="K152" t="s">
        <v>1197</v>
      </c>
      <c r="L152" s="8">
        <v>275.43</v>
      </c>
      <c r="M152" s="8">
        <v>608.36</v>
      </c>
      <c r="N152" s="8">
        <v>0.25700000000000001</v>
      </c>
      <c r="O152">
        <v>16</v>
      </c>
      <c r="P152">
        <f t="shared" si="32"/>
        <v>19</v>
      </c>
      <c r="Q152">
        <f t="shared" si="33"/>
        <v>7232.1836800000001</v>
      </c>
      <c r="R152">
        <f t="shared" si="34"/>
        <v>4406.88</v>
      </c>
      <c r="S152">
        <f t="shared" si="35"/>
        <v>2825.30368</v>
      </c>
      <c r="T152">
        <f t="shared" si="36"/>
        <v>0.39065706915231446</v>
      </c>
      <c r="U152" t="str">
        <f t="shared" si="37"/>
        <v>Jul-2025</v>
      </c>
      <c r="V152" t="str">
        <f t="shared" si="38"/>
        <v>Q3-2025</v>
      </c>
      <c r="W152" t="str">
        <f t="shared" si="39"/>
        <v>Low</v>
      </c>
      <c r="X152" t="str">
        <f t="shared" si="40"/>
        <v>Asia &gt; Japan &gt; Tokyo</v>
      </c>
      <c r="Y152" t="str" cm="1">
        <f t="array" ref="Y152">TEXT(_xlfn.AGGREGATE(15, 6, IF($E$2:$E$1000=E152, $B$2:$B$1000, ""), 1), "MMM-YYYY")</f>
        <v>Mar-2023</v>
      </c>
      <c r="Z152">
        <f t="shared" si="41"/>
        <v>28</v>
      </c>
      <c r="AA152">
        <f t="shared" si="42"/>
        <v>28</v>
      </c>
      <c r="AB152">
        <f t="shared" si="43"/>
        <v>1757891.57342</v>
      </c>
      <c r="AC152">
        <f>SUMIFS($Q$2:Q152, $J$2:J152, J152)</f>
        <v>1672777.2825500001</v>
      </c>
      <c r="AD152">
        <f t="shared" si="44"/>
        <v>0.9515816036910576</v>
      </c>
      <c r="AE152" t="str">
        <f t="shared" si="45"/>
        <v>C</v>
      </c>
      <c r="AF152">
        <f t="shared" si="46"/>
        <v>0</v>
      </c>
      <c r="AG152">
        <f t="shared" si="47"/>
        <v>1</v>
      </c>
      <c r="AH152">
        <f>MIN(StagingTable[[#This Row],[DiscountPct]], ControlPanel!$B$2/100)</f>
        <v>0.25</v>
      </c>
      <c r="AI152">
        <f>StagingTable[[#This Row],[UnitCost]] * (1 + ControlPanel!$B$3/100)</f>
        <v>316.74449999999996</v>
      </c>
      <c r="AJ152">
        <f>StagingTable[[#This Row],[Quantity]] * (1 + ControlPanel!$B$4/100)</f>
        <v>19.2</v>
      </c>
      <c r="AK152">
        <f>StagingTable[[#This Row],[UnitPrice]] * StagingTable[[#This Row],[UpliftedQuantity]] * (1 - StagingTable[[#This Row],[AdjustedDiscountPct]])</f>
        <v>8760.384</v>
      </c>
      <c r="AL152">
        <f>StagingTable[[#This Row],[InflatedUnitCost]] * StagingTable[[#This Row],[UpliftedQuantity]]</f>
        <v>6081.4943999999987</v>
      </c>
      <c r="AM152">
        <f>StagingTable[[#This Row],[ScenarioRevenue]] - StagingTable[[#This Row],[ScenarioCost]]</f>
        <v>2678.8896000000013</v>
      </c>
    </row>
    <row r="153" spans="1:39" x14ac:dyDescent="0.35">
      <c r="A153" t="s">
        <v>139</v>
      </c>
      <c r="B153" s="6">
        <v>45159</v>
      </c>
      <c r="C153" s="2">
        <v>45173</v>
      </c>
      <c r="D153" t="s">
        <v>648</v>
      </c>
      <c r="E153" t="s">
        <v>653</v>
      </c>
      <c r="F153" t="s">
        <v>681</v>
      </c>
      <c r="G153" t="s">
        <v>702</v>
      </c>
      <c r="H153" t="s">
        <v>710</v>
      </c>
      <c r="I153" t="s">
        <v>721</v>
      </c>
      <c r="J153" t="s">
        <v>727</v>
      </c>
      <c r="K153" t="s">
        <v>858</v>
      </c>
      <c r="L153" s="8">
        <v>178.19</v>
      </c>
      <c r="M153" s="8">
        <v>284.43</v>
      </c>
      <c r="N153" s="8">
        <v>8.8999999999999996E-2</v>
      </c>
      <c r="O153">
        <v>27</v>
      </c>
      <c r="P153">
        <f t="shared" si="32"/>
        <v>14</v>
      </c>
      <c r="Q153">
        <f t="shared" si="33"/>
        <v>6996.124710000001</v>
      </c>
      <c r="R153">
        <f t="shared" si="34"/>
        <v>4811.13</v>
      </c>
      <c r="S153">
        <f t="shared" si="35"/>
        <v>2184.9947100000009</v>
      </c>
      <c r="T153">
        <f t="shared" si="36"/>
        <v>0.31231500302972737</v>
      </c>
      <c r="U153" t="str">
        <f t="shared" si="37"/>
        <v>Aug-2023</v>
      </c>
      <c r="V153" t="str">
        <f t="shared" si="38"/>
        <v>Q3-2023</v>
      </c>
      <c r="W153" t="str">
        <f t="shared" si="39"/>
        <v>Low</v>
      </c>
      <c r="X153" t="str">
        <f t="shared" si="40"/>
        <v>Americas &gt; Canada &gt; Montreal</v>
      </c>
      <c r="Y153" t="str" cm="1">
        <f t="array" ref="Y153">TEXT(_xlfn.AGGREGATE(15, 6, IF($E$2:$E$1000=E153, $B$2:$B$1000, ""), 1), "MMM-YYYY")</f>
        <v>Jan-2023</v>
      </c>
      <c r="Z153">
        <f t="shared" si="41"/>
        <v>7</v>
      </c>
      <c r="AA153">
        <f t="shared" si="42"/>
        <v>7</v>
      </c>
      <c r="AB153">
        <f t="shared" si="43"/>
        <v>1757891.57342</v>
      </c>
      <c r="AC153">
        <f>SUMIFS($Q$2:Q153, $J$2:J153, J153)</f>
        <v>1679773.40726</v>
      </c>
      <c r="AD153">
        <f t="shared" si="44"/>
        <v>0.9555614422748383</v>
      </c>
      <c r="AE153" t="str">
        <f t="shared" si="45"/>
        <v>C</v>
      </c>
      <c r="AF153">
        <f t="shared" si="46"/>
        <v>0</v>
      </c>
      <c r="AG153">
        <f t="shared" si="47"/>
        <v>0</v>
      </c>
      <c r="AH153">
        <f>MIN(StagingTable[[#This Row],[DiscountPct]], ControlPanel!$B$2/100)</f>
        <v>8.8999999999999996E-2</v>
      </c>
      <c r="AI153">
        <f>StagingTable[[#This Row],[UnitCost]] * (1 + ControlPanel!$B$3/100)</f>
        <v>204.91849999999999</v>
      </c>
      <c r="AJ153">
        <f>StagingTable[[#This Row],[Quantity]] * (1 + ControlPanel!$B$4/100)</f>
        <v>32.4</v>
      </c>
      <c r="AK153">
        <f>StagingTable[[#This Row],[UnitPrice]] * StagingTable[[#This Row],[UpliftedQuantity]] * (1 - StagingTable[[#This Row],[AdjustedDiscountPct]])</f>
        <v>8395.349651999999</v>
      </c>
      <c r="AL153">
        <f>StagingTable[[#This Row],[InflatedUnitCost]] * StagingTable[[#This Row],[UpliftedQuantity]]</f>
        <v>6639.3593999999994</v>
      </c>
      <c r="AM153">
        <f>StagingTable[[#This Row],[ScenarioRevenue]] - StagingTable[[#This Row],[ScenarioCost]]</f>
        <v>1755.9902519999996</v>
      </c>
    </row>
    <row r="154" spans="1:39" x14ac:dyDescent="0.35">
      <c r="A154" t="s">
        <v>486</v>
      </c>
      <c r="B154" s="6">
        <v>45841</v>
      </c>
      <c r="C154" s="2">
        <v>45861</v>
      </c>
      <c r="D154" t="s">
        <v>647</v>
      </c>
      <c r="E154" t="s">
        <v>659</v>
      </c>
      <c r="F154" t="s">
        <v>699</v>
      </c>
      <c r="G154" t="s">
        <v>705</v>
      </c>
      <c r="H154" t="s">
        <v>708</v>
      </c>
      <c r="I154" t="s">
        <v>724</v>
      </c>
      <c r="J154" t="s">
        <v>727</v>
      </c>
      <c r="K154" t="s">
        <v>1205</v>
      </c>
      <c r="L154" s="8">
        <v>647.36</v>
      </c>
      <c r="M154" s="8">
        <v>1383.6</v>
      </c>
      <c r="N154" s="8">
        <v>7.3999999999999996E-2</v>
      </c>
      <c r="O154">
        <v>5</v>
      </c>
      <c r="P154">
        <f t="shared" si="32"/>
        <v>20</v>
      </c>
      <c r="Q154">
        <f t="shared" si="33"/>
        <v>6406.0680000000002</v>
      </c>
      <c r="R154">
        <f t="shared" si="34"/>
        <v>3236.8</v>
      </c>
      <c r="S154">
        <f t="shared" si="35"/>
        <v>3169.268</v>
      </c>
      <c r="T154">
        <f t="shared" si="36"/>
        <v>0.49472906000997802</v>
      </c>
      <c r="U154" t="str">
        <f t="shared" si="37"/>
        <v>Jul-2025</v>
      </c>
      <c r="V154" t="str">
        <f t="shared" si="38"/>
        <v>Q3-2025</v>
      </c>
      <c r="W154" t="str">
        <f t="shared" si="39"/>
        <v>Medium</v>
      </c>
      <c r="X154" t="str">
        <f t="shared" si="40"/>
        <v>Asia &gt; China &gt; Beijing</v>
      </c>
      <c r="Y154" t="str" cm="1">
        <f t="array" ref="Y154">TEXT(_xlfn.AGGREGATE(15, 6, IF($E$2:$E$1000=E154, $B$2:$B$1000, ""), 1), "MMM-YYYY")</f>
        <v>Jan-2023</v>
      </c>
      <c r="Z154">
        <f t="shared" si="41"/>
        <v>30</v>
      </c>
      <c r="AA154">
        <f t="shared" si="42"/>
        <v>30</v>
      </c>
      <c r="AB154">
        <f t="shared" si="43"/>
        <v>1757891.57342</v>
      </c>
      <c r="AC154">
        <f>SUMIFS($Q$2:Q154, $J$2:J154, J154)</f>
        <v>1686179.47526</v>
      </c>
      <c r="AD154">
        <f t="shared" si="44"/>
        <v>0.95920561925188408</v>
      </c>
      <c r="AE154" t="str">
        <f t="shared" si="45"/>
        <v>C</v>
      </c>
      <c r="AF154">
        <f t="shared" si="46"/>
        <v>0</v>
      </c>
      <c r="AG154">
        <f t="shared" si="47"/>
        <v>0</v>
      </c>
      <c r="AH154">
        <f>MIN(StagingTable[[#This Row],[DiscountPct]], ControlPanel!$B$2/100)</f>
        <v>7.3999999999999996E-2</v>
      </c>
      <c r="AI154">
        <f>StagingTable[[#This Row],[UnitCost]] * (1 + ControlPanel!$B$3/100)</f>
        <v>744.46399999999994</v>
      </c>
      <c r="AJ154">
        <f>StagingTable[[#This Row],[Quantity]] * (1 + ControlPanel!$B$4/100)</f>
        <v>6</v>
      </c>
      <c r="AK154">
        <f>StagingTable[[#This Row],[UnitPrice]] * StagingTable[[#This Row],[UpliftedQuantity]] * (1 - StagingTable[[#This Row],[AdjustedDiscountPct]])</f>
        <v>7687.2815999999993</v>
      </c>
      <c r="AL154">
        <f>StagingTable[[#This Row],[InflatedUnitCost]] * StagingTable[[#This Row],[UpliftedQuantity]]</f>
        <v>4466.7839999999997</v>
      </c>
      <c r="AM154">
        <f>StagingTable[[#This Row],[ScenarioRevenue]] - StagingTable[[#This Row],[ScenarioCost]]</f>
        <v>3220.4975999999997</v>
      </c>
    </row>
    <row r="155" spans="1:39" x14ac:dyDescent="0.35">
      <c r="A155" t="s">
        <v>100</v>
      </c>
      <c r="B155" s="6">
        <v>45282</v>
      </c>
      <c r="C155" s="2">
        <v>45283</v>
      </c>
      <c r="D155" t="s">
        <v>646</v>
      </c>
      <c r="E155" t="s">
        <v>661</v>
      </c>
      <c r="F155" t="s">
        <v>695</v>
      </c>
      <c r="G155" t="s">
        <v>703</v>
      </c>
      <c r="H155" t="s">
        <v>709</v>
      </c>
      <c r="I155" t="s">
        <v>726</v>
      </c>
      <c r="J155" t="s">
        <v>727</v>
      </c>
      <c r="K155" t="s">
        <v>819</v>
      </c>
      <c r="L155" s="8">
        <v>1186.18</v>
      </c>
      <c r="M155" s="8">
        <v>1285.0899999999999</v>
      </c>
      <c r="N155" s="8">
        <v>7.0000000000000007E-2</v>
      </c>
      <c r="O155">
        <v>5</v>
      </c>
      <c r="P155">
        <f t="shared" si="32"/>
        <v>1</v>
      </c>
      <c r="Q155">
        <f t="shared" si="33"/>
        <v>5975.6684999999998</v>
      </c>
      <c r="R155">
        <f t="shared" si="34"/>
        <v>5930.9000000000005</v>
      </c>
      <c r="S155">
        <f t="shared" si="35"/>
        <v>44.768499999999221</v>
      </c>
      <c r="T155">
        <f t="shared" si="36"/>
        <v>7.4917977796123102E-3</v>
      </c>
      <c r="U155" t="str">
        <f t="shared" si="37"/>
        <v>Dec-2023</v>
      </c>
      <c r="V155" t="str">
        <f t="shared" si="38"/>
        <v>Q4-2023</v>
      </c>
      <c r="W155" t="str">
        <f t="shared" si="39"/>
        <v>Medium</v>
      </c>
      <c r="X155" t="str">
        <f t="shared" si="40"/>
        <v>Africa &gt; South Africa &gt; Cape Town</v>
      </c>
      <c r="Y155" t="str" cm="1">
        <f t="array" ref="Y155">TEXT(_xlfn.AGGREGATE(15, 6, IF($E$2:$E$1000=E155, $B$2:$B$1000, ""), 1), "MMM-YYYY")</f>
        <v>Jan-2023</v>
      </c>
      <c r="Z155">
        <f t="shared" si="41"/>
        <v>11</v>
      </c>
      <c r="AA155">
        <f t="shared" si="42"/>
        <v>11</v>
      </c>
      <c r="AB155">
        <f t="shared" si="43"/>
        <v>1757891.57342</v>
      </c>
      <c r="AC155">
        <f>SUMIFS($Q$2:Q155, $J$2:J155, J155)</f>
        <v>1692155.1437599999</v>
      </c>
      <c r="AD155">
        <f t="shared" si="44"/>
        <v>0.96260495774940824</v>
      </c>
      <c r="AE155" t="str">
        <f t="shared" si="45"/>
        <v>C</v>
      </c>
      <c r="AF155">
        <f t="shared" si="46"/>
        <v>1</v>
      </c>
      <c r="AG155">
        <f t="shared" si="47"/>
        <v>0</v>
      </c>
      <c r="AH155">
        <f>MIN(StagingTable[[#This Row],[DiscountPct]], ControlPanel!$B$2/100)</f>
        <v>7.0000000000000007E-2</v>
      </c>
      <c r="AI155">
        <f>StagingTable[[#This Row],[UnitCost]] * (1 + ControlPanel!$B$3/100)</f>
        <v>1364.107</v>
      </c>
      <c r="AJ155">
        <f>StagingTable[[#This Row],[Quantity]] * (1 + ControlPanel!$B$4/100)</f>
        <v>6</v>
      </c>
      <c r="AK155">
        <f>StagingTable[[#This Row],[UnitPrice]] * StagingTable[[#This Row],[UpliftedQuantity]] * (1 - StagingTable[[#This Row],[AdjustedDiscountPct]])</f>
        <v>7170.8021999999983</v>
      </c>
      <c r="AL155">
        <f>StagingTable[[#This Row],[InflatedUnitCost]] * StagingTable[[#This Row],[UpliftedQuantity]]</f>
        <v>8184.6419999999998</v>
      </c>
      <c r="AM155">
        <f>StagingTable[[#This Row],[ScenarioRevenue]] - StagingTable[[#This Row],[ScenarioCost]]</f>
        <v>-1013.8398000000016</v>
      </c>
    </row>
    <row r="156" spans="1:39" x14ac:dyDescent="0.35">
      <c r="A156" t="s">
        <v>15</v>
      </c>
      <c r="B156" s="6">
        <v>45362</v>
      </c>
      <c r="C156" s="2">
        <v>45388</v>
      </c>
      <c r="D156" t="s">
        <v>646</v>
      </c>
      <c r="E156" t="s">
        <v>650</v>
      </c>
      <c r="F156" t="s">
        <v>662</v>
      </c>
      <c r="G156" t="s">
        <v>701</v>
      </c>
      <c r="H156" t="s">
        <v>707</v>
      </c>
      <c r="I156" t="s">
        <v>712</v>
      </c>
      <c r="J156" t="s">
        <v>727</v>
      </c>
      <c r="K156" t="s">
        <v>734</v>
      </c>
      <c r="L156" s="8">
        <v>279.24</v>
      </c>
      <c r="M156" s="8">
        <v>608.9</v>
      </c>
      <c r="N156" s="8">
        <v>0.112</v>
      </c>
      <c r="O156">
        <v>11</v>
      </c>
      <c r="P156">
        <f t="shared" si="32"/>
        <v>26</v>
      </c>
      <c r="Q156">
        <f t="shared" si="33"/>
        <v>5947.7352000000001</v>
      </c>
      <c r="R156">
        <f t="shared" si="34"/>
        <v>3071.6400000000003</v>
      </c>
      <c r="S156">
        <f t="shared" si="35"/>
        <v>2876.0951999999997</v>
      </c>
      <c r="T156">
        <f t="shared" si="36"/>
        <v>0.48356140670149533</v>
      </c>
      <c r="U156" t="str">
        <f t="shared" si="37"/>
        <v>Mar-2024</v>
      </c>
      <c r="V156" t="str">
        <f t="shared" si="38"/>
        <v>Q1-2024</v>
      </c>
      <c r="W156" t="str">
        <f t="shared" si="39"/>
        <v>Low</v>
      </c>
      <c r="X156" t="str">
        <f t="shared" si="40"/>
        <v>Africa &gt; Kenya &gt; Kisumu</v>
      </c>
      <c r="Y156" t="str" cm="1">
        <f t="array" ref="Y156">TEXT(_xlfn.AGGREGATE(15, 6, IF($E$2:$E$1000=E156, $B$2:$B$1000, ""), 1), "MMM-YYYY")</f>
        <v>Jan-2023</v>
      </c>
      <c r="Z156">
        <f t="shared" si="41"/>
        <v>14</v>
      </c>
      <c r="AA156">
        <f t="shared" si="42"/>
        <v>14</v>
      </c>
      <c r="AB156">
        <f t="shared" si="43"/>
        <v>1757891.57342</v>
      </c>
      <c r="AC156">
        <f>SUMIFS($Q$2:Q156, $J$2:J156, J156)</f>
        <v>1698102.8789599999</v>
      </c>
      <c r="AD156">
        <f t="shared" si="44"/>
        <v>0.96598840601773839</v>
      </c>
      <c r="AE156" t="str">
        <f t="shared" si="45"/>
        <v>C</v>
      </c>
      <c r="AF156">
        <f t="shared" si="46"/>
        <v>0</v>
      </c>
      <c r="AG156">
        <f t="shared" si="47"/>
        <v>0</v>
      </c>
      <c r="AH156">
        <f>MIN(StagingTable[[#This Row],[DiscountPct]], ControlPanel!$B$2/100)</f>
        <v>0.112</v>
      </c>
      <c r="AI156">
        <f>StagingTable[[#This Row],[UnitCost]] * (1 + ControlPanel!$B$3/100)</f>
        <v>321.12599999999998</v>
      </c>
      <c r="AJ156">
        <f>StagingTable[[#This Row],[Quantity]] * (1 + ControlPanel!$B$4/100)</f>
        <v>13.2</v>
      </c>
      <c r="AK156">
        <f>StagingTable[[#This Row],[UnitPrice]] * StagingTable[[#This Row],[UpliftedQuantity]] * (1 - StagingTable[[#This Row],[AdjustedDiscountPct]])</f>
        <v>7137.2822399999995</v>
      </c>
      <c r="AL156">
        <f>StagingTable[[#This Row],[InflatedUnitCost]] * StagingTable[[#This Row],[UpliftedQuantity]]</f>
        <v>4238.8631999999998</v>
      </c>
      <c r="AM156">
        <f>StagingTable[[#This Row],[ScenarioRevenue]] - StagingTable[[#This Row],[ScenarioCost]]</f>
        <v>2898.4190399999998</v>
      </c>
    </row>
    <row r="157" spans="1:39" x14ac:dyDescent="0.35">
      <c r="A157" t="s">
        <v>59</v>
      </c>
      <c r="B157" s="6">
        <v>45432</v>
      </c>
      <c r="C157" s="2">
        <v>45445</v>
      </c>
      <c r="D157" t="s">
        <v>648</v>
      </c>
      <c r="E157" t="s">
        <v>653</v>
      </c>
      <c r="F157" t="s">
        <v>688</v>
      </c>
      <c r="G157" t="s">
        <v>706</v>
      </c>
      <c r="H157" t="s">
        <v>709</v>
      </c>
      <c r="I157" t="s">
        <v>723</v>
      </c>
      <c r="J157" t="s">
        <v>727</v>
      </c>
      <c r="K157" t="s">
        <v>778</v>
      </c>
      <c r="L157" s="8">
        <v>675.43</v>
      </c>
      <c r="M157" s="8">
        <v>996.36</v>
      </c>
      <c r="N157" s="8">
        <v>0.182</v>
      </c>
      <c r="O157">
        <v>6</v>
      </c>
      <c r="P157">
        <f t="shared" si="32"/>
        <v>13</v>
      </c>
      <c r="Q157">
        <f t="shared" si="33"/>
        <v>4890.1348800000005</v>
      </c>
      <c r="R157">
        <f t="shared" si="34"/>
        <v>4052.58</v>
      </c>
      <c r="S157">
        <f t="shared" si="35"/>
        <v>837.55488000000059</v>
      </c>
      <c r="T157">
        <f t="shared" si="36"/>
        <v>0.17127439233332567</v>
      </c>
      <c r="U157" t="str">
        <f t="shared" si="37"/>
        <v>May-2024</v>
      </c>
      <c r="V157" t="str">
        <f t="shared" si="38"/>
        <v>Q2-2024</v>
      </c>
      <c r="W157" t="str">
        <f t="shared" si="39"/>
        <v>Medium</v>
      </c>
      <c r="X157" t="str">
        <f t="shared" si="40"/>
        <v>Americas &gt; Canada &gt; Vancouver</v>
      </c>
      <c r="Y157" t="str" cm="1">
        <f t="array" ref="Y157">TEXT(_xlfn.AGGREGATE(15, 6, IF($E$2:$E$1000=E157, $B$2:$B$1000, ""), 1), "MMM-YYYY")</f>
        <v>Jan-2023</v>
      </c>
      <c r="Z157">
        <f t="shared" si="41"/>
        <v>16</v>
      </c>
      <c r="AA157">
        <f t="shared" si="42"/>
        <v>16</v>
      </c>
      <c r="AB157">
        <f t="shared" si="43"/>
        <v>1757891.57342</v>
      </c>
      <c r="AC157">
        <f>SUMIFS($Q$2:Q157, $J$2:J157, J157)</f>
        <v>1702993.0138399999</v>
      </c>
      <c r="AD157">
        <f t="shared" si="44"/>
        <v>0.9687702242788534</v>
      </c>
      <c r="AE157" t="str">
        <f t="shared" si="45"/>
        <v>C</v>
      </c>
      <c r="AF157">
        <f t="shared" si="46"/>
        <v>0</v>
      </c>
      <c r="AG157">
        <f t="shared" si="47"/>
        <v>0</v>
      </c>
      <c r="AH157">
        <f>MIN(StagingTable[[#This Row],[DiscountPct]], ControlPanel!$B$2/100)</f>
        <v>0.182</v>
      </c>
      <c r="AI157">
        <f>StagingTable[[#This Row],[UnitCost]] * (1 + ControlPanel!$B$3/100)</f>
        <v>776.7444999999999</v>
      </c>
      <c r="AJ157">
        <f>StagingTable[[#This Row],[Quantity]] * (1 + ControlPanel!$B$4/100)</f>
        <v>7.1999999999999993</v>
      </c>
      <c r="AK157">
        <f>StagingTable[[#This Row],[UnitPrice]] * StagingTable[[#This Row],[UpliftedQuantity]] * (1 - StagingTable[[#This Row],[AdjustedDiscountPct]])</f>
        <v>5868.1618559999997</v>
      </c>
      <c r="AL157">
        <f>StagingTable[[#This Row],[InflatedUnitCost]] * StagingTable[[#This Row],[UpliftedQuantity]]</f>
        <v>5592.5603999999985</v>
      </c>
      <c r="AM157">
        <f>StagingTable[[#This Row],[ScenarioRevenue]] - StagingTable[[#This Row],[ScenarioCost]]</f>
        <v>275.60145600000124</v>
      </c>
    </row>
    <row r="158" spans="1:39" x14ac:dyDescent="0.35">
      <c r="A158" t="s">
        <v>45</v>
      </c>
      <c r="B158" s="6">
        <v>45653</v>
      </c>
      <c r="C158" s="2">
        <v>45672</v>
      </c>
      <c r="D158" t="s">
        <v>647</v>
      </c>
      <c r="E158" t="s">
        <v>654</v>
      </c>
      <c r="F158" t="s">
        <v>680</v>
      </c>
      <c r="G158" t="s">
        <v>703</v>
      </c>
      <c r="H158" t="s">
        <v>710</v>
      </c>
      <c r="I158" t="s">
        <v>715</v>
      </c>
      <c r="J158" t="s">
        <v>727</v>
      </c>
      <c r="K158" t="s">
        <v>764</v>
      </c>
      <c r="L158" s="8">
        <v>495.59</v>
      </c>
      <c r="M158" s="8">
        <v>631.78</v>
      </c>
      <c r="N158" s="8">
        <v>8.6999999999999994E-2</v>
      </c>
      <c r="O158">
        <v>8</v>
      </c>
      <c r="P158">
        <f t="shared" si="32"/>
        <v>19</v>
      </c>
      <c r="Q158">
        <f t="shared" si="33"/>
        <v>4614.5211200000003</v>
      </c>
      <c r="R158">
        <f t="shared" si="34"/>
        <v>3964.72</v>
      </c>
      <c r="S158">
        <f t="shared" si="35"/>
        <v>649.80112000000054</v>
      </c>
      <c r="T158">
        <f t="shared" si="36"/>
        <v>0.14081658813601886</v>
      </c>
      <c r="U158" t="str">
        <f t="shared" si="37"/>
        <v>Dec-2024</v>
      </c>
      <c r="V158" t="str">
        <f t="shared" si="38"/>
        <v>Q4-2024</v>
      </c>
      <c r="W158" t="str">
        <f t="shared" si="39"/>
        <v>Low</v>
      </c>
      <c r="X158" t="str">
        <f t="shared" si="40"/>
        <v>Asia &gt; India &gt; Delhi</v>
      </c>
      <c r="Y158" t="str" cm="1">
        <f t="array" ref="Y158">TEXT(_xlfn.AGGREGATE(15, 6, IF($E$2:$E$1000=E158, $B$2:$B$1000, ""), 1), "MMM-YYYY")</f>
        <v>Jan-2023</v>
      </c>
      <c r="Z158">
        <f t="shared" si="41"/>
        <v>23</v>
      </c>
      <c r="AA158">
        <f t="shared" si="42"/>
        <v>23</v>
      </c>
      <c r="AB158">
        <f t="shared" si="43"/>
        <v>1757891.57342</v>
      </c>
      <c r="AC158">
        <f>SUMIFS($Q$2:Q158, $J$2:J158, J158)</f>
        <v>1707607.5349599998</v>
      </c>
      <c r="AD158">
        <f t="shared" si="44"/>
        <v>0.97139525598716425</v>
      </c>
      <c r="AE158" t="str">
        <f t="shared" si="45"/>
        <v>C</v>
      </c>
      <c r="AF158">
        <f t="shared" si="46"/>
        <v>0</v>
      </c>
      <c r="AG158">
        <f t="shared" si="47"/>
        <v>0</v>
      </c>
      <c r="AH158">
        <f>MIN(StagingTable[[#This Row],[DiscountPct]], ControlPanel!$B$2/100)</f>
        <v>8.6999999999999994E-2</v>
      </c>
      <c r="AI158">
        <f>StagingTable[[#This Row],[UnitCost]] * (1 + ControlPanel!$B$3/100)</f>
        <v>569.92849999999987</v>
      </c>
      <c r="AJ158">
        <f>StagingTable[[#This Row],[Quantity]] * (1 + ControlPanel!$B$4/100)</f>
        <v>9.6</v>
      </c>
      <c r="AK158">
        <f>StagingTable[[#This Row],[UnitPrice]] * StagingTable[[#This Row],[UpliftedQuantity]] * (1 - StagingTable[[#This Row],[AdjustedDiscountPct]])</f>
        <v>5537.4253440000002</v>
      </c>
      <c r="AL158">
        <f>StagingTable[[#This Row],[InflatedUnitCost]] * StagingTable[[#This Row],[UpliftedQuantity]]</f>
        <v>5471.3135999999986</v>
      </c>
      <c r="AM158">
        <f>StagingTable[[#This Row],[ScenarioRevenue]] - StagingTable[[#This Row],[ScenarioCost]]</f>
        <v>66.111744000001636</v>
      </c>
    </row>
    <row r="159" spans="1:39" x14ac:dyDescent="0.35">
      <c r="A159" t="s">
        <v>491</v>
      </c>
      <c r="B159" s="6">
        <v>44999</v>
      </c>
      <c r="C159" s="2">
        <v>45003</v>
      </c>
      <c r="D159" t="s">
        <v>649</v>
      </c>
      <c r="E159" t="s">
        <v>656</v>
      </c>
      <c r="F159" t="s">
        <v>698</v>
      </c>
      <c r="G159" t="s">
        <v>706</v>
      </c>
      <c r="H159" t="s">
        <v>711</v>
      </c>
      <c r="I159" t="s">
        <v>720</v>
      </c>
      <c r="J159" t="s">
        <v>727</v>
      </c>
      <c r="K159" t="s">
        <v>1210</v>
      </c>
      <c r="L159" s="8">
        <v>472.33</v>
      </c>
      <c r="M159" s="8">
        <v>360.34</v>
      </c>
      <c r="N159" s="8">
        <v>0.16500000000000001</v>
      </c>
      <c r="O159">
        <v>15</v>
      </c>
      <c r="P159">
        <f t="shared" si="32"/>
        <v>4</v>
      </c>
      <c r="Q159">
        <f t="shared" si="33"/>
        <v>4513.258499999999</v>
      </c>
      <c r="R159">
        <f t="shared" si="34"/>
        <v>7084.95</v>
      </c>
      <c r="S159">
        <f t="shared" si="35"/>
        <v>-2571.6915000000008</v>
      </c>
      <c r="T159">
        <f t="shared" si="36"/>
        <v>-0.56980815523861561</v>
      </c>
      <c r="U159" t="str">
        <f t="shared" si="37"/>
        <v>Mar-2023</v>
      </c>
      <c r="V159" t="str">
        <f t="shared" si="38"/>
        <v>Q1-2023</v>
      </c>
      <c r="W159" t="str">
        <f t="shared" si="39"/>
        <v>Low</v>
      </c>
      <c r="X159" t="str">
        <f t="shared" si="40"/>
        <v>Europe &gt; Germany &gt; Frankfurt</v>
      </c>
      <c r="Y159" t="str" cm="1">
        <f t="array" ref="Y159">TEXT(_xlfn.AGGREGATE(15, 6, IF($E$2:$E$1000=E159, $B$2:$B$1000, ""), 1), "MMM-YYYY")</f>
        <v>Jan-2023</v>
      </c>
      <c r="Z159">
        <f t="shared" si="41"/>
        <v>2</v>
      </c>
      <c r="AA159">
        <f t="shared" si="42"/>
        <v>2</v>
      </c>
      <c r="AB159">
        <f t="shared" si="43"/>
        <v>1757891.57342</v>
      </c>
      <c r="AC159">
        <f>SUMIFS($Q$2:Q159, $J$2:J159, J159)</f>
        <v>1712120.7934599998</v>
      </c>
      <c r="AD159">
        <f t="shared" si="44"/>
        <v>0.97396268310738154</v>
      </c>
      <c r="AE159" t="str">
        <f t="shared" si="45"/>
        <v>C</v>
      </c>
      <c r="AF159">
        <f t="shared" si="46"/>
        <v>1</v>
      </c>
      <c r="AG159">
        <f t="shared" si="47"/>
        <v>0</v>
      </c>
      <c r="AH159">
        <f>MIN(StagingTable[[#This Row],[DiscountPct]], ControlPanel!$B$2/100)</f>
        <v>0.16500000000000001</v>
      </c>
      <c r="AI159">
        <f>StagingTable[[#This Row],[UnitCost]] * (1 + ControlPanel!$B$3/100)</f>
        <v>543.17949999999996</v>
      </c>
      <c r="AJ159">
        <f>StagingTable[[#This Row],[Quantity]] * (1 + ControlPanel!$B$4/100)</f>
        <v>18</v>
      </c>
      <c r="AK159">
        <f>StagingTable[[#This Row],[UnitPrice]] * StagingTable[[#This Row],[UpliftedQuantity]] * (1 - StagingTable[[#This Row],[AdjustedDiscountPct]])</f>
        <v>5415.9101999999993</v>
      </c>
      <c r="AL159">
        <f>StagingTable[[#This Row],[InflatedUnitCost]] * StagingTable[[#This Row],[UpliftedQuantity]]</f>
        <v>9777.2309999999998</v>
      </c>
      <c r="AM159">
        <f>StagingTable[[#This Row],[ScenarioRevenue]] - StagingTable[[#This Row],[ScenarioCost]]</f>
        <v>-4361.3208000000004</v>
      </c>
    </row>
    <row r="160" spans="1:39" x14ac:dyDescent="0.35">
      <c r="A160" t="s">
        <v>51</v>
      </c>
      <c r="B160" s="6">
        <v>45358</v>
      </c>
      <c r="C160" s="2">
        <v>45376</v>
      </c>
      <c r="D160" t="s">
        <v>649</v>
      </c>
      <c r="E160" t="s">
        <v>656</v>
      </c>
      <c r="F160" t="s">
        <v>684</v>
      </c>
      <c r="G160" t="s">
        <v>701</v>
      </c>
      <c r="H160" t="s">
        <v>708</v>
      </c>
      <c r="I160" t="s">
        <v>717</v>
      </c>
      <c r="J160" t="s">
        <v>727</v>
      </c>
      <c r="K160" t="s">
        <v>770</v>
      </c>
      <c r="L160" s="8">
        <v>712.84</v>
      </c>
      <c r="M160" s="8">
        <v>927.51</v>
      </c>
      <c r="N160" s="8">
        <v>0.24299999999999999</v>
      </c>
      <c r="O160">
        <v>6</v>
      </c>
      <c r="P160">
        <f t="shared" si="32"/>
        <v>18</v>
      </c>
      <c r="Q160">
        <f t="shared" si="33"/>
        <v>4212.7504199999994</v>
      </c>
      <c r="R160">
        <f t="shared" si="34"/>
        <v>4277.04</v>
      </c>
      <c r="S160">
        <f t="shared" si="35"/>
        <v>-64.289580000000569</v>
      </c>
      <c r="T160">
        <f t="shared" si="36"/>
        <v>-1.5260714163076524E-2</v>
      </c>
      <c r="U160" t="str">
        <f t="shared" si="37"/>
        <v>Mar-2024</v>
      </c>
      <c r="V160" t="str">
        <f t="shared" si="38"/>
        <v>Q1-2024</v>
      </c>
      <c r="W160" t="str">
        <f t="shared" si="39"/>
        <v>Medium</v>
      </c>
      <c r="X160" t="str">
        <f t="shared" si="40"/>
        <v>Europe &gt; Germany &gt; Munich</v>
      </c>
      <c r="Y160" t="str" cm="1">
        <f t="array" ref="Y160">TEXT(_xlfn.AGGREGATE(15, 6, IF($E$2:$E$1000=E160, $B$2:$B$1000, ""), 1), "MMM-YYYY")</f>
        <v>Jan-2023</v>
      </c>
      <c r="Z160">
        <f t="shared" si="41"/>
        <v>14</v>
      </c>
      <c r="AA160">
        <f t="shared" si="42"/>
        <v>14</v>
      </c>
      <c r="AB160">
        <f t="shared" si="43"/>
        <v>1757891.57342</v>
      </c>
      <c r="AC160">
        <f>SUMIFS($Q$2:Q160, $J$2:J160, J160)</f>
        <v>1716333.5438799998</v>
      </c>
      <c r="AD160">
        <f t="shared" si="44"/>
        <v>0.97635916220978947</v>
      </c>
      <c r="AE160" t="str">
        <f t="shared" si="45"/>
        <v>C</v>
      </c>
      <c r="AF160">
        <f t="shared" si="46"/>
        <v>0</v>
      </c>
      <c r="AG160">
        <f t="shared" si="47"/>
        <v>1</v>
      </c>
      <c r="AH160">
        <f>MIN(StagingTable[[#This Row],[DiscountPct]], ControlPanel!$B$2/100)</f>
        <v>0.24299999999999999</v>
      </c>
      <c r="AI160">
        <f>StagingTable[[#This Row],[UnitCost]] * (1 + ControlPanel!$B$3/100)</f>
        <v>819.76599999999996</v>
      </c>
      <c r="AJ160">
        <f>StagingTable[[#This Row],[Quantity]] * (1 + ControlPanel!$B$4/100)</f>
        <v>7.1999999999999993</v>
      </c>
      <c r="AK160">
        <f>StagingTable[[#This Row],[UnitPrice]] * StagingTable[[#This Row],[UpliftedQuantity]] * (1 - StagingTable[[#This Row],[AdjustedDiscountPct]])</f>
        <v>5055.3005039999998</v>
      </c>
      <c r="AL160">
        <f>StagingTable[[#This Row],[InflatedUnitCost]] * StagingTable[[#This Row],[UpliftedQuantity]]</f>
        <v>5902.3151999999991</v>
      </c>
      <c r="AM160">
        <f>StagingTable[[#This Row],[ScenarioRevenue]] - StagingTable[[#This Row],[ScenarioCost]]</f>
        <v>-847.01469599999928</v>
      </c>
    </row>
    <row r="161" spans="1:39" x14ac:dyDescent="0.35">
      <c r="A161" t="s">
        <v>623</v>
      </c>
      <c r="B161" s="6">
        <v>45319</v>
      </c>
      <c r="C161" s="2">
        <v>45326</v>
      </c>
      <c r="D161" t="s">
        <v>646</v>
      </c>
      <c r="E161" t="s">
        <v>661</v>
      </c>
      <c r="F161" t="s">
        <v>695</v>
      </c>
      <c r="G161" t="s">
        <v>706</v>
      </c>
      <c r="H161" t="s">
        <v>711</v>
      </c>
      <c r="I161" t="s">
        <v>719</v>
      </c>
      <c r="J161" t="s">
        <v>727</v>
      </c>
      <c r="K161" t="s">
        <v>1341</v>
      </c>
      <c r="L161" s="8">
        <v>109.75</v>
      </c>
      <c r="M161" s="8">
        <v>124.25</v>
      </c>
      <c r="N161" s="8">
        <v>0.12</v>
      </c>
      <c r="O161">
        <v>38</v>
      </c>
      <c r="P161">
        <f t="shared" si="32"/>
        <v>7</v>
      </c>
      <c r="Q161">
        <f t="shared" si="33"/>
        <v>4154.92</v>
      </c>
      <c r="R161">
        <f t="shared" si="34"/>
        <v>4170.5</v>
      </c>
      <c r="S161">
        <f t="shared" si="35"/>
        <v>-15.579999999999927</v>
      </c>
      <c r="T161">
        <f t="shared" si="36"/>
        <v>-3.7497713554051405E-3</v>
      </c>
      <c r="U161" t="str">
        <f t="shared" si="37"/>
        <v>Jan-2024</v>
      </c>
      <c r="V161" t="str">
        <f t="shared" si="38"/>
        <v>Q1-2024</v>
      </c>
      <c r="W161" t="str">
        <f t="shared" si="39"/>
        <v>Low</v>
      </c>
      <c r="X161" t="str">
        <f t="shared" si="40"/>
        <v>Africa &gt; South Africa &gt; Cape Town</v>
      </c>
      <c r="Y161" t="str" cm="1">
        <f t="array" ref="Y161">TEXT(_xlfn.AGGREGATE(15, 6, IF($E$2:$E$1000=E161, $B$2:$B$1000, ""), 1), "MMM-YYYY")</f>
        <v>Jan-2023</v>
      </c>
      <c r="Z161">
        <f t="shared" si="41"/>
        <v>12</v>
      </c>
      <c r="AA161">
        <f t="shared" si="42"/>
        <v>12</v>
      </c>
      <c r="AB161">
        <f t="shared" si="43"/>
        <v>1757891.57342</v>
      </c>
      <c r="AC161">
        <f>SUMIFS($Q$2:Q161, $J$2:J161, J161)</f>
        <v>1720488.4638799997</v>
      </c>
      <c r="AD161">
        <f t="shared" si="44"/>
        <v>0.97872274370868495</v>
      </c>
      <c r="AE161" t="str">
        <f t="shared" si="45"/>
        <v>C</v>
      </c>
      <c r="AF161">
        <f t="shared" si="46"/>
        <v>1</v>
      </c>
      <c r="AG161">
        <f t="shared" si="47"/>
        <v>0</v>
      </c>
      <c r="AH161">
        <f>MIN(StagingTable[[#This Row],[DiscountPct]], ControlPanel!$B$2/100)</f>
        <v>0.12</v>
      </c>
      <c r="AI161">
        <f>StagingTable[[#This Row],[UnitCost]] * (1 + ControlPanel!$B$3/100)</f>
        <v>126.21249999999999</v>
      </c>
      <c r="AJ161">
        <f>StagingTable[[#This Row],[Quantity]] * (1 + ControlPanel!$B$4/100)</f>
        <v>45.6</v>
      </c>
      <c r="AK161">
        <f>StagingTable[[#This Row],[UnitPrice]] * StagingTable[[#This Row],[UpliftedQuantity]] * (1 - StagingTable[[#This Row],[AdjustedDiscountPct]])</f>
        <v>4985.9040000000005</v>
      </c>
      <c r="AL161">
        <f>StagingTable[[#This Row],[InflatedUnitCost]] * StagingTable[[#This Row],[UpliftedQuantity]]</f>
        <v>5755.29</v>
      </c>
      <c r="AM161">
        <f>StagingTable[[#This Row],[ScenarioRevenue]] - StagingTable[[#This Row],[ScenarioCost]]</f>
        <v>-769.38599999999951</v>
      </c>
    </row>
    <row r="162" spans="1:39" x14ac:dyDescent="0.35">
      <c r="A162" t="s">
        <v>394</v>
      </c>
      <c r="B162" s="6">
        <v>45688</v>
      </c>
      <c r="C162" s="2">
        <v>45705</v>
      </c>
      <c r="D162" t="s">
        <v>649</v>
      </c>
      <c r="E162" t="s">
        <v>658</v>
      </c>
      <c r="F162" t="s">
        <v>683</v>
      </c>
      <c r="G162" t="s">
        <v>706</v>
      </c>
      <c r="H162" t="s">
        <v>707</v>
      </c>
      <c r="I162" t="s">
        <v>722</v>
      </c>
      <c r="J162" t="s">
        <v>727</v>
      </c>
      <c r="K162" t="s">
        <v>812</v>
      </c>
      <c r="L162" s="8">
        <v>378.26</v>
      </c>
      <c r="M162" s="8">
        <v>541.55999999999995</v>
      </c>
      <c r="N162" s="8">
        <v>0.16300000000000001</v>
      </c>
      <c r="O162">
        <v>9</v>
      </c>
      <c r="P162">
        <f t="shared" si="32"/>
        <v>17</v>
      </c>
      <c r="Q162">
        <f t="shared" si="33"/>
        <v>4079.5714799999992</v>
      </c>
      <c r="R162">
        <f t="shared" si="34"/>
        <v>3404.34</v>
      </c>
      <c r="S162">
        <f t="shared" si="35"/>
        <v>675.23147999999901</v>
      </c>
      <c r="T162">
        <f t="shared" si="36"/>
        <v>0.16551529573885518</v>
      </c>
      <c r="U162" t="str">
        <f t="shared" si="37"/>
        <v>Jan-2025</v>
      </c>
      <c r="V162" t="str">
        <f t="shared" si="38"/>
        <v>Q1-2025</v>
      </c>
      <c r="W162" t="str">
        <f t="shared" si="39"/>
        <v>Low</v>
      </c>
      <c r="X162" t="str">
        <f t="shared" si="40"/>
        <v>Europe &gt; United Kingdom &gt; London</v>
      </c>
      <c r="Y162" t="str" cm="1">
        <f t="array" ref="Y162">TEXT(_xlfn.AGGREGATE(15, 6, IF($E$2:$E$1000=E162, $B$2:$B$1000, ""), 1), "MMM-YYYY")</f>
        <v>Jan-2023</v>
      </c>
      <c r="Z162">
        <f t="shared" si="41"/>
        <v>24</v>
      </c>
      <c r="AA162">
        <f t="shared" si="42"/>
        <v>24</v>
      </c>
      <c r="AB162">
        <f t="shared" si="43"/>
        <v>1757891.57342</v>
      </c>
      <c r="AC162">
        <f>SUMIFS($Q$2:Q162, $J$2:J162, J162)</f>
        <v>1724568.0353599996</v>
      </c>
      <c r="AD162">
        <f t="shared" si="44"/>
        <v>0.98104346219990746</v>
      </c>
      <c r="AE162" t="str">
        <f t="shared" si="45"/>
        <v>C</v>
      </c>
      <c r="AF162">
        <f t="shared" si="46"/>
        <v>0</v>
      </c>
      <c r="AG162">
        <f t="shared" si="47"/>
        <v>0</v>
      </c>
      <c r="AH162">
        <f>MIN(StagingTable[[#This Row],[DiscountPct]], ControlPanel!$B$2/100)</f>
        <v>0.16300000000000001</v>
      </c>
      <c r="AI162">
        <f>StagingTable[[#This Row],[UnitCost]] * (1 + ControlPanel!$B$3/100)</f>
        <v>434.99899999999997</v>
      </c>
      <c r="AJ162">
        <f>StagingTable[[#This Row],[Quantity]] * (1 + ControlPanel!$B$4/100)</f>
        <v>10.799999999999999</v>
      </c>
      <c r="AK162">
        <f>StagingTable[[#This Row],[UnitPrice]] * StagingTable[[#This Row],[UpliftedQuantity]] * (1 - StagingTable[[#This Row],[AdjustedDiscountPct]])</f>
        <v>4895.4857759999986</v>
      </c>
      <c r="AL162">
        <f>StagingTable[[#This Row],[InflatedUnitCost]] * StagingTable[[#This Row],[UpliftedQuantity]]</f>
        <v>4697.9891999999991</v>
      </c>
      <c r="AM162">
        <f>StagingTable[[#This Row],[ScenarioRevenue]] - StagingTable[[#This Row],[ScenarioCost]]</f>
        <v>197.49657599999955</v>
      </c>
    </row>
    <row r="163" spans="1:39" x14ac:dyDescent="0.35">
      <c r="A163" t="s">
        <v>575</v>
      </c>
      <c r="B163" s="6">
        <v>45590</v>
      </c>
      <c r="C163" s="2">
        <v>45601</v>
      </c>
      <c r="D163" t="s">
        <v>648</v>
      </c>
      <c r="E163" t="s">
        <v>660</v>
      </c>
      <c r="F163" t="s">
        <v>700</v>
      </c>
      <c r="G163" t="s">
        <v>701</v>
      </c>
      <c r="H163" t="s">
        <v>710</v>
      </c>
      <c r="I163" t="s">
        <v>725</v>
      </c>
      <c r="J163" t="s">
        <v>727</v>
      </c>
      <c r="K163" t="s">
        <v>1293</v>
      </c>
      <c r="L163" s="8">
        <v>446.66</v>
      </c>
      <c r="M163" s="8">
        <v>527.64</v>
      </c>
      <c r="N163" s="8">
        <v>0.14499999999999999</v>
      </c>
      <c r="O163">
        <v>9</v>
      </c>
      <c r="P163">
        <f t="shared" si="32"/>
        <v>11</v>
      </c>
      <c r="Q163">
        <f t="shared" si="33"/>
        <v>4060.1898000000001</v>
      </c>
      <c r="R163">
        <f t="shared" si="34"/>
        <v>4019.94</v>
      </c>
      <c r="S163">
        <f t="shared" si="35"/>
        <v>40.24980000000005</v>
      </c>
      <c r="T163">
        <f t="shared" si="36"/>
        <v>9.9132804087139099E-3</v>
      </c>
      <c r="U163" t="str">
        <f t="shared" si="37"/>
        <v>Oct-2024</v>
      </c>
      <c r="V163" t="str">
        <f t="shared" si="38"/>
        <v>Q4-2024</v>
      </c>
      <c r="W163" t="str">
        <f t="shared" si="39"/>
        <v>Low</v>
      </c>
      <c r="X163" t="str">
        <f t="shared" si="40"/>
        <v>Americas &gt; USA &gt; New York</v>
      </c>
      <c r="Y163" t="str" cm="1">
        <f t="array" ref="Y163">TEXT(_xlfn.AGGREGATE(15, 6, IF($E$2:$E$1000=E163, $B$2:$B$1000, ""), 1), "MMM-YYYY")</f>
        <v>Jan-2023</v>
      </c>
      <c r="Z163">
        <f t="shared" si="41"/>
        <v>21</v>
      </c>
      <c r="AA163">
        <f t="shared" si="42"/>
        <v>21</v>
      </c>
      <c r="AB163">
        <f t="shared" si="43"/>
        <v>1757891.57342</v>
      </c>
      <c r="AC163">
        <f>SUMIFS($Q$2:Q163, $J$2:J163, J163)</f>
        <v>1728628.2251599997</v>
      </c>
      <c r="AD163">
        <f t="shared" si="44"/>
        <v>0.98335315516470212</v>
      </c>
      <c r="AE163" t="str">
        <f t="shared" si="45"/>
        <v>C</v>
      </c>
      <c r="AF163">
        <f t="shared" si="46"/>
        <v>0</v>
      </c>
      <c r="AG163">
        <f t="shared" si="47"/>
        <v>0</v>
      </c>
      <c r="AH163">
        <f>MIN(StagingTable[[#This Row],[DiscountPct]], ControlPanel!$B$2/100)</f>
        <v>0.14499999999999999</v>
      </c>
      <c r="AI163">
        <f>StagingTable[[#This Row],[UnitCost]] * (1 + ControlPanel!$B$3/100)</f>
        <v>513.65899999999999</v>
      </c>
      <c r="AJ163">
        <f>StagingTable[[#This Row],[Quantity]] * (1 + ControlPanel!$B$4/100)</f>
        <v>10.799999999999999</v>
      </c>
      <c r="AK163">
        <f>StagingTable[[#This Row],[UnitPrice]] * StagingTable[[#This Row],[UpliftedQuantity]] * (1 - StagingTable[[#This Row],[AdjustedDiscountPct]])</f>
        <v>4872.2277599999998</v>
      </c>
      <c r="AL163">
        <f>StagingTable[[#This Row],[InflatedUnitCost]] * StagingTable[[#This Row],[UpliftedQuantity]]</f>
        <v>5547.5171999999993</v>
      </c>
      <c r="AM163">
        <f>StagingTable[[#This Row],[ScenarioRevenue]] - StagingTable[[#This Row],[ScenarioCost]]</f>
        <v>-675.28943999999956</v>
      </c>
    </row>
    <row r="164" spans="1:39" x14ac:dyDescent="0.35">
      <c r="A164" t="s">
        <v>93</v>
      </c>
      <c r="B164" s="6">
        <v>45091</v>
      </c>
      <c r="C164" s="2">
        <v>45093</v>
      </c>
      <c r="D164" t="s">
        <v>649</v>
      </c>
      <c r="E164" t="s">
        <v>658</v>
      </c>
      <c r="F164" t="s">
        <v>693</v>
      </c>
      <c r="G164" t="s">
        <v>703</v>
      </c>
      <c r="H164" t="s">
        <v>711</v>
      </c>
      <c r="I164" t="s">
        <v>723</v>
      </c>
      <c r="J164" t="s">
        <v>727</v>
      </c>
      <c r="K164" t="s">
        <v>812</v>
      </c>
      <c r="L164" s="8">
        <v>357.36</v>
      </c>
      <c r="M164" s="8">
        <v>703.62</v>
      </c>
      <c r="N164" s="8">
        <v>0.25700000000000001</v>
      </c>
      <c r="O164">
        <v>7</v>
      </c>
      <c r="P164">
        <f t="shared" si="32"/>
        <v>2</v>
      </c>
      <c r="Q164">
        <f t="shared" si="33"/>
        <v>3659.5276200000003</v>
      </c>
      <c r="R164">
        <f t="shared" si="34"/>
        <v>2501.52</v>
      </c>
      <c r="S164">
        <f t="shared" si="35"/>
        <v>1158.0076200000003</v>
      </c>
      <c r="T164">
        <f t="shared" si="36"/>
        <v>0.31643636563125604</v>
      </c>
      <c r="U164" t="str">
        <f t="shared" si="37"/>
        <v>Jun-2023</v>
      </c>
      <c r="V164" t="str">
        <f t="shared" si="38"/>
        <v>Q2-2023</v>
      </c>
      <c r="W164" t="str">
        <f t="shared" si="39"/>
        <v>Low</v>
      </c>
      <c r="X164" t="str">
        <f t="shared" si="40"/>
        <v>Europe &gt; United Kingdom &gt; Manchester</v>
      </c>
      <c r="Y164" t="str" cm="1">
        <f t="array" ref="Y164">TEXT(_xlfn.AGGREGATE(15, 6, IF($E$2:$E$1000=E164, $B$2:$B$1000, ""), 1), "MMM-YYYY")</f>
        <v>Jan-2023</v>
      </c>
      <c r="Z164">
        <f t="shared" si="41"/>
        <v>5</v>
      </c>
      <c r="AA164">
        <f t="shared" si="42"/>
        <v>5</v>
      </c>
      <c r="AB164">
        <f t="shared" si="43"/>
        <v>1757891.57342</v>
      </c>
      <c r="AC164">
        <f>SUMIFS($Q$2:Q164, $J$2:J164, J164)</f>
        <v>1732287.7527799997</v>
      </c>
      <c r="AD164">
        <f t="shared" si="44"/>
        <v>0.98543492611993821</v>
      </c>
      <c r="AE164" t="str">
        <f t="shared" si="45"/>
        <v>C</v>
      </c>
      <c r="AF164">
        <f t="shared" si="46"/>
        <v>1</v>
      </c>
      <c r="AG164">
        <f t="shared" si="47"/>
        <v>1</v>
      </c>
      <c r="AH164">
        <f>MIN(StagingTable[[#This Row],[DiscountPct]], ControlPanel!$B$2/100)</f>
        <v>0.25</v>
      </c>
      <c r="AI164">
        <f>StagingTable[[#This Row],[UnitCost]] * (1 + ControlPanel!$B$3/100)</f>
        <v>410.964</v>
      </c>
      <c r="AJ164">
        <f>StagingTable[[#This Row],[Quantity]] * (1 + ControlPanel!$B$4/100)</f>
        <v>8.4</v>
      </c>
      <c r="AK164">
        <f>StagingTable[[#This Row],[UnitPrice]] * StagingTable[[#This Row],[UpliftedQuantity]] * (1 - StagingTable[[#This Row],[AdjustedDiscountPct]])</f>
        <v>4432.8060000000005</v>
      </c>
      <c r="AL164">
        <f>StagingTable[[#This Row],[InflatedUnitCost]] * StagingTable[[#This Row],[UpliftedQuantity]]</f>
        <v>3452.0976000000001</v>
      </c>
      <c r="AM164">
        <f>StagingTable[[#This Row],[ScenarioRevenue]] - StagingTable[[#This Row],[ScenarioCost]]</f>
        <v>980.70840000000044</v>
      </c>
    </row>
    <row r="165" spans="1:39" x14ac:dyDescent="0.35">
      <c r="A165" t="s">
        <v>236</v>
      </c>
      <c r="B165" s="6">
        <v>45164</v>
      </c>
      <c r="C165" s="2">
        <v>45179</v>
      </c>
      <c r="D165" t="s">
        <v>646</v>
      </c>
      <c r="E165" t="s">
        <v>661</v>
      </c>
      <c r="F165" t="s">
        <v>695</v>
      </c>
      <c r="G165" t="s">
        <v>703</v>
      </c>
      <c r="H165" t="s">
        <v>711</v>
      </c>
      <c r="I165" t="s">
        <v>725</v>
      </c>
      <c r="J165" t="s">
        <v>727</v>
      </c>
      <c r="K165" t="s">
        <v>956</v>
      </c>
      <c r="L165" s="8">
        <v>241.14</v>
      </c>
      <c r="M165" s="8">
        <v>496.52</v>
      </c>
      <c r="N165" s="8">
        <v>9.2999999999999999E-2</v>
      </c>
      <c r="O165">
        <v>8</v>
      </c>
      <c r="P165">
        <f t="shared" si="32"/>
        <v>15</v>
      </c>
      <c r="Q165">
        <f t="shared" si="33"/>
        <v>3602.7491199999999</v>
      </c>
      <c r="R165">
        <f t="shared" si="34"/>
        <v>1929.12</v>
      </c>
      <c r="S165">
        <f t="shared" si="35"/>
        <v>1673.6291200000001</v>
      </c>
      <c r="T165">
        <f t="shared" si="36"/>
        <v>0.46454223268257994</v>
      </c>
      <c r="U165" t="str">
        <f t="shared" si="37"/>
        <v>Aug-2023</v>
      </c>
      <c r="V165" t="str">
        <f t="shared" si="38"/>
        <v>Q3-2023</v>
      </c>
      <c r="W165" t="str">
        <f t="shared" si="39"/>
        <v>Low</v>
      </c>
      <c r="X165" t="str">
        <f t="shared" si="40"/>
        <v>Africa &gt; South Africa &gt; Cape Town</v>
      </c>
      <c r="Y165" t="str" cm="1">
        <f t="array" ref="Y165">TEXT(_xlfn.AGGREGATE(15, 6, IF($E$2:$E$1000=E165, $B$2:$B$1000, ""), 1), "MMM-YYYY")</f>
        <v>Jan-2023</v>
      </c>
      <c r="Z165">
        <f t="shared" si="41"/>
        <v>7</v>
      </c>
      <c r="AA165">
        <f t="shared" si="42"/>
        <v>7</v>
      </c>
      <c r="AB165">
        <f t="shared" si="43"/>
        <v>1757891.57342</v>
      </c>
      <c r="AC165">
        <f>SUMIFS($Q$2:Q165, $J$2:J165, J165)</f>
        <v>1735890.5018999998</v>
      </c>
      <c r="AD165">
        <f t="shared" si="44"/>
        <v>0.9874843978703437</v>
      </c>
      <c r="AE165" t="str">
        <f t="shared" si="45"/>
        <v>C</v>
      </c>
      <c r="AF165">
        <f t="shared" si="46"/>
        <v>0</v>
      </c>
      <c r="AG165">
        <f t="shared" si="47"/>
        <v>0</v>
      </c>
      <c r="AH165">
        <f>MIN(StagingTable[[#This Row],[DiscountPct]], ControlPanel!$B$2/100)</f>
        <v>9.2999999999999999E-2</v>
      </c>
      <c r="AI165">
        <f>StagingTable[[#This Row],[UnitCost]] * (1 + ControlPanel!$B$3/100)</f>
        <v>277.31099999999998</v>
      </c>
      <c r="AJ165">
        <f>StagingTable[[#This Row],[Quantity]] * (1 + ControlPanel!$B$4/100)</f>
        <v>9.6</v>
      </c>
      <c r="AK165">
        <f>StagingTable[[#This Row],[UnitPrice]] * StagingTable[[#This Row],[UpliftedQuantity]] * (1 - StagingTable[[#This Row],[AdjustedDiscountPct]])</f>
        <v>4323.2989440000001</v>
      </c>
      <c r="AL165">
        <f>StagingTable[[#This Row],[InflatedUnitCost]] * StagingTable[[#This Row],[UpliftedQuantity]]</f>
        <v>2662.1855999999998</v>
      </c>
      <c r="AM165">
        <f>StagingTable[[#This Row],[ScenarioRevenue]] - StagingTable[[#This Row],[ScenarioCost]]</f>
        <v>1661.1133440000003</v>
      </c>
    </row>
    <row r="166" spans="1:39" x14ac:dyDescent="0.35">
      <c r="A166" t="s">
        <v>27</v>
      </c>
      <c r="B166" s="6">
        <v>45722</v>
      </c>
      <c r="C166" s="2">
        <v>45747</v>
      </c>
      <c r="D166" t="s">
        <v>648</v>
      </c>
      <c r="E166" t="s">
        <v>655</v>
      </c>
      <c r="F166" t="s">
        <v>672</v>
      </c>
      <c r="G166" t="s">
        <v>703</v>
      </c>
      <c r="H166" t="s">
        <v>708</v>
      </c>
      <c r="I166" t="s">
        <v>713</v>
      </c>
      <c r="J166" t="s">
        <v>727</v>
      </c>
      <c r="K166" t="s">
        <v>746</v>
      </c>
      <c r="L166" s="8">
        <v>331.57</v>
      </c>
      <c r="M166" s="8">
        <v>548.4</v>
      </c>
      <c r="N166" s="8">
        <v>9.4E-2</v>
      </c>
      <c r="O166">
        <v>7</v>
      </c>
      <c r="P166">
        <f t="shared" si="32"/>
        <v>25</v>
      </c>
      <c r="Q166">
        <f t="shared" si="33"/>
        <v>3477.9528</v>
      </c>
      <c r="R166">
        <f t="shared" si="34"/>
        <v>2320.9899999999998</v>
      </c>
      <c r="S166">
        <f t="shared" si="35"/>
        <v>1156.9628000000002</v>
      </c>
      <c r="T166">
        <f t="shared" si="36"/>
        <v>0.33265626836568923</v>
      </c>
      <c r="U166" t="str">
        <f t="shared" si="37"/>
        <v>Mar-2025</v>
      </c>
      <c r="V166" t="str">
        <f t="shared" si="38"/>
        <v>Q1-2025</v>
      </c>
      <c r="W166" t="str">
        <f t="shared" si="39"/>
        <v>Low</v>
      </c>
      <c r="X166" t="str">
        <f t="shared" si="40"/>
        <v>Americas &gt; Brazil &gt; Brasília</v>
      </c>
      <c r="Y166" t="str" cm="1">
        <f t="array" ref="Y166">TEXT(_xlfn.AGGREGATE(15, 6, IF($E$2:$E$1000=E166, $B$2:$B$1000, ""), 1), "MMM-YYYY")</f>
        <v>Jan-2023</v>
      </c>
      <c r="Z166">
        <f t="shared" si="41"/>
        <v>26</v>
      </c>
      <c r="AA166">
        <f t="shared" si="42"/>
        <v>26</v>
      </c>
      <c r="AB166">
        <f t="shared" si="43"/>
        <v>1757891.57342</v>
      </c>
      <c r="AC166">
        <f>SUMIFS($Q$2:Q166, $J$2:J166, J166)</f>
        <v>1739368.4546999999</v>
      </c>
      <c r="AD166">
        <f t="shared" si="44"/>
        <v>0.98946287757443241</v>
      </c>
      <c r="AE166" t="str">
        <f t="shared" si="45"/>
        <v>C</v>
      </c>
      <c r="AF166">
        <f t="shared" si="46"/>
        <v>0</v>
      </c>
      <c r="AG166">
        <f t="shared" si="47"/>
        <v>0</v>
      </c>
      <c r="AH166">
        <f>MIN(StagingTable[[#This Row],[DiscountPct]], ControlPanel!$B$2/100)</f>
        <v>9.4E-2</v>
      </c>
      <c r="AI166">
        <f>StagingTable[[#This Row],[UnitCost]] * (1 + ControlPanel!$B$3/100)</f>
        <v>381.30549999999994</v>
      </c>
      <c r="AJ166">
        <f>StagingTable[[#This Row],[Quantity]] * (1 + ControlPanel!$B$4/100)</f>
        <v>8.4</v>
      </c>
      <c r="AK166">
        <f>StagingTable[[#This Row],[UnitPrice]] * StagingTable[[#This Row],[UpliftedQuantity]] * (1 - StagingTable[[#This Row],[AdjustedDiscountPct]])</f>
        <v>4173.5433600000006</v>
      </c>
      <c r="AL166">
        <f>StagingTable[[#This Row],[InflatedUnitCost]] * StagingTable[[#This Row],[UpliftedQuantity]]</f>
        <v>3202.9661999999994</v>
      </c>
      <c r="AM166">
        <f>StagingTable[[#This Row],[ScenarioRevenue]] - StagingTable[[#This Row],[ScenarioCost]]</f>
        <v>970.57716000000119</v>
      </c>
    </row>
    <row r="167" spans="1:39" x14ac:dyDescent="0.35">
      <c r="A167" t="s">
        <v>116</v>
      </c>
      <c r="B167" s="6">
        <v>45304</v>
      </c>
      <c r="C167" s="2">
        <v>45313</v>
      </c>
      <c r="D167" t="s">
        <v>647</v>
      </c>
      <c r="E167" t="s">
        <v>654</v>
      </c>
      <c r="F167" t="s">
        <v>691</v>
      </c>
      <c r="G167" t="s">
        <v>706</v>
      </c>
      <c r="H167" t="s">
        <v>709</v>
      </c>
      <c r="I167" t="s">
        <v>713</v>
      </c>
      <c r="J167" t="s">
        <v>727</v>
      </c>
      <c r="K167" t="s">
        <v>835</v>
      </c>
      <c r="L167" s="8">
        <v>313.60000000000002</v>
      </c>
      <c r="M167" s="8">
        <v>334.28</v>
      </c>
      <c r="N167" s="8">
        <v>0.14000000000000001</v>
      </c>
      <c r="O167">
        <v>12</v>
      </c>
      <c r="P167">
        <f t="shared" si="32"/>
        <v>9</v>
      </c>
      <c r="Q167">
        <f t="shared" si="33"/>
        <v>3449.7695999999996</v>
      </c>
      <c r="R167">
        <f t="shared" si="34"/>
        <v>3763.2000000000003</v>
      </c>
      <c r="S167">
        <f t="shared" si="35"/>
        <v>-313.43040000000065</v>
      </c>
      <c r="T167">
        <f t="shared" si="36"/>
        <v>-9.0855458868905531E-2</v>
      </c>
      <c r="U167" t="str">
        <f t="shared" si="37"/>
        <v>Jan-2024</v>
      </c>
      <c r="V167" t="str">
        <f t="shared" si="38"/>
        <v>Q1-2024</v>
      </c>
      <c r="W167" t="str">
        <f t="shared" si="39"/>
        <v>Low</v>
      </c>
      <c r="X167" t="str">
        <f t="shared" si="40"/>
        <v>Asia &gt; India &gt; Mumbai</v>
      </c>
      <c r="Y167" t="str" cm="1">
        <f t="array" ref="Y167">TEXT(_xlfn.AGGREGATE(15, 6, IF($E$2:$E$1000=E167, $B$2:$B$1000, ""), 1), "MMM-YYYY")</f>
        <v>Jan-2023</v>
      </c>
      <c r="Z167">
        <f t="shared" si="41"/>
        <v>12</v>
      </c>
      <c r="AA167">
        <f t="shared" si="42"/>
        <v>12</v>
      </c>
      <c r="AB167">
        <f t="shared" si="43"/>
        <v>1757891.57342</v>
      </c>
      <c r="AC167">
        <f>SUMIFS($Q$2:Q167, $J$2:J167, J167)</f>
        <v>1742818.2242999999</v>
      </c>
      <c r="AD167">
        <f t="shared" si="44"/>
        <v>0.99142532489038859</v>
      </c>
      <c r="AE167" t="str">
        <f t="shared" si="45"/>
        <v>C</v>
      </c>
      <c r="AF167">
        <f t="shared" si="46"/>
        <v>0</v>
      </c>
      <c r="AG167">
        <f t="shared" si="47"/>
        <v>0</v>
      </c>
      <c r="AH167">
        <f>MIN(StagingTable[[#This Row],[DiscountPct]], ControlPanel!$B$2/100)</f>
        <v>0.14000000000000001</v>
      </c>
      <c r="AI167">
        <f>StagingTable[[#This Row],[UnitCost]] * (1 + ControlPanel!$B$3/100)</f>
        <v>360.64</v>
      </c>
      <c r="AJ167">
        <f>StagingTable[[#This Row],[Quantity]] * (1 + ControlPanel!$B$4/100)</f>
        <v>14.399999999999999</v>
      </c>
      <c r="AK167">
        <f>StagingTable[[#This Row],[UnitPrice]] * StagingTable[[#This Row],[UpliftedQuantity]] * (1 - StagingTable[[#This Row],[AdjustedDiscountPct]])</f>
        <v>4139.7235199999986</v>
      </c>
      <c r="AL167">
        <f>StagingTable[[#This Row],[InflatedUnitCost]] * StagingTable[[#This Row],[UpliftedQuantity]]</f>
        <v>5193.2159999999994</v>
      </c>
      <c r="AM167">
        <f>StagingTable[[#This Row],[ScenarioRevenue]] - StagingTable[[#This Row],[ScenarioCost]]</f>
        <v>-1053.4924800000008</v>
      </c>
    </row>
    <row r="168" spans="1:39" x14ac:dyDescent="0.35">
      <c r="A168" t="s">
        <v>533</v>
      </c>
      <c r="B168" s="6">
        <v>45047</v>
      </c>
      <c r="C168" s="2">
        <v>45064</v>
      </c>
      <c r="D168" t="s">
        <v>646</v>
      </c>
      <c r="E168" t="s">
        <v>651</v>
      </c>
      <c r="F168" t="s">
        <v>663</v>
      </c>
      <c r="G168" t="s">
        <v>701</v>
      </c>
      <c r="H168" t="s">
        <v>711</v>
      </c>
      <c r="I168" t="s">
        <v>721</v>
      </c>
      <c r="J168" t="s">
        <v>727</v>
      </c>
      <c r="K168" t="s">
        <v>1252</v>
      </c>
      <c r="L168" s="8">
        <v>327.97</v>
      </c>
      <c r="M168" s="8">
        <v>299.94</v>
      </c>
      <c r="N168" s="8">
        <v>4.9000000000000002E-2</v>
      </c>
      <c r="O168">
        <v>8</v>
      </c>
      <c r="P168">
        <f t="shared" si="32"/>
        <v>17</v>
      </c>
      <c r="Q168">
        <f t="shared" si="33"/>
        <v>2281.9435199999998</v>
      </c>
      <c r="R168">
        <f t="shared" si="34"/>
        <v>2623.76</v>
      </c>
      <c r="S168">
        <f t="shared" si="35"/>
        <v>-341.81648000000041</v>
      </c>
      <c r="T168">
        <f t="shared" si="36"/>
        <v>-0.14979182306843442</v>
      </c>
      <c r="U168" t="str">
        <f t="shared" si="37"/>
        <v>May-2023</v>
      </c>
      <c r="V168" t="str">
        <f t="shared" si="38"/>
        <v>Q2-2023</v>
      </c>
      <c r="W168" t="str">
        <f t="shared" si="39"/>
        <v>Low</v>
      </c>
      <c r="X168" t="str">
        <f t="shared" si="40"/>
        <v>Africa &gt; Nigeria &gt; Port Harcourt</v>
      </c>
      <c r="Y168" t="str" cm="1">
        <f t="array" ref="Y168">TEXT(_xlfn.AGGREGATE(15, 6, IF($E$2:$E$1000=E168, $B$2:$B$1000, ""), 1), "MMM-YYYY")</f>
        <v>Jan-2023</v>
      </c>
      <c r="Z168">
        <f t="shared" si="41"/>
        <v>4</v>
      </c>
      <c r="AA168">
        <f t="shared" si="42"/>
        <v>4</v>
      </c>
      <c r="AB168">
        <f t="shared" si="43"/>
        <v>1757891.57342</v>
      </c>
      <c r="AC168">
        <f>SUMIFS($Q$2:Q168, $J$2:J168, J168)</f>
        <v>1745100.1678199999</v>
      </c>
      <c r="AD168">
        <f t="shared" si="44"/>
        <v>0.99272343880964498</v>
      </c>
      <c r="AE168" t="str">
        <f t="shared" si="45"/>
        <v>C</v>
      </c>
      <c r="AF168">
        <f t="shared" si="46"/>
        <v>0</v>
      </c>
      <c r="AG168">
        <f t="shared" si="47"/>
        <v>0</v>
      </c>
      <c r="AH168">
        <f>MIN(StagingTable[[#This Row],[DiscountPct]], ControlPanel!$B$2/100)</f>
        <v>4.9000000000000002E-2</v>
      </c>
      <c r="AI168">
        <f>StagingTable[[#This Row],[UnitCost]] * (1 + ControlPanel!$B$3/100)</f>
        <v>377.16550000000001</v>
      </c>
      <c r="AJ168">
        <f>StagingTable[[#This Row],[Quantity]] * (1 + ControlPanel!$B$4/100)</f>
        <v>9.6</v>
      </c>
      <c r="AK168">
        <f>StagingTable[[#This Row],[UnitPrice]] * StagingTable[[#This Row],[UpliftedQuantity]] * (1 - StagingTable[[#This Row],[AdjustedDiscountPct]])</f>
        <v>2738.3322239999998</v>
      </c>
      <c r="AL168">
        <f>StagingTable[[#This Row],[InflatedUnitCost]] * StagingTable[[#This Row],[UpliftedQuantity]]</f>
        <v>3620.7887999999998</v>
      </c>
      <c r="AM168">
        <f>StagingTable[[#This Row],[ScenarioRevenue]] - StagingTable[[#This Row],[ScenarioCost]]</f>
        <v>-882.45657600000004</v>
      </c>
    </row>
    <row r="169" spans="1:39" x14ac:dyDescent="0.35">
      <c r="A169" t="s">
        <v>125</v>
      </c>
      <c r="B169" s="6">
        <v>45452</v>
      </c>
      <c r="C169" s="2">
        <v>45480</v>
      </c>
      <c r="D169" t="s">
        <v>647</v>
      </c>
      <c r="E169" t="s">
        <v>659</v>
      </c>
      <c r="F169" t="s">
        <v>676</v>
      </c>
      <c r="G169" t="s">
        <v>701</v>
      </c>
      <c r="H169" t="s">
        <v>708</v>
      </c>
      <c r="I169" t="s">
        <v>713</v>
      </c>
      <c r="J169" t="s">
        <v>727</v>
      </c>
      <c r="K169" t="s">
        <v>844</v>
      </c>
      <c r="L169" s="8">
        <v>550.22</v>
      </c>
      <c r="M169" s="8">
        <v>1025.05</v>
      </c>
      <c r="N169" s="8">
        <v>0</v>
      </c>
      <c r="O169">
        <v>2</v>
      </c>
      <c r="P169">
        <f t="shared" si="32"/>
        <v>28</v>
      </c>
      <c r="Q169">
        <f t="shared" si="33"/>
        <v>2050.1</v>
      </c>
      <c r="R169">
        <f t="shared" si="34"/>
        <v>1100.44</v>
      </c>
      <c r="S169">
        <f t="shared" si="35"/>
        <v>949.65999999999985</v>
      </c>
      <c r="T169">
        <f t="shared" si="36"/>
        <v>0.46322618408858102</v>
      </c>
      <c r="U169" t="str">
        <f t="shared" si="37"/>
        <v>Jun-2024</v>
      </c>
      <c r="V169" t="str">
        <f t="shared" si="38"/>
        <v>Q2-2024</v>
      </c>
      <c r="W169" t="str">
        <f t="shared" si="39"/>
        <v>Medium</v>
      </c>
      <c r="X169" t="str">
        <f t="shared" si="40"/>
        <v>Asia &gt; China &gt; Shenzhen</v>
      </c>
      <c r="Y169" t="str" cm="1">
        <f t="array" ref="Y169">TEXT(_xlfn.AGGREGATE(15, 6, IF($E$2:$E$1000=E169, $B$2:$B$1000, ""), 1), "MMM-YYYY")</f>
        <v>Jan-2023</v>
      </c>
      <c r="Z169">
        <f t="shared" si="41"/>
        <v>17</v>
      </c>
      <c r="AA169">
        <f t="shared" si="42"/>
        <v>17</v>
      </c>
      <c r="AB169">
        <f t="shared" si="43"/>
        <v>1757891.57342</v>
      </c>
      <c r="AC169">
        <f>SUMIFS($Q$2:Q169, $J$2:J169, J169)</f>
        <v>1747150.26782</v>
      </c>
      <c r="AD169">
        <f t="shared" si="44"/>
        <v>0.99388966545922808</v>
      </c>
      <c r="AE169" t="str">
        <f t="shared" si="45"/>
        <v>C</v>
      </c>
      <c r="AF169">
        <f t="shared" si="46"/>
        <v>0</v>
      </c>
      <c r="AG169">
        <f t="shared" si="47"/>
        <v>0</v>
      </c>
      <c r="AH169">
        <f>MIN(StagingTable[[#This Row],[DiscountPct]], ControlPanel!$B$2/100)</f>
        <v>0</v>
      </c>
      <c r="AI169">
        <f>StagingTable[[#This Row],[UnitCost]] * (1 + ControlPanel!$B$3/100)</f>
        <v>632.75299999999993</v>
      </c>
      <c r="AJ169">
        <f>StagingTable[[#This Row],[Quantity]] * (1 + ControlPanel!$B$4/100)</f>
        <v>2.4</v>
      </c>
      <c r="AK169">
        <f>StagingTable[[#This Row],[UnitPrice]] * StagingTable[[#This Row],[UpliftedQuantity]] * (1 - StagingTable[[#This Row],[AdjustedDiscountPct]])</f>
        <v>2460.12</v>
      </c>
      <c r="AL169">
        <f>StagingTable[[#This Row],[InflatedUnitCost]] * StagingTable[[#This Row],[UpliftedQuantity]]</f>
        <v>1518.6071999999997</v>
      </c>
      <c r="AM169">
        <f>StagingTable[[#This Row],[ScenarioRevenue]] - StagingTable[[#This Row],[ScenarioCost]]</f>
        <v>941.5128000000002</v>
      </c>
    </row>
    <row r="170" spans="1:39" x14ac:dyDescent="0.35">
      <c r="A170" t="s">
        <v>220</v>
      </c>
      <c r="B170" s="6">
        <v>45109</v>
      </c>
      <c r="C170" s="2">
        <v>45139</v>
      </c>
      <c r="D170" t="s">
        <v>649</v>
      </c>
      <c r="E170" t="s">
        <v>658</v>
      </c>
      <c r="F170" t="s">
        <v>674</v>
      </c>
      <c r="G170" t="s">
        <v>705</v>
      </c>
      <c r="H170" t="s">
        <v>707</v>
      </c>
      <c r="I170" t="s">
        <v>717</v>
      </c>
      <c r="J170" t="s">
        <v>727</v>
      </c>
      <c r="K170" t="s">
        <v>940</v>
      </c>
      <c r="L170" s="8">
        <v>137.46</v>
      </c>
      <c r="M170" s="8">
        <v>188.3</v>
      </c>
      <c r="N170" s="8">
        <v>3.7999999999999999E-2</v>
      </c>
      <c r="O170">
        <v>9</v>
      </c>
      <c r="P170">
        <f t="shared" si="32"/>
        <v>30</v>
      </c>
      <c r="Q170">
        <f t="shared" si="33"/>
        <v>1630.3014000000001</v>
      </c>
      <c r="R170">
        <f t="shared" si="34"/>
        <v>1237.1400000000001</v>
      </c>
      <c r="S170">
        <f t="shared" si="35"/>
        <v>393.16139999999996</v>
      </c>
      <c r="T170">
        <f t="shared" si="36"/>
        <v>0.24115872071262404</v>
      </c>
      <c r="U170" t="str">
        <f t="shared" si="37"/>
        <v>Jul-2023</v>
      </c>
      <c r="V170" t="str">
        <f t="shared" si="38"/>
        <v>Q3-2023</v>
      </c>
      <c r="W170" t="str">
        <f t="shared" si="39"/>
        <v>Low</v>
      </c>
      <c r="X170" t="str">
        <f t="shared" si="40"/>
        <v>Europe &gt; United Kingdom &gt; Birmingham</v>
      </c>
      <c r="Y170" t="str" cm="1">
        <f t="array" ref="Y170">TEXT(_xlfn.AGGREGATE(15, 6, IF($E$2:$E$1000=E170, $B$2:$B$1000, ""), 1), "MMM-YYYY")</f>
        <v>Jan-2023</v>
      </c>
      <c r="Z170">
        <f t="shared" si="41"/>
        <v>6</v>
      </c>
      <c r="AA170">
        <f t="shared" si="42"/>
        <v>6</v>
      </c>
      <c r="AB170">
        <f t="shared" si="43"/>
        <v>1757891.57342</v>
      </c>
      <c r="AC170">
        <f>SUMIFS($Q$2:Q170, $J$2:J170, J170)</f>
        <v>1748780.5692199999</v>
      </c>
      <c r="AD170">
        <f t="shared" si="44"/>
        <v>0.99481708409223757</v>
      </c>
      <c r="AE170" t="str">
        <f t="shared" si="45"/>
        <v>C</v>
      </c>
      <c r="AF170">
        <f t="shared" si="46"/>
        <v>0</v>
      </c>
      <c r="AG170">
        <f t="shared" si="47"/>
        <v>0</v>
      </c>
      <c r="AH170">
        <f>MIN(StagingTable[[#This Row],[DiscountPct]], ControlPanel!$B$2/100)</f>
        <v>3.7999999999999999E-2</v>
      </c>
      <c r="AI170">
        <f>StagingTable[[#This Row],[UnitCost]] * (1 + ControlPanel!$B$3/100)</f>
        <v>158.07900000000001</v>
      </c>
      <c r="AJ170">
        <f>StagingTable[[#This Row],[Quantity]] * (1 + ControlPanel!$B$4/100)</f>
        <v>10.799999999999999</v>
      </c>
      <c r="AK170">
        <f>StagingTable[[#This Row],[UnitPrice]] * StagingTable[[#This Row],[UpliftedQuantity]] * (1 - StagingTable[[#This Row],[AdjustedDiscountPct]])</f>
        <v>1956.3616799999998</v>
      </c>
      <c r="AL170">
        <f>StagingTable[[#This Row],[InflatedUnitCost]] * StagingTable[[#This Row],[UpliftedQuantity]]</f>
        <v>1707.2531999999999</v>
      </c>
      <c r="AM170">
        <f>StagingTable[[#This Row],[ScenarioRevenue]] - StagingTable[[#This Row],[ScenarioCost]]</f>
        <v>249.10847999999987</v>
      </c>
    </row>
    <row r="171" spans="1:39" x14ac:dyDescent="0.35">
      <c r="A171" t="s">
        <v>589</v>
      </c>
      <c r="B171" s="6">
        <v>45042</v>
      </c>
      <c r="C171" s="2">
        <v>45042</v>
      </c>
      <c r="D171" t="s">
        <v>649</v>
      </c>
      <c r="E171" t="s">
        <v>657</v>
      </c>
      <c r="F171" t="s">
        <v>673</v>
      </c>
      <c r="G171" t="s">
        <v>704</v>
      </c>
      <c r="H171" t="s">
        <v>711</v>
      </c>
      <c r="I171" t="s">
        <v>724</v>
      </c>
      <c r="J171" t="s">
        <v>727</v>
      </c>
      <c r="K171" t="s">
        <v>1307</v>
      </c>
      <c r="L171" s="8">
        <v>81.489999999999995</v>
      </c>
      <c r="M171" s="8">
        <v>113.08</v>
      </c>
      <c r="N171" s="8">
        <v>0.121</v>
      </c>
      <c r="O171">
        <v>16</v>
      </c>
      <c r="P171">
        <f t="shared" si="32"/>
        <v>0</v>
      </c>
      <c r="Q171">
        <f t="shared" si="33"/>
        <v>1590.3571199999999</v>
      </c>
      <c r="R171">
        <f t="shared" si="34"/>
        <v>1303.8399999999999</v>
      </c>
      <c r="S171">
        <f t="shared" si="35"/>
        <v>286.51711999999998</v>
      </c>
      <c r="T171">
        <f t="shared" si="36"/>
        <v>0.18015898215364357</v>
      </c>
      <c r="U171" t="str">
        <f t="shared" si="37"/>
        <v>Apr-2023</v>
      </c>
      <c r="V171" t="str">
        <f t="shared" si="38"/>
        <v>Q2-2023</v>
      </c>
      <c r="W171" t="str">
        <f t="shared" si="39"/>
        <v>Low</v>
      </c>
      <c r="X171" t="str">
        <f t="shared" si="40"/>
        <v>Europe &gt; France &gt; Marseille</v>
      </c>
      <c r="Y171" t="str" cm="1">
        <f t="array" ref="Y171">TEXT(_xlfn.AGGREGATE(15, 6, IF($E$2:$E$1000=E171, $B$2:$B$1000, ""), 1), "MMM-YYYY")</f>
        <v>Jan-2023</v>
      </c>
      <c r="Z171">
        <f t="shared" si="41"/>
        <v>3</v>
      </c>
      <c r="AA171">
        <f t="shared" si="42"/>
        <v>3</v>
      </c>
      <c r="AB171">
        <f t="shared" si="43"/>
        <v>1757891.57342</v>
      </c>
      <c r="AC171">
        <f>SUMIFS($Q$2:Q171, $J$2:J171, J171)</f>
        <v>1750370.92634</v>
      </c>
      <c r="AD171">
        <f t="shared" si="44"/>
        <v>0.99572177989034416</v>
      </c>
      <c r="AE171" t="str">
        <f t="shared" si="45"/>
        <v>C</v>
      </c>
      <c r="AF171">
        <f t="shared" si="46"/>
        <v>1</v>
      </c>
      <c r="AG171">
        <f t="shared" si="47"/>
        <v>0</v>
      </c>
      <c r="AH171">
        <f>MIN(StagingTable[[#This Row],[DiscountPct]], ControlPanel!$B$2/100)</f>
        <v>0.121</v>
      </c>
      <c r="AI171">
        <f>StagingTable[[#This Row],[UnitCost]] * (1 + ControlPanel!$B$3/100)</f>
        <v>93.713499999999982</v>
      </c>
      <c r="AJ171">
        <f>StagingTable[[#This Row],[Quantity]] * (1 + ControlPanel!$B$4/100)</f>
        <v>19.2</v>
      </c>
      <c r="AK171">
        <f>StagingTable[[#This Row],[UnitPrice]] * StagingTable[[#This Row],[UpliftedQuantity]] * (1 - StagingTable[[#This Row],[AdjustedDiscountPct]])</f>
        <v>1908.4285439999999</v>
      </c>
      <c r="AL171">
        <f>StagingTable[[#This Row],[InflatedUnitCost]] * StagingTable[[#This Row],[UpliftedQuantity]]</f>
        <v>1799.2991999999997</v>
      </c>
      <c r="AM171">
        <f>StagingTable[[#This Row],[ScenarioRevenue]] - StagingTable[[#This Row],[ScenarioCost]]</f>
        <v>109.12934400000017</v>
      </c>
    </row>
    <row r="172" spans="1:39" x14ac:dyDescent="0.35">
      <c r="A172" t="s">
        <v>499</v>
      </c>
      <c r="B172" s="6">
        <v>45634</v>
      </c>
      <c r="C172" s="2">
        <v>45634</v>
      </c>
      <c r="D172" t="s">
        <v>649</v>
      </c>
      <c r="E172" t="s">
        <v>657</v>
      </c>
      <c r="F172" t="s">
        <v>679</v>
      </c>
      <c r="G172" t="s">
        <v>706</v>
      </c>
      <c r="H172" t="s">
        <v>707</v>
      </c>
      <c r="I172" t="s">
        <v>722</v>
      </c>
      <c r="J172" t="s">
        <v>727</v>
      </c>
      <c r="K172" t="s">
        <v>1218</v>
      </c>
      <c r="L172" s="8">
        <v>257.44</v>
      </c>
      <c r="M172" s="8">
        <v>290.33</v>
      </c>
      <c r="N172" s="8">
        <v>9.1999999999999998E-2</v>
      </c>
      <c r="O172">
        <v>6</v>
      </c>
      <c r="P172">
        <f t="shared" si="32"/>
        <v>0</v>
      </c>
      <c r="Q172">
        <f t="shared" si="33"/>
        <v>1581.71784</v>
      </c>
      <c r="R172">
        <f t="shared" si="34"/>
        <v>1544.6399999999999</v>
      </c>
      <c r="S172">
        <f t="shared" si="35"/>
        <v>37.077840000000151</v>
      </c>
      <c r="T172">
        <f t="shared" si="36"/>
        <v>2.3441500792581407E-2</v>
      </c>
      <c r="U172" t="str">
        <f t="shared" si="37"/>
        <v>Dec-2024</v>
      </c>
      <c r="V172" t="str">
        <f t="shared" si="38"/>
        <v>Q4-2024</v>
      </c>
      <c r="W172" t="str">
        <f t="shared" si="39"/>
        <v>Low</v>
      </c>
      <c r="X172" t="str">
        <f t="shared" si="40"/>
        <v>Europe &gt; France &gt; Lyon</v>
      </c>
      <c r="Y172" t="str" cm="1">
        <f t="array" ref="Y172">TEXT(_xlfn.AGGREGATE(15, 6, IF($E$2:$E$1000=E172, $B$2:$B$1000, ""), 1), "MMM-YYYY")</f>
        <v>Jan-2023</v>
      </c>
      <c r="Z172">
        <f t="shared" si="41"/>
        <v>23</v>
      </c>
      <c r="AA172">
        <f t="shared" si="42"/>
        <v>23</v>
      </c>
      <c r="AB172">
        <f t="shared" si="43"/>
        <v>1757891.57342</v>
      </c>
      <c r="AC172">
        <f>SUMIFS($Q$2:Q172, $J$2:J172, J172)</f>
        <v>1751952.6441800001</v>
      </c>
      <c r="AD172">
        <f t="shared" si="44"/>
        <v>0.9966215611191277</v>
      </c>
      <c r="AE172" t="str">
        <f t="shared" si="45"/>
        <v>C</v>
      </c>
      <c r="AF172">
        <f t="shared" si="46"/>
        <v>1</v>
      </c>
      <c r="AG172">
        <f t="shared" si="47"/>
        <v>0</v>
      </c>
      <c r="AH172">
        <f>MIN(StagingTable[[#This Row],[DiscountPct]], ControlPanel!$B$2/100)</f>
        <v>9.1999999999999998E-2</v>
      </c>
      <c r="AI172">
        <f>StagingTable[[#This Row],[UnitCost]] * (1 + ControlPanel!$B$3/100)</f>
        <v>296.05599999999998</v>
      </c>
      <c r="AJ172">
        <f>StagingTable[[#This Row],[Quantity]] * (1 + ControlPanel!$B$4/100)</f>
        <v>7.1999999999999993</v>
      </c>
      <c r="AK172">
        <f>StagingTable[[#This Row],[UnitPrice]] * StagingTable[[#This Row],[UpliftedQuantity]] * (1 - StagingTable[[#This Row],[AdjustedDiscountPct]])</f>
        <v>1898.0614079999998</v>
      </c>
      <c r="AL172">
        <f>StagingTable[[#This Row],[InflatedUnitCost]] * StagingTable[[#This Row],[UpliftedQuantity]]</f>
        <v>2131.6031999999996</v>
      </c>
      <c r="AM172">
        <f>StagingTable[[#This Row],[ScenarioRevenue]] - StagingTable[[#This Row],[ScenarioCost]]</f>
        <v>-233.54179199999976</v>
      </c>
    </row>
    <row r="173" spans="1:39" x14ac:dyDescent="0.35">
      <c r="A173" t="s">
        <v>525</v>
      </c>
      <c r="B173" s="6">
        <v>45353</v>
      </c>
      <c r="C173" s="2">
        <v>45374</v>
      </c>
      <c r="D173" t="s">
        <v>648</v>
      </c>
      <c r="E173" t="s">
        <v>660</v>
      </c>
      <c r="F173" t="s">
        <v>677</v>
      </c>
      <c r="G173" t="s">
        <v>705</v>
      </c>
      <c r="H173" t="s">
        <v>708</v>
      </c>
      <c r="I173" t="s">
        <v>721</v>
      </c>
      <c r="J173" t="s">
        <v>727</v>
      </c>
      <c r="K173" t="s">
        <v>1244</v>
      </c>
      <c r="L173" s="8">
        <v>225.01</v>
      </c>
      <c r="M173" s="8">
        <v>333.48</v>
      </c>
      <c r="N173" s="8">
        <v>0.11899999999999999</v>
      </c>
      <c r="O173">
        <v>5</v>
      </c>
      <c r="P173">
        <f t="shared" si="32"/>
        <v>21</v>
      </c>
      <c r="Q173">
        <f t="shared" si="33"/>
        <v>1468.9794000000002</v>
      </c>
      <c r="R173">
        <f t="shared" si="34"/>
        <v>1125.05</v>
      </c>
      <c r="S173">
        <f t="shared" si="35"/>
        <v>343.92940000000021</v>
      </c>
      <c r="T173">
        <f t="shared" si="36"/>
        <v>0.23412813004729691</v>
      </c>
      <c r="U173" t="str">
        <f t="shared" si="37"/>
        <v>Mar-2024</v>
      </c>
      <c r="V173" t="str">
        <f t="shared" si="38"/>
        <v>Q1-2024</v>
      </c>
      <c r="W173" t="str">
        <f t="shared" si="39"/>
        <v>Low</v>
      </c>
      <c r="X173" t="str">
        <f t="shared" si="40"/>
        <v>Americas &gt; USA &gt; Chicago</v>
      </c>
      <c r="Y173" t="str" cm="1">
        <f t="array" ref="Y173">TEXT(_xlfn.AGGREGATE(15, 6, IF($E$2:$E$1000=E173, $B$2:$B$1000, ""), 1), "MMM-YYYY")</f>
        <v>Jan-2023</v>
      </c>
      <c r="Z173">
        <f t="shared" si="41"/>
        <v>14</v>
      </c>
      <c r="AA173">
        <f t="shared" si="42"/>
        <v>14</v>
      </c>
      <c r="AB173">
        <f t="shared" si="43"/>
        <v>1757891.57342</v>
      </c>
      <c r="AC173">
        <f>SUMIFS($Q$2:Q173, $J$2:J173, J173)</f>
        <v>1753421.6235800001</v>
      </c>
      <c r="AD173">
        <f t="shared" si="44"/>
        <v>0.99745720958699202</v>
      </c>
      <c r="AE173" t="str">
        <f t="shared" si="45"/>
        <v>C</v>
      </c>
      <c r="AF173">
        <f t="shared" si="46"/>
        <v>0</v>
      </c>
      <c r="AG173">
        <f t="shared" si="47"/>
        <v>0</v>
      </c>
      <c r="AH173">
        <f>MIN(StagingTable[[#This Row],[DiscountPct]], ControlPanel!$B$2/100)</f>
        <v>0.11899999999999999</v>
      </c>
      <c r="AI173">
        <f>StagingTable[[#This Row],[UnitCost]] * (1 + ControlPanel!$B$3/100)</f>
        <v>258.76149999999996</v>
      </c>
      <c r="AJ173">
        <f>StagingTable[[#This Row],[Quantity]] * (1 + ControlPanel!$B$4/100)</f>
        <v>6</v>
      </c>
      <c r="AK173">
        <f>StagingTable[[#This Row],[UnitPrice]] * StagingTable[[#This Row],[UpliftedQuantity]] * (1 - StagingTable[[#This Row],[AdjustedDiscountPct]])</f>
        <v>1762.7752800000001</v>
      </c>
      <c r="AL173">
        <f>StagingTable[[#This Row],[InflatedUnitCost]] * StagingTable[[#This Row],[UpliftedQuantity]]</f>
        <v>1552.5689999999997</v>
      </c>
      <c r="AM173">
        <f>StagingTable[[#This Row],[ScenarioRevenue]] - StagingTable[[#This Row],[ScenarioCost]]</f>
        <v>210.20628000000033</v>
      </c>
    </row>
    <row r="174" spans="1:39" x14ac:dyDescent="0.35">
      <c r="A174" t="s">
        <v>584</v>
      </c>
      <c r="B174" s="6">
        <v>45760</v>
      </c>
      <c r="C174" s="2">
        <v>45761</v>
      </c>
      <c r="D174" t="s">
        <v>647</v>
      </c>
      <c r="E174" t="s">
        <v>652</v>
      </c>
      <c r="F174" t="s">
        <v>666</v>
      </c>
      <c r="G174" t="s">
        <v>706</v>
      </c>
      <c r="H174" t="s">
        <v>708</v>
      </c>
      <c r="I174" t="s">
        <v>715</v>
      </c>
      <c r="J174" t="s">
        <v>727</v>
      </c>
      <c r="K174" t="s">
        <v>1302</v>
      </c>
      <c r="L174" s="8">
        <v>138.9</v>
      </c>
      <c r="M174" s="8">
        <v>289.92</v>
      </c>
      <c r="N174" s="8">
        <v>2.9000000000000001E-2</v>
      </c>
      <c r="O174">
        <v>5</v>
      </c>
      <c r="P174">
        <f t="shared" si="32"/>
        <v>1</v>
      </c>
      <c r="Q174">
        <f t="shared" si="33"/>
        <v>1407.5616</v>
      </c>
      <c r="R174">
        <f t="shared" si="34"/>
        <v>694.5</v>
      </c>
      <c r="S174">
        <f t="shared" si="35"/>
        <v>713.0616</v>
      </c>
      <c r="T174">
        <f t="shared" si="36"/>
        <v>0.50659353025828502</v>
      </c>
      <c r="U174" t="str">
        <f t="shared" si="37"/>
        <v>Apr-2025</v>
      </c>
      <c r="V174" t="str">
        <f t="shared" si="38"/>
        <v>Q2-2025</v>
      </c>
      <c r="W174" t="str">
        <f t="shared" si="39"/>
        <v>Low</v>
      </c>
      <c r="X174" t="str">
        <f t="shared" si="40"/>
        <v>Asia &gt; Japan &gt; Osaka</v>
      </c>
      <c r="Y174" t="str" cm="1">
        <f t="array" ref="Y174">TEXT(_xlfn.AGGREGATE(15, 6, IF($E$2:$E$1000=E174, $B$2:$B$1000, ""), 1), "MMM-YYYY")</f>
        <v>Mar-2023</v>
      </c>
      <c r="Z174">
        <f t="shared" si="41"/>
        <v>25</v>
      </c>
      <c r="AA174">
        <f t="shared" si="42"/>
        <v>25</v>
      </c>
      <c r="AB174">
        <f t="shared" si="43"/>
        <v>1757891.57342</v>
      </c>
      <c r="AC174">
        <f>SUMIFS($Q$2:Q174, $J$2:J174, J174)</f>
        <v>1754829.18518</v>
      </c>
      <c r="AD174">
        <f t="shared" si="44"/>
        <v>0.99825791972252187</v>
      </c>
      <c r="AE174" t="str">
        <f t="shared" si="45"/>
        <v>C</v>
      </c>
      <c r="AF174">
        <f t="shared" si="46"/>
        <v>1</v>
      </c>
      <c r="AG174">
        <f t="shared" si="47"/>
        <v>0</v>
      </c>
      <c r="AH174">
        <f>MIN(StagingTable[[#This Row],[DiscountPct]], ControlPanel!$B$2/100)</f>
        <v>2.9000000000000001E-2</v>
      </c>
      <c r="AI174">
        <f>StagingTable[[#This Row],[UnitCost]] * (1 + ControlPanel!$B$3/100)</f>
        <v>159.73499999999999</v>
      </c>
      <c r="AJ174">
        <f>StagingTable[[#This Row],[Quantity]] * (1 + ControlPanel!$B$4/100)</f>
        <v>6</v>
      </c>
      <c r="AK174">
        <f>StagingTable[[#This Row],[UnitPrice]] * StagingTable[[#This Row],[UpliftedQuantity]] * (1 - StagingTable[[#This Row],[AdjustedDiscountPct]])</f>
        <v>1689.07392</v>
      </c>
      <c r="AL174">
        <f>StagingTable[[#This Row],[InflatedUnitCost]] * StagingTable[[#This Row],[UpliftedQuantity]]</f>
        <v>958.40999999999985</v>
      </c>
      <c r="AM174">
        <f>StagingTable[[#This Row],[ScenarioRevenue]] - StagingTable[[#This Row],[ScenarioCost]]</f>
        <v>730.66392000000019</v>
      </c>
    </row>
    <row r="175" spans="1:39" x14ac:dyDescent="0.35">
      <c r="A175" t="s">
        <v>474</v>
      </c>
      <c r="B175" s="6">
        <v>45116</v>
      </c>
      <c r="C175" s="2">
        <v>45126</v>
      </c>
      <c r="D175" t="s">
        <v>647</v>
      </c>
      <c r="E175" t="s">
        <v>652</v>
      </c>
      <c r="F175" t="s">
        <v>689</v>
      </c>
      <c r="G175" t="s">
        <v>706</v>
      </c>
      <c r="H175" t="s">
        <v>710</v>
      </c>
      <c r="I175" t="s">
        <v>725</v>
      </c>
      <c r="J175" t="s">
        <v>727</v>
      </c>
      <c r="K175" t="s">
        <v>1193</v>
      </c>
      <c r="L175" s="8">
        <v>141.26</v>
      </c>
      <c r="M175" s="8">
        <v>206.88</v>
      </c>
      <c r="N175" s="8">
        <v>0.107</v>
      </c>
      <c r="O175">
        <v>6</v>
      </c>
      <c r="P175">
        <f t="shared" si="32"/>
        <v>10</v>
      </c>
      <c r="Q175">
        <f t="shared" si="33"/>
        <v>1108.4630400000001</v>
      </c>
      <c r="R175">
        <f t="shared" si="34"/>
        <v>847.56</v>
      </c>
      <c r="S175">
        <f t="shared" si="35"/>
        <v>260.90304000000015</v>
      </c>
      <c r="T175">
        <f t="shared" si="36"/>
        <v>0.23537369365062469</v>
      </c>
      <c r="U175" t="str">
        <f t="shared" si="37"/>
        <v>Jul-2023</v>
      </c>
      <c r="V175" t="str">
        <f t="shared" si="38"/>
        <v>Q3-2023</v>
      </c>
      <c r="W175" t="str">
        <f t="shared" si="39"/>
        <v>Low</v>
      </c>
      <c r="X175" t="str">
        <f t="shared" si="40"/>
        <v>Asia &gt; Japan &gt; Tokyo</v>
      </c>
      <c r="Y175" t="str" cm="1">
        <f t="array" ref="Y175">TEXT(_xlfn.AGGREGATE(15, 6, IF($E$2:$E$1000=E175, $B$2:$B$1000, ""), 1), "MMM-YYYY")</f>
        <v>Mar-2023</v>
      </c>
      <c r="Z175">
        <f t="shared" si="41"/>
        <v>4</v>
      </c>
      <c r="AA175">
        <f t="shared" si="42"/>
        <v>4</v>
      </c>
      <c r="AB175">
        <f t="shared" si="43"/>
        <v>1757891.57342</v>
      </c>
      <c r="AC175">
        <f>SUMIFS($Q$2:Q175, $J$2:J175, J175)</f>
        <v>1755937.6482200001</v>
      </c>
      <c r="AD175">
        <f t="shared" si="44"/>
        <v>0.99888848366443983</v>
      </c>
      <c r="AE175" t="str">
        <f t="shared" si="45"/>
        <v>C</v>
      </c>
      <c r="AF175">
        <f t="shared" si="46"/>
        <v>0</v>
      </c>
      <c r="AG175">
        <f t="shared" si="47"/>
        <v>0</v>
      </c>
      <c r="AH175">
        <f>MIN(StagingTable[[#This Row],[DiscountPct]], ControlPanel!$B$2/100)</f>
        <v>0.107</v>
      </c>
      <c r="AI175">
        <f>StagingTable[[#This Row],[UnitCost]] * (1 + ControlPanel!$B$3/100)</f>
        <v>162.44899999999998</v>
      </c>
      <c r="AJ175">
        <f>StagingTable[[#This Row],[Quantity]] * (1 + ControlPanel!$B$4/100)</f>
        <v>7.1999999999999993</v>
      </c>
      <c r="AK175">
        <f>StagingTable[[#This Row],[UnitPrice]] * StagingTable[[#This Row],[UpliftedQuantity]] * (1 - StagingTable[[#This Row],[AdjustedDiscountPct]])</f>
        <v>1330.1556479999999</v>
      </c>
      <c r="AL175">
        <f>StagingTable[[#This Row],[InflatedUnitCost]] * StagingTable[[#This Row],[UpliftedQuantity]]</f>
        <v>1169.6327999999999</v>
      </c>
      <c r="AM175">
        <f>StagingTable[[#This Row],[ScenarioRevenue]] - StagingTable[[#This Row],[ScenarioCost]]</f>
        <v>160.52284800000007</v>
      </c>
    </row>
    <row r="176" spans="1:39" x14ac:dyDescent="0.35">
      <c r="A176" t="s">
        <v>244</v>
      </c>
      <c r="B176" s="6">
        <v>45069</v>
      </c>
      <c r="C176" s="2">
        <v>45087</v>
      </c>
      <c r="D176" t="s">
        <v>647</v>
      </c>
      <c r="E176" t="s">
        <v>659</v>
      </c>
      <c r="F176" t="s">
        <v>685</v>
      </c>
      <c r="G176" t="s">
        <v>701</v>
      </c>
      <c r="H176" t="s">
        <v>710</v>
      </c>
      <c r="I176" t="s">
        <v>718</v>
      </c>
      <c r="J176" t="s">
        <v>727</v>
      </c>
      <c r="K176" t="s">
        <v>964</v>
      </c>
      <c r="L176" s="8">
        <v>54.62</v>
      </c>
      <c r="M176" s="8">
        <v>48.94</v>
      </c>
      <c r="N176" s="8">
        <v>0.14799999999999999</v>
      </c>
      <c r="O176">
        <v>14</v>
      </c>
      <c r="P176">
        <f t="shared" si="32"/>
        <v>18</v>
      </c>
      <c r="Q176">
        <f t="shared" si="33"/>
        <v>583.75631999999996</v>
      </c>
      <c r="R176">
        <f t="shared" si="34"/>
        <v>764.68</v>
      </c>
      <c r="S176">
        <f t="shared" si="35"/>
        <v>-180.92367999999999</v>
      </c>
      <c r="T176">
        <f t="shared" si="36"/>
        <v>-0.30993014345437836</v>
      </c>
      <c r="U176" t="str">
        <f t="shared" si="37"/>
        <v>May-2023</v>
      </c>
      <c r="V176" t="str">
        <f t="shared" si="38"/>
        <v>Q2-2023</v>
      </c>
      <c r="W176" t="str">
        <f t="shared" si="39"/>
        <v>Low</v>
      </c>
      <c r="X176" t="str">
        <f t="shared" si="40"/>
        <v>Asia &gt; China &gt; Shanghai</v>
      </c>
      <c r="Y176" t="str" cm="1">
        <f t="array" ref="Y176">TEXT(_xlfn.AGGREGATE(15, 6, IF($E$2:$E$1000=E176, $B$2:$B$1000, ""), 1), "MMM-YYYY")</f>
        <v>Jan-2023</v>
      </c>
      <c r="Z176">
        <f t="shared" si="41"/>
        <v>4</v>
      </c>
      <c r="AA176">
        <f t="shared" si="42"/>
        <v>4</v>
      </c>
      <c r="AB176">
        <f t="shared" si="43"/>
        <v>1757891.57342</v>
      </c>
      <c r="AC176">
        <f>SUMIFS($Q$2:Q176, $J$2:J176, J176)</f>
        <v>1756521.40454</v>
      </c>
      <c r="AD176">
        <f t="shared" si="44"/>
        <v>0.99922056121053338</v>
      </c>
      <c r="AE176" t="str">
        <f t="shared" si="45"/>
        <v>C</v>
      </c>
      <c r="AF176">
        <f t="shared" si="46"/>
        <v>0</v>
      </c>
      <c r="AG176">
        <f t="shared" si="47"/>
        <v>0</v>
      </c>
      <c r="AH176">
        <f>MIN(StagingTable[[#This Row],[DiscountPct]], ControlPanel!$B$2/100)</f>
        <v>0.14799999999999999</v>
      </c>
      <c r="AI176">
        <f>StagingTable[[#This Row],[UnitCost]] * (1 + ControlPanel!$B$3/100)</f>
        <v>62.812999999999995</v>
      </c>
      <c r="AJ176">
        <f>StagingTable[[#This Row],[Quantity]] * (1 + ControlPanel!$B$4/100)</f>
        <v>16.8</v>
      </c>
      <c r="AK176">
        <f>StagingTable[[#This Row],[UnitPrice]] * StagingTable[[#This Row],[UpliftedQuantity]] * (1 - StagingTable[[#This Row],[AdjustedDiscountPct]])</f>
        <v>700.50758399999995</v>
      </c>
      <c r="AL176">
        <f>StagingTable[[#This Row],[InflatedUnitCost]] * StagingTable[[#This Row],[UpliftedQuantity]]</f>
        <v>1055.2583999999999</v>
      </c>
      <c r="AM176">
        <f>StagingTable[[#This Row],[ScenarioRevenue]] - StagingTable[[#This Row],[ScenarioCost]]</f>
        <v>-354.75081599999999</v>
      </c>
    </row>
    <row r="177" spans="1:39" x14ac:dyDescent="0.35">
      <c r="A177" t="s">
        <v>192</v>
      </c>
      <c r="B177" s="6">
        <v>45325</v>
      </c>
      <c r="C177" s="2">
        <v>45343</v>
      </c>
      <c r="D177" t="s">
        <v>649</v>
      </c>
      <c r="E177" t="s">
        <v>656</v>
      </c>
      <c r="F177" t="s">
        <v>698</v>
      </c>
      <c r="G177" t="s">
        <v>701</v>
      </c>
      <c r="H177" t="s">
        <v>707</v>
      </c>
      <c r="I177" t="s">
        <v>722</v>
      </c>
      <c r="J177" t="s">
        <v>727</v>
      </c>
      <c r="K177" t="s">
        <v>911</v>
      </c>
      <c r="L177" s="8">
        <v>39.229999999999997</v>
      </c>
      <c r="M177" s="8">
        <v>30.09</v>
      </c>
      <c r="N177" s="8">
        <v>0.17699999999999999</v>
      </c>
      <c r="O177">
        <v>23</v>
      </c>
      <c r="P177">
        <f t="shared" si="32"/>
        <v>18</v>
      </c>
      <c r="Q177">
        <f t="shared" si="33"/>
        <v>569.57361000000003</v>
      </c>
      <c r="R177">
        <f t="shared" si="34"/>
        <v>902.29</v>
      </c>
      <c r="S177">
        <f t="shared" si="35"/>
        <v>-332.71638999999993</v>
      </c>
      <c r="T177">
        <f t="shared" si="36"/>
        <v>-0.58414993981199359</v>
      </c>
      <c r="U177" t="str">
        <f t="shared" si="37"/>
        <v>Feb-2024</v>
      </c>
      <c r="V177" t="str">
        <f t="shared" si="38"/>
        <v>Q1-2024</v>
      </c>
      <c r="W177" t="str">
        <f t="shared" si="39"/>
        <v>Low</v>
      </c>
      <c r="X177" t="str">
        <f t="shared" si="40"/>
        <v>Europe &gt; Germany &gt; Frankfurt</v>
      </c>
      <c r="Y177" t="str" cm="1">
        <f t="array" ref="Y177">TEXT(_xlfn.AGGREGATE(15, 6, IF($E$2:$E$1000=E177, $B$2:$B$1000, ""), 1), "MMM-YYYY")</f>
        <v>Jan-2023</v>
      </c>
      <c r="Z177">
        <f t="shared" si="41"/>
        <v>13</v>
      </c>
      <c r="AA177">
        <f t="shared" si="42"/>
        <v>13</v>
      </c>
      <c r="AB177">
        <f t="shared" si="43"/>
        <v>1757891.57342</v>
      </c>
      <c r="AC177">
        <f>SUMIFS($Q$2:Q177, $J$2:J177, J177)</f>
        <v>1757090.9781500001</v>
      </c>
      <c r="AD177">
        <f t="shared" si="44"/>
        <v>0.99954457073342562</v>
      </c>
      <c r="AE177" t="str">
        <f t="shared" si="45"/>
        <v>C</v>
      </c>
      <c r="AF177">
        <f t="shared" si="46"/>
        <v>0</v>
      </c>
      <c r="AG177">
        <f t="shared" si="47"/>
        <v>0</v>
      </c>
      <c r="AH177">
        <f>MIN(StagingTable[[#This Row],[DiscountPct]], ControlPanel!$B$2/100)</f>
        <v>0.17699999999999999</v>
      </c>
      <c r="AI177">
        <f>StagingTable[[#This Row],[UnitCost]] * (1 + ControlPanel!$B$3/100)</f>
        <v>45.114499999999992</v>
      </c>
      <c r="AJ177">
        <f>StagingTable[[#This Row],[Quantity]] * (1 + ControlPanel!$B$4/100)</f>
        <v>27.599999999999998</v>
      </c>
      <c r="AK177">
        <f>StagingTable[[#This Row],[UnitPrice]] * StagingTable[[#This Row],[UpliftedQuantity]] * (1 - StagingTable[[#This Row],[AdjustedDiscountPct]])</f>
        <v>683.4883319999999</v>
      </c>
      <c r="AL177">
        <f>StagingTable[[#This Row],[InflatedUnitCost]] * StagingTable[[#This Row],[UpliftedQuantity]]</f>
        <v>1245.1601999999998</v>
      </c>
      <c r="AM177">
        <f>StagingTable[[#This Row],[ScenarioRevenue]] - StagingTable[[#This Row],[ScenarioCost]]</f>
        <v>-561.6718679999999</v>
      </c>
    </row>
    <row r="178" spans="1:39" x14ac:dyDescent="0.35">
      <c r="A178" t="s">
        <v>142</v>
      </c>
      <c r="B178" s="6">
        <v>45874</v>
      </c>
      <c r="C178" s="2">
        <v>45883</v>
      </c>
      <c r="D178" t="s">
        <v>649</v>
      </c>
      <c r="E178" t="s">
        <v>658</v>
      </c>
      <c r="F178" t="s">
        <v>683</v>
      </c>
      <c r="G178" t="s">
        <v>703</v>
      </c>
      <c r="H178" t="s">
        <v>711</v>
      </c>
      <c r="I178" t="s">
        <v>718</v>
      </c>
      <c r="J178" t="s">
        <v>727</v>
      </c>
      <c r="K178" t="s">
        <v>861</v>
      </c>
      <c r="L178" s="8">
        <v>41.76</v>
      </c>
      <c r="M178" s="8">
        <v>45.19</v>
      </c>
      <c r="N178" s="8">
        <v>0.17899999999999999</v>
      </c>
      <c r="O178">
        <v>11</v>
      </c>
      <c r="P178">
        <f t="shared" si="32"/>
        <v>9</v>
      </c>
      <c r="Q178">
        <f t="shared" si="33"/>
        <v>408.11088999999998</v>
      </c>
      <c r="R178">
        <f t="shared" si="34"/>
        <v>459.35999999999996</v>
      </c>
      <c r="S178">
        <f t="shared" si="35"/>
        <v>-51.249109999999973</v>
      </c>
      <c r="T178">
        <f t="shared" si="36"/>
        <v>-0.12557643340514626</v>
      </c>
      <c r="U178" t="str">
        <f t="shared" si="37"/>
        <v>Aug-2025</v>
      </c>
      <c r="V178" t="str">
        <f t="shared" si="38"/>
        <v>Q3-2025</v>
      </c>
      <c r="W178" t="str">
        <f t="shared" si="39"/>
        <v>Low</v>
      </c>
      <c r="X178" t="str">
        <f t="shared" si="40"/>
        <v>Europe &gt; United Kingdom &gt; London</v>
      </c>
      <c r="Y178" t="str" cm="1">
        <f t="array" ref="Y178">TEXT(_xlfn.AGGREGATE(15, 6, IF($E$2:$E$1000=E178, $B$2:$B$1000, ""), 1), "MMM-YYYY")</f>
        <v>Jan-2023</v>
      </c>
      <c r="Z178">
        <f t="shared" si="41"/>
        <v>31</v>
      </c>
      <c r="AA178">
        <f t="shared" si="42"/>
        <v>31</v>
      </c>
      <c r="AB178">
        <f t="shared" si="43"/>
        <v>1757891.57342</v>
      </c>
      <c r="AC178">
        <f>SUMIFS($Q$2:Q178, $J$2:J178, J178)</f>
        <v>1757499.08904</v>
      </c>
      <c r="AD178">
        <f t="shared" si="44"/>
        <v>0.9997767300407292</v>
      </c>
      <c r="AE178" t="str">
        <f t="shared" si="45"/>
        <v>C</v>
      </c>
      <c r="AF178">
        <f t="shared" si="46"/>
        <v>0</v>
      </c>
      <c r="AG178">
        <f t="shared" si="47"/>
        <v>0</v>
      </c>
      <c r="AH178">
        <f>MIN(StagingTable[[#This Row],[DiscountPct]], ControlPanel!$B$2/100)</f>
        <v>0.17899999999999999</v>
      </c>
      <c r="AI178">
        <f>StagingTable[[#This Row],[UnitCost]] * (1 + ControlPanel!$B$3/100)</f>
        <v>48.023999999999994</v>
      </c>
      <c r="AJ178">
        <f>StagingTable[[#This Row],[Quantity]] * (1 + ControlPanel!$B$4/100)</f>
        <v>13.2</v>
      </c>
      <c r="AK178">
        <f>StagingTable[[#This Row],[UnitPrice]] * StagingTable[[#This Row],[UpliftedQuantity]] * (1 - StagingTable[[#This Row],[AdjustedDiscountPct]])</f>
        <v>489.73306799999989</v>
      </c>
      <c r="AL178">
        <f>StagingTable[[#This Row],[InflatedUnitCost]] * StagingTable[[#This Row],[UpliftedQuantity]]</f>
        <v>633.91679999999985</v>
      </c>
      <c r="AM178">
        <f>StagingTable[[#This Row],[ScenarioRevenue]] - StagingTable[[#This Row],[ScenarioCost]]</f>
        <v>-144.18373199999996</v>
      </c>
    </row>
    <row r="179" spans="1:39" x14ac:dyDescent="0.35">
      <c r="A179" t="s">
        <v>337</v>
      </c>
      <c r="B179" s="6">
        <v>45340</v>
      </c>
      <c r="C179" s="2">
        <v>45362</v>
      </c>
      <c r="D179" t="s">
        <v>648</v>
      </c>
      <c r="E179" t="s">
        <v>655</v>
      </c>
      <c r="F179" t="s">
        <v>670</v>
      </c>
      <c r="G179" t="s">
        <v>704</v>
      </c>
      <c r="H179" t="s">
        <v>708</v>
      </c>
      <c r="I179" t="s">
        <v>720</v>
      </c>
      <c r="J179" t="s">
        <v>727</v>
      </c>
      <c r="K179" t="s">
        <v>1057</v>
      </c>
      <c r="L179" s="8">
        <v>80.48</v>
      </c>
      <c r="M179" s="8">
        <v>65.650000000000006</v>
      </c>
      <c r="N179" s="8">
        <v>0.17599999999999999</v>
      </c>
      <c r="O179">
        <v>6</v>
      </c>
      <c r="P179">
        <f t="shared" si="32"/>
        <v>22</v>
      </c>
      <c r="Q179">
        <f t="shared" si="33"/>
        <v>324.57360000000006</v>
      </c>
      <c r="R179">
        <f t="shared" si="34"/>
        <v>482.88</v>
      </c>
      <c r="S179">
        <f t="shared" si="35"/>
        <v>-158.30639999999994</v>
      </c>
      <c r="T179">
        <f t="shared" si="36"/>
        <v>-0.48773652570634185</v>
      </c>
      <c r="U179" t="str">
        <f t="shared" si="37"/>
        <v>Feb-2024</v>
      </c>
      <c r="V179" t="str">
        <f t="shared" si="38"/>
        <v>Q1-2024</v>
      </c>
      <c r="W179" t="str">
        <f t="shared" si="39"/>
        <v>Low</v>
      </c>
      <c r="X179" t="str">
        <f t="shared" si="40"/>
        <v>Americas &gt; Brazil &gt; São Paulo</v>
      </c>
      <c r="Y179" t="str" cm="1">
        <f t="array" ref="Y179">TEXT(_xlfn.AGGREGATE(15, 6, IF($E$2:$E$1000=E179, $B$2:$B$1000, ""), 1), "MMM-YYYY")</f>
        <v>Jan-2023</v>
      </c>
      <c r="Z179">
        <f t="shared" si="41"/>
        <v>13</v>
      </c>
      <c r="AA179">
        <f t="shared" si="42"/>
        <v>13</v>
      </c>
      <c r="AB179">
        <f t="shared" si="43"/>
        <v>1757891.57342</v>
      </c>
      <c r="AC179">
        <f>SUMIFS($Q$2:Q179, $J$2:J179, J179)</f>
        <v>1757823.66264</v>
      </c>
      <c r="AD179">
        <f t="shared" si="44"/>
        <v>0.99996136804964142</v>
      </c>
      <c r="AE179" t="str">
        <f t="shared" si="45"/>
        <v>C</v>
      </c>
      <c r="AF179">
        <f t="shared" si="46"/>
        <v>0</v>
      </c>
      <c r="AG179">
        <f t="shared" si="47"/>
        <v>0</v>
      </c>
      <c r="AH179">
        <f>MIN(StagingTable[[#This Row],[DiscountPct]], ControlPanel!$B$2/100)</f>
        <v>0.17599999999999999</v>
      </c>
      <c r="AI179">
        <f>StagingTable[[#This Row],[UnitCost]] * (1 + ControlPanel!$B$3/100)</f>
        <v>92.551999999999992</v>
      </c>
      <c r="AJ179">
        <f>StagingTable[[#This Row],[Quantity]] * (1 + ControlPanel!$B$4/100)</f>
        <v>7.1999999999999993</v>
      </c>
      <c r="AK179">
        <f>StagingTable[[#This Row],[UnitPrice]] * StagingTable[[#This Row],[UpliftedQuantity]] * (1 - StagingTable[[#This Row],[AdjustedDiscountPct]])</f>
        <v>389.48832000000004</v>
      </c>
      <c r="AL179">
        <f>StagingTable[[#This Row],[InflatedUnitCost]] * StagingTable[[#This Row],[UpliftedQuantity]]</f>
        <v>666.37439999999992</v>
      </c>
      <c r="AM179">
        <f>StagingTable[[#This Row],[ScenarioRevenue]] - StagingTable[[#This Row],[ScenarioCost]]</f>
        <v>-276.88607999999988</v>
      </c>
    </row>
    <row r="180" spans="1:39" x14ac:dyDescent="0.35">
      <c r="A180" t="s">
        <v>187</v>
      </c>
      <c r="B180" s="6">
        <v>44981</v>
      </c>
      <c r="C180" s="2">
        <v>44994</v>
      </c>
      <c r="D180" t="s">
        <v>648</v>
      </c>
      <c r="E180" t="s">
        <v>660</v>
      </c>
      <c r="F180" t="s">
        <v>700</v>
      </c>
      <c r="G180" t="s">
        <v>706</v>
      </c>
      <c r="H180" t="s">
        <v>708</v>
      </c>
      <c r="I180" t="s">
        <v>724</v>
      </c>
      <c r="J180" t="s">
        <v>727</v>
      </c>
      <c r="K180" t="s">
        <v>906</v>
      </c>
      <c r="L180" s="8">
        <v>6.85</v>
      </c>
      <c r="M180" s="8">
        <v>10.18</v>
      </c>
      <c r="N180" s="8">
        <v>4.7E-2</v>
      </c>
      <c r="O180">
        <v>7</v>
      </c>
      <c r="P180">
        <f t="shared" si="32"/>
        <v>13</v>
      </c>
      <c r="Q180">
        <f t="shared" si="33"/>
        <v>67.910779999999988</v>
      </c>
      <c r="R180">
        <f t="shared" si="34"/>
        <v>47.949999999999996</v>
      </c>
      <c r="S180">
        <f t="shared" si="35"/>
        <v>19.960779999999993</v>
      </c>
      <c r="T180">
        <f t="shared" si="36"/>
        <v>0.29392653125173934</v>
      </c>
      <c r="U180" t="str">
        <f t="shared" si="37"/>
        <v>Feb-2023</v>
      </c>
      <c r="V180" t="str">
        <f t="shared" si="38"/>
        <v>Q1-2023</v>
      </c>
      <c r="W180" t="str">
        <f t="shared" si="39"/>
        <v>Low</v>
      </c>
      <c r="X180" t="str">
        <f t="shared" si="40"/>
        <v>Americas &gt; USA &gt; New York</v>
      </c>
      <c r="Y180" t="str" cm="1">
        <f t="array" ref="Y180">TEXT(_xlfn.AGGREGATE(15, 6, IF($E$2:$E$1000=E180, $B$2:$B$1000, ""), 1), "MMM-YYYY")</f>
        <v>Jan-2023</v>
      </c>
      <c r="Z180">
        <f t="shared" si="41"/>
        <v>1</v>
      </c>
      <c r="AA180">
        <f t="shared" si="42"/>
        <v>1</v>
      </c>
      <c r="AB180">
        <f t="shared" si="43"/>
        <v>1757891.57342</v>
      </c>
      <c r="AC180">
        <f>SUMIFS($Q$2:Q180, $J$2:J180, J180)</f>
        <v>1757891.57342</v>
      </c>
      <c r="AD180">
        <f t="shared" si="44"/>
        <v>1</v>
      </c>
      <c r="AE180" t="str">
        <f t="shared" si="45"/>
        <v>C</v>
      </c>
      <c r="AF180">
        <f t="shared" si="46"/>
        <v>0</v>
      </c>
      <c r="AG180">
        <f t="shared" si="47"/>
        <v>0</v>
      </c>
      <c r="AH180">
        <f>MIN(StagingTable[[#This Row],[DiscountPct]], ControlPanel!$B$2/100)</f>
        <v>4.7E-2</v>
      </c>
      <c r="AI180">
        <f>StagingTable[[#This Row],[UnitCost]] * (1 + ControlPanel!$B$3/100)</f>
        <v>7.8774999999999986</v>
      </c>
      <c r="AJ180">
        <f>StagingTable[[#This Row],[Quantity]] * (1 + ControlPanel!$B$4/100)</f>
        <v>8.4</v>
      </c>
      <c r="AK180">
        <f>StagingTable[[#This Row],[UnitPrice]] * StagingTable[[#This Row],[UpliftedQuantity]] * (1 - StagingTable[[#This Row],[AdjustedDiscountPct]])</f>
        <v>81.492936</v>
      </c>
      <c r="AL180">
        <f>StagingTable[[#This Row],[InflatedUnitCost]] * StagingTable[[#This Row],[UpliftedQuantity]]</f>
        <v>66.170999999999992</v>
      </c>
      <c r="AM180">
        <f>StagingTable[[#This Row],[ScenarioRevenue]] - StagingTable[[#This Row],[ScenarioCost]]</f>
        <v>15.321936000000008</v>
      </c>
    </row>
    <row r="181" spans="1:39" x14ac:dyDescent="0.35">
      <c r="A181" t="s">
        <v>343</v>
      </c>
      <c r="B181" s="6">
        <v>45221</v>
      </c>
      <c r="C181" s="2">
        <v>45246</v>
      </c>
      <c r="D181" t="s">
        <v>648</v>
      </c>
      <c r="E181" t="s">
        <v>653</v>
      </c>
      <c r="F181" t="s">
        <v>667</v>
      </c>
      <c r="G181" t="s">
        <v>705</v>
      </c>
      <c r="H181" t="s">
        <v>709</v>
      </c>
      <c r="I181" t="s">
        <v>714</v>
      </c>
      <c r="J181" t="s">
        <v>731</v>
      </c>
      <c r="K181" t="s">
        <v>1063</v>
      </c>
      <c r="L181" s="8">
        <v>1373.31</v>
      </c>
      <c r="M181" s="8">
        <v>3154.14</v>
      </c>
      <c r="N181" s="8">
        <v>0.2</v>
      </c>
      <c r="O181">
        <v>41</v>
      </c>
      <c r="P181">
        <f t="shared" si="32"/>
        <v>25</v>
      </c>
      <c r="Q181">
        <f t="shared" si="33"/>
        <v>103455.792</v>
      </c>
      <c r="R181">
        <f t="shared" si="34"/>
        <v>56305.71</v>
      </c>
      <c r="S181">
        <f t="shared" si="35"/>
        <v>47150.082000000002</v>
      </c>
      <c r="T181">
        <f t="shared" si="36"/>
        <v>0.45575101295440279</v>
      </c>
      <c r="U181" t="str">
        <f t="shared" si="37"/>
        <v>Oct-2023</v>
      </c>
      <c r="V181" t="str">
        <f t="shared" si="38"/>
        <v>Q4-2023</v>
      </c>
      <c r="W181" t="str">
        <f t="shared" si="39"/>
        <v>High</v>
      </c>
      <c r="X181" t="str">
        <f t="shared" si="40"/>
        <v>Americas &gt; Canada &gt; Toronto</v>
      </c>
      <c r="Y181" t="str" cm="1">
        <f t="array" ref="Y181">TEXT(_xlfn.AGGREGATE(15, 6, IF($E$2:$E$1000=E181, $B$2:$B$1000, ""), 1), "MMM-YYYY")</f>
        <v>Jan-2023</v>
      </c>
      <c r="Z181">
        <f t="shared" si="41"/>
        <v>9</v>
      </c>
      <c r="AA181">
        <f t="shared" si="42"/>
        <v>9</v>
      </c>
      <c r="AB181">
        <f t="shared" si="43"/>
        <v>1745430.1753</v>
      </c>
      <c r="AC181">
        <f>SUMIFS($Q$2:Q181, $J$2:J181, J181)</f>
        <v>103455.792</v>
      </c>
      <c r="AD181">
        <f t="shared" si="44"/>
        <v>5.9272375064913889E-2</v>
      </c>
      <c r="AE181" t="str">
        <f t="shared" si="45"/>
        <v>A</v>
      </c>
      <c r="AF181">
        <f t="shared" si="46"/>
        <v>0</v>
      </c>
      <c r="AG181">
        <f t="shared" si="47"/>
        <v>0</v>
      </c>
      <c r="AH181">
        <f>MIN(StagingTable[[#This Row],[DiscountPct]], ControlPanel!$B$2/100)</f>
        <v>0.2</v>
      </c>
      <c r="AI181">
        <f>StagingTable[[#This Row],[UnitCost]] * (1 + ControlPanel!$B$3/100)</f>
        <v>1579.3064999999999</v>
      </c>
      <c r="AJ181">
        <f>StagingTable[[#This Row],[Quantity]] * (1 + ControlPanel!$B$4/100)</f>
        <v>49.199999999999996</v>
      </c>
      <c r="AK181">
        <f>StagingTable[[#This Row],[UnitPrice]] * StagingTable[[#This Row],[UpliftedQuantity]] * (1 - StagingTable[[#This Row],[AdjustedDiscountPct]])</f>
        <v>124146.9504</v>
      </c>
      <c r="AL181">
        <f>StagingTable[[#This Row],[InflatedUnitCost]] * StagingTable[[#This Row],[UpliftedQuantity]]</f>
        <v>77701.879799999995</v>
      </c>
      <c r="AM181">
        <f>StagingTable[[#This Row],[ScenarioRevenue]] - StagingTable[[#This Row],[ScenarioCost]]</f>
        <v>46445.070600000006</v>
      </c>
    </row>
    <row r="182" spans="1:39" x14ac:dyDescent="0.35">
      <c r="A182" t="s">
        <v>298</v>
      </c>
      <c r="B182" s="6">
        <v>45304</v>
      </c>
      <c r="C182" s="2">
        <v>45327</v>
      </c>
      <c r="D182" t="s">
        <v>649</v>
      </c>
      <c r="E182" t="s">
        <v>656</v>
      </c>
      <c r="F182" t="s">
        <v>698</v>
      </c>
      <c r="G182" t="s">
        <v>702</v>
      </c>
      <c r="H182" t="s">
        <v>711</v>
      </c>
      <c r="I182" t="s">
        <v>717</v>
      </c>
      <c r="J182" t="s">
        <v>731</v>
      </c>
      <c r="K182" t="s">
        <v>1018</v>
      </c>
      <c r="L182" s="8">
        <v>1017.93</v>
      </c>
      <c r="M182" s="8">
        <v>1529.14</v>
      </c>
      <c r="N182" s="8">
        <v>0.155</v>
      </c>
      <c r="O182">
        <v>60</v>
      </c>
      <c r="P182">
        <f t="shared" si="32"/>
        <v>23</v>
      </c>
      <c r="Q182">
        <f t="shared" si="33"/>
        <v>77527.398000000001</v>
      </c>
      <c r="R182">
        <f t="shared" si="34"/>
        <v>61075.799999999996</v>
      </c>
      <c r="S182">
        <f t="shared" si="35"/>
        <v>16451.598000000005</v>
      </c>
      <c r="T182">
        <f t="shared" si="36"/>
        <v>0.21220366508366506</v>
      </c>
      <c r="U182" t="str">
        <f t="shared" si="37"/>
        <v>Jan-2024</v>
      </c>
      <c r="V182" t="str">
        <f t="shared" si="38"/>
        <v>Q1-2024</v>
      </c>
      <c r="W182" t="str">
        <f t="shared" si="39"/>
        <v>Medium</v>
      </c>
      <c r="X182" t="str">
        <f t="shared" si="40"/>
        <v>Europe &gt; Germany &gt; Frankfurt</v>
      </c>
      <c r="Y182" t="str" cm="1">
        <f t="array" ref="Y182">TEXT(_xlfn.AGGREGATE(15, 6, IF($E$2:$E$1000=E182, $B$2:$B$1000, ""), 1), "MMM-YYYY")</f>
        <v>Jan-2023</v>
      </c>
      <c r="Z182">
        <f t="shared" si="41"/>
        <v>12</v>
      </c>
      <c r="AA182">
        <f t="shared" si="42"/>
        <v>12</v>
      </c>
      <c r="AB182">
        <f t="shared" si="43"/>
        <v>1745430.1753</v>
      </c>
      <c r="AC182">
        <f>SUMIFS($Q$2:Q182, $J$2:J182, J182)</f>
        <v>180983.19</v>
      </c>
      <c r="AD182">
        <f t="shared" si="44"/>
        <v>0.10368973366058203</v>
      </c>
      <c r="AE182" t="str">
        <f t="shared" si="45"/>
        <v>A</v>
      </c>
      <c r="AF182">
        <f t="shared" si="46"/>
        <v>0</v>
      </c>
      <c r="AG182">
        <f t="shared" si="47"/>
        <v>0</v>
      </c>
      <c r="AH182">
        <f>MIN(StagingTable[[#This Row],[DiscountPct]], ControlPanel!$B$2/100)</f>
        <v>0.155</v>
      </c>
      <c r="AI182">
        <f>StagingTable[[#This Row],[UnitCost]] * (1 + ControlPanel!$B$3/100)</f>
        <v>1170.6194999999998</v>
      </c>
      <c r="AJ182">
        <f>StagingTable[[#This Row],[Quantity]] * (1 + ControlPanel!$B$4/100)</f>
        <v>72</v>
      </c>
      <c r="AK182">
        <f>StagingTable[[#This Row],[UnitPrice]] * StagingTable[[#This Row],[UpliftedQuantity]] * (1 - StagingTable[[#This Row],[AdjustedDiscountPct]])</f>
        <v>93032.877599999993</v>
      </c>
      <c r="AL182">
        <f>StagingTable[[#This Row],[InflatedUnitCost]] * StagingTable[[#This Row],[UpliftedQuantity]]</f>
        <v>84284.603999999992</v>
      </c>
      <c r="AM182">
        <f>StagingTable[[#This Row],[ScenarioRevenue]] - StagingTable[[#This Row],[ScenarioCost]]</f>
        <v>8748.2736000000004</v>
      </c>
    </row>
    <row r="183" spans="1:39" x14ac:dyDescent="0.35">
      <c r="A183" t="s">
        <v>460</v>
      </c>
      <c r="B183" s="6">
        <v>45284</v>
      </c>
      <c r="C183" s="2">
        <v>45304</v>
      </c>
      <c r="D183" t="s">
        <v>647</v>
      </c>
      <c r="E183" t="s">
        <v>652</v>
      </c>
      <c r="F183" t="s">
        <v>694</v>
      </c>
      <c r="G183" t="s">
        <v>702</v>
      </c>
      <c r="H183" t="s">
        <v>711</v>
      </c>
      <c r="I183" t="s">
        <v>717</v>
      </c>
      <c r="J183" t="s">
        <v>731</v>
      </c>
      <c r="K183" t="s">
        <v>1179</v>
      </c>
      <c r="L183" s="8">
        <v>625.37</v>
      </c>
      <c r="M183" s="8">
        <v>1319.04</v>
      </c>
      <c r="N183" s="8">
        <v>7.3999999999999996E-2</v>
      </c>
      <c r="O183">
        <v>61</v>
      </c>
      <c r="P183">
        <f t="shared" si="32"/>
        <v>20</v>
      </c>
      <c r="Q183">
        <f t="shared" si="33"/>
        <v>74507.293440000009</v>
      </c>
      <c r="R183">
        <f t="shared" si="34"/>
        <v>38147.57</v>
      </c>
      <c r="S183">
        <f t="shared" si="35"/>
        <v>36359.723440000009</v>
      </c>
      <c r="T183">
        <f t="shared" si="36"/>
        <v>0.48800220436513558</v>
      </c>
      <c r="U183" t="str">
        <f t="shared" si="37"/>
        <v>Dec-2023</v>
      </c>
      <c r="V183" t="str">
        <f t="shared" si="38"/>
        <v>Q4-2023</v>
      </c>
      <c r="W183" t="str">
        <f t="shared" si="39"/>
        <v>Medium</v>
      </c>
      <c r="X183" t="str">
        <f t="shared" si="40"/>
        <v>Asia &gt; Japan &gt; Nagoya</v>
      </c>
      <c r="Y183" t="str" cm="1">
        <f t="array" ref="Y183">TEXT(_xlfn.AGGREGATE(15, 6, IF($E$2:$E$1000=E183, $B$2:$B$1000, ""), 1), "MMM-YYYY")</f>
        <v>Mar-2023</v>
      </c>
      <c r="Z183">
        <f t="shared" si="41"/>
        <v>9</v>
      </c>
      <c r="AA183">
        <f t="shared" si="42"/>
        <v>9</v>
      </c>
      <c r="AB183">
        <f t="shared" si="43"/>
        <v>1745430.1753</v>
      </c>
      <c r="AC183">
        <f>SUMIFS($Q$2:Q183, $J$2:J183, J183)</f>
        <v>255490.48344000001</v>
      </c>
      <c r="AD183">
        <f t="shared" si="44"/>
        <v>0.14637679986029059</v>
      </c>
      <c r="AE183" t="str">
        <f t="shared" si="45"/>
        <v>A</v>
      </c>
      <c r="AF183">
        <f t="shared" si="46"/>
        <v>0</v>
      </c>
      <c r="AG183">
        <f t="shared" si="47"/>
        <v>0</v>
      </c>
      <c r="AH183">
        <f>MIN(StagingTable[[#This Row],[DiscountPct]], ControlPanel!$B$2/100)</f>
        <v>7.3999999999999996E-2</v>
      </c>
      <c r="AI183">
        <f>StagingTable[[#This Row],[UnitCost]] * (1 + ControlPanel!$B$3/100)</f>
        <v>719.17549999999994</v>
      </c>
      <c r="AJ183">
        <f>StagingTable[[#This Row],[Quantity]] * (1 + ControlPanel!$B$4/100)</f>
        <v>73.2</v>
      </c>
      <c r="AK183">
        <f>StagingTable[[#This Row],[UnitPrice]] * StagingTable[[#This Row],[UpliftedQuantity]] * (1 - StagingTable[[#This Row],[AdjustedDiscountPct]])</f>
        <v>89408.752128000007</v>
      </c>
      <c r="AL183">
        <f>StagingTable[[#This Row],[InflatedUnitCost]] * StagingTable[[#This Row],[UpliftedQuantity]]</f>
        <v>52643.6466</v>
      </c>
      <c r="AM183">
        <f>StagingTable[[#This Row],[ScenarioRevenue]] - StagingTable[[#This Row],[ScenarioCost]]</f>
        <v>36765.105528000007</v>
      </c>
    </row>
    <row r="184" spans="1:39" x14ac:dyDescent="0.35">
      <c r="A184" t="s">
        <v>117</v>
      </c>
      <c r="B184" s="6">
        <v>45747</v>
      </c>
      <c r="C184" s="2">
        <v>45751</v>
      </c>
      <c r="D184" t="s">
        <v>646</v>
      </c>
      <c r="E184" t="s">
        <v>650</v>
      </c>
      <c r="F184" t="s">
        <v>678</v>
      </c>
      <c r="G184" t="s">
        <v>701</v>
      </c>
      <c r="H184" t="s">
        <v>711</v>
      </c>
      <c r="I184" t="s">
        <v>712</v>
      </c>
      <c r="J184" t="s">
        <v>731</v>
      </c>
      <c r="K184" t="s">
        <v>836</v>
      </c>
      <c r="L184" s="8">
        <v>862.08</v>
      </c>
      <c r="M184" s="8">
        <v>1952.83</v>
      </c>
      <c r="N184" s="8">
        <v>0</v>
      </c>
      <c r="O184">
        <v>36</v>
      </c>
      <c r="P184">
        <f t="shared" si="32"/>
        <v>4</v>
      </c>
      <c r="Q184">
        <f t="shared" si="33"/>
        <v>70301.88</v>
      </c>
      <c r="R184">
        <f t="shared" si="34"/>
        <v>31034.880000000001</v>
      </c>
      <c r="S184">
        <f t="shared" si="35"/>
        <v>39267</v>
      </c>
      <c r="T184">
        <f t="shared" si="36"/>
        <v>0.5585483631447693</v>
      </c>
      <c r="U184" t="str">
        <f t="shared" si="37"/>
        <v>Mar-2025</v>
      </c>
      <c r="V184" t="str">
        <f t="shared" si="38"/>
        <v>Q1-2025</v>
      </c>
      <c r="W184" t="str">
        <f t="shared" si="39"/>
        <v>High</v>
      </c>
      <c r="X184" t="str">
        <f t="shared" si="40"/>
        <v>Africa &gt; Kenya &gt; Nakuru</v>
      </c>
      <c r="Y184" t="str" cm="1">
        <f t="array" ref="Y184">TEXT(_xlfn.AGGREGATE(15, 6, IF($E$2:$E$1000=E184, $B$2:$B$1000, ""), 1), "MMM-YYYY")</f>
        <v>Jan-2023</v>
      </c>
      <c r="Z184">
        <f t="shared" si="41"/>
        <v>26</v>
      </c>
      <c r="AA184">
        <f t="shared" si="42"/>
        <v>26</v>
      </c>
      <c r="AB184">
        <f t="shared" si="43"/>
        <v>1745430.1753</v>
      </c>
      <c r="AC184">
        <f>SUMIFS($Q$2:Q184, $J$2:J184, J184)</f>
        <v>325792.36343999999</v>
      </c>
      <c r="AD184">
        <f t="shared" si="44"/>
        <v>0.18665448097000137</v>
      </c>
      <c r="AE184" t="str">
        <f t="shared" si="45"/>
        <v>A</v>
      </c>
      <c r="AF184">
        <f t="shared" si="46"/>
        <v>1</v>
      </c>
      <c r="AG184">
        <f t="shared" si="47"/>
        <v>0</v>
      </c>
      <c r="AH184">
        <f>MIN(StagingTable[[#This Row],[DiscountPct]], ControlPanel!$B$2/100)</f>
        <v>0</v>
      </c>
      <c r="AI184">
        <f>StagingTable[[#This Row],[UnitCost]] * (1 + ControlPanel!$B$3/100)</f>
        <v>991.39199999999994</v>
      </c>
      <c r="AJ184">
        <f>StagingTable[[#This Row],[Quantity]] * (1 + ControlPanel!$B$4/100)</f>
        <v>43.199999999999996</v>
      </c>
      <c r="AK184">
        <f>StagingTable[[#This Row],[UnitPrice]] * StagingTable[[#This Row],[UpliftedQuantity]] * (1 - StagingTable[[#This Row],[AdjustedDiscountPct]])</f>
        <v>84362.255999999994</v>
      </c>
      <c r="AL184">
        <f>StagingTable[[#This Row],[InflatedUnitCost]] * StagingTable[[#This Row],[UpliftedQuantity]]</f>
        <v>42828.134399999995</v>
      </c>
      <c r="AM184">
        <f>StagingTable[[#This Row],[ScenarioRevenue]] - StagingTable[[#This Row],[ScenarioCost]]</f>
        <v>41534.121599999999</v>
      </c>
    </row>
    <row r="185" spans="1:39" x14ac:dyDescent="0.35">
      <c r="A185" t="s">
        <v>71</v>
      </c>
      <c r="B185" s="6">
        <v>45697</v>
      </c>
      <c r="C185" s="2">
        <v>45717</v>
      </c>
      <c r="D185" t="s">
        <v>648</v>
      </c>
      <c r="E185" t="s">
        <v>655</v>
      </c>
      <c r="F185" t="s">
        <v>670</v>
      </c>
      <c r="G185" t="s">
        <v>701</v>
      </c>
      <c r="H185" t="s">
        <v>710</v>
      </c>
      <c r="I185" t="s">
        <v>717</v>
      </c>
      <c r="J185" t="s">
        <v>731</v>
      </c>
      <c r="K185" t="s">
        <v>790</v>
      </c>
      <c r="L185" s="8">
        <v>1154.6400000000001</v>
      </c>
      <c r="M185" s="8">
        <v>2794.13</v>
      </c>
      <c r="N185" s="8">
        <v>3.5000000000000003E-2</v>
      </c>
      <c r="O185">
        <v>25</v>
      </c>
      <c r="P185">
        <f t="shared" si="32"/>
        <v>20</v>
      </c>
      <c r="Q185">
        <f t="shared" si="33"/>
        <v>67408.386249999996</v>
      </c>
      <c r="R185">
        <f t="shared" si="34"/>
        <v>28866.000000000004</v>
      </c>
      <c r="S185">
        <f t="shared" si="35"/>
        <v>38542.386249999996</v>
      </c>
      <c r="T185">
        <f t="shared" si="36"/>
        <v>0.57177435025749479</v>
      </c>
      <c r="U185" t="str">
        <f t="shared" si="37"/>
        <v>Feb-2025</v>
      </c>
      <c r="V185" t="str">
        <f t="shared" si="38"/>
        <v>Q1-2025</v>
      </c>
      <c r="W185" t="str">
        <f t="shared" si="39"/>
        <v>High</v>
      </c>
      <c r="X185" t="str">
        <f t="shared" si="40"/>
        <v>Americas &gt; Brazil &gt; São Paulo</v>
      </c>
      <c r="Y185" t="str" cm="1">
        <f t="array" ref="Y185">TEXT(_xlfn.AGGREGATE(15, 6, IF($E$2:$E$1000=E185, $B$2:$B$1000, ""), 1), "MMM-YYYY")</f>
        <v>Jan-2023</v>
      </c>
      <c r="Z185">
        <f t="shared" si="41"/>
        <v>25</v>
      </c>
      <c r="AA185">
        <f t="shared" si="42"/>
        <v>25</v>
      </c>
      <c r="AB185">
        <f t="shared" si="43"/>
        <v>1745430.1753</v>
      </c>
      <c r="AC185">
        <f>SUMIFS($Q$2:Q185, $J$2:J185, J185)</f>
        <v>393200.74968999997</v>
      </c>
      <c r="AD185">
        <f t="shared" si="44"/>
        <v>0.22527440813976854</v>
      </c>
      <c r="AE185" t="str">
        <f t="shared" si="45"/>
        <v>A</v>
      </c>
      <c r="AF185">
        <f t="shared" si="46"/>
        <v>0</v>
      </c>
      <c r="AG185">
        <f t="shared" si="47"/>
        <v>0</v>
      </c>
      <c r="AH185">
        <f>MIN(StagingTable[[#This Row],[DiscountPct]], ControlPanel!$B$2/100)</f>
        <v>3.5000000000000003E-2</v>
      </c>
      <c r="AI185">
        <f>StagingTable[[#This Row],[UnitCost]] * (1 + ControlPanel!$B$3/100)</f>
        <v>1327.836</v>
      </c>
      <c r="AJ185">
        <f>StagingTable[[#This Row],[Quantity]] * (1 + ControlPanel!$B$4/100)</f>
        <v>30</v>
      </c>
      <c r="AK185">
        <f>StagingTable[[#This Row],[UnitPrice]] * StagingTable[[#This Row],[UpliftedQuantity]] * (1 - StagingTable[[#This Row],[AdjustedDiscountPct]])</f>
        <v>80890.063500000004</v>
      </c>
      <c r="AL185">
        <f>StagingTable[[#This Row],[InflatedUnitCost]] * StagingTable[[#This Row],[UpliftedQuantity]]</f>
        <v>39835.08</v>
      </c>
      <c r="AM185">
        <f>StagingTable[[#This Row],[ScenarioRevenue]] - StagingTable[[#This Row],[ScenarioCost]]</f>
        <v>41054.983500000002</v>
      </c>
    </row>
    <row r="186" spans="1:39" x14ac:dyDescent="0.35">
      <c r="A186" t="s">
        <v>445</v>
      </c>
      <c r="B186" s="6">
        <v>45654</v>
      </c>
      <c r="C186" s="2">
        <v>45665</v>
      </c>
      <c r="D186" t="s">
        <v>647</v>
      </c>
      <c r="E186" t="s">
        <v>659</v>
      </c>
      <c r="F186" t="s">
        <v>676</v>
      </c>
      <c r="G186" t="s">
        <v>706</v>
      </c>
      <c r="H186" t="s">
        <v>708</v>
      </c>
      <c r="I186" t="s">
        <v>723</v>
      </c>
      <c r="J186" t="s">
        <v>731</v>
      </c>
      <c r="K186" t="s">
        <v>1164</v>
      </c>
      <c r="L186" s="8">
        <v>1201.31</v>
      </c>
      <c r="M186" s="8">
        <v>2764.65</v>
      </c>
      <c r="N186" s="8">
        <v>0</v>
      </c>
      <c r="O186">
        <v>24</v>
      </c>
      <c r="P186">
        <f t="shared" si="32"/>
        <v>11</v>
      </c>
      <c r="Q186">
        <f t="shared" si="33"/>
        <v>66351.600000000006</v>
      </c>
      <c r="R186">
        <f t="shared" si="34"/>
        <v>28831.439999999999</v>
      </c>
      <c r="S186">
        <f t="shared" si="35"/>
        <v>37520.160000000003</v>
      </c>
      <c r="T186">
        <f t="shared" si="36"/>
        <v>0.56547483406579491</v>
      </c>
      <c r="U186" t="str">
        <f t="shared" si="37"/>
        <v>Dec-2024</v>
      </c>
      <c r="V186" t="str">
        <f t="shared" si="38"/>
        <v>Q4-2024</v>
      </c>
      <c r="W186" t="str">
        <f t="shared" si="39"/>
        <v>High</v>
      </c>
      <c r="X186" t="str">
        <f t="shared" si="40"/>
        <v>Asia &gt; China &gt; Shenzhen</v>
      </c>
      <c r="Y186" t="str" cm="1">
        <f t="array" ref="Y186">TEXT(_xlfn.AGGREGATE(15, 6, IF($E$2:$E$1000=E186, $B$2:$B$1000, ""), 1), "MMM-YYYY")</f>
        <v>Jan-2023</v>
      </c>
      <c r="Z186">
        <f t="shared" si="41"/>
        <v>23</v>
      </c>
      <c r="AA186">
        <f t="shared" si="42"/>
        <v>23</v>
      </c>
      <c r="AB186">
        <f t="shared" si="43"/>
        <v>1745430.1753</v>
      </c>
      <c r="AC186">
        <f>SUMIFS($Q$2:Q186, $J$2:J186, J186)</f>
        <v>459552.34968999994</v>
      </c>
      <c r="AD186">
        <f t="shared" si="44"/>
        <v>0.26328887640034826</v>
      </c>
      <c r="AE186" t="str">
        <f t="shared" si="45"/>
        <v>A</v>
      </c>
      <c r="AF186">
        <f t="shared" si="46"/>
        <v>0</v>
      </c>
      <c r="AG186">
        <f t="shared" si="47"/>
        <v>0</v>
      </c>
      <c r="AH186">
        <f>MIN(StagingTable[[#This Row],[DiscountPct]], ControlPanel!$B$2/100)</f>
        <v>0</v>
      </c>
      <c r="AI186">
        <f>StagingTable[[#This Row],[UnitCost]] * (1 + ControlPanel!$B$3/100)</f>
        <v>1381.5064999999997</v>
      </c>
      <c r="AJ186">
        <f>StagingTable[[#This Row],[Quantity]] * (1 + ControlPanel!$B$4/100)</f>
        <v>28.799999999999997</v>
      </c>
      <c r="AK186">
        <f>StagingTable[[#This Row],[UnitPrice]] * StagingTable[[#This Row],[UpliftedQuantity]] * (1 - StagingTable[[#This Row],[AdjustedDiscountPct]])</f>
        <v>79621.919999999998</v>
      </c>
      <c r="AL186">
        <f>StagingTable[[#This Row],[InflatedUnitCost]] * StagingTable[[#This Row],[UpliftedQuantity]]</f>
        <v>39787.38719999999</v>
      </c>
      <c r="AM186">
        <f>StagingTable[[#This Row],[ScenarioRevenue]] - StagingTable[[#This Row],[ScenarioCost]]</f>
        <v>39834.532800000008</v>
      </c>
    </row>
    <row r="187" spans="1:39" x14ac:dyDescent="0.35">
      <c r="A187" t="s">
        <v>382</v>
      </c>
      <c r="B187" s="6">
        <v>45194</v>
      </c>
      <c r="C187" s="2">
        <v>45208</v>
      </c>
      <c r="D187" t="s">
        <v>648</v>
      </c>
      <c r="E187" t="s">
        <v>660</v>
      </c>
      <c r="F187" t="s">
        <v>700</v>
      </c>
      <c r="G187" t="s">
        <v>705</v>
      </c>
      <c r="H187" t="s">
        <v>709</v>
      </c>
      <c r="I187" t="s">
        <v>713</v>
      </c>
      <c r="J187" t="s">
        <v>731</v>
      </c>
      <c r="K187" t="s">
        <v>1102</v>
      </c>
      <c r="L187" s="8">
        <v>1279.56</v>
      </c>
      <c r="M187" s="8">
        <v>3083.8</v>
      </c>
      <c r="N187" s="8">
        <v>0.106</v>
      </c>
      <c r="O187">
        <v>24</v>
      </c>
      <c r="P187">
        <f t="shared" si="32"/>
        <v>14</v>
      </c>
      <c r="Q187">
        <f t="shared" si="33"/>
        <v>66166.012800000011</v>
      </c>
      <c r="R187">
        <f t="shared" si="34"/>
        <v>30709.439999999999</v>
      </c>
      <c r="S187">
        <f t="shared" si="35"/>
        <v>35456.572800000009</v>
      </c>
      <c r="T187">
        <f t="shared" si="36"/>
        <v>0.53587289455047837</v>
      </c>
      <c r="U187" t="str">
        <f t="shared" si="37"/>
        <v>Sep-2023</v>
      </c>
      <c r="V187" t="str">
        <f t="shared" si="38"/>
        <v>Q3-2023</v>
      </c>
      <c r="W187" t="str">
        <f t="shared" si="39"/>
        <v>High</v>
      </c>
      <c r="X187" t="str">
        <f t="shared" si="40"/>
        <v>Americas &gt; USA &gt; New York</v>
      </c>
      <c r="Y187" t="str" cm="1">
        <f t="array" ref="Y187">TEXT(_xlfn.AGGREGATE(15, 6, IF($E$2:$E$1000=E187, $B$2:$B$1000, ""), 1), "MMM-YYYY")</f>
        <v>Jan-2023</v>
      </c>
      <c r="Z187">
        <f t="shared" si="41"/>
        <v>8</v>
      </c>
      <c r="AA187">
        <f t="shared" si="42"/>
        <v>8</v>
      </c>
      <c r="AB187">
        <f t="shared" si="43"/>
        <v>1745430.1753</v>
      </c>
      <c r="AC187">
        <f>SUMIFS($Q$2:Q187, $J$2:J187, J187)</f>
        <v>525718.36248999997</v>
      </c>
      <c r="AD187">
        <f t="shared" si="44"/>
        <v>0.30119701717637654</v>
      </c>
      <c r="AE187" t="str">
        <f t="shared" si="45"/>
        <v>A</v>
      </c>
      <c r="AF187">
        <f t="shared" si="46"/>
        <v>0</v>
      </c>
      <c r="AG187">
        <f t="shared" si="47"/>
        <v>0</v>
      </c>
      <c r="AH187">
        <f>MIN(StagingTable[[#This Row],[DiscountPct]], ControlPanel!$B$2/100)</f>
        <v>0.106</v>
      </c>
      <c r="AI187">
        <f>StagingTable[[#This Row],[UnitCost]] * (1 + ControlPanel!$B$3/100)</f>
        <v>1471.4939999999999</v>
      </c>
      <c r="AJ187">
        <f>StagingTable[[#This Row],[Quantity]] * (1 + ControlPanel!$B$4/100)</f>
        <v>28.799999999999997</v>
      </c>
      <c r="AK187">
        <f>StagingTable[[#This Row],[UnitPrice]] * StagingTable[[#This Row],[UpliftedQuantity]] * (1 - StagingTable[[#This Row],[AdjustedDiscountPct]])</f>
        <v>79399.215360000002</v>
      </c>
      <c r="AL187">
        <f>StagingTable[[#This Row],[InflatedUnitCost]] * StagingTable[[#This Row],[UpliftedQuantity]]</f>
        <v>42379.027199999997</v>
      </c>
      <c r="AM187">
        <f>StagingTable[[#This Row],[ScenarioRevenue]] - StagingTable[[#This Row],[ScenarioCost]]</f>
        <v>37020.188160000005</v>
      </c>
    </row>
    <row r="188" spans="1:39" x14ac:dyDescent="0.35">
      <c r="A188" t="s">
        <v>535</v>
      </c>
      <c r="B188" s="6">
        <v>45056</v>
      </c>
      <c r="C188" s="2">
        <v>45073</v>
      </c>
      <c r="D188" t="s">
        <v>647</v>
      </c>
      <c r="E188" t="s">
        <v>654</v>
      </c>
      <c r="F188" t="s">
        <v>691</v>
      </c>
      <c r="G188" t="s">
        <v>704</v>
      </c>
      <c r="H188" t="s">
        <v>707</v>
      </c>
      <c r="I188" t="s">
        <v>724</v>
      </c>
      <c r="J188" t="s">
        <v>731</v>
      </c>
      <c r="K188" t="s">
        <v>1254</v>
      </c>
      <c r="L188" s="8">
        <v>1286.1600000000001</v>
      </c>
      <c r="M188" s="8">
        <v>3101.11</v>
      </c>
      <c r="N188" s="8">
        <v>0.1</v>
      </c>
      <c r="O188">
        <v>23</v>
      </c>
      <c r="P188">
        <f t="shared" si="32"/>
        <v>17</v>
      </c>
      <c r="Q188">
        <f t="shared" si="33"/>
        <v>64192.976999999999</v>
      </c>
      <c r="R188">
        <f t="shared" si="34"/>
        <v>29581.68</v>
      </c>
      <c r="S188">
        <f t="shared" si="35"/>
        <v>34611.296999999999</v>
      </c>
      <c r="T188">
        <f t="shared" si="36"/>
        <v>0.53917575749758417</v>
      </c>
      <c r="U188" t="str">
        <f t="shared" si="37"/>
        <v>May-2023</v>
      </c>
      <c r="V188" t="str">
        <f t="shared" si="38"/>
        <v>Q2-2023</v>
      </c>
      <c r="W188" t="str">
        <f t="shared" si="39"/>
        <v>High</v>
      </c>
      <c r="X188" t="str">
        <f t="shared" si="40"/>
        <v>Asia &gt; India &gt; Mumbai</v>
      </c>
      <c r="Y188" t="str" cm="1">
        <f t="array" ref="Y188">TEXT(_xlfn.AGGREGATE(15, 6, IF($E$2:$E$1000=E188, $B$2:$B$1000, ""), 1), "MMM-YYYY")</f>
        <v>Jan-2023</v>
      </c>
      <c r="Z188">
        <f t="shared" si="41"/>
        <v>4</v>
      </c>
      <c r="AA188">
        <f t="shared" si="42"/>
        <v>4</v>
      </c>
      <c r="AB188">
        <f t="shared" si="43"/>
        <v>1745430.1753</v>
      </c>
      <c r="AC188">
        <f>SUMIFS($Q$2:Q188, $J$2:J188, J188)</f>
        <v>589911.33948999993</v>
      </c>
      <c r="AD188">
        <f t="shared" si="44"/>
        <v>0.33797475707592112</v>
      </c>
      <c r="AE188" t="str">
        <f t="shared" si="45"/>
        <v>A</v>
      </c>
      <c r="AF188">
        <f t="shared" si="46"/>
        <v>0</v>
      </c>
      <c r="AG188">
        <f t="shared" si="47"/>
        <v>0</v>
      </c>
      <c r="AH188">
        <f>MIN(StagingTable[[#This Row],[DiscountPct]], ControlPanel!$B$2/100)</f>
        <v>0.1</v>
      </c>
      <c r="AI188">
        <f>StagingTable[[#This Row],[UnitCost]] * (1 + ControlPanel!$B$3/100)</f>
        <v>1479.0840000000001</v>
      </c>
      <c r="AJ188">
        <f>StagingTable[[#This Row],[Quantity]] * (1 + ControlPanel!$B$4/100)</f>
        <v>27.599999999999998</v>
      </c>
      <c r="AK188">
        <f>StagingTable[[#This Row],[UnitPrice]] * StagingTable[[#This Row],[UpliftedQuantity]] * (1 - StagingTable[[#This Row],[AdjustedDiscountPct]])</f>
        <v>77031.572400000005</v>
      </c>
      <c r="AL188">
        <f>StagingTable[[#This Row],[InflatedUnitCost]] * StagingTable[[#This Row],[UpliftedQuantity]]</f>
        <v>40822.718399999998</v>
      </c>
      <c r="AM188">
        <f>StagingTable[[#This Row],[ScenarioRevenue]] - StagingTable[[#This Row],[ScenarioCost]]</f>
        <v>36208.854000000007</v>
      </c>
    </row>
    <row r="189" spans="1:39" x14ac:dyDescent="0.35">
      <c r="A189" t="s">
        <v>188</v>
      </c>
      <c r="B189" s="6">
        <v>45798</v>
      </c>
      <c r="C189" s="2">
        <v>45805</v>
      </c>
      <c r="D189" t="s">
        <v>646</v>
      </c>
      <c r="E189" t="s">
        <v>661</v>
      </c>
      <c r="F189" t="s">
        <v>682</v>
      </c>
      <c r="G189" t="s">
        <v>703</v>
      </c>
      <c r="H189" t="s">
        <v>710</v>
      </c>
      <c r="I189" t="s">
        <v>719</v>
      </c>
      <c r="J189" t="s">
        <v>731</v>
      </c>
      <c r="K189" t="s">
        <v>907</v>
      </c>
      <c r="L189" s="8">
        <v>1263.8399999999999</v>
      </c>
      <c r="M189" s="8">
        <v>2281.7199999999998</v>
      </c>
      <c r="N189" s="8">
        <v>7.8E-2</v>
      </c>
      <c r="O189">
        <v>26</v>
      </c>
      <c r="P189">
        <f t="shared" si="32"/>
        <v>7</v>
      </c>
      <c r="Q189">
        <f t="shared" si="33"/>
        <v>54697.391839999997</v>
      </c>
      <c r="R189">
        <f t="shared" si="34"/>
        <v>32859.839999999997</v>
      </c>
      <c r="S189">
        <f t="shared" si="35"/>
        <v>21837.55184</v>
      </c>
      <c r="T189">
        <f t="shared" si="36"/>
        <v>0.39924301882398494</v>
      </c>
      <c r="U189" t="str">
        <f t="shared" si="37"/>
        <v>May-2025</v>
      </c>
      <c r="V189" t="str">
        <f t="shared" si="38"/>
        <v>Q2-2025</v>
      </c>
      <c r="W189" t="str">
        <f t="shared" si="39"/>
        <v>High</v>
      </c>
      <c r="X189" t="str">
        <f t="shared" si="40"/>
        <v>Africa &gt; South Africa &gt; Johannesburg</v>
      </c>
      <c r="Y189" t="str" cm="1">
        <f t="array" ref="Y189">TEXT(_xlfn.AGGREGATE(15, 6, IF($E$2:$E$1000=E189, $B$2:$B$1000, ""), 1), "MMM-YYYY")</f>
        <v>Jan-2023</v>
      </c>
      <c r="Z189">
        <f t="shared" si="41"/>
        <v>28</v>
      </c>
      <c r="AA189">
        <f t="shared" si="42"/>
        <v>28</v>
      </c>
      <c r="AB189">
        <f t="shared" si="43"/>
        <v>1745430.1753</v>
      </c>
      <c r="AC189">
        <f>SUMIFS($Q$2:Q189, $J$2:J189, J189)</f>
        <v>644608.73132999986</v>
      </c>
      <c r="AD189">
        <f t="shared" si="44"/>
        <v>0.36931224202034102</v>
      </c>
      <c r="AE189" t="str">
        <f t="shared" si="45"/>
        <v>A</v>
      </c>
      <c r="AF189">
        <f t="shared" si="46"/>
        <v>1</v>
      </c>
      <c r="AG189">
        <f t="shared" si="47"/>
        <v>0</v>
      </c>
      <c r="AH189">
        <f>MIN(StagingTable[[#This Row],[DiscountPct]], ControlPanel!$B$2/100)</f>
        <v>7.8E-2</v>
      </c>
      <c r="AI189">
        <f>StagingTable[[#This Row],[UnitCost]] * (1 + ControlPanel!$B$3/100)</f>
        <v>1453.4159999999997</v>
      </c>
      <c r="AJ189">
        <f>StagingTable[[#This Row],[Quantity]] * (1 + ControlPanel!$B$4/100)</f>
        <v>31.2</v>
      </c>
      <c r="AK189">
        <f>StagingTable[[#This Row],[UnitPrice]] * StagingTable[[#This Row],[UpliftedQuantity]] * (1 - StagingTable[[#This Row],[AdjustedDiscountPct]])</f>
        <v>65636.870207999993</v>
      </c>
      <c r="AL189">
        <f>StagingTable[[#This Row],[InflatedUnitCost]] * StagingTable[[#This Row],[UpliftedQuantity]]</f>
        <v>45346.579199999993</v>
      </c>
      <c r="AM189">
        <f>StagingTable[[#This Row],[ScenarioRevenue]] - StagingTable[[#This Row],[ScenarioCost]]</f>
        <v>20290.291008</v>
      </c>
    </row>
    <row r="190" spans="1:39" x14ac:dyDescent="0.35">
      <c r="A190" t="s">
        <v>132</v>
      </c>
      <c r="B190" s="6">
        <v>45653</v>
      </c>
      <c r="C190" s="2">
        <v>45659</v>
      </c>
      <c r="D190" t="s">
        <v>649</v>
      </c>
      <c r="E190" t="s">
        <v>656</v>
      </c>
      <c r="F190" t="s">
        <v>698</v>
      </c>
      <c r="G190" t="s">
        <v>702</v>
      </c>
      <c r="H190" t="s">
        <v>711</v>
      </c>
      <c r="I190" t="s">
        <v>721</v>
      </c>
      <c r="J190" t="s">
        <v>731</v>
      </c>
      <c r="K190" t="s">
        <v>851</v>
      </c>
      <c r="L190" s="8">
        <v>1391.99</v>
      </c>
      <c r="M190" s="8">
        <v>3469.7</v>
      </c>
      <c r="N190" s="8">
        <v>0.184</v>
      </c>
      <c r="O190">
        <v>19</v>
      </c>
      <c r="P190">
        <f t="shared" si="32"/>
        <v>6</v>
      </c>
      <c r="Q190">
        <f t="shared" si="33"/>
        <v>53794.228800000004</v>
      </c>
      <c r="R190">
        <f t="shared" si="34"/>
        <v>26447.81</v>
      </c>
      <c r="S190">
        <f t="shared" si="35"/>
        <v>27346.418800000003</v>
      </c>
      <c r="T190">
        <f t="shared" si="36"/>
        <v>0.50835227886006984</v>
      </c>
      <c r="U190" t="str">
        <f t="shared" si="37"/>
        <v>Dec-2024</v>
      </c>
      <c r="V190" t="str">
        <f t="shared" si="38"/>
        <v>Q4-2024</v>
      </c>
      <c r="W190" t="str">
        <f t="shared" si="39"/>
        <v>High</v>
      </c>
      <c r="X190" t="str">
        <f t="shared" si="40"/>
        <v>Europe &gt; Germany &gt; Frankfurt</v>
      </c>
      <c r="Y190" t="str" cm="1">
        <f t="array" ref="Y190">TEXT(_xlfn.AGGREGATE(15, 6, IF($E$2:$E$1000=E190, $B$2:$B$1000, ""), 1), "MMM-YYYY")</f>
        <v>Jan-2023</v>
      </c>
      <c r="Z190">
        <f t="shared" si="41"/>
        <v>23</v>
      </c>
      <c r="AA190">
        <f t="shared" si="42"/>
        <v>23</v>
      </c>
      <c r="AB190">
        <f t="shared" si="43"/>
        <v>1745430.1753</v>
      </c>
      <c r="AC190">
        <f>SUMIFS($Q$2:Q190, $J$2:J190, J190)</f>
        <v>698402.9601299999</v>
      </c>
      <c r="AD190">
        <f t="shared" si="44"/>
        <v>0.40013228258183414</v>
      </c>
      <c r="AE190" t="str">
        <f t="shared" si="45"/>
        <v>A</v>
      </c>
      <c r="AF190">
        <f t="shared" si="46"/>
        <v>1</v>
      </c>
      <c r="AG190">
        <f t="shared" si="47"/>
        <v>0</v>
      </c>
      <c r="AH190">
        <f>MIN(StagingTable[[#This Row],[DiscountPct]], ControlPanel!$B$2/100)</f>
        <v>0.184</v>
      </c>
      <c r="AI190">
        <f>StagingTable[[#This Row],[UnitCost]] * (1 + ControlPanel!$B$3/100)</f>
        <v>1600.7884999999999</v>
      </c>
      <c r="AJ190">
        <f>StagingTable[[#This Row],[Quantity]] * (1 + ControlPanel!$B$4/100)</f>
        <v>22.8</v>
      </c>
      <c r="AK190">
        <f>StagingTable[[#This Row],[UnitPrice]] * StagingTable[[#This Row],[UpliftedQuantity]] * (1 - StagingTable[[#This Row],[AdjustedDiscountPct]])</f>
        <v>64553.074560000008</v>
      </c>
      <c r="AL190">
        <f>StagingTable[[#This Row],[InflatedUnitCost]] * StagingTable[[#This Row],[UpliftedQuantity]]</f>
        <v>36497.977800000001</v>
      </c>
      <c r="AM190">
        <f>StagingTable[[#This Row],[ScenarioRevenue]] - StagingTable[[#This Row],[ScenarioCost]]</f>
        <v>28055.096760000008</v>
      </c>
    </row>
    <row r="191" spans="1:39" x14ac:dyDescent="0.35">
      <c r="A191" t="s">
        <v>204</v>
      </c>
      <c r="B191" s="6">
        <v>45325</v>
      </c>
      <c r="C191" s="2">
        <v>45341</v>
      </c>
      <c r="D191" t="s">
        <v>647</v>
      </c>
      <c r="E191" t="s">
        <v>659</v>
      </c>
      <c r="F191" t="s">
        <v>676</v>
      </c>
      <c r="G191" t="s">
        <v>705</v>
      </c>
      <c r="H191" t="s">
        <v>708</v>
      </c>
      <c r="I191" t="s">
        <v>722</v>
      </c>
      <c r="J191" t="s">
        <v>731</v>
      </c>
      <c r="K191" t="s">
        <v>924</v>
      </c>
      <c r="L191" s="8">
        <v>993.75</v>
      </c>
      <c r="M191" s="8">
        <v>1310.29</v>
      </c>
      <c r="N191" s="8">
        <v>0.215</v>
      </c>
      <c r="O191">
        <v>41</v>
      </c>
      <c r="P191">
        <f t="shared" si="32"/>
        <v>16</v>
      </c>
      <c r="Q191">
        <f t="shared" si="33"/>
        <v>42171.683649999999</v>
      </c>
      <c r="R191">
        <f t="shared" si="34"/>
        <v>40743.75</v>
      </c>
      <c r="S191">
        <f t="shared" si="35"/>
        <v>1427.933649999999</v>
      </c>
      <c r="T191">
        <f t="shared" si="36"/>
        <v>3.3860010471742197E-2</v>
      </c>
      <c r="U191" t="str">
        <f t="shared" si="37"/>
        <v>Feb-2024</v>
      </c>
      <c r="V191" t="str">
        <f t="shared" si="38"/>
        <v>Q1-2024</v>
      </c>
      <c r="W191" t="str">
        <f t="shared" si="39"/>
        <v>Medium</v>
      </c>
      <c r="X191" t="str">
        <f t="shared" si="40"/>
        <v>Asia &gt; China &gt; Shenzhen</v>
      </c>
      <c r="Y191" t="str" cm="1">
        <f t="array" ref="Y191">TEXT(_xlfn.AGGREGATE(15, 6, IF($E$2:$E$1000=E191, $B$2:$B$1000, ""), 1), "MMM-YYYY")</f>
        <v>Jan-2023</v>
      </c>
      <c r="Z191">
        <f t="shared" si="41"/>
        <v>13</v>
      </c>
      <c r="AA191">
        <f t="shared" si="42"/>
        <v>13</v>
      </c>
      <c r="AB191">
        <f t="shared" si="43"/>
        <v>1745430.1753</v>
      </c>
      <c r="AC191">
        <f>SUMIFS($Q$2:Q191, $J$2:J191, J191)</f>
        <v>740574.64377999993</v>
      </c>
      <c r="AD191">
        <f t="shared" si="44"/>
        <v>0.42429348034659242</v>
      </c>
      <c r="AE191" t="str">
        <f t="shared" si="45"/>
        <v>A</v>
      </c>
      <c r="AF191">
        <f t="shared" si="46"/>
        <v>0</v>
      </c>
      <c r="AG191">
        <f t="shared" si="47"/>
        <v>1</v>
      </c>
      <c r="AH191">
        <f>MIN(StagingTable[[#This Row],[DiscountPct]], ControlPanel!$B$2/100)</f>
        <v>0.215</v>
      </c>
      <c r="AI191">
        <f>StagingTable[[#This Row],[UnitCost]] * (1 + ControlPanel!$B$3/100)</f>
        <v>1142.8125</v>
      </c>
      <c r="AJ191">
        <f>StagingTable[[#This Row],[Quantity]] * (1 + ControlPanel!$B$4/100)</f>
        <v>49.199999999999996</v>
      </c>
      <c r="AK191">
        <f>StagingTable[[#This Row],[UnitPrice]] * StagingTable[[#This Row],[UpliftedQuantity]] * (1 - StagingTable[[#This Row],[AdjustedDiscountPct]])</f>
        <v>50606.020379999994</v>
      </c>
      <c r="AL191">
        <f>StagingTable[[#This Row],[InflatedUnitCost]] * StagingTable[[#This Row],[UpliftedQuantity]]</f>
        <v>56226.374999999993</v>
      </c>
      <c r="AM191">
        <f>StagingTable[[#This Row],[ScenarioRevenue]] - StagingTable[[#This Row],[ScenarioCost]]</f>
        <v>-5620.3546199999982</v>
      </c>
    </row>
    <row r="192" spans="1:39" x14ac:dyDescent="0.35">
      <c r="A192" t="s">
        <v>34</v>
      </c>
      <c r="B192" s="6">
        <v>45798</v>
      </c>
      <c r="C192" s="2">
        <v>45805</v>
      </c>
      <c r="D192" t="s">
        <v>649</v>
      </c>
      <c r="E192" t="s">
        <v>658</v>
      </c>
      <c r="F192" t="s">
        <v>674</v>
      </c>
      <c r="G192" t="s">
        <v>706</v>
      </c>
      <c r="H192" t="s">
        <v>708</v>
      </c>
      <c r="I192" t="s">
        <v>724</v>
      </c>
      <c r="J192" t="s">
        <v>731</v>
      </c>
      <c r="K192" t="s">
        <v>753</v>
      </c>
      <c r="L192" s="8">
        <v>1015.16</v>
      </c>
      <c r="M192" s="8">
        <v>2148.14</v>
      </c>
      <c r="N192" s="8">
        <v>3.7999999999999999E-2</v>
      </c>
      <c r="O192">
        <v>20</v>
      </c>
      <c r="P192">
        <f t="shared" si="32"/>
        <v>7</v>
      </c>
      <c r="Q192">
        <f t="shared" si="33"/>
        <v>41330.213599999995</v>
      </c>
      <c r="R192">
        <f t="shared" si="34"/>
        <v>20303.2</v>
      </c>
      <c r="S192">
        <f t="shared" si="35"/>
        <v>21027.013599999995</v>
      </c>
      <c r="T192">
        <f t="shared" si="36"/>
        <v>0.50875647059322227</v>
      </c>
      <c r="U192" t="str">
        <f t="shared" si="37"/>
        <v>May-2025</v>
      </c>
      <c r="V192" t="str">
        <f t="shared" si="38"/>
        <v>Q2-2025</v>
      </c>
      <c r="W192" t="str">
        <f t="shared" si="39"/>
        <v>High</v>
      </c>
      <c r="X192" t="str">
        <f t="shared" si="40"/>
        <v>Europe &gt; United Kingdom &gt; Birmingham</v>
      </c>
      <c r="Y192" t="str" cm="1">
        <f t="array" ref="Y192">TEXT(_xlfn.AGGREGATE(15, 6, IF($E$2:$E$1000=E192, $B$2:$B$1000, ""), 1), "MMM-YYYY")</f>
        <v>Jan-2023</v>
      </c>
      <c r="Z192">
        <f t="shared" si="41"/>
        <v>28</v>
      </c>
      <c r="AA192">
        <f t="shared" si="42"/>
        <v>28</v>
      </c>
      <c r="AB192">
        <f t="shared" si="43"/>
        <v>1745430.1753</v>
      </c>
      <c r="AC192">
        <f>SUMIFS($Q$2:Q192, $J$2:J192, J192)</f>
        <v>781904.85737999994</v>
      </c>
      <c r="AD192">
        <f t="shared" si="44"/>
        <v>0.44797257916410671</v>
      </c>
      <c r="AE192" t="str">
        <f t="shared" si="45"/>
        <v>A</v>
      </c>
      <c r="AF192">
        <f t="shared" si="46"/>
        <v>1</v>
      </c>
      <c r="AG192">
        <f t="shared" si="47"/>
        <v>0</v>
      </c>
      <c r="AH192">
        <f>MIN(StagingTable[[#This Row],[DiscountPct]], ControlPanel!$B$2/100)</f>
        <v>3.7999999999999999E-2</v>
      </c>
      <c r="AI192">
        <f>StagingTable[[#This Row],[UnitCost]] * (1 + ControlPanel!$B$3/100)</f>
        <v>1167.434</v>
      </c>
      <c r="AJ192">
        <f>StagingTable[[#This Row],[Quantity]] * (1 + ControlPanel!$B$4/100)</f>
        <v>24</v>
      </c>
      <c r="AK192">
        <f>StagingTable[[#This Row],[UnitPrice]] * StagingTable[[#This Row],[UpliftedQuantity]] * (1 - StagingTable[[#This Row],[AdjustedDiscountPct]])</f>
        <v>49596.25632</v>
      </c>
      <c r="AL192">
        <f>StagingTable[[#This Row],[InflatedUnitCost]] * StagingTable[[#This Row],[UpliftedQuantity]]</f>
        <v>28018.415999999997</v>
      </c>
      <c r="AM192">
        <f>StagingTable[[#This Row],[ScenarioRevenue]] - StagingTable[[#This Row],[ScenarioCost]]</f>
        <v>21577.840320000003</v>
      </c>
    </row>
    <row r="193" spans="1:39" x14ac:dyDescent="0.35">
      <c r="A193" t="s">
        <v>555</v>
      </c>
      <c r="B193" s="6">
        <v>45115</v>
      </c>
      <c r="C193" s="2">
        <v>45116</v>
      </c>
      <c r="D193" t="s">
        <v>646</v>
      </c>
      <c r="E193" t="s">
        <v>650</v>
      </c>
      <c r="F193" t="s">
        <v>664</v>
      </c>
      <c r="G193" t="s">
        <v>704</v>
      </c>
      <c r="H193" t="s">
        <v>708</v>
      </c>
      <c r="I193" t="s">
        <v>726</v>
      </c>
      <c r="J193" t="s">
        <v>731</v>
      </c>
      <c r="K193" t="s">
        <v>1273</v>
      </c>
      <c r="L193" s="8">
        <v>1258.72</v>
      </c>
      <c r="M193" s="8">
        <v>2797.41</v>
      </c>
      <c r="N193" s="8">
        <v>0</v>
      </c>
      <c r="O193">
        <v>14</v>
      </c>
      <c r="P193">
        <f t="shared" si="32"/>
        <v>1</v>
      </c>
      <c r="Q193">
        <f t="shared" si="33"/>
        <v>39163.74</v>
      </c>
      <c r="R193">
        <f t="shared" si="34"/>
        <v>17622.080000000002</v>
      </c>
      <c r="S193">
        <f t="shared" si="35"/>
        <v>21541.659999999996</v>
      </c>
      <c r="T193">
        <f t="shared" si="36"/>
        <v>0.55004093071805704</v>
      </c>
      <c r="U193" t="str">
        <f t="shared" si="37"/>
        <v>Jul-2023</v>
      </c>
      <c r="V193" t="str">
        <f t="shared" si="38"/>
        <v>Q3-2023</v>
      </c>
      <c r="W193" t="str">
        <f t="shared" si="39"/>
        <v>High</v>
      </c>
      <c r="X193" t="str">
        <f t="shared" si="40"/>
        <v>Africa &gt; Kenya &gt; Nairobi</v>
      </c>
      <c r="Y193" t="str" cm="1">
        <f t="array" ref="Y193">TEXT(_xlfn.AGGREGATE(15, 6, IF($E$2:$E$1000=E193, $B$2:$B$1000, ""), 1), "MMM-YYYY")</f>
        <v>Jan-2023</v>
      </c>
      <c r="Z193">
        <f t="shared" si="41"/>
        <v>6</v>
      </c>
      <c r="AA193">
        <f t="shared" si="42"/>
        <v>6</v>
      </c>
      <c r="AB193">
        <f t="shared" si="43"/>
        <v>1745430.1753</v>
      </c>
      <c r="AC193">
        <f>SUMIFS($Q$2:Q193, $J$2:J193, J193)</f>
        <v>821068.59737999993</v>
      </c>
      <c r="AD193">
        <f t="shared" si="44"/>
        <v>0.47041045181820396</v>
      </c>
      <c r="AE193" t="str">
        <f t="shared" si="45"/>
        <v>A</v>
      </c>
      <c r="AF193">
        <f t="shared" si="46"/>
        <v>1</v>
      </c>
      <c r="AG193">
        <f t="shared" si="47"/>
        <v>0</v>
      </c>
      <c r="AH193">
        <f>MIN(StagingTable[[#This Row],[DiscountPct]], ControlPanel!$B$2/100)</f>
        <v>0</v>
      </c>
      <c r="AI193">
        <f>StagingTable[[#This Row],[UnitCost]] * (1 + ControlPanel!$B$3/100)</f>
        <v>1447.528</v>
      </c>
      <c r="AJ193">
        <f>StagingTable[[#This Row],[Quantity]] * (1 + ControlPanel!$B$4/100)</f>
        <v>16.8</v>
      </c>
      <c r="AK193">
        <f>StagingTable[[#This Row],[UnitPrice]] * StagingTable[[#This Row],[UpliftedQuantity]] * (1 - StagingTable[[#This Row],[AdjustedDiscountPct]])</f>
        <v>46996.487999999998</v>
      </c>
      <c r="AL193">
        <f>StagingTable[[#This Row],[InflatedUnitCost]] * StagingTable[[#This Row],[UpliftedQuantity]]</f>
        <v>24318.470400000002</v>
      </c>
      <c r="AM193">
        <f>StagingTable[[#This Row],[ScenarioRevenue]] - StagingTable[[#This Row],[ScenarioCost]]</f>
        <v>22678.017599999996</v>
      </c>
    </row>
    <row r="194" spans="1:39" x14ac:dyDescent="0.35">
      <c r="A194" t="s">
        <v>436</v>
      </c>
      <c r="B194" s="6">
        <v>45841</v>
      </c>
      <c r="C194" s="2">
        <v>45844</v>
      </c>
      <c r="D194" t="s">
        <v>646</v>
      </c>
      <c r="E194" t="s">
        <v>651</v>
      </c>
      <c r="F194" t="s">
        <v>665</v>
      </c>
      <c r="G194" t="s">
        <v>704</v>
      </c>
      <c r="H194" t="s">
        <v>708</v>
      </c>
      <c r="I194" t="s">
        <v>1426</v>
      </c>
      <c r="J194" t="s">
        <v>731</v>
      </c>
      <c r="K194" t="s">
        <v>1155</v>
      </c>
      <c r="L194" s="8">
        <v>1313.3</v>
      </c>
      <c r="M194" s="8">
        <v>2884.34</v>
      </c>
      <c r="N194" s="8">
        <v>0.157</v>
      </c>
      <c r="O194">
        <v>16</v>
      </c>
      <c r="P194">
        <f t="shared" ref="P194:P257" si="48">C194-B194</f>
        <v>3</v>
      </c>
      <c r="Q194">
        <f t="shared" ref="Q194:Q257" si="49">M194 * O194 * (1-N194)</f>
        <v>38903.977919999998</v>
      </c>
      <c r="R194">
        <f t="shared" ref="R194:R257" si="50">L194*O194</f>
        <v>21012.799999999999</v>
      </c>
      <c r="S194">
        <f t="shared" ref="S194:S257" si="51">Q194-R194</f>
        <v>17891.177919999998</v>
      </c>
      <c r="T194">
        <f t="shared" ref="T194:T257" si="52">IF(Q194=0, 0, S194 / Q194)</f>
        <v>0.45988042551305253</v>
      </c>
      <c r="U194" t="str">
        <f t="shared" ref="U194:U257" si="53">TEXT(B194,"MMM-YYYY")</f>
        <v>Jul-2025</v>
      </c>
      <c r="V194" t="str">
        <f t="shared" ref="V194:V257" si="54">"Q"&amp;INT((MONTH(B194)-1)/3)+1 &amp; "-" &amp; YEAR(B194)</f>
        <v>Q3-2025</v>
      </c>
      <c r="W194" t="str">
        <f t="shared" ref="W194:W257" si="55">IF(M194 &lt; _xlfn.PERCENTILE.INC($M$2:$M$633, 0.33), "Low",
 IF(M194 &lt; _xlfn.PERCENTILE.INC($M$2:$M$633, 0.66), "Medium", "High"))</f>
        <v>High</v>
      </c>
      <c r="X194" t="str">
        <f t="shared" ref="X194:X257" si="56">D194 &amp; " &gt; " &amp; E194 &amp; " &gt; " &amp; F194</f>
        <v>Africa &gt; Nigeria &gt; Lagos</v>
      </c>
      <c r="Y194" t="str" cm="1">
        <f t="array" ref="Y194">TEXT(_xlfn.AGGREGATE(15, 6, IF($E$2:$E$1000=E194, $B$2:$B$1000, ""), 1), "MMM-YYYY")</f>
        <v>Jan-2023</v>
      </c>
      <c r="Z194">
        <f t="shared" ref="Z194:Z257" si="57">DATEDIF(DATEVALUE("01-" &amp; Y194), B194, "m")</f>
        <v>30</v>
      </c>
      <c r="AA194">
        <f t="shared" ref="AA194:AA257" si="58">DATEDIF(DATEVALUE("01-" &amp; Y194), DATEVALUE("01-" &amp; U194), "m")</f>
        <v>30</v>
      </c>
      <c r="AB194">
        <f t="shared" ref="AB194:AB257" si="59">SUMIFS($Q$2:$Q$1000, $J$2:$J$1000, J194)</f>
        <v>1745430.1753</v>
      </c>
      <c r="AC194">
        <f>SUMIFS($Q$2:Q194, $J$2:J194, J194)</f>
        <v>859972.57529999991</v>
      </c>
      <c r="AD194">
        <f t="shared" ref="AD194:AD257" si="60">IF(AB194=0, 0, AC194/AB194)</f>
        <v>0.49269950036940896</v>
      </c>
      <c r="AE194" t="str">
        <f t="shared" ref="AE194:AE257" si="61">IF(AD194&lt;=0.8,"A",IF(AD194&lt;=0.95,"B","C"))</f>
        <v>A</v>
      </c>
      <c r="AF194">
        <f t="shared" si="46"/>
        <v>1</v>
      </c>
      <c r="AG194">
        <f t="shared" si="47"/>
        <v>0</v>
      </c>
      <c r="AH194">
        <f>MIN(StagingTable[[#This Row],[DiscountPct]], ControlPanel!$B$2/100)</f>
        <v>0.157</v>
      </c>
      <c r="AI194">
        <f>StagingTable[[#This Row],[UnitCost]] * (1 + ControlPanel!$B$3/100)</f>
        <v>1510.2949999999998</v>
      </c>
      <c r="AJ194">
        <f>StagingTable[[#This Row],[Quantity]] * (1 + ControlPanel!$B$4/100)</f>
        <v>19.2</v>
      </c>
      <c r="AK194">
        <f>StagingTable[[#This Row],[UnitPrice]] * StagingTable[[#This Row],[UpliftedQuantity]] * (1 - StagingTable[[#This Row],[AdjustedDiscountPct]])</f>
        <v>46684.773503999997</v>
      </c>
      <c r="AL194">
        <f>StagingTable[[#This Row],[InflatedUnitCost]] * StagingTable[[#This Row],[UpliftedQuantity]]</f>
        <v>28997.663999999997</v>
      </c>
      <c r="AM194">
        <f>StagingTable[[#This Row],[ScenarioRevenue]] - StagingTable[[#This Row],[ScenarioCost]]</f>
        <v>17687.109504</v>
      </c>
    </row>
    <row r="195" spans="1:39" x14ac:dyDescent="0.35">
      <c r="A195" t="s">
        <v>548</v>
      </c>
      <c r="B195" s="6">
        <v>45832</v>
      </c>
      <c r="C195" s="2">
        <v>45852</v>
      </c>
      <c r="D195" t="s">
        <v>646</v>
      </c>
      <c r="E195" t="s">
        <v>661</v>
      </c>
      <c r="F195" t="s">
        <v>682</v>
      </c>
      <c r="G195" t="s">
        <v>706</v>
      </c>
      <c r="H195" t="s">
        <v>709</v>
      </c>
      <c r="I195" t="s">
        <v>713</v>
      </c>
      <c r="J195" t="s">
        <v>731</v>
      </c>
      <c r="K195" t="s">
        <v>1267</v>
      </c>
      <c r="L195" s="8">
        <v>1151.06</v>
      </c>
      <c r="M195" s="8">
        <v>2821.36</v>
      </c>
      <c r="N195" s="8">
        <v>0.248</v>
      </c>
      <c r="O195">
        <v>18</v>
      </c>
      <c r="P195">
        <f t="shared" si="48"/>
        <v>20</v>
      </c>
      <c r="Q195">
        <f t="shared" si="49"/>
        <v>38189.928960000005</v>
      </c>
      <c r="R195">
        <f t="shared" si="50"/>
        <v>20719.079999999998</v>
      </c>
      <c r="S195">
        <f t="shared" si="51"/>
        <v>17470.848960000007</v>
      </c>
      <c r="T195">
        <f t="shared" si="52"/>
        <v>0.45747267501594235</v>
      </c>
      <c r="U195" t="str">
        <f t="shared" si="53"/>
        <v>Jun-2025</v>
      </c>
      <c r="V195" t="str">
        <f t="shared" si="54"/>
        <v>Q2-2025</v>
      </c>
      <c r="W195" t="str">
        <f t="shared" si="55"/>
        <v>High</v>
      </c>
      <c r="X195" t="str">
        <f t="shared" si="56"/>
        <v>Africa &gt; South Africa &gt; Johannesburg</v>
      </c>
      <c r="Y195" t="str" cm="1">
        <f t="array" ref="Y195">TEXT(_xlfn.AGGREGATE(15, 6, IF($E$2:$E$1000=E195, $B$2:$B$1000, ""), 1), "MMM-YYYY")</f>
        <v>Jan-2023</v>
      </c>
      <c r="Z195">
        <f t="shared" si="57"/>
        <v>29</v>
      </c>
      <c r="AA195">
        <f t="shared" si="58"/>
        <v>29</v>
      </c>
      <c r="AB195">
        <f t="shared" si="59"/>
        <v>1745430.1753</v>
      </c>
      <c r="AC195">
        <f>SUMIFS($Q$2:Q195, $J$2:J195, J195)</f>
        <v>898162.50425999996</v>
      </c>
      <c r="AD195">
        <f t="shared" si="60"/>
        <v>0.51457945265878435</v>
      </c>
      <c r="AE195" t="str">
        <f t="shared" si="61"/>
        <v>A</v>
      </c>
      <c r="AF195">
        <f t="shared" ref="AF195:AF258" si="62">IF(P195&lt;=7, 1, 0)</f>
        <v>0</v>
      </c>
      <c r="AG195">
        <f t="shared" ref="AG195:AG258" si="63">IF(N195&gt; 0.2, 1, 0)</f>
        <v>1</v>
      </c>
      <c r="AH195">
        <f>MIN(StagingTable[[#This Row],[DiscountPct]], ControlPanel!$B$2/100)</f>
        <v>0.248</v>
      </c>
      <c r="AI195">
        <f>StagingTable[[#This Row],[UnitCost]] * (1 + ControlPanel!$B$3/100)</f>
        <v>1323.7189999999998</v>
      </c>
      <c r="AJ195">
        <f>StagingTable[[#This Row],[Quantity]] * (1 + ControlPanel!$B$4/100)</f>
        <v>21.599999999999998</v>
      </c>
      <c r="AK195">
        <f>StagingTable[[#This Row],[UnitPrice]] * StagingTable[[#This Row],[UpliftedQuantity]] * (1 - StagingTable[[#This Row],[AdjustedDiscountPct]])</f>
        <v>45827.914751999997</v>
      </c>
      <c r="AL195">
        <f>StagingTable[[#This Row],[InflatedUnitCost]] * StagingTable[[#This Row],[UpliftedQuantity]]</f>
        <v>28592.330399999992</v>
      </c>
      <c r="AM195">
        <f>StagingTable[[#This Row],[ScenarioRevenue]] - StagingTable[[#This Row],[ScenarioCost]]</f>
        <v>17235.584352000005</v>
      </c>
    </row>
    <row r="196" spans="1:39" x14ac:dyDescent="0.35">
      <c r="A196" t="s">
        <v>581</v>
      </c>
      <c r="B196" s="6">
        <v>45834</v>
      </c>
      <c r="C196" s="2">
        <v>45849</v>
      </c>
      <c r="D196" t="s">
        <v>646</v>
      </c>
      <c r="E196" t="s">
        <v>651</v>
      </c>
      <c r="F196" t="s">
        <v>663</v>
      </c>
      <c r="G196" t="s">
        <v>705</v>
      </c>
      <c r="H196" t="s">
        <v>708</v>
      </c>
      <c r="I196" t="s">
        <v>720</v>
      </c>
      <c r="J196" t="s">
        <v>731</v>
      </c>
      <c r="K196" t="s">
        <v>1299</v>
      </c>
      <c r="L196" s="8">
        <v>1170.1500000000001</v>
      </c>
      <c r="M196" s="8">
        <v>2115.19</v>
      </c>
      <c r="N196" s="8">
        <v>9.1999999999999998E-2</v>
      </c>
      <c r="O196">
        <v>16</v>
      </c>
      <c r="P196">
        <f t="shared" si="48"/>
        <v>15</v>
      </c>
      <c r="Q196">
        <f t="shared" si="49"/>
        <v>30729.480320000002</v>
      </c>
      <c r="R196">
        <f t="shared" si="50"/>
        <v>18722.400000000001</v>
      </c>
      <c r="S196">
        <f t="shared" si="51"/>
        <v>12007.080320000001</v>
      </c>
      <c r="T196">
        <f t="shared" si="52"/>
        <v>0.39073489674946771</v>
      </c>
      <c r="U196" t="str">
        <f t="shared" si="53"/>
        <v>Jun-2025</v>
      </c>
      <c r="V196" t="str">
        <f t="shared" si="54"/>
        <v>Q2-2025</v>
      </c>
      <c r="W196" t="str">
        <f t="shared" si="55"/>
        <v>High</v>
      </c>
      <c r="X196" t="str">
        <f t="shared" si="56"/>
        <v>Africa &gt; Nigeria &gt; Port Harcourt</v>
      </c>
      <c r="Y196" t="str" cm="1">
        <f t="array" ref="Y196">TEXT(_xlfn.AGGREGATE(15, 6, IF($E$2:$E$1000=E196, $B$2:$B$1000, ""), 1), "MMM-YYYY")</f>
        <v>Jan-2023</v>
      </c>
      <c r="Z196">
        <f t="shared" si="57"/>
        <v>29</v>
      </c>
      <c r="AA196">
        <f t="shared" si="58"/>
        <v>29</v>
      </c>
      <c r="AB196">
        <f t="shared" si="59"/>
        <v>1745430.1753</v>
      </c>
      <c r="AC196">
        <f>SUMIFS($Q$2:Q196, $J$2:J196, J196)</f>
        <v>928891.98457999993</v>
      </c>
      <c r="AD196">
        <f t="shared" si="60"/>
        <v>0.53218512990377542</v>
      </c>
      <c r="AE196" t="str">
        <f t="shared" si="61"/>
        <v>A</v>
      </c>
      <c r="AF196">
        <f t="shared" si="62"/>
        <v>0</v>
      </c>
      <c r="AG196">
        <f t="shared" si="63"/>
        <v>0</v>
      </c>
      <c r="AH196">
        <f>MIN(StagingTable[[#This Row],[DiscountPct]], ControlPanel!$B$2/100)</f>
        <v>9.1999999999999998E-2</v>
      </c>
      <c r="AI196">
        <f>StagingTable[[#This Row],[UnitCost]] * (1 + ControlPanel!$B$3/100)</f>
        <v>1345.6724999999999</v>
      </c>
      <c r="AJ196">
        <f>StagingTable[[#This Row],[Quantity]] * (1 + ControlPanel!$B$4/100)</f>
        <v>19.2</v>
      </c>
      <c r="AK196">
        <f>StagingTable[[#This Row],[UnitPrice]] * StagingTable[[#This Row],[UpliftedQuantity]] * (1 - StagingTable[[#This Row],[AdjustedDiscountPct]])</f>
        <v>36875.376384000003</v>
      </c>
      <c r="AL196">
        <f>StagingTable[[#This Row],[InflatedUnitCost]] * StagingTable[[#This Row],[UpliftedQuantity]]</f>
        <v>25836.911999999997</v>
      </c>
      <c r="AM196">
        <f>StagingTable[[#This Row],[ScenarioRevenue]] - StagingTable[[#This Row],[ScenarioCost]]</f>
        <v>11038.464384000006</v>
      </c>
    </row>
    <row r="197" spans="1:39" x14ac:dyDescent="0.35">
      <c r="A197" t="s">
        <v>48</v>
      </c>
      <c r="B197" s="6">
        <v>45400</v>
      </c>
      <c r="C197" s="2">
        <v>45420</v>
      </c>
      <c r="D197" t="s">
        <v>649</v>
      </c>
      <c r="E197" t="s">
        <v>658</v>
      </c>
      <c r="F197" t="s">
        <v>683</v>
      </c>
      <c r="G197" t="s">
        <v>703</v>
      </c>
      <c r="H197" t="s">
        <v>1427</v>
      </c>
      <c r="I197" t="s">
        <v>726</v>
      </c>
      <c r="J197" t="s">
        <v>731</v>
      </c>
      <c r="K197" t="s">
        <v>767</v>
      </c>
      <c r="L197" s="8">
        <v>645.33000000000004</v>
      </c>
      <c r="M197" s="8">
        <v>1321.85</v>
      </c>
      <c r="N197" s="8">
        <v>0</v>
      </c>
      <c r="O197">
        <v>23</v>
      </c>
      <c r="P197">
        <f t="shared" si="48"/>
        <v>20</v>
      </c>
      <c r="Q197">
        <f t="shared" si="49"/>
        <v>30402.55</v>
      </c>
      <c r="R197">
        <f t="shared" si="50"/>
        <v>14842.59</v>
      </c>
      <c r="S197">
        <f t="shared" si="51"/>
        <v>15559.96</v>
      </c>
      <c r="T197">
        <f t="shared" si="52"/>
        <v>0.51179785906116426</v>
      </c>
      <c r="U197" t="str">
        <f t="shared" si="53"/>
        <v>Apr-2024</v>
      </c>
      <c r="V197" t="str">
        <f t="shared" si="54"/>
        <v>Q2-2024</v>
      </c>
      <c r="W197" t="str">
        <f t="shared" si="55"/>
        <v>Medium</v>
      </c>
      <c r="X197" t="str">
        <f t="shared" si="56"/>
        <v>Europe &gt; United Kingdom &gt; London</v>
      </c>
      <c r="Y197" t="str" cm="1">
        <f t="array" ref="Y197">TEXT(_xlfn.AGGREGATE(15, 6, IF($E$2:$E$1000=E197, $B$2:$B$1000, ""), 1), "MMM-YYYY")</f>
        <v>Jan-2023</v>
      </c>
      <c r="Z197">
        <f t="shared" si="57"/>
        <v>15</v>
      </c>
      <c r="AA197">
        <f t="shared" si="58"/>
        <v>15</v>
      </c>
      <c r="AB197">
        <f t="shared" si="59"/>
        <v>1745430.1753</v>
      </c>
      <c r="AC197">
        <f>SUMIFS($Q$2:Q197, $J$2:J197, J197)</f>
        <v>959294.53457999998</v>
      </c>
      <c r="AD197">
        <f t="shared" si="60"/>
        <v>0.54960350070441455</v>
      </c>
      <c r="AE197" t="str">
        <f t="shared" si="61"/>
        <v>A</v>
      </c>
      <c r="AF197">
        <f t="shared" si="62"/>
        <v>0</v>
      </c>
      <c r="AG197">
        <f t="shared" si="63"/>
        <v>0</v>
      </c>
      <c r="AH197">
        <f>MIN(StagingTable[[#This Row],[DiscountPct]], ControlPanel!$B$2/100)</f>
        <v>0</v>
      </c>
      <c r="AI197">
        <f>StagingTable[[#This Row],[UnitCost]] * (1 + ControlPanel!$B$3/100)</f>
        <v>742.12950000000001</v>
      </c>
      <c r="AJ197">
        <f>StagingTable[[#This Row],[Quantity]] * (1 + ControlPanel!$B$4/100)</f>
        <v>27.599999999999998</v>
      </c>
      <c r="AK197">
        <f>StagingTable[[#This Row],[UnitPrice]] * StagingTable[[#This Row],[UpliftedQuantity]] * (1 - StagingTable[[#This Row],[AdjustedDiscountPct]])</f>
        <v>36483.06</v>
      </c>
      <c r="AL197">
        <f>StagingTable[[#This Row],[InflatedUnitCost]] * StagingTable[[#This Row],[UpliftedQuantity]]</f>
        <v>20482.7742</v>
      </c>
      <c r="AM197">
        <f>StagingTable[[#This Row],[ScenarioRevenue]] - StagingTable[[#This Row],[ScenarioCost]]</f>
        <v>16000.285799999998</v>
      </c>
    </row>
    <row r="198" spans="1:39" x14ac:dyDescent="0.35">
      <c r="A198" t="s">
        <v>359</v>
      </c>
      <c r="B198" s="6">
        <v>45261</v>
      </c>
      <c r="C198" s="2">
        <v>45278</v>
      </c>
      <c r="D198" t="s">
        <v>647</v>
      </c>
      <c r="E198" t="s">
        <v>652</v>
      </c>
      <c r="F198" t="s">
        <v>694</v>
      </c>
      <c r="G198" t="s">
        <v>705</v>
      </c>
      <c r="H198" t="s">
        <v>711</v>
      </c>
      <c r="I198" t="s">
        <v>725</v>
      </c>
      <c r="J198" t="s">
        <v>731</v>
      </c>
      <c r="K198" t="s">
        <v>1079</v>
      </c>
      <c r="L198" s="8">
        <v>1495.79</v>
      </c>
      <c r="M198" s="8">
        <v>2783.12</v>
      </c>
      <c r="N198" s="8">
        <v>0.02</v>
      </c>
      <c r="O198">
        <v>11</v>
      </c>
      <c r="P198">
        <f t="shared" si="48"/>
        <v>17</v>
      </c>
      <c r="Q198">
        <f t="shared" si="49"/>
        <v>30002.033599999999</v>
      </c>
      <c r="R198">
        <f t="shared" si="50"/>
        <v>16453.689999999999</v>
      </c>
      <c r="S198">
        <f t="shared" si="51"/>
        <v>13548.3436</v>
      </c>
      <c r="T198">
        <f t="shared" si="52"/>
        <v>0.4515808421733119</v>
      </c>
      <c r="U198" t="str">
        <f t="shared" si="53"/>
        <v>Dec-2023</v>
      </c>
      <c r="V198" t="str">
        <f t="shared" si="54"/>
        <v>Q4-2023</v>
      </c>
      <c r="W198" t="str">
        <f t="shared" si="55"/>
        <v>High</v>
      </c>
      <c r="X198" t="str">
        <f t="shared" si="56"/>
        <v>Asia &gt; Japan &gt; Nagoya</v>
      </c>
      <c r="Y198" t="str" cm="1">
        <f t="array" ref="Y198">TEXT(_xlfn.AGGREGATE(15, 6, IF($E$2:$E$1000=E198, $B$2:$B$1000, ""), 1), "MMM-YYYY")</f>
        <v>Mar-2023</v>
      </c>
      <c r="Z198">
        <f t="shared" si="57"/>
        <v>9</v>
      </c>
      <c r="AA198">
        <f t="shared" si="58"/>
        <v>9</v>
      </c>
      <c r="AB198">
        <f t="shared" si="59"/>
        <v>1745430.1753</v>
      </c>
      <c r="AC198">
        <f>SUMIFS($Q$2:Q198, $J$2:J198, J198)</f>
        <v>989296.56817999994</v>
      </c>
      <c r="AD198">
        <f t="shared" si="60"/>
        <v>0.56679240578040435</v>
      </c>
      <c r="AE198" t="str">
        <f t="shared" si="61"/>
        <v>A</v>
      </c>
      <c r="AF198">
        <f t="shared" si="62"/>
        <v>0</v>
      </c>
      <c r="AG198">
        <f t="shared" si="63"/>
        <v>0</v>
      </c>
      <c r="AH198">
        <f>MIN(StagingTable[[#This Row],[DiscountPct]], ControlPanel!$B$2/100)</f>
        <v>0.02</v>
      </c>
      <c r="AI198">
        <f>StagingTable[[#This Row],[UnitCost]] * (1 + ControlPanel!$B$3/100)</f>
        <v>1720.1584999999998</v>
      </c>
      <c r="AJ198">
        <f>StagingTable[[#This Row],[Quantity]] * (1 + ControlPanel!$B$4/100)</f>
        <v>13.2</v>
      </c>
      <c r="AK198">
        <f>StagingTable[[#This Row],[UnitPrice]] * StagingTable[[#This Row],[UpliftedQuantity]] * (1 - StagingTable[[#This Row],[AdjustedDiscountPct]])</f>
        <v>36002.440319999994</v>
      </c>
      <c r="AL198">
        <f>StagingTable[[#This Row],[InflatedUnitCost]] * StagingTable[[#This Row],[UpliftedQuantity]]</f>
        <v>22706.092199999996</v>
      </c>
      <c r="AM198">
        <f>StagingTable[[#This Row],[ScenarioRevenue]] - StagingTable[[#This Row],[ScenarioCost]]</f>
        <v>13296.348119999999</v>
      </c>
    </row>
    <row r="199" spans="1:39" x14ac:dyDescent="0.35">
      <c r="A199" t="s">
        <v>579</v>
      </c>
      <c r="B199" s="6">
        <v>45315</v>
      </c>
      <c r="C199" s="2">
        <v>45326</v>
      </c>
      <c r="D199" t="s">
        <v>649</v>
      </c>
      <c r="E199" t="s">
        <v>658</v>
      </c>
      <c r="F199" t="s">
        <v>693</v>
      </c>
      <c r="G199" t="s">
        <v>704</v>
      </c>
      <c r="H199" t="s">
        <v>707</v>
      </c>
      <c r="I199" t="s">
        <v>717</v>
      </c>
      <c r="J199" t="s">
        <v>731</v>
      </c>
      <c r="K199" t="s">
        <v>1297</v>
      </c>
      <c r="L199" s="8">
        <v>525.34</v>
      </c>
      <c r="M199" s="8">
        <v>1233.79</v>
      </c>
      <c r="N199" s="8">
        <v>0.14299999999999999</v>
      </c>
      <c r="O199">
        <v>28</v>
      </c>
      <c r="P199">
        <f t="shared" si="48"/>
        <v>11</v>
      </c>
      <c r="Q199">
        <f t="shared" si="49"/>
        <v>29606.024839999995</v>
      </c>
      <c r="R199">
        <f t="shared" si="50"/>
        <v>14709.52</v>
      </c>
      <c r="S199">
        <f t="shared" si="51"/>
        <v>14896.504839999994</v>
      </c>
      <c r="T199">
        <f t="shared" si="52"/>
        <v>0.50315788494082736</v>
      </c>
      <c r="U199" t="str">
        <f t="shared" si="53"/>
        <v>Jan-2024</v>
      </c>
      <c r="V199" t="str">
        <f t="shared" si="54"/>
        <v>Q1-2024</v>
      </c>
      <c r="W199" t="str">
        <f t="shared" si="55"/>
        <v>Medium</v>
      </c>
      <c r="X199" t="str">
        <f t="shared" si="56"/>
        <v>Europe &gt; United Kingdom &gt; Manchester</v>
      </c>
      <c r="Y199" t="str" cm="1">
        <f t="array" ref="Y199">TEXT(_xlfn.AGGREGATE(15, 6, IF($E$2:$E$1000=E199, $B$2:$B$1000, ""), 1), "MMM-YYYY")</f>
        <v>Jan-2023</v>
      </c>
      <c r="Z199">
        <f t="shared" si="57"/>
        <v>12</v>
      </c>
      <c r="AA199">
        <f t="shared" si="58"/>
        <v>12</v>
      </c>
      <c r="AB199">
        <f t="shared" si="59"/>
        <v>1745430.1753</v>
      </c>
      <c r="AC199">
        <f>SUMIFS($Q$2:Q199, $J$2:J199, J199)</f>
        <v>1018902.5930199999</v>
      </c>
      <c r="AD199">
        <f t="shared" si="60"/>
        <v>0.58375442766988583</v>
      </c>
      <c r="AE199" t="str">
        <f t="shared" si="61"/>
        <v>A</v>
      </c>
      <c r="AF199">
        <f t="shared" si="62"/>
        <v>0</v>
      </c>
      <c r="AG199">
        <f t="shared" si="63"/>
        <v>0</v>
      </c>
      <c r="AH199">
        <f>MIN(StagingTable[[#This Row],[DiscountPct]], ControlPanel!$B$2/100)</f>
        <v>0.14299999999999999</v>
      </c>
      <c r="AI199">
        <f>StagingTable[[#This Row],[UnitCost]] * (1 + ControlPanel!$B$3/100)</f>
        <v>604.14099999999996</v>
      </c>
      <c r="AJ199">
        <f>StagingTable[[#This Row],[Quantity]] * (1 + ControlPanel!$B$4/100)</f>
        <v>33.6</v>
      </c>
      <c r="AK199">
        <f>StagingTable[[#This Row],[UnitPrice]] * StagingTable[[#This Row],[UpliftedQuantity]] * (1 - StagingTable[[#This Row],[AdjustedDiscountPct]])</f>
        <v>35527.229807999996</v>
      </c>
      <c r="AL199">
        <f>StagingTable[[#This Row],[InflatedUnitCost]] * StagingTable[[#This Row],[UpliftedQuantity]]</f>
        <v>20299.137599999998</v>
      </c>
      <c r="AM199">
        <f>StagingTable[[#This Row],[ScenarioRevenue]] - StagingTable[[#This Row],[ScenarioCost]]</f>
        <v>15228.092207999998</v>
      </c>
    </row>
    <row r="200" spans="1:39" x14ac:dyDescent="0.35">
      <c r="A200" t="s">
        <v>597</v>
      </c>
      <c r="B200" s="6">
        <v>45541</v>
      </c>
      <c r="C200" s="2">
        <v>45548</v>
      </c>
      <c r="D200" t="s">
        <v>647</v>
      </c>
      <c r="E200" t="s">
        <v>652</v>
      </c>
      <c r="F200" t="s">
        <v>666</v>
      </c>
      <c r="G200" t="s">
        <v>701</v>
      </c>
      <c r="H200" t="s">
        <v>711</v>
      </c>
      <c r="I200" t="s">
        <v>720</v>
      </c>
      <c r="J200" t="s">
        <v>731</v>
      </c>
      <c r="K200" t="s">
        <v>1315</v>
      </c>
      <c r="L200" s="8">
        <v>1368.17</v>
      </c>
      <c r="M200" s="8">
        <v>2307.75</v>
      </c>
      <c r="N200" s="8">
        <v>0.16300000000000001</v>
      </c>
      <c r="O200">
        <v>15</v>
      </c>
      <c r="P200">
        <f t="shared" si="48"/>
        <v>7</v>
      </c>
      <c r="Q200">
        <f t="shared" si="49"/>
        <v>28973.80125</v>
      </c>
      <c r="R200">
        <f t="shared" si="50"/>
        <v>20522.550000000003</v>
      </c>
      <c r="S200">
        <f t="shared" si="51"/>
        <v>8451.2512499999975</v>
      </c>
      <c r="T200">
        <f t="shared" si="52"/>
        <v>0.29168596750831915</v>
      </c>
      <c r="U200" t="str">
        <f t="shared" si="53"/>
        <v>Sep-2024</v>
      </c>
      <c r="V200" t="str">
        <f t="shared" si="54"/>
        <v>Q3-2024</v>
      </c>
      <c r="W200" t="str">
        <f t="shared" si="55"/>
        <v>High</v>
      </c>
      <c r="X200" t="str">
        <f t="shared" si="56"/>
        <v>Asia &gt; Japan &gt; Osaka</v>
      </c>
      <c r="Y200" t="str" cm="1">
        <f t="array" ref="Y200">TEXT(_xlfn.AGGREGATE(15, 6, IF($E$2:$E$1000=E200, $B$2:$B$1000, ""), 1), "MMM-YYYY")</f>
        <v>Mar-2023</v>
      </c>
      <c r="Z200">
        <f t="shared" si="57"/>
        <v>18</v>
      </c>
      <c r="AA200">
        <f t="shared" si="58"/>
        <v>18</v>
      </c>
      <c r="AB200">
        <f t="shared" si="59"/>
        <v>1745430.1753</v>
      </c>
      <c r="AC200">
        <f>SUMIFS($Q$2:Q200, $J$2:J200, J200)</f>
        <v>1047876.3942699999</v>
      </c>
      <c r="AD200">
        <f t="shared" si="60"/>
        <v>0.60035423307030522</v>
      </c>
      <c r="AE200" t="str">
        <f t="shared" si="61"/>
        <v>A</v>
      </c>
      <c r="AF200">
        <f t="shared" si="62"/>
        <v>1</v>
      </c>
      <c r="AG200">
        <f t="shared" si="63"/>
        <v>0</v>
      </c>
      <c r="AH200">
        <f>MIN(StagingTable[[#This Row],[DiscountPct]], ControlPanel!$B$2/100)</f>
        <v>0.16300000000000001</v>
      </c>
      <c r="AI200">
        <f>StagingTable[[#This Row],[UnitCost]] * (1 + ControlPanel!$B$3/100)</f>
        <v>1573.3954999999999</v>
      </c>
      <c r="AJ200">
        <f>StagingTable[[#This Row],[Quantity]] * (1 + ControlPanel!$B$4/100)</f>
        <v>18</v>
      </c>
      <c r="AK200">
        <f>StagingTable[[#This Row],[UnitPrice]] * StagingTable[[#This Row],[UpliftedQuantity]] * (1 - StagingTable[[#This Row],[AdjustedDiscountPct]])</f>
        <v>34768.561499999996</v>
      </c>
      <c r="AL200">
        <f>StagingTable[[#This Row],[InflatedUnitCost]] * StagingTable[[#This Row],[UpliftedQuantity]]</f>
        <v>28321.118999999999</v>
      </c>
      <c r="AM200">
        <f>StagingTable[[#This Row],[ScenarioRevenue]] - StagingTable[[#This Row],[ScenarioCost]]</f>
        <v>6447.4424999999974</v>
      </c>
    </row>
    <row r="201" spans="1:39" x14ac:dyDescent="0.35">
      <c r="A201" t="s">
        <v>278</v>
      </c>
      <c r="B201" s="6">
        <v>45763</v>
      </c>
      <c r="C201" s="2">
        <v>45773</v>
      </c>
      <c r="D201" t="s">
        <v>646</v>
      </c>
      <c r="E201" t="s">
        <v>651</v>
      </c>
      <c r="F201" t="s">
        <v>663</v>
      </c>
      <c r="G201" t="s">
        <v>706</v>
      </c>
      <c r="H201" t="s">
        <v>709</v>
      </c>
      <c r="I201" t="s">
        <v>721</v>
      </c>
      <c r="J201" t="s">
        <v>731</v>
      </c>
      <c r="K201" t="s">
        <v>998</v>
      </c>
      <c r="L201" s="8">
        <v>1457.44</v>
      </c>
      <c r="M201" s="8">
        <v>1996.81</v>
      </c>
      <c r="N201" s="8">
        <v>0.126</v>
      </c>
      <c r="O201">
        <v>15</v>
      </c>
      <c r="P201">
        <f t="shared" si="48"/>
        <v>10</v>
      </c>
      <c r="Q201">
        <f t="shared" si="49"/>
        <v>26178.179099999998</v>
      </c>
      <c r="R201">
        <f t="shared" si="50"/>
        <v>21861.600000000002</v>
      </c>
      <c r="S201">
        <f t="shared" si="51"/>
        <v>4316.5790999999954</v>
      </c>
      <c r="T201">
        <f t="shared" si="52"/>
        <v>0.16489225944672353</v>
      </c>
      <c r="U201" t="str">
        <f t="shared" si="53"/>
        <v>Apr-2025</v>
      </c>
      <c r="V201" t="str">
        <f t="shared" si="54"/>
        <v>Q2-2025</v>
      </c>
      <c r="W201" t="str">
        <f t="shared" si="55"/>
        <v>High</v>
      </c>
      <c r="X201" t="str">
        <f t="shared" si="56"/>
        <v>Africa &gt; Nigeria &gt; Port Harcourt</v>
      </c>
      <c r="Y201" t="str" cm="1">
        <f t="array" ref="Y201">TEXT(_xlfn.AGGREGATE(15, 6, IF($E$2:$E$1000=E201, $B$2:$B$1000, ""), 1), "MMM-YYYY")</f>
        <v>Jan-2023</v>
      </c>
      <c r="Z201">
        <f t="shared" si="57"/>
        <v>27</v>
      </c>
      <c r="AA201">
        <f t="shared" si="58"/>
        <v>27</v>
      </c>
      <c r="AB201">
        <f t="shared" si="59"/>
        <v>1745430.1753</v>
      </c>
      <c r="AC201">
        <f>SUMIFS($Q$2:Q201, $J$2:J201, J201)</f>
        <v>1074054.5733699999</v>
      </c>
      <c r="AD201">
        <f t="shared" si="60"/>
        <v>0.61535235758451012</v>
      </c>
      <c r="AE201" t="str">
        <f t="shared" si="61"/>
        <v>A</v>
      </c>
      <c r="AF201">
        <f t="shared" si="62"/>
        <v>0</v>
      </c>
      <c r="AG201">
        <f t="shared" si="63"/>
        <v>0</v>
      </c>
      <c r="AH201">
        <f>MIN(StagingTable[[#This Row],[DiscountPct]], ControlPanel!$B$2/100)</f>
        <v>0.126</v>
      </c>
      <c r="AI201">
        <f>StagingTable[[#This Row],[UnitCost]] * (1 + ControlPanel!$B$3/100)</f>
        <v>1676.056</v>
      </c>
      <c r="AJ201">
        <f>StagingTable[[#This Row],[Quantity]] * (1 + ControlPanel!$B$4/100)</f>
        <v>18</v>
      </c>
      <c r="AK201">
        <f>StagingTable[[#This Row],[UnitPrice]] * StagingTable[[#This Row],[UpliftedQuantity]] * (1 - StagingTable[[#This Row],[AdjustedDiscountPct]])</f>
        <v>31413.814920000001</v>
      </c>
      <c r="AL201">
        <f>StagingTable[[#This Row],[InflatedUnitCost]] * StagingTable[[#This Row],[UpliftedQuantity]]</f>
        <v>30169.008000000002</v>
      </c>
      <c r="AM201">
        <f>StagingTable[[#This Row],[ScenarioRevenue]] - StagingTable[[#This Row],[ScenarioCost]]</f>
        <v>1244.8069199999991</v>
      </c>
    </row>
    <row r="202" spans="1:39" x14ac:dyDescent="0.35">
      <c r="A202" t="s">
        <v>558</v>
      </c>
      <c r="B202" s="6">
        <v>45108</v>
      </c>
      <c r="C202" s="2">
        <v>45115</v>
      </c>
      <c r="D202" t="s">
        <v>649</v>
      </c>
      <c r="E202" t="s">
        <v>656</v>
      </c>
      <c r="F202" t="s">
        <v>698</v>
      </c>
      <c r="G202" t="s">
        <v>705</v>
      </c>
      <c r="H202" t="s">
        <v>710</v>
      </c>
      <c r="I202" t="s">
        <v>725</v>
      </c>
      <c r="J202" t="s">
        <v>731</v>
      </c>
      <c r="K202" t="s">
        <v>1276</v>
      </c>
      <c r="L202" s="8">
        <v>460.21</v>
      </c>
      <c r="M202" s="8">
        <v>1139.1500000000001</v>
      </c>
      <c r="N202" s="8">
        <v>0.115</v>
      </c>
      <c r="O202">
        <v>24</v>
      </c>
      <c r="P202">
        <f t="shared" si="48"/>
        <v>7</v>
      </c>
      <c r="Q202">
        <f t="shared" si="49"/>
        <v>24195.546000000002</v>
      </c>
      <c r="R202">
        <f t="shared" si="50"/>
        <v>11045.039999999999</v>
      </c>
      <c r="S202">
        <f t="shared" si="51"/>
        <v>13150.506000000003</v>
      </c>
      <c r="T202">
        <f t="shared" si="52"/>
        <v>0.54350937151821255</v>
      </c>
      <c r="U202" t="str">
        <f t="shared" si="53"/>
        <v>Jul-2023</v>
      </c>
      <c r="V202" t="str">
        <f t="shared" si="54"/>
        <v>Q3-2023</v>
      </c>
      <c r="W202" t="str">
        <f t="shared" si="55"/>
        <v>Medium</v>
      </c>
      <c r="X202" t="str">
        <f t="shared" si="56"/>
        <v>Europe &gt; Germany &gt; Frankfurt</v>
      </c>
      <c r="Y202" t="str" cm="1">
        <f t="array" ref="Y202">TEXT(_xlfn.AGGREGATE(15, 6, IF($E$2:$E$1000=E202, $B$2:$B$1000, ""), 1), "MMM-YYYY")</f>
        <v>Jan-2023</v>
      </c>
      <c r="Z202">
        <f t="shared" si="57"/>
        <v>6</v>
      </c>
      <c r="AA202">
        <f t="shared" si="58"/>
        <v>6</v>
      </c>
      <c r="AB202">
        <f t="shared" si="59"/>
        <v>1745430.1753</v>
      </c>
      <c r="AC202">
        <f>SUMIFS($Q$2:Q202, $J$2:J202, J202)</f>
        <v>1098250.11937</v>
      </c>
      <c r="AD202">
        <f t="shared" si="60"/>
        <v>0.62921458269233577</v>
      </c>
      <c r="AE202" t="str">
        <f t="shared" si="61"/>
        <v>A</v>
      </c>
      <c r="AF202">
        <f t="shared" si="62"/>
        <v>1</v>
      </c>
      <c r="AG202">
        <f t="shared" si="63"/>
        <v>0</v>
      </c>
      <c r="AH202">
        <f>MIN(StagingTable[[#This Row],[DiscountPct]], ControlPanel!$B$2/100)</f>
        <v>0.115</v>
      </c>
      <c r="AI202">
        <f>StagingTable[[#This Row],[UnitCost]] * (1 + ControlPanel!$B$3/100)</f>
        <v>529.24149999999997</v>
      </c>
      <c r="AJ202">
        <f>StagingTable[[#This Row],[Quantity]] * (1 + ControlPanel!$B$4/100)</f>
        <v>28.799999999999997</v>
      </c>
      <c r="AK202">
        <f>StagingTable[[#This Row],[UnitPrice]] * StagingTable[[#This Row],[UpliftedQuantity]] * (1 - StagingTable[[#This Row],[AdjustedDiscountPct]])</f>
        <v>29034.655199999997</v>
      </c>
      <c r="AL202">
        <f>StagingTable[[#This Row],[InflatedUnitCost]] * StagingTable[[#This Row],[UpliftedQuantity]]</f>
        <v>15242.155199999997</v>
      </c>
      <c r="AM202">
        <f>StagingTable[[#This Row],[ScenarioRevenue]] - StagingTable[[#This Row],[ScenarioCost]]</f>
        <v>13792.5</v>
      </c>
    </row>
    <row r="203" spans="1:39" x14ac:dyDescent="0.35">
      <c r="A203" t="s">
        <v>87</v>
      </c>
      <c r="B203" s="6">
        <v>45394</v>
      </c>
      <c r="C203" s="2">
        <v>45419</v>
      </c>
      <c r="D203" t="s">
        <v>646</v>
      </c>
      <c r="E203" t="s">
        <v>661</v>
      </c>
      <c r="F203" t="s">
        <v>682</v>
      </c>
      <c r="G203" t="s">
        <v>702</v>
      </c>
      <c r="H203" t="s">
        <v>710</v>
      </c>
      <c r="I203" t="s">
        <v>720</v>
      </c>
      <c r="J203" t="s">
        <v>731</v>
      </c>
      <c r="K203" t="s">
        <v>806</v>
      </c>
      <c r="L203" s="8">
        <v>1376.51</v>
      </c>
      <c r="M203" s="8">
        <v>1455.91</v>
      </c>
      <c r="N203" s="8">
        <v>0.185</v>
      </c>
      <c r="O203">
        <v>19</v>
      </c>
      <c r="P203">
        <f t="shared" si="48"/>
        <v>25</v>
      </c>
      <c r="Q203">
        <f t="shared" si="49"/>
        <v>22544.766349999998</v>
      </c>
      <c r="R203">
        <f t="shared" si="50"/>
        <v>26153.69</v>
      </c>
      <c r="S203">
        <f t="shared" si="51"/>
        <v>-3608.9236500000006</v>
      </c>
      <c r="T203">
        <f t="shared" si="52"/>
        <v>-0.16007811276340866</v>
      </c>
      <c r="U203" t="str">
        <f t="shared" si="53"/>
        <v>Apr-2024</v>
      </c>
      <c r="V203" t="str">
        <f t="shared" si="54"/>
        <v>Q2-2024</v>
      </c>
      <c r="W203" t="str">
        <f t="shared" si="55"/>
        <v>Medium</v>
      </c>
      <c r="X203" t="str">
        <f t="shared" si="56"/>
        <v>Africa &gt; South Africa &gt; Johannesburg</v>
      </c>
      <c r="Y203" t="str" cm="1">
        <f t="array" ref="Y203">TEXT(_xlfn.AGGREGATE(15, 6, IF($E$2:$E$1000=E203, $B$2:$B$1000, ""), 1), "MMM-YYYY")</f>
        <v>Jan-2023</v>
      </c>
      <c r="Z203">
        <f t="shared" si="57"/>
        <v>15</v>
      </c>
      <c r="AA203">
        <f t="shared" si="58"/>
        <v>15</v>
      </c>
      <c r="AB203">
        <f t="shared" si="59"/>
        <v>1745430.1753</v>
      </c>
      <c r="AC203">
        <f>SUMIFS($Q$2:Q203, $J$2:J203, J203)</f>
        <v>1120794.8857199999</v>
      </c>
      <c r="AD203">
        <f t="shared" si="60"/>
        <v>0.64213103542074412</v>
      </c>
      <c r="AE203" t="str">
        <f t="shared" si="61"/>
        <v>A</v>
      </c>
      <c r="AF203">
        <f t="shared" si="62"/>
        <v>0</v>
      </c>
      <c r="AG203">
        <f t="shared" si="63"/>
        <v>0</v>
      </c>
      <c r="AH203">
        <f>MIN(StagingTable[[#This Row],[DiscountPct]], ControlPanel!$B$2/100)</f>
        <v>0.185</v>
      </c>
      <c r="AI203">
        <f>StagingTable[[#This Row],[UnitCost]] * (1 + ControlPanel!$B$3/100)</f>
        <v>1582.9865</v>
      </c>
      <c r="AJ203">
        <f>StagingTable[[#This Row],[Quantity]] * (1 + ControlPanel!$B$4/100)</f>
        <v>22.8</v>
      </c>
      <c r="AK203">
        <f>StagingTable[[#This Row],[UnitPrice]] * StagingTable[[#This Row],[UpliftedQuantity]] * (1 - StagingTable[[#This Row],[AdjustedDiscountPct]])</f>
        <v>27053.719619999996</v>
      </c>
      <c r="AL203">
        <f>StagingTable[[#This Row],[InflatedUnitCost]] * StagingTable[[#This Row],[UpliftedQuantity]]</f>
        <v>36092.092199999999</v>
      </c>
      <c r="AM203">
        <f>StagingTable[[#This Row],[ScenarioRevenue]] - StagingTable[[#This Row],[ScenarioCost]]</f>
        <v>-9038.3725800000029</v>
      </c>
    </row>
    <row r="204" spans="1:39" x14ac:dyDescent="0.35">
      <c r="A204" t="s">
        <v>166</v>
      </c>
      <c r="B204" s="6">
        <v>45110</v>
      </c>
      <c r="C204" s="2">
        <v>45130</v>
      </c>
      <c r="D204" t="s">
        <v>646</v>
      </c>
      <c r="E204" t="s">
        <v>661</v>
      </c>
      <c r="F204" t="s">
        <v>682</v>
      </c>
      <c r="G204" t="s">
        <v>705</v>
      </c>
      <c r="H204" t="s">
        <v>710</v>
      </c>
      <c r="I204" t="s">
        <v>721</v>
      </c>
      <c r="J204" t="s">
        <v>731</v>
      </c>
      <c r="K204" t="s">
        <v>885</v>
      </c>
      <c r="L204" s="8">
        <v>1001.96</v>
      </c>
      <c r="M204" s="8">
        <v>1254.95</v>
      </c>
      <c r="N204" s="8">
        <v>4.4999999999999998E-2</v>
      </c>
      <c r="O204">
        <v>18</v>
      </c>
      <c r="P204">
        <f t="shared" si="48"/>
        <v>20</v>
      </c>
      <c r="Q204">
        <f t="shared" si="49"/>
        <v>21572.590500000002</v>
      </c>
      <c r="R204">
        <f t="shared" si="50"/>
        <v>18035.28</v>
      </c>
      <c r="S204">
        <f t="shared" si="51"/>
        <v>3537.3105000000032</v>
      </c>
      <c r="T204">
        <f t="shared" si="52"/>
        <v>0.16397244920585699</v>
      </c>
      <c r="U204" t="str">
        <f t="shared" si="53"/>
        <v>Jul-2023</v>
      </c>
      <c r="V204" t="str">
        <f t="shared" si="54"/>
        <v>Q3-2023</v>
      </c>
      <c r="W204" t="str">
        <f t="shared" si="55"/>
        <v>Medium</v>
      </c>
      <c r="X204" t="str">
        <f t="shared" si="56"/>
        <v>Africa &gt; South Africa &gt; Johannesburg</v>
      </c>
      <c r="Y204" t="str" cm="1">
        <f t="array" ref="Y204">TEXT(_xlfn.AGGREGATE(15, 6, IF($E$2:$E$1000=E204, $B$2:$B$1000, ""), 1), "MMM-YYYY")</f>
        <v>Jan-2023</v>
      </c>
      <c r="Z204">
        <f t="shared" si="57"/>
        <v>6</v>
      </c>
      <c r="AA204">
        <f t="shared" si="58"/>
        <v>6</v>
      </c>
      <c r="AB204">
        <f t="shared" si="59"/>
        <v>1745430.1753</v>
      </c>
      <c r="AC204">
        <f>SUMIFS($Q$2:Q204, $J$2:J204, J204)</f>
        <v>1142367.4762199998</v>
      </c>
      <c r="AD204">
        <f t="shared" si="60"/>
        <v>0.65449050462511493</v>
      </c>
      <c r="AE204" t="str">
        <f t="shared" si="61"/>
        <v>A</v>
      </c>
      <c r="AF204">
        <f t="shared" si="62"/>
        <v>0</v>
      </c>
      <c r="AG204">
        <f t="shared" si="63"/>
        <v>0</v>
      </c>
      <c r="AH204">
        <f>MIN(StagingTable[[#This Row],[DiscountPct]], ControlPanel!$B$2/100)</f>
        <v>4.4999999999999998E-2</v>
      </c>
      <c r="AI204">
        <f>StagingTable[[#This Row],[UnitCost]] * (1 + ControlPanel!$B$3/100)</f>
        <v>1152.2539999999999</v>
      </c>
      <c r="AJ204">
        <f>StagingTable[[#This Row],[Quantity]] * (1 + ControlPanel!$B$4/100)</f>
        <v>21.599999999999998</v>
      </c>
      <c r="AK204">
        <f>StagingTable[[#This Row],[UnitPrice]] * StagingTable[[#This Row],[UpliftedQuantity]] * (1 - StagingTable[[#This Row],[AdjustedDiscountPct]])</f>
        <v>25887.108599999996</v>
      </c>
      <c r="AL204">
        <f>StagingTable[[#This Row],[InflatedUnitCost]] * StagingTable[[#This Row],[UpliftedQuantity]]</f>
        <v>24888.686399999995</v>
      </c>
      <c r="AM204">
        <f>StagingTable[[#This Row],[ScenarioRevenue]] - StagingTable[[#This Row],[ScenarioCost]]</f>
        <v>998.42220000000088</v>
      </c>
    </row>
    <row r="205" spans="1:39" x14ac:dyDescent="0.35">
      <c r="A205" t="s">
        <v>126</v>
      </c>
      <c r="B205" s="6">
        <v>45453</v>
      </c>
      <c r="C205" s="2">
        <v>45454</v>
      </c>
      <c r="D205" t="s">
        <v>649</v>
      </c>
      <c r="E205" t="s">
        <v>658</v>
      </c>
      <c r="F205" t="s">
        <v>674</v>
      </c>
      <c r="G205" t="s">
        <v>705</v>
      </c>
      <c r="H205" t="s">
        <v>709</v>
      </c>
      <c r="I205" t="s">
        <v>724</v>
      </c>
      <c r="J205" t="s">
        <v>731</v>
      </c>
      <c r="K205" t="s">
        <v>845</v>
      </c>
      <c r="L205" s="8">
        <v>1187.1300000000001</v>
      </c>
      <c r="M205" s="8">
        <v>1795.17</v>
      </c>
      <c r="N205" s="8">
        <v>1.2E-2</v>
      </c>
      <c r="O205">
        <v>12</v>
      </c>
      <c r="P205">
        <f t="shared" si="48"/>
        <v>1</v>
      </c>
      <c r="Q205">
        <f t="shared" si="49"/>
        <v>21283.535520000001</v>
      </c>
      <c r="R205">
        <f t="shared" si="50"/>
        <v>14245.560000000001</v>
      </c>
      <c r="S205">
        <f t="shared" si="51"/>
        <v>7037.97552</v>
      </c>
      <c r="T205">
        <f t="shared" si="52"/>
        <v>0.33067699271046674</v>
      </c>
      <c r="U205" t="str">
        <f t="shared" si="53"/>
        <v>Jun-2024</v>
      </c>
      <c r="V205" t="str">
        <f t="shared" si="54"/>
        <v>Q2-2024</v>
      </c>
      <c r="W205" t="str">
        <f t="shared" si="55"/>
        <v>High</v>
      </c>
      <c r="X205" t="str">
        <f t="shared" si="56"/>
        <v>Europe &gt; United Kingdom &gt; Birmingham</v>
      </c>
      <c r="Y205" t="str" cm="1">
        <f t="array" ref="Y205">TEXT(_xlfn.AGGREGATE(15, 6, IF($E$2:$E$1000=E205, $B$2:$B$1000, ""), 1), "MMM-YYYY")</f>
        <v>Jan-2023</v>
      </c>
      <c r="Z205">
        <f t="shared" si="57"/>
        <v>17</v>
      </c>
      <c r="AA205">
        <f t="shared" si="58"/>
        <v>17</v>
      </c>
      <c r="AB205">
        <f t="shared" si="59"/>
        <v>1745430.1753</v>
      </c>
      <c r="AC205">
        <f>SUMIFS($Q$2:Q205, $J$2:J205, J205)</f>
        <v>1163651.0117399998</v>
      </c>
      <c r="AD205">
        <f t="shared" si="60"/>
        <v>0.66668436710164847</v>
      </c>
      <c r="AE205" t="str">
        <f t="shared" si="61"/>
        <v>A</v>
      </c>
      <c r="AF205">
        <f t="shared" si="62"/>
        <v>1</v>
      </c>
      <c r="AG205">
        <f t="shared" si="63"/>
        <v>0</v>
      </c>
      <c r="AH205">
        <f>MIN(StagingTable[[#This Row],[DiscountPct]], ControlPanel!$B$2/100)</f>
        <v>1.2E-2</v>
      </c>
      <c r="AI205">
        <f>StagingTable[[#This Row],[UnitCost]] * (1 + ControlPanel!$B$3/100)</f>
        <v>1365.1994999999999</v>
      </c>
      <c r="AJ205">
        <f>StagingTable[[#This Row],[Quantity]] * (1 + ControlPanel!$B$4/100)</f>
        <v>14.399999999999999</v>
      </c>
      <c r="AK205">
        <f>StagingTable[[#This Row],[UnitPrice]] * StagingTable[[#This Row],[UpliftedQuantity]] * (1 - StagingTable[[#This Row],[AdjustedDiscountPct]])</f>
        <v>25540.242623999995</v>
      </c>
      <c r="AL205">
        <f>StagingTable[[#This Row],[InflatedUnitCost]] * StagingTable[[#This Row],[UpliftedQuantity]]</f>
        <v>19658.872799999997</v>
      </c>
      <c r="AM205">
        <f>StagingTable[[#This Row],[ScenarioRevenue]] - StagingTable[[#This Row],[ScenarioCost]]</f>
        <v>5881.3698239999976</v>
      </c>
    </row>
    <row r="206" spans="1:39" x14ac:dyDescent="0.35">
      <c r="A206" t="s">
        <v>309</v>
      </c>
      <c r="B206" s="6">
        <v>45809</v>
      </c>
      <c r="C206" s="2">
        <v>45835</v>
      </c>
      <c r="D206" t="s">
        <v>649</v>
      </c>
      <c r="E206" t="s">
        <v>656</v>
      </c>
      <c r="F206" t="s">
        <v>684</v>
      </c>
      <c r="G206" t="s">
        <v>704</v>
      </c>
      <c r="H206" t="s">
        <v>710</v>
      </c>
      <c r="I206" t="s">
        <v>718</v>
      </c>
      <c r="J206" t="s">
        <v>731</v>
      </c>
      <c r="K206" t="s">
        <v>1029</v>
      </c>
      <c r="L206" s="8">
        <v>1362.31</v>
      </c>
      <c r="M206" s="8">
        <v>3294.57</v>
      </c>
      <c r="N206" s="8">
        <v>0.113</v>
      </c>
      <c r="O206">
        <v>7</v>
      </c>
      <c r="P206">
        <f t="shared" si="48"/>
        <v>26</v>
      </c>
      <c r="Q206">
        <f t="shared" si="49"/>
        <v>20455.985130000001</v>
      </c>
      <c r="R206">
        <f t="shared" si="50"/>
        <v>9536.17</v>
      </c>
      <c r="S206">
        <f t="shared" si="51"/>
        <v>10919.815130000001</v>
      </c>
      <c r="T206">
        <f t="shared" si="52"/>
        <v>0.5338200561157721</v>
      </c>
      <c r="U206" t="str">
        <f t="shared" si="53"/>
        <v>Jun-2025</v>
      </c>
      <c r="V206" t="str">
        <f t="shared" si="54"/>
        <v>Q2-2025</v>
      </c>
      <c r="W206" t="str">
        <f t="shared" si="55"/>
        <v>High</v>
      </c>
      <c r="X206" t="str">
        <f t="shared" si="56"/>
        <v>Europe &gt; Germany &gt; Munich</v>
      </c>
      <c r="Y206" t="str" cm="1">
        <f t="array" ref="Y206">TEXT(_xlfn.AGGREGATE(15, 6, IF($E$2:$E$1000=E206, $B$2:$B$1000, ""), 1), "MMM-YYYY")</f>
        <v>Jan-2023</v>
      </c>
      <c r="Z206">
        <f t="shared" si="57"/>
        <v>29</v>
      </c>
      <c r="AA206">
        <f t="shared" si="58"/>
        <v>29</v>
      </c>
      <c r="AB206">
        <f t="shared" si="59"/>
        <v>1745430.1753</v>
      </c>
      <c r="AC206">
        <f>SUMIFS($Q$2:Q206, $J$2:J206, J206)</f>
        <v>1184106.9968699997</v>
      </c>
      <c r="AD206">
        <f t="shared" si="60"/>
        <v>0.67840410554749253</v>
      </c>
      <c r="AE206" t="str">
        <f t="shared" si="61"/>
        <v>A</v>
      </c>
      <c r="AF206">
        <f t="shared" si="62"/>
        <v>0</v>
      </c>
      <c r="AG206">
        <f t="shared" si="63"/>
        <v>0</v>
      </c>
      <c r="AH206">
        <f>MIN(StagingTable[[#This Row],[DiscountPct]], ControlPanel!$B$2/100)</f>
        <v>0.113</v>
      </c>
      <c r="AI206">
        <f>StagingTable[[#This Row],[UnitCost]] * (1 + ControlPanel!$B$3/100)</f>
        <v>1566.6564999999998</v>
      </c>
      <c r="AJ206">
        <f>StagingTable[[#This Row],[Quantity]] * (1 + ControlPanel!$B$4/100)</f>
        <v>8.4</v>
      </c>
      <c r="AK206">
        <f>StagingTable[[#This Row],[UnitPrice]] * StagingTable[[#This Row],[UpliftedQuantity]] * (1 - StagingTable[[#This Row],[AdjustedDiscountPct]])</f>
        <v>24547.182156000003</v>
      </c>
      <c r="AL206">
        <f>StagingTable[[#This Row],[InflatedUnitCost]] * StagingTable[[#This Row],[UpliftedQuantity]]</f>
        <v>13159.914599999998</v>
      </c>
      <c r="AM206">
        <f>StagingTable[[#This Row],[ScenarioRevenue]] - StagingTable[[#This Row],[ScenarioCost]]</f>
        <v>11387.267556000004</v>
      </c>
    </row>
    <row r="207" spans="1:39" x14ac:dyDescent="0.35">
      <c r="A207" t="s">
        <v>256</v>
      </c>
      <c r="B207" s="6">
        <v>45871</v>
      </c>
      <c r="C207" s="2">
        <v>45877</v>
      </c>
      <c r="D207" t="s">
        <v>647</v>
      </c>
      <c r="E207" t="s">
        <v>652</v>
      </c>
      <c r="F207" t="s">
        <v>666</v>
      </c>
      <c r="G207" t="s">
        <v>704</v>
      </c>
      <c r="H207" t="s">
        <v>711</v>
      </c>
      <c r="I207" t="s">
        <v>725</v>
      </c>
      <c r="J207" t="s">
        <v>731</v>
      </c>
      <c r="K207" t="s">
        <v>976</v>
      </c>
      <c r="L207" s="8">
        <v>1225.94</v>
      </c>
      <c r="M207" s="8">
        <v>1793.08</v>
      </c>
      <c r="N207" s="8">
        <v>0.13600000000000001</v>
      </c>
      <c r="O207">
        <v>13</v>
      </c>
      <c r="P207">
        <f t="shared" si="48"/>
        <v>6</v>
      </c>
      <c r="Q207">
        <f t="shared" si="49"/>
        <v>20139.87456</v>
      </c>
      <c r="R207">
        <f t="shared" si="50"/>
        <v>15937.220000000001</v>
      </c>
      <c r="S207">
        <f t="shared" si="51"/>
        <v>4202.654559999999</v>
      </c>
      <c r="T207">
        <f t="shared" si="52"/>
        <v>0.20867332353434476</v>
      </c>
      <c r="U207" t="str">
        <f t="shared" si="53"/>
        <v>Aug-2025</v>
      </c>
      <c r="V207" t="str">
        <f t="shared" si="54"/>
        <v>Q3-2025</v>
      </c>
      <c r="W207" t="str">
        <f t="shared" si="55"/>
        <v>High</v>
      </c>
      <c r="X207" t="str">
        <f t="shared" si="56"/>
        <v>Asia &gt; Japan &gt; Osaka</v>
      </c>
      <c r="Y207" t="str" cm="1">
        <f t="array" ref="Y207">TEXT(_xlfn.AGGREGATE(15, 6, IF($E$2:$E$1000=E207, $B$2:$B$1000, ""), 1), "MMM-YYYY")</f>
        <v>Mar-2023</v>
      </c>
      <c r="Z207">
        <f t="shared" si="57"/>
        <v>29</v>
      </c>
      <c r="AA207">
        <f t="shared" si="58"/>
        <v>29</v>
      </c>
      <c r="AB207">
        <f t="shared" si="59"/>
        <v>1745430.1753</v>
      </c>
      <c r="AC207">
        <f>SUMIFS($Q$2:Q207, $J$2:J207, J207)</f>
        <v>1204246.8714299996</v>
      </c>
      <c r="AD207">
        <f t="shared" si="60"/>
        <v>0.68994273645063842</v>
      </c>
      <c r="AE207" t="str">
        <f t="shared" si="61"/>
        <v>A</v>
      </c>
      <c r="AF207">
        <f t="shared" si="62"/>
        <v>1</v>
      </c>
      <c r="AG207">
        <f t="shared" si="63"/>
        <v>0</v>
      </c>
      <c r="AH207">
        <f>MIN(StagingTable[[#This Row],[DiscountPct]], ControlPanel!$B$2/100)</f>
        <v>0.13600000000000001</v>
      </c>
      <c r="AI207">
        <f>StagingTable[[#This Row],[UnitCost]] * (1 + ControlPanel!$B$3/100)</f>
        <v>1409.8309999999999</v>
      </c>
      <c r="AJ207">
        <f>StagingTable[[#This Row],[Quantity]] * (1 + ControlPanel!$B$4/100)</f>
        <v>15.6</v>
      </c>
      <c r="AK207">
        <f>StagingTable[[#This Row],[UnitPrice]] * StagingTable[[#This Row],[UpliftedQuantity]] * (1 - StagingTable[[#This Row],[AdjustedDiscountPct]])</f>
        <v>24167.849471999998</v>
      </c>
      <c r="AL207">
        <f>StagingTable[[#This Row],[InflatedUnitCost]] * StagingTable[[#This Row],[UpliftedQuantity]]</f>
        <v>21993.363599999997</v>
      </c>
      <c r="AM207">
        <f>StagingTable[[#This Row],[ScenarioRevenue]] - StagingTable[[#This Row],[ScenarioCost]]</f>
        <v>2174.4858720000011</v>
      </c>
    </row>
    <row r="208" spans="1:39" x14ac:dyDescent="0.35">
      <c r="A208" t="s">
        <v>551</v>
      </c>
      <c r="B208" s="6">
        <v>45520</v>
      </c>
      <c r="C208" s="2">
        <v>45530</v>
      </c>
      <c r="D208" t="s">
        <v>648</v>
      </c>
      <c r="E208" t="s">
        <v>660</v>
      </c>
      <c r="F208" t="s">
        <v>677</v>
      </c>
      <c r="G208" t="s">
        <v>701</v>
      </c>
      <c r="H208" t="s">
        <v>710</v>
      </c>
      <c r="I208" t="s">
        <v>716</v>
      </c>
      <c r="J208" t="s">
        <v>731</v>
      </c>
      <c r="K208" t="s">
        <v>1121</v>
      </c>
      <c r="L208" s="8">
        <v>1291.7</v>
      </c>
      <c r="M208" s="8">
        <v>2657.84</v>
      </c>
      <c r="N208" s="8">
        <v>8.6999999999999994E-2</v>
      </c>
      <c r="O208">
        <v>8</v>
      </c>
      <c r="P208">
        <f t="shared" si="48"/>
        <v>10</v>
      </c>
      <c r="Q208">
        <f t="shared" si="49"/>
        <v>19412.863360000003</v>
      </c>
      <c r="R208">
        <f t="shared" si="50"/>
        <v>10333.6</v>
      </c>
      <c r="S208">
        <f t="shared" si="51"/>
        <v>9079.2633600000026</v>
      </c>
      <c r="T208">
        <f t="shared" si="52"/>
        <v>0.46769315745083373</v>
      </c>
      <c r="U208" t="str">
        <f t="shared" si="53"/>
        <v>Aug-2024</v>
      </c>
      <c r="V208" t="str">
        <f t="shared" si="54"/>
        <v>Q3-2024</v>
      </c>
      <c r="W208" t="str">
        <f t="shared" si="55"/>
        <v>High</v>
      </c>
      <c r="X208" t="str">
        <f t="shared" si="56"/>
        <v>Americas &gt; USA &gt; Chicago</v>
      </c>
      <c r="Y208" t="str" cm="1">
        <f t="array" ref="Y208">TEXT(_xlfn.AGGREGATE(15, 6, IF($E$2:$E$1000=E208, $B$2:$B$1000, ""), 1), "MMM-YYYY")</f>
        <v>Jan-2023</v>
      </c>
      <c r="Z208">
        <f t="shared" si="57"/>
        <v>19</v>
      </c>
      <c r="AA208">
        <f t="shared" si="58"/>
        <v>19</v>
      </c>
      <c r="AB208">
        <f t="shared" si="59"/>
        <v>1745430.1753</v>
      </c>
      <c r="AC208">
        <f>SUMIFS($Q$2:Q208, $J$2:J208, J208)</f>
        <v>1223659.7347899997</v>
      </c>
      <c r="AD208">
        <f t="shared" si="60"/>
        <v>0.70106484470493369</v>
      </c>
      <c r="AE208" t="str">
        <f t="shared" si="61"/>
        <v>A</v>
      </c>
      <c r="AF208">
        <f t="shared" si="62"/>
        <v>0</v>
      </c>
      <c r="AG208">
        <f t="shared" si="63"/>
        <v>0</v>
      </c>
      <c r="AH208">
        <f>MIN(StagingTable[[#This Row],[DiscountPct]], ControlPanel!$B$2/100)</f>
        <v>8.6999999999999994E-2</v>
      </c>
      <c r="AI208">
        <f>StagingTable[[#This Row],[UnitCost]] * (1 + ControlPanel!$B$3/100)</f>
        <v>1485.4549999999999</v>
      </c>
      <c r="AJ208">
        <f>StagingTable[[#This Row],[Quantity]] * (1 + ControlPanel!$B$4/100)</f>
        <v>9.6</v>
      </c>
      <c r="AK208">
        <f>StagingTable[[#This Row],[UnitPrice]] * StagingTable[[#This Row],[UpliftedQuantity]] * (1 - StagingTable[[#This Row],[AdjustedDiscountPct]])</f>
        <v>23295.436032000001</v>
      </c>
      <c r="AL208">
        <f>StagingTable[[#This Row],[InflatedUnitCost]] * StagingTable[[#This Row],[UpliftedQuantity]]</f>
        <v>14260.367999999999</v>
      </c>
      <c r="AM208">
        <f>StagingTable[[#This Row],[ScenarioRevenue]] - StagingTable[[#This Row],[ScenarioCost]]</f>
        <v>9035.0680320000029</v>
      </c>
    </row>
    <row r="209" spans="1:39" x14ac:dyDescent="0.35">
      <c r="A209" t="s">
        <v>496</v>
      </c>
      <c r="B209" s="6">
        <v>45899</v>
      </c>
      <c r="C209" s="2">
        <v>45903</v>
      </c>
      <c r="D209" t="s">
        <v>649</v>
      </c>
      <c r="E209" t="s">
        <v>657</v>
      </c>
      <c r="F209" t="s">
        <v>673</v>
      </c>
      <c r="G209" t="s">
        <v>705</v>
      </c>
      <c r="H209" t="s">
        <v>709</v>
      </c>
      <c r="I209" t="s">
        <v>713</v>
      </c>
      <c r="J209" t="s">
        <v>731</v>
      </c>
      <c r="K209" t="s">
        <v>1215</v>
      </c>
      <c r="L209" s="8">
        <v>1286.56</v>
      </c>
      <c r="M209" s="8">
        <v>2777.35</v>
      </c>
      <c r="N209" s="8">
        <v>0.13200000000000001</v>
      </c>
      <c r="O209">
        <v>8</v>
      </c>
      <c r="P209">
        <f t="shared" si="48"/>
        <v>4</v>
      </c>
      <c r="Q209">
        <f t="shared" si="49"/>
        <v>19285.918399999999</v>
      </c>
      <c r="R209">
        <f t="shared" si="50"/>
        <v>10292.48</v>
      </c>
      <c r="S209">
        <f t="shared" si="51"/>
        <v>8993.4383999999991</v>
      </c>
      <c r="T209">
        <f t="shared" si="52"/>
        <v>0.46632150014696733</v>
      </c>
      <c r="U209" t="str">
        <f t="shared" si="53"/>
        <v>Aug-2025</v>
      </c>
      <c r="V209" t="str">
        <f t="shared" si="54"/>
        <v>Q3-2025</v>
      </c>
      <c r="W209" t="str">
        <f t="shared" si="55"/>
        <v>High</v>
      </c>
      <c r="X209" t="str">
        <f t="shared" si="56"/>
        <v>Europe &gt; France &gt; Marseille</v>
      </c>
      <c r="Y209" t="str" cm="1">
        <f t="array" ref="Y209">TEXT(_xlfn.AGGREGATE(15, 6, IF($E$2:$E$1000=E209, $B$2:$B$1000, ""), 1), "MMM-YYYY")</f>
        <v>Jan-2023</v>
      </c>
      <c r="Z209">
        <f t="shared" si="57"/>
        <v>31</v>
      </c>
      <c r="AA209">
        <f t="shared" si="58"/>
        <v>31</v>
      </c>
      <c r="AB209">
        <f t="shared" si="59"/>
        <v>1745430.1753</v>
      </c>
      <c r="AC209">
        <f>SUMIFS($Q$2:Q209, $J$2:J209, J209)</f>
        <v>1242945.6531899997</v>
      </c>
      <c r="AD209">
        <f t="shared" si="60"/>
        <v>0.71211422306043581</v>
      </c>
      <c r="AE209" t="str">
        <f t="shared" si="61"/>
        <v>A</v>
      </c>
      <c r="AF209">
        <f t="shared" si="62"/>
        <v>1</v>
      </c>
      <c r="AG209">
        <f t="shared" si="63"/>
        <v>0</v>
      </c>
      <c r="AH209">
        <f>MIN(StagingTable[[#This Row],[DiscountPct]], ControlPanel!$B$2/100)</f>
        <v>0.13200000000000001</v>
      </c>
      <c r="AI209">
        <f>StagingTable[[#This Row],[UnitCost]] * (1 + ControlPanel!$B$3/100)</f>
        <v>1479.5439999999999</v>
      </c>
      <c r="AJ209">
        <f>StagingTable[[#This Row],[Quantity]] * (1 + ControlPanel!$B$4/100)</f>
        <v>9.6</v>
      </c>
      <c r="AK209">
        <f>StagingTable[[#This Row],[UnitPrice]] * StagingTable[[#This Row],[UpliftedQuantity]] * (1 - StagingTable[[#This Row],[AdjustedDiscountPct]])</f>
        <v>23143.102079999997</v>
      </c>
      <c r="AL209">
        <f>StagingTable[[#This Row],[InflatedUnitCost]] * StagingTable[[#This Row],[UpliftedQuantity]]</f>
        <v>14203.622399999998</v>
      </c>
      <c r="AM209">
        <f>StagingTable[[#This Row],[ScenarioRevenue]] - StagingTable[[#This Row],[ScenarioCost]]</f>
        <v>8939.4796799999986</v>
      </c>
    </row>
    <row r="210" spans="1:39" x14ac:dyDescent="0.35">
      <c r="A210" t="s">
        <v>439</v>
      </c>
      <c r="B210" s="6">
        <v>45349</v>
      </c>
      <c r="C210" s="2">
        <v>45377</v>
      </c>
      <c r="D210" t="s">
        <v>647</v>
      </c>
      <c r="E210" t="s">
        <v>654</v>
      </c>
      <c r="F210" t="s">
        <v>691</v>
      </c>
      <c r="G210" t="s">
        <v>702</v>
      </c>
      <c r="H210" t="s">
        <v>709</v>
      </c>
      <c r="I210" t="s">
        <v>715</v>
      </c>
      <c r="J210" t="s">
        <v>731</v>
      </c>
      <c r="K210" t="s">
        <v>1158</v>
      </c>
      <c r="L210" s="8">
        <v>1035.19</v>
      </c>
      <c r="M210" s="8">
        <v>2322.6999999999998</v>
      </c>
      <c r="N210" s="8">
        <v>0.17299999999999999</v>
      </c>
      <c r="O210">
        <v>10</v>
      </c>
      <c r="P210">
        <f t="shared" si="48"/>
        <v>28</v>
      </c>
      <c r="Q210">
        <f t="shared" si="49"/>
        <v>19208.728999999999</v>
      </c>
      <c r="R210">
        <f t="shared" si="50"/>
        <v>10351.900000000001</v>
      </c>
      <c r="S210">
        <f t="shared" si="51"/>
        <v>8856.8289999999979</v>
      </c>
      <c r="T210">
        <f t="shared" si="52"/>
        <v>0.46108355217047409</v>
      </c>
      <c r="U210" t="str">
        <f t="shared" si="53"/>
        <v>Feb-2024</v>
      </c>
      <c r="V210" t="str">
        <f t="shared" si="54"/>
        <v>Q1-2024</v>
      </c>
      <c r="W210" t="str">
        <f t="shared" si="55"/>
        <v>High</v>
      </c>
      <c r="X210" t="str">
        <f t="shared" si="56"/>
        <v>Asia &gt; India &gt; Mumbai</v>
      </c>
      <c r="Y210" t="str" cm="1">
        <f t="array" ref="Y210">TEXT(_xlfn.AGGREGATE(15, 6, IF($E$2:$E$1000=E210, $B$2:$B$1000, ""), 1), "MMM-YYYY")</f>
        <v>Jan-2023</v>
      </c>
      <c r="Z210">
        <f t="shared" si="57"/>
        <v>13</v>
      </c>
      <c r="AA210">
        <f t="shared" si="58"/>
        <v>13</v>
      </c>
      <c r="AB210">
        <f t="shared" si="59"/>
        <v>1745430.1753</v>
      </c>
      <c r="AC210">
        <f>SUMIFS($Q$2:Q210, $J$2:J210, J210)</f>
        <v>1262154.3821899998</v>
      </c>
      <c r="AD210">
        <f t="shared" si="60"/>
        <v>0.72311937770473345</v>
      </c>
      <c r="AE210" t="str">
        <f t="shared" si="61"/>
        <v>A</v>
      </c>
      <c r="AF210">
        <f t="shared" si="62"/>
        <v>0</v>
      </c>
      <c r="AG210">
        <f t="shared" si="63"/>
        <v>0</v>
      </c>
      <c r="AH210">
        <f>MIN(StagingTable[[#This Row],[DiscountPct]], ControlPanel!$B$2/100)</f>
        <v>0.17299999999999999</v>
      </c>
      <c r="AI210">
        <f>StagingTable[[#This Row],[UnitCost]] * (1 + ControlPanel!$B$3/100)</f>
        <v>1190.4684999999999</v>
      </c>
      <c r="AJ210">
        <f>StagingTable[[#This Row],[Quantity]] * (1 + ControlPanel!$B$4/100)</f>
        <v>12</v>
      </c>
      <c r="AK210">
        <f>StagingTable[[#This Row],[UnitPrice]] * StagingTable[[#This Row],[UpliftedQuantity]] * (1 - StagingTable[[#This Row],[AdjustedDiscountPct]])</f>
        <v>23050.474799999996</v>
      </c>
      <c r="AL210">
        <f>StagingTable[[#This Row],[InflatedUnitCost]] * StagingTable[[#This Row],[UpliftedQuantity]]</f>
        <v>14285.621999999999</v>
      </c>
      <c r="AM210">
        <f>StagingTable[[#This Row],[ScenarioRevenue]] - StagingTable[[#This Row],[ScenarioCost]]</f>
        <v>8764.8527999999969</v>
      </c>
    </row>
    <row r="211" spans="1:39" x14ac:dyDescent="0.35">
      <c r="A211" t="s">
        <v>440</v>
      </c>
      <c r="B211" s="6">
        <v>45897</v>
      </c>
      <c r="C211" s="2">
        <v>45905</v>
      </c>
      <c r="D211" t="s">
        <v>646</v>
      </c>
      <c r="E211" t="s">
        <v>651</v>
      </c>
      <c r="F211" t="s">
        <v>663</v>
      </c>
      <c r="G211" t="s">
        <v>705</v>
      </c>
      <c r="H211" t="s">
        <v>709</v>
      </c>
      <c r="I211" t="s">
        <v>718</v>
      </c>
      <c r="J211" t="s">
        <v>731</v>
      </c>
      <c r="K211" t="s">
        <v>1159</v>
      </c>
      <c r="L211" s="8">
        <v>1271.0999999999999</v>
      </c>
      <c r="M211" s="8">
        <v>1932.42</v>
      </c>
      <c r="N211" s="8">
        <v>0.25</v>
      </c>
      <c r="O211">
        <v>13</v>
      </c>
      <c r="P211">
        <f t="shared" si="48"/>
        <v>8</v>
      </c>
      <c r="Q211">
        <f t="shared" si="49"/>
        <v>18841.095000000001</v>
      </c>
      <c r="R211">
        <f t="shared" si="50"/>
        <v>16524.3</v>
      </c>
      <c r="S211">
        <f t="shared" si="51"/>
        <v>2316.7950000000019</v>
      </c>
      <c r="T211">
        <f t="shared" si="52"/>
        <v>0.12296498690760817</v>
      </c>
      <c r="U211" t="str">
        <f t="shared" si="53"/>
        <v>Aug-2025</v>
      </c>
      <c r="V211" t="str">
        <f t="shared" si="54"/>
        <v>Q3-2025</v>
      </c>
      <c r="W211" t="str">
        <f t="shared" si="55"/>
        <v>High</v>
      </c>
      <c r="X211" t="str">
        <f t="shared" si="56"/>
        <v>Africa &gt; Nigeria &gt; Port Harcourt</v>
      </c>
      <c r="Y211" t="str" cm="1">
        <f t="array" ref="Y211">TEXT(_xlfn.AGGREGATE(15, 6, IF($E$2:$E$1000=E211, $B$2:$B$1000, ""), 1), "MMM-YYYY")</f>
        <v>Jan-2023</v>
      </c>
      <c r="Z211">
        <f t="shared" si="57"/>
        <v>31</v>
      </c>
      <c r="AA211">
        <f t="shared" si="58"/>
        <v>31</v>
      </c>
      <c r="AB211">
        <f t="shared" si="59"/>
        <v>1745430.1753</v>
      </c>
      <c r="AC211">
        <f>SUMIFS($Q$2:Q211, $J$2:J211, J211)</f>
        <v>1280995.4771899998</v>
      </c>
      <c r="AD211">
        <f t="shared" si="60"/>
        <v>0.733913905762415</v>
      </c>
      <c r="AE211" t="str">
        <f t="shared" si="61"/>
        <v>A</v>
      </c>
      <c r="AF211">
        <f t="shared" si="62"/>
        <v>0</v>
      </c>
      <c r="AG211">
        <f t="shared" si="63"/>
        <v>1</v>
      </c>
      <c r="AH211">
        <f>MIN(StagingTable[[#This Row],[DiscountPct]], ControlPanel!$B$2/100)</f>
        <v>0.25</v>
      </c>
      <c r="AI211">
        <f>StagingTable[[#This Row],[UnitCost]] * (1 + ControlPanel!$B$3/100)</f>
        <v>1461.7649999999999</v>
      </c>
      <c r="AJ211">
        <f>StagingTable[[#This Row],[Quantity]] * (1 + ControlPanel!$B$4/100)</f>
        <v>15.6</v>
      </c>
      <c r="AK211">
        <f>StagingTable[[#This Row],[UnitPrice]] * StagingTable[[#This Row],[UpliftedQuantity]] * (1 - StagingTable[[#This Row],[AdjustedDiscountPct]])</f>
        <v>22609.313999999998</v>
      </c>
      <c r="AL211">
        <f>StagingTable[[#This Row],[InflatedUnitCost]] * StagingTable[[#This Row],[UpliftedQuantity]]</f>
        <v>22803.533999999996</v>
      </c>
      <c r="AM211">
        <f>StagingTable[[#This Row],[ScenarioRevenue]] - StagingTable[[#This Row],[ScenarioCost]]</f>
        <v>-194.21999999999753</v>
      </c>
    </row>
    <row r="212" spans="1:39" x14ac:dyDescent="0.35">
      <c r="A212" t="s">
        <v>401</v>
      </c>
      <c r="B212" s="6">
        <v>45419</v>
      </c>
      <c r="C212" s="2">
        <v>45424</v>
      </c>
      <c r="D212" t="s">
        <v>646</v>
      </c>
      <c r="E212" t="s">
        <v>651</v>
      </c>
      <c r="F212" t="s">
        <v>669</v>
      </c>
      <c r="G212" t="s">
        <v>703</v>
      </c>
      <c r="H212" t="s">
        <v>710</v>
      </c>
      <c r="I212" t="s">
        <v>716</v>
      </c>
      <c r="J212" t="s">
        <v>731</v>
      </c>
      <c r="K212" t="s">
        <v>1120</v>
      </c>
      <c r="L212" s="8">
        <v>1163.99</v>
      </c>
      <c r="M212" s="8">
        <v>1617.85</v>
      </c>
      <c r="N212" s="8">
        <v>0.127</v>
      </c>
      <c r="O212">
        <v>13</v>
      </c>
      <c r="P212">
        <f t="shared" si="48"/>
        <v>5</v>
      </c>
      <c r="Q212">
        <f t="shared" si="49"/>
        <v>18360.979650000001</v>
      </c>
      <c r="R212">
        <f t="shared" si="50"/>
        <v>15131.87</v>
      </c>
      <c r="S212">
        <f t="shared" si="51"/>
        <v>3229.1096500000003</v>
      </c>
      <c r="T212">
        <f t="shared" si="52"/>
        <v>0.1758680479774945</v>
      </c>
      <c r="U212" t="str">
        <f t="shared" si="53"/>
        <v>May-2024</v>
      </c>
      <c r="V212" t="str">
        <f t="shared" si="54"/>
        <v>Q2-2024</v>
      </c>
      <c r="W212" t="str">
        <f t="shared" si="55"/>
        <v>Medium</v>
      </c>
      <c r="X212" t="str">
        <f t="shared" si="56"/>
        <v>Africa &gt; Nigeria &gt; Abuja</v>
      </c>
      <c r="Y212" t="str" cm="1">
        <f t="array" ref="Y212">TEXT(_xlfn.AGGREGATE(15, 6, IF($E$2:$E$1000=E212, $B$2:$B$1000, ""), 1), "MMM-YYYY")</f>
        <v>Jan-2023</v>
      </c>
      <c r="Z212">
        <f t="shared" si="57"/>
        <v>16</v>
      </c>
      <c r="AA212">
        <f t="shared" si="58"/>
        <v>16</v>
      </c>
      <c r="AB212">
        <f t="shared" si="59"/>
        <v>1745430.1753</v>
      </c>
      <c r="AC212">
        <f>SUMIFS($Q$2:Q212, $J$2:J212, J212)</f>
        <v>1299356.4568399999</v>
      </c>
      <c r="AD212">
        <f t="shared" si="60"/>
        <v>0.74443336389361425</v>
      </c>
      <c r="AE212" t="str">
        <f t="shared" si="61"/>
        <v>A</v>
      </c>
      <c r="AF212">
        <f t="shared" si="62"/>
        <v>1</v>
      </c>
      <c r="AG212">
        <f t="shared" si="63"/>
        <v>0</v>
      </c>
      <c r="AH212">
        <f>MIN(StagingTable[[#This Row],[DiscountPct]], ControlPanel!$B$2/100)</f>
        <v>0.127</v>
      </c>
      <c r="AI212">
        <f>StagingTable[[#This Row],[UnitCost]] * (1 + ControlPanel!$B$3/100)</f>
        <v>1338.5884999999998</v>
      </c>
      <c r="AJ212">
        <f>StagingTable[[#This Row],[Quantity]] * (1 + ControlPanel!$B$4/100)</f>
        <v>15.6</v>
      </c>
      <c r="AK212">
        <f>StagingTable[[#This Row],[UnitPrice]] * StagingTable[[#This Row],[UpliftedQuantity]] * (1 - StagingTable[[#This Row],[AdjustedDiscountPct]])</f>
        <v>22033.175579999999</v>
      </c>
      <c r="AL212">
        <f>StagingTable[[#This Row],[InflatedUnitCost]] * StagingTable[[#This Row],[UpliftedQuantity]]</f>
        <v>20881.980599999995</v>
      </c>
      <c r="AM212">
        <f>StagingTable[[#This Row],[ScenarioRevenue]] - StagingTable[[#This Row],[ScenarioCost]]</f>
        <v>1151.1949800000039</v>
      </c>
    </row>
    <row r="213" spans="1:39" x14ac:dyDescent="0.35">
      <c r="A213" t="s">
        <v>260</v>
      </c>
      <c r="B213" s="6">
        <v>45338</v>
      </c>
      <c r="C213" s="2">
        <v>45355</v>
      </c>
      <c r="D213" t="s">
        <v>648</v>
      </c>
      <c r="E213" t="s">
        <v>653</v>
      </c>
      <c r="F213" t="s">
        <v>681</v>
      </c>
      <c r="G213" t="s">
        <v>703</v>
      </c>
      <c r="H213" t="s">
        <v>707</v>
      </c>
      <c r="I213" t="s">
        <v>726</v>
      </c>
      <c r="J213" t="s">
        <v>731</v>
      </c>
      <c r="K213" t="s">
        <v>980</v>
      </c>
      <c r="L213" s="8">
        <v>1350.98</v>
      </c>
      <c r="M213" s="8">
        <v>2210.4</v>
      </c>
      <c r="N213" s="8">
        <v>0.26300000000000001</v>
      </c>
      <c r="O213">
        <v>11</v>
      </c>
      <c r="P213">
        <f t="shared" si="48"/>
        <v>17</v>
      </c>
      <c r="Q213">
        <f t="shared" si="49"/>
        <v>17919.712800000001</v>
      </c>
      <c r="R213">
        <f t="shared" si="50"/>
        <v>14860.78</v>
      </c>
      <c r="S213">
        <f t="shared" si="51"/>
        <v>3058.9328000000005</v>
      </c>
      <c r="T213">
        <f t="shared" si="52"/>
        <v>0.17070211080615089</v>
      </c>
      <c r="U213" t="str">
        <f t="shared" si="53"/>
        <v>Feb-2024</v>
      </c>
      <c r="V213" t="str">
        <f t="shared" si="54"/>
        <v>Q1-2024</v>
      </c>
      <c r="W213" t="str">
        <f t="shared" si="55"/>
        <v>High</v>
      </c>
      <c r="X213" t="str">
        <f t="shared" si="56"/>
        <v>Americas &gt; Canada &gt; Montreal</v>
      </c>
      <c r="Y213" t="str" cm="1">
        <f t="array" ref="Y213">TEXT(_xlfn.AGGREGATE(15, 6, IF($E$2:$E$1000=E213, $B$2:$B$1000, ""), 1), "MMM-YYYY")</f>
        <v>Jan-2023</v>
      </c>
      <c r="Z213">
        <f t="shared" si="57"/>
        <v>13</v>
      </c>
      <c r="AA213">
        <f t="shared" si="58"/>
        <v>13</v>
      </c>
      <c r="AB213">
        <f t="shared" si="59"/>
        <v>1745430.1753</v>
      </c>
      <c r="AC213">
        <f>SUMIFS($Q$2:Q213, $J$2:J213, J213)</f>
        <v>1317276.16964</v>
      </c>
      <c r="AD213">
        <f t="shared" si="60"/>
        <v>0.75470000936221349</v>
      </c>
      <c r="AE213" t="str">
        <f t="shared" si="61"/>
        <v>A</v>
      </c>
      <c r="AF213">
        <f t="shared" si="62"/>
        <v>0</v>
      </c>
      <c r="AG213">
        <f t="shared" si="63"/>
        <v>1</v>
      </c>
      <c r="AH213">
        <f>MIN(StagingTable[[#This Row],[DiscountPct]], ControlPanel!$B$2/100)</f>
        <v>0.25</v>
      </c>
      <c r="AI213">
        <f>StagingTable[[#This Row],[UnitCost]] * (1 + ControlPanel!$B$3/100)</f>
        <v>1553.627</v>
      </c>
      <c r="AJ213">
        <f>StagingTable[[#This Row],[Quantity]] * (1 + ControlPanel!$B$4/100)</f>
        <v>13.2</v>
      </c>
      <c r="AK213">
        <f>StagingTable[[#This Row],[UnitPrice]] * StagingTable[[#This Row],[UpliftedQuantity]] * (1 - StagingTable[[#This Row],[AdjustedDiscountPct]])</f>
        <v>21882.959999999999</v>
      </c>
      <c r="AL213">
        <f>StagingTable[[#This Row],[InflatedUnitCost]] * StagingTable[[#This Row],[UpliftedQuantity]]</f>
        <v>20507.876399999997</v>
      </c>
      <c r="AM213">
        <f>StagingTable[[#This Row],[ScenarioRevenue]] - StagingTable[[#This Row],[ScenarioCost]]</f>
        <v>1375.0836000000018</v>
      </c>
    </row>
    <row r="214" spans="1:39" x14ac:dyDescent="0.35">
      <c r="A214" t="s">
        <v>38</v>
      </c>
      <c r="B214" s="6">
        <v>45430</v>
      </c>
      <c r="C214" s="2">
        <v>45435</v>
      </c>
      <c r="D214" t="s">
        <v>648</v>
      </c>
      <c r="E214" t="s">
        <v>660</v>
      </c>
      <c r="F214" t="s">
        <v>677</v>
      </c>
      <c r="G214" t="s">
        <v>706</v>
      </c>
      <c r="H214" t="s">
        <v>707</v>
      </c>
      <c r="I214" t="s">
        <v>722</v>
      </c>
      <c r="J214" t="s">
        <v>731</v>
      </c>
      <c r="K214" t="s">
        <v>757</v>
      </c>
      <c r="L214" s="8">
        <v>1274.5899999999999</v>
      </c>
      <c r="M214" s="8">
        <v>2553.69</v>
      </c>
      <c r="N214" s="8">
        <v>0.01</v>
      </c>
      <c r="O214">
        <v>7</v>
      </c>
      <c r="P214">
        <f t="shared" si="48"/>
        <v>5</v>
      </c>
      <c r="Q214">
        <f t="shared" si="49"/>
        <v>17697.0717</v>
      </c>
      <c r="R214">
        <f t="shared" si="50"/>
        <v>8922.1299999999992</v>
      </c>
      <c r="S214">
        <f t="shared" si="51"/>
        <v>8774.9417000000012</v>
      </c>
      <c r="T214">
        <f t="shared" si="52"/>
        <v>0.49584145042481809</v>
      </c>
      <c r="U214" t="str">
        <f t="shared" si="53"/>
        <v>May-2024</v>
      </c>
      <c r="V214" t="str">
        <f t="shared" si="54"/>
        <v>Q2-2024</v>
      </c>
      <c r="W214" t="str">
        <f t="shared" si="55"/>
        <v>High</v>
      </c>
      <c r="X214" t="str">
        <f t="shared" si="56"/>
        <v>Americas &gt; USA &gt; Chicago</v>
      </c>
      <c r="Y214" t="str" cm="1">
        <f t="array" ref="Y214">TEXT(_xlfn.AGGREGATE(15, 6, IF($E$2:$E$1000=E214, $B$2:$B$1000, ""), 1), "MMM-YYYY")</f>
        <v>Jan-2023</v>
      </c>
      <c r="Z214">
        <f t="shared" si="57"/>
        <v>16</v>
      </c>
      <c r="AA214">
        <f t="shared" si="58"/>
        <v>16</v>
      </c>
      <c r="AB214">
        <f t="shared" si="59"/>
        <v>1745430.1753</v>
      </c>
      <c r="AC214">
        <f>SUMIFS($Q$2:Q214, $J$2:J214, J214)</f>
        <v>1334973.2413399999</v>
      </c>
      <c r="AD214">
        <f t="shared" si="60"/>
        <v>0.76483909825298413</v>
      </c>
      <c r="AE214" t="str">
        <f t="shared" si="61"/>
        <v>A</v>
      </c>
      <c r="AF214">
        <f t="shared" si="62"/>
        <v>1</v>
      </c>
      <c r="AG214">
        <f t="shared" si="63"/>
        <v>0</v>
      </c>
      <c r="AH214">
        <f>MIN(StagingTable[[#This Row],[DiscountPct]], ControlPanel!$B$2/100)</f>
        <v>0.01</v>
      </c>
      <c r="AI214">
        <f>StagingTable[[#This Row],[UnitCost]] * (1 + ControlPanel!$B$3/100)</f>
        <v>1465.7784999999999</v>
      </c>
      <c r="AJ214">
        <f>StagingTable[[#This Row],[Quantity]] * (1 + ControlPanel!$B$4/100)</f>
        <v>8.4</v>
      </c>
      <c r="AK214">
        <f>StagingTable[[#This Row],[UnitPrice]] * StagingTable[[#This Row],[UpliftedQuantity]] * (1 - StagingTable[[#This Row],[AdjustedDiscountPct]])</f>
        <v>21236.486040000003</v>
      </c>
      <c r="AL214">
        <f>StagingTable[[#This Row],[InflatedUnitCost]] * StagingTable[[#This Row],[UpliftedQuantity]]</f>
        <v>12312.5394</v>
      </c>
      <c r="AM214">
        <f>StagingTable[[#This Row],[ScenarioRevenue]] - StagingTable[[#This Row],[ScenarioCost]]</f>
        <v>8923.9466400000038</v>
      </c>
    </row>
    <row r="215" spans="1:39" x14ac:dyDescent="0.35">
      <c r="A215" t="s">
        <v>376</v>
      </c>
      <c r="B215" s="6">
        <v>45108</v>
      </c>
      <c r="C215" s="2">
        <v>45115</v>
      </c>
      <c r="D215" t="s">
        <v>646</v>
      </c>
      <c r="E215" t="s">
        <v>651</v>
      </c>
      <c r="F215" t="s">
        <v>663</v>
      </c>
      <c r="G215" t="s">
        <v>701</v>
      </c>
      <c r="H215" t="s">
        <v>707</v>
      </c>
      <c r="I215" t="s">
        <v>720</v>
      </c>
      <c r="J215" t="s">
        <v>731</v>
      </c>
      <c r="K215" t="s">
        <v>1096</v>
      </c>
      <c r="L215" s="8">
        <v>834.26</v>
      </c>
      <c r="M215" s="8">
        <v>1780.56</v>
      </c>
      <c r="N215" s="8">
        <v>1.4E-2</v>
      </c>
      <c r="O215">
        <v>10</v>
      </c>
      <c r="P215">
        <f t="shared" si="48"/>
        <v>7</v>
      </c>
      <c r="Q215">
        <f t="shared" si="49"/>
        <v>17556.321599999999</v>
      </c>
      <c r="R215">
        <f t="shared" si="50"/>
        <v>8342.6</v>
      </c>
      <c r="S215">
        <f t="shared" si="51"/>
        <v>9213.7215999999989</v>
      </c>
      <c r="T215">
        <f t="shared" si="52"/>
        <v>0.5248093427497933</v>
      </c>
      <c r="U215" t="str">
        <f t="shared" si="53"/>
        <v>Jul-2023</v>
      </c>
      <c r="V215" t="str">
        <f t="shared" si="54"/>
        <v>Q3-2023</v>
      </c>
      <c r="W215" t="str">
        <f t="shared" si="55"/>
        <v>High</v>
      </c>
      <c r="X215" t="str">
        <f t="shared" si="56"/>
        <v>Africa &gt; Nigeria &gt; Port Harcourt</v>
      </c>
      <c r="Y215" t="str" cm="1">
        <f t="array" ref="Y215">TEXT(_xlfn.AGGREGATE(15, 6, IF($E$2:$E$1000=E215, $B$2:$B$1000, ""), 1), "MMM-YYYY")</f>
        <v>Jan-2023</v>
      </c>
      <c r="Z215">
        <f t="shared" si="57"/>
        <v>6</v>
      </c>
      <c r="AA215">
        <f t="shared" si="58"/>
        <v>6</v>
      </c>
      <c r="AB215">
        <f t="shared" si="59"/>
        <v>1745430.1753</v>
      </c>
      <c r="AC215">
        <f>SUMIFS($Q$2:Q215, $J$2:J215, J215)</f>
        <v>1352529.5629399999</v>
      </c>
      <c r="AD215">
        <f t="shared" si="60"/>
        <v>0.77489754793973964</v>
      </c>
      <c r="AE215" t="str">
        <f t="shared" si="61"/>
        <v>A</v>
      </c>
      <c r="AF215">
        <f t="shared" si="62"/>
        <v>1</v>
      </c>
      <c r="AG215">
        <f t="shared" si="63"/>
        <v>0</v>
      </c>
      <c r="AH215">
        <f>MIN(StagingTable[[#This Row],[DiscountPct]], ControlPanel!$B$2/100)</f>
        <v>1.4E-2</v>
      </c>
      <c r="AI215">
        <f>StagingTable[[#This Row],[UnitCost]] * (1 + ControlPanel!$B$3/100)</f>
        <v>959.39899999999989</v>
      </c>
      <c r="AJ215">
        <f>StagingTable[[#This Row],[Quantity]] * (1 + ControlPanel!$B$4/100)</f>
        <v>12</v>
      </c>
      <c r="AK215">
        <f>StagingTable[[#This Row],[UnitPrice]] * StagingTable[[#This Row],[UpliftedQuantity]] * (1 - StagingTable[[#This Row],[AdjustedDiscountPct]])</f>
        <v>21067.585920000001</v>
      </c>
      <c r="AL215">
        <f>StagingTable[[#This Row],[InflatedUnitCost]] * StagingTable[[#This Row],[UpliftedQuantity]]</f>
        <v>11512.787999999999</v>
      </c>
      <c r="AM215">
        <f>StagingTable[[#This Row],[ScenarioRevenue]] - StagingTable[[#This Row],[ScenarioCost]]</f>
        <v>9554.7979200000027</v>
      </c>
    </row>
    <row r="216" spans="1:39" x14ac:dyDescent="0.35">
      <c r="A216" t="s">
        <v>35</v>
      </c>
      <c r="B216" s="6">
        <v>45498</v>
      </c>
      <c r="C216" s="2">
        <v>45505</v>
      </c>
      <c r="D216" t="s">
        <v>646</v>
      </c>
      <c r="E216" t="s">
        <v>650</v>
      </c>
      <c r="F216" t="s">
        <v>675</v>
      </c>
      <c r="G216" t="s">
        <v>703</v>
      </c>
      <c r="H216" t="s">
        <v>711</v>
      </c>
      <c r="I216" t="s">
        <v>713</v>
      </c>
      <c r="J216" t="s">
        <v>731</v>
      </c>
      <c r="K216" t="s">
        <v>754</v>
      </c>
      <c r="L216" s="8">
        <v>1494.4</v>
      </c>
      <c r="M216" s="8">
        <v>3661.07</v>
      </c>
      <c r="N216" s="8">
        <v>7.1999999999999995E-2</v>
      </c>
      <c r="O216">
        <v>5</v>
      </c>
      <c r="P216">
        <f t="shared" si="48"/>
        <v>7</v>
      </c>
      <c r="Q216">
        <f t="shared" si="49"/>
        <v>16987.364800000003</v>
      </c>
      <c r="R216">
        <f t="shared" si="50"/>
        <v>7472</v>
      </c>
      <c r="S216">
        <f t="shared" si="51"/>
        <v>9515.364800000003</v>
      </c>
      <c r="T216">
        <f t="shared" si="52"/>
        <v>0.56014366630897339</v>
      </c>
      <c r="U216" t="str">
        <f t="shared" si="53"/>
        <v>Jul-2024</v>
      </c>
      <c r="V216" t="str">
        <f t="shared" si="54"/>
        <v>Q3-2024</v>
      </c>
      <c r="W216" t="str">
        <f t="shared" si="55"/>
        <v>High</v>
      </c>
      <c r="X216" t="str">
        <f t="shared" si="56"/>
        <v>Africa &gt; Kenya &gt; Mombasa</v>
      </c>
      <c r="Y216" t="str" cm="1">
        <f t="array" ref="Y216">TEXT(_xlfn.AGGREGATE(15, 6, IF($E$2:$E$1000=E216, $B$2:$B$1000, ""), 1), "MMM-YYYY")</f>
        <v>Jan-2023</v>
      </c>
      <c r="Z216">
        <f t="shared" si="57"/>
        <v>18</v>
      </c>
      <c r="AA216">
        <f t="shared" si="58"/>
        <v>18</v>
      </c>
      <c r="AB216">
        <f t="shared" si="59"/>
        <v>1745430.1753</v>
      </c>
      <c r="AC216">
        <f>SUMIFS($Q$2:Q216, $J$2:J216, J216)</f>
        <v>1369516.92774</v>
      </c>
      <c r="AD216">
        <f t="shared" si="60"/>
        <v>0.78463002824195527</v>
      </c>
      <c r="AE216" t="str">
        <f t="shared" si="61"/>
        <v>A</v>
      </c>
      <c r="AF216">
        <f t="shared" si="62"/>
        <v>1</v>
      </c>
      <c r="AG216">
        <f t="shared" si="63"/>
        <v>0</v>
      </c>
      <c r="AH216">
        <f>MIN(StagingTable[[#This Row],[DiscountPct]], ControlPanel!$B$2/100)</f>
        <v>7.1999999999999995E-2</v>
      </c>
      <c r="AI216">
        <f>StagingTable[[#This Row],[UnitCost]] * (1 + ControlPanel!$B$3/100)</f>
        <v>1718.56</v>
      </c>
      <c r="AJ216">
        <f>StagingTable[[#This Row],[Quantity]] * (1 + ControlPanel!$B$4/100)</f>
        <v>6</v>
      </c>
      <c r="AK216">
        <f>StagingTable[[#This Row],[UnitPrice]] * StagingTable[[#This Row],[UpliftedQuantity]] * (1 - StagingTable[[#This Row],[AdjustedDiscountPct]])</f>
        <v>20384.837760000002</v>
      </c>
      <c r="AL216">
        <f>StagingTable[[#This Row],[InflatedUnitCost]] * StagingTable[[#This Row],[UpliftedQuantity]]</f>
        <v>10311.36</v>
      </c>
      <c r="AM216">
        <f>StagingTable[[#This Row],[ScenarioRevenue]] - StagingTable[[#This Row],[ScenarioCost]]</f>
        <v>10073.477760000002</v>
      </c>
    </row>
    <row r="217" spans="1:39" x14ac:dyDescent="0.35">
      <c r="A217" t="s">
        <v>417</v>
      </c>
      <c r="B217" s="6">
        <v>45497</v>
      </c>
      <c r="C217" s="2">
        <v>45512</v>
      </c>
      <c r="D217" t="s">
        <v>649</v>
      </c>
      <c r="E217" t="s">
        <v>657</v>
      </c>
      <c r="F217" t="s">
        <v>673</v>
      </c>
      <c r="G217" t="s">
        <v>706</v>
      </c>
      <c r="H217" t="s">
        <v>709</v>
      </c>
      <c r="I217" t="s">
        <v>722</v>
      </c>
      <c r="J217" t="s">
        <v>731</v>
      </c>
      <c r="K217" t="s">
        <v>1136</v>
      </c>
      <c r="L217" s="8">
        <v>501.5</v>
      </c>
      <c r="M217" s="8">
        <v>1201.47</v>
      </c>
      <c r="N217" s="8">
        <v>0.126</v>
      </c>
      <c r="O217">
        <v>16</v>
      </c>
      <c r="P217">
        <f t="shared" si="48"/>
        <v>15</v>
      </c>
      <c r="Q217">
        <f t="shared" si="49"/>
        <v>16801.356479999999</v>
      </c>
      <c r="R217">
        <f t="shared" si="50"/>
        <v>8024</v>
      </c>
      <c r="S217">
        <f t="shared" si="51"/>
        <v>8777.3564799999986</v>
      </c>
      <c r="T217">
        <f t="shared" si="52"/>
        <v>0.52241951359394045</v>
      </c>
      <c r="U217" t="str">
        <f t="shared" si="53"/>
        <v>Jul-2024</v>
      </c>
      <c r="V217" t="str">
        <f t="shared" si="54"/>
        <v>Q3-2024</v>
      </c>
      <c r="W217" t="str">
        <f t="shared" si="55"/>
        <v>Medium</v>
      </c>
      <c r="X217" t="str">
        <f t="shared" si="56"/>
        <v>Europe &gt; France &gt; Marseille</v>
      </c>
      <c r="Y217" t="str" cm="1">
        <f t="array" ref="Y217">TEXT(_xlfn.AGGREGATE(15, 6, IF($E$2:$E$1000=E217, $B$2:$B$1000, ""), 1), "MMM-YYYY")</f>
        <v>Jan-2023</v>
      </c>
      <c r="Z217">
        <f t="shared" si="57"/>
        <v>18</v>
      </c>
      <c r="AA217">
        <f t="shared" si="58"/>
        <v>18</v>
      </c>
      <c r="AB217">
        <f t="shared" si="59"/>
        <v>1745430.1753</v>
      </c>
      <c r="AC217">
        <f>SUMIFS($Q$2:Q217, $J$2:J217, J217)</f>
        <v>1386318.28422</v>
      </c>
      <c r="AD217">
        <f t="shared" si="60"/>
        <v>0.79425593978958409</v>
      </c>
      <c r="AE217" t="str">
        <f t="shared" si="61"/>
        <v>A</v>
      </c>
      <c r="AF217">
        <f t="shared" si="62"/>
        <v>0</v>
      </c>
      <c r="AG217">
        <f t="shared" si="63"/>
        <v>0</v>
      </c>
      <c r="AH217">
        <f>MIN(StagingTable[[#This Row],[DiscountPct]], ControlPanel!$B$2/100)</f>
        <v>0.126</v>
      </c>
      <c r="AI217">
        <f>StagingTable[[#This Row],[UnitCost]] * (1 + ControlPanel!$B$3/100)</f>
        <v>576.72499999999991</v>
      </c>
      <c r="AJ217">
        <f>StagingTable[[#This Row],[Quantity]] * (1 + ControlPanel!$B$4/100)</f>
        <v>19.2</v>
      </c>
      <c r="AK217">
        <f>StagingTable[[#This Row],[UnitPrice]] * StagingTable[[#This Row],[UpliftedQuantity]] * (1 - StagingTable[[#This Row],[AdjustedDiscountPct]])</f>
        <v>20161.627775999998</v>
      </c>
      <c r="AL217">
        <f>StagingTable[[#This Row],[InflatedUnitCost]] * StagingTable[[#This Row],[UpliftedQuantity]]</f>
        <v>11073.119999999997</v>
      </c>
      <c r="AM217">
        <f>StagingTable[[#This Row],[ScenarioRevenue]] - StagingTable[[#This Row],[ScenarioCost]]</f>
        <v>9088.5077760000004</v>
      </c>
    </row>
    <row r="218" spans="1:39" x14ac:dyDescent="0.35">
      <c r="A218" t="s">
        <v>293</v>
      </c>
      <c r="B218" s="6">
        <v>45229</v>
      </c>
      <c r="C218" s="2">
        <v>45244</v>
      </c>
      <c r="D218" t="s">
        <v>647</v>
      </c>
      <c r="E218" t="s">
        <v>654</v>
      </c>
      <c r="F218" t="s">
        <v>668</v>
      </c>
      <c r="G218" t="s">
        <v>701</v>
      </c>
      <c r="H218" t="s">
        <v>708</v>
      </c>
      <c r="I218" t="s">
        <v>721</v>
      </c>
      <c r="J218" t="s">
        <v>731</v>
      </c>
      <c r="K218" t="s">
        <v>1013</v>
      </c>
      <c r="L218" s="8">
        <v>953.46</v>
      </c>
      <c r="M218" s="8">
        <v>2066.75</v>
      </c>
      <c r="N218" s="8">
        <v>0.13800000000000001</v>
      </c>
      <c r="O218">
        <v>9</v>
      </c>
      <c r="P218">
        <f t="shared" si="48"/>
        <v>15</v>
      </c>
      <c r="Q218">
        <f t="shared" si="49"/>
        <v>16033.8465</v>
      </c>
      <c r="R218">
        <f t="shared" si="50"/>
        <v>8581.14</v>
      </c>
      <c r="S218">
        <f t="shared" si="51"/>
        <v>7452.7065000000002</v>
      </c>
      <c r="T218">
        <f t="shared" si="52"/>
        <v>0.46481089238318457</v>
      </c>
      <c r="U218" t="str">
        <f t="shared" si="53"/>
        <v>Oct-2023</v>
      </c>
      <c r="V218" t="str">
        <f t="shared" si="54"/>
        <v>Q4-2023</v>
      </c>
      <c r="W218" t="str">
        <f t="shared" si="55"/>
        <v>High</v>
      </c>
      <c r="X218" t="str">
        <f t="shared" si="56"/>
        <v>Asia &gt; India &gt; Bengaluru</v>
      </c>
      <c r="Y218" t="str" cm="1">
        <f t="array" ref="Y218">TEXT(_xlfn.AGGREGATE(15, 6, IF($E$2:$E$1000=E218, $B$2:$B$1000, ""), 1), "MMM-YYYY")</f>
        <v>Jan-2023</v>
      </c>
      <c r="Z218">
        <f t="shared" si="57"/>
        <v>9</v>
      </c>
      <c r="AA218">
        <f t="shared" si="58"/>
        <v>9</v>
      </c>
      <c r="AB218">
        <f t="shared" si="59"/>
        <v>1745430.1753</v>
      </c>
      <c r="AC218">
        <f>SUMIFS($Q$2:Q218, $J$2:J218, J218)</f>
        <v>1402352.13072</v>
      </c>
      <c r="AD218">
        <f t="shared" si="60"/>
        <v>0.80344212593836206</v>
      </c>
      <c r="AE218" t="str">
        <f t="shared" si="61"/>
        <v>B</v>
      </c>
      <c r="AF218">
        <f t="shared" si="62"/>
        <v>0</v>
      </c>
      <c r="AG218">
        <f t="shared" si="63"/>
        <v>0</v>
      </c>
      <c r="AH218">
        <f>MIN(StagingTable[[#This Row],[DiscountPct]], ControlPanel!$B$2/100)</f>
        <v>0.13800000000000001</v>
      </c>
      <c r="AI218">
        <f>StagingTable[[#This Row],[UnitCost]] * (1 + ControlPanel!$B$3/100)</f>
        <v>1096.479</v>
      </c>
      <c r="AJ218">
        <f>StagingTable[[#This Row],[Quantity]] * (1 + ControlPanel!$B$4/100)</f>
        <v>10.799999999999999</v>
      </c>
      <c r="AK218">
        <f>StagingTable[[#This Row],[UnitPrice]] * StagingTable[[#This Row],[UpliftedQuantity]] * (1 - StagingTable[[#This Row],[AdjustedDiscountPct]])</f>
        <v>19240.6158</v>
      </c>
      <c r="AL218">
        <f>StagingTable[[#This Row],[InflatedUnitCost]] * StagingTable[[#This Row],[UpliftedQuantity]]</f>
        <v>11841.973199999999</v>
      </c>
      <c r="AM218">
        <f>StagingTable[[#This Row],[ScenarioRevenue]] - StagingTable[[#This Row],[ScenarioCost]]</f>
        <v>7398.642600000001</v>
      </c>
    </row>
    <row r="219" spans="1:39" x14ac:dyDescent="0.35">
      <c r="A219" t="s">
        <v>492</v>
      </c>
      <c r="B219" s="6">
        <v>45123</v>
      </c>
      <c r="C219" s="2">
        <v>45151</v>
      </c>
      <c r="D219" t="s">
        <v>649</v>
      </c>
      <c r="E219" t="s">
        <v>658</v>
      </c>
      <c r="F219" t="s">
        <v>693</v>
      </c>
      <c r="G219" t="s">
        <v>703</v>
      </c>
      <c r="H219" t="s">
        <v>708</v>
      </c>
      <c r="I219" t="s">
        <v>713</v>
      </c>
      <c r="J219" t="s">
        <v>731</v>
      </c>
      <c r="K219" t="s">
        <v>1211</v>
      </c>
      <c r="L219" s="8">
        <v>1039.03</v>
      </c>
      <c r="M219" s="8">
        <v>2545.81</v>
      </c>
      <c r="N219" s="8">
        <v>0.216</v>
      </c>
      <c r="O219">
        <v>8</v>
      </c>
      <c r="P219">
        <f t="shared" si="48"/>
        <v>28</v>
      </c>
      <c r="Q219">
        <f t="shared" si="49"/>
        <v>15967.320320000001</v>
      </c>
      <c r="R219">
        <f t="shared" si="50"/>
        <v>8312.24</v>
      </c>
      <c r="S219">
        <f t="shared" si="51"/>
        <v>7655.0803200000009</v>
      </c>
      <c r="T219">
        <f t="shared" si="52"/>
        <v>0.47942172929364774</v>
      </c>
      <c r="U219" t="str">
        <f t="shared" si="53"/>
        <v>Jul-2023</v>
      </c>
      <c r="V219" t="str">
        <f t="shared" si="54"/>
        <v>Q3-2023</v>
      </c>
      <c r="W219" t="str">
        <f t="shared" si="55"/>
        <v>High</v>
      </c>
      <c r="X219" t="str">
        <f t="shared" si="56"/>
        <v>Europe &gt; United Kingdom &gt; Manchester</v>
      </c>
      <c r="Y219" t="str" cm="1">
        <f t="array" ref="Y219">TEXT(_xlfn.AGGREGATE(15, 6, IF($E$2:$E$1000=E219, $B$2:$B$1000, ""), 1), "MMM-YYYY")</f>
        <v>Jan-2023</v>
      </c>
      <c r="Z219">
        <f t="shared" si="57"/>
        <v>6</v>
      </c>
      <c r="AA219">
        <f t="shared" si="58"/>
        <v>6</v>
      </c>
      <c r="AB219">
        <f t="shared" si="59"/>
        <v>1745430.1753</v>
      </c>
      <c r="AC219">
        <f>SUMIFS($Q$2:Q219, $J$2:J219, J219)</f>
        <v>1418319.45104</v>
      </c>
      <c r="AD219">
        <f t="shared" si="60"/>
        <v>0.81259019759769124</v>
      </c>
      <c r="AE219" t="str">
        <f t="shared" si="61"/>
        <v>B</v>
      </c>
      <c r="AF219">
        <f t="shared" si="62"/>
        <v>0</v>
      </c>
      <c r="AG219">
        <f t="shared" si="63"/>
        <v>1</v>
      </c>
      <c r="AH219">
        <f>MIN(StagingTable[[#This Row],[DiscountPct]], ControlPanel!$B$2/100)</f>
        <v>0.216</v>
      </c>
      <c r="AI219">
        <f>StagingTable[[#This Row],[UnitCost]] * (1 + ControlPanel!$B$3/100)</f>
        <v>1194.8844999999999</v>
      </c>
      <c r="AJ219">
        <f>StagingTable[[#This Row],[Quantity]] * (1 + ControlPanel!$B$4/100)</f>
        <v>9.6</v>
      </c>
      <c r="AK219">
        <f>StagingTable[[#This Row],[UnitPrice]] * StagingTable[[#This Row],[UpliftedQuantity]] * (1 - StagingTable[[#This Row],[AdjustedDiscountPct]])</f>
        <v>19160.784383999999</v>
      </c>
      <c r="AL219">
        <f>StagingTable[[#This Row],[InflatedUnitCost]] * StagingTable[[#This Row],[UpliftedQuantity]]</f>
        <v>11470.891199999998</v>
      </c>
      <c r="AM219">
        <f>StagingTable[[#This Row],[ScenarioRevenue]] - StagingTable[[#This Row],[ScenarioCost]]</f>
        <v>7689.8931840000005</v>
      </c>
    </row>
    <row r="220" spans="1:39" x14ac:dyDescent="0.35">
      <c r="A220" t="s">
        <v>529</v>
      </c>
      <c r="B220" s="6">
        <v>45874</v>
      </c>
      <c r="C220" s="2">
        <v>45897</v>
      </c>
      <c r="D220" t="s">
        <v>647</v>
      </c>
      <c r="E220" t="s">
        <v>654</v>
      </c>
      <c r="F220" t="s">
        <v>691</v>
      </c>
      <c r="G220" t="s">
        <v>703</v>
      </c>
      <c r="H220" t="s">
        <v>710</v>
      </c>
      <c r="I220" t="s">
        <v>725</v>
      </c>
      <c r="J220" t="s">
        <v>731</v>
      </c>
      <c r="K220" t="s">
        <v>1248</v>
      </c>
      <c r="L220" s="8">
        <v>638.54</v>
      </c>
      <c r="M220" s="8">
        <v>987.24</v>
      </c>
      <c r="N220" s="8">
        <v>0</v>
      </c>
      <c r="O220">
        <v>16</v>
      </c>
      <c r="P220">
        <f t="shared" si="48"/>
        <v>23</v>
      </c>
      <c r="Q220">
        <f t="shared" si="49"/>
        <v>15795.84</v>
      </c>
      <c r="R220">
        <f t="shared" si="50"/>
        <v>10216.64</v>
      </c>
      <c r="S220">
        <f t="shared" si="51"/>
        <v>5579.2000000000007</v>
      </c>
      <c r="T220">
        <f t="shared" si="52"/>
        <v>0.35320692030306716</v>
      </c>
      <c r="U220" t="str">
        <f t="shared" si="53"/>
        <v>Aug-2025</v>
      </c>
      <c r="V220" t="str">
        <f t="shared" si="54"/>
        <v>Q3-2025</v>
      </c>
      <c r="W220" t="str">
        <f t="shared" si="55"/>
        <v>Medium</v>
      </c>
      <c r="X220" t="str">
        <f t="shared" si="56"/>
        <v>Asia &gt; India &gt; Mumbai</v>
      </c>
      <c r="Y220" t="str" cm="1">
        <f t="array" ref="Y220">TEXT(_xlfn.AGGREGATE(15, 6, IF($E$2:$E$1000=E220, $B$2:$B$1000, ""), 1), "MMM-YYYY")</f>
        <v>Jan-2023</v>
      </c>
      <c r="Z220">
        <f t="shared" si="57"/>
        <v>31</v>
      </c>
      <c r="AA220">
        <f t="shared" si="58"/>
        <v>31</v>
      </c>
      <c r="AB220">
        <f t="shared" si="59"/>
        <v>1745430.1753</v>
      </c>
      <c r="AC220">
        <f>SUMIFS($Q$2:Q220, $J$2:J220, J220)</f>
        <v>1434115.29104</v>
      </c>
      <c r="AD220">
        <f t="shared" si="60"/>
        <v>0.82164002395197966</v>
      </c>
      <c r="AE220" t="str">
        <f t="shared" si="61"/>
        <v>B</v>
      </c>
      <c r="AF220">
        <f t="shared" si="62"/>
        <v>0</v>
      </c>
      <c r="AG220">
        <f t="shared" si="63"/>
        <v>0</v>
      </c>
      <c r="AH220">
        <f>MIN(StagingTable[[#This Row],[DiscountPct]], ControlPanel!$B$2/100)</f>
        <v>0</v>
      </c>
      <c r="AI220">
        <f>StagingTable[[#This Row],[UnitCost]] * (1 + ControlPanel!$B$3/100)</f>
        <v>734.32099999999991</v>
      </c>
      <c r="AJ220">
        <f>StagingTable[[#This Row],[Quantity]] * (1 + ControlPanel!$B$4/100)</f>
        <v>19.2</v>
      </c>
      <c r="AK220">
        <f>StagingTable[[#This Row],[UnitPrice]] * StagingTable[[#This Row],[UpliftedQuantity]] * (1 - StagingTable[[#This Row],[AdjustedDiscountPct]])</f>
        <v>18955.007999999998</v>
      </c>
      <c r="AL220">
        <f>StagingTable[[#This Row],[InflatedUnitCost]] * StagingTable[[#This Row],[UpliftedQuantity]]</f>
        <v>14098.963199999998</v>
      </c>
      <c r="AM220">
        <f>StagingTable[[#This Row],[ScenarioRevenue]] - StagingTable[[#This Row],[ScenarioCost]]</f>
        <v>4856.0447999999997</v>
      </c>
    </row>
    <row r="221" spans="1:39" x14ac:dyDescent="0.35">
      <c r="A221" t="s">
        <v>161</v>
      </c>
      <c r="B221" s="6">
        <v>45911</v>
      </c>
      <c r="C221" s="2">
        <v>45928</v>
      </c>
      <c r="D221" t="s">
        <v>646</v>
      </c>
      <c r="E221" t="s">
        <v>650</v>
      </c>
      <c r="F221" t="s">
        <v>664</v>
      </c>
      <c r="G221" t="s">
        <v>703</v>
      </c>
      <c r="H221" t="s">
        <v>710</v>
      </c>
      <c r="I221" t="s">
        <v>713</v>
      </c>
      <c r="J221" t="s">
        <v>731</v>
      </c>
      <c r="K221" t="s">
        <v>880</v>
      </c>
      <c r="L221" s="8">
        <v>891.46</v>
      </c>
      <c r="M221" s="8">
        <v>728.61</v>
      </c>
      <c r="N221" s="8">
        <v>0.185</v>
      </c>
      <c r="O221">
        <v>25</v>
      </c>
      <c r="P221">
        <f t="shared" si="48"/>
        <v>17</v>
      </c>
      <c r="Q221">
        <f t="shared" si="49"/>
        <v>14845.428749999999</v>
      </c>
      <c r="R221">
        <f t="shared" si="50"/>
        <v>22286.5</v>
      </c>
      <c r="S221">
        <f t="shared" si="51"/>
        <v>-7441.0712500000009</v>
      </c>
      <c r="T221">
        <f t="shared" si="52"/>
        <v>-0.50123653383874156</v>
      </c>
      <c r="U221" t="str">
        <f t="shared" si="53"/>
        <v>Sep-2025</v>
      </c>
      <c r="V221" t="str">
        <f t="shared" si="54"/>
        <v>Q3-2025</v>
      </c>
      <c r="W221" t="str">
        <f t="shared" si="55"/>
        <v>Low</v>
      </c>
      <c r="X221" t="str">
        <f t="shared" si="56"/>
        <v>Africa &gt; Kenya &gt; Nairobi</v>
      </c>
      <c r="Y221" t="str" cm="1">
        <f t="array" ref="Y221">TEXT(_xlfn.AGGREGATE(15, 6, IF($E$2:$E$1000=E221, $B$2:$B$1000, ""), 1), "MMM-YYYY")</f>
        <v>Jan-2023</v>
      </c>
      <c r="Z221">
        <f t="shared" si="57"/>
        <v>32</v>
      </c>
      <c r="AA221">
        <f t="shared" si="58"/>
        <v>32</v>
      </c>
      <c r="AB221">
        <f t="shared" si="59"/>
        <v>1745430.1753</v>
      </c>
      <c r="AC221">
        <f>SUMIFS($Q$2:Q221, $J$2:J221, J221)</f>
        <v>1448960.71979</v>
      </c>
      <c r="AD221">
        <f t="shared" si="60"/>
        <v>0.83014533625841347</v>
      </c>
      <c r="AE221" t="str">
        <f t="shared" si="61"/>
        <v>B</v>
      </c>
      <c r="AF221">
        <f t="shared" si="62"/>
        <v>0</v>
      </c>
      <c r="AG221">
        <f t="shared" si="63"/>
        <v>0</v>
      </c>
      <c r="AH221">
        <f>MIN(StagingTable[[#This Row],[DiscountPct]], ControlPanel!$B$2/100)</f>
        <v>0.185</v>
      </c>
      <c r="AI221">
        <f>StagingTable[[#This Row],[UnitCost]] * (1 + ControlPanel!$B$3/100)</f>
        <v>1025.1789999999999</v>
      </c>
      <c r="AJ221">
        <f>StagingTable[[#This Row],[Quantity]] * (1 + ControlPanel!$B$4/100)</f>
        <v>30</v>
      </c>
      <c r="AK221">
        <f>StagingTable[[#This Row],[UnitPrice]] * StagingTable[[#This Row],[UpliftedQuantity]] * (1 - StagingTable[[#This Row],[AdjustedDiscountPct]])</f>
        <v>17814.514499999997</v>
      </c>
      <c r="AL221">
        <f>StagingTable[[#This Row],[InflatedUnitCost]] * StagingTable[[#This Row],[UpliftedQuantity]]</f>
        <v>30755.369999999995</v>
      </c>
      <c r="AM221">
        <f>StagingTable[[#This Row],[ScenarioRevenue]] - StagingTable[[#This Row],[ScenarioCost]]</f>
        <v>-12940.855499999998</v>
      </c>
    </row>
    <row r="222" spans="1:39" x14ac:dyDescent="0.35">
      <c r="A222" t="s">
        <v>119</v>
      </c>
      <c r="B222" s="6">
        <v>45549</v>
      </c>
      <c r="C222" s="2">
        <v>45570</v>
      </c>
      <c r="D222" t="s">
        <v>647</v>
      </c>
      <c r="E222" t="s">
        <v>659</v>
      </c>
      <c r="F222" t="s">
        <v>685</v>
      </c>
      <c r="G222" t="s">
        <v>705</v>
      </c>
      <c r="H222" t="s">
        <v>708</v>
      </c>
      <c r="I222" t="s">
        <v>722</v>
      </c>
      <c r="J222" t="s">
        <v>731</v>
      </c>
      <c r="K222" t="s">
        <v>838</v>
      </c>
      <c r="L222" s="8">
        <v>1405.56</v>
      </c>
      <c r="M222" s="8">
        <v>2968.87</v>
      </c>
      <c r="N222" s="8">
        <v>0.16900000000000001</v>
      </c>
      <c r="O222">
        <v>6</v>
      </c>
      <c r="P222">
        <f t="shared" si="48"/>
        <v>21</v>
      </c>
      <c r="Q222">
        <f t="shared" si="49"/>
        <v>14802.785820000001</v>
      </c>
      <c r="R222">
        <f t="shared" si="50"/>
        <v>8433.36</v>
      </c>
      <c r="S222">
        <f t="shared" si="51"/>
        <v>6369.4258200000004</v>
      </c>
      <c r="T222">
        <f t="shared" si="52"/>
        <v>0.4302856163327235</v>
      </c>
      <c r="U222" t="str">
        <f t="shared" si="53"/>
        <v>Sep-2024</v>
      </c>
      <c r="V222" t="str">
        <f t="shared" si="54"/>
        <v>Q3-2024</v>
      </c>
      <c r="W222" t="str">
        <f t="shared" si="55"/>
        <v>High</v>
      </c>
      <c r="X222" t="str">
        <f t="shared" si="56"/>
        <v>Asia &gt; China &gt; Shanghai</v>
      </c>
      <c r="Y222" t="str" cm="1">
        <f t="array" ref="Y222">TEXT(_xlfn.AGGREGATE(15, 6, IF($E$2:$E$1000=E222, $B$2:$B$1000, ""), 1), "MMM-YYYY")</f>
        <v>Jan-2023</v>
      </c>
      <c r="Z222">
        <f t="shared" si="57"/>
        <v>20</v>
      </c>
      <c r="AA222">
        <f t="shared" si="58"/>
        <v>20</v>
      </c>
      <c r="AB222">
        <f t="shared" si="59"/>
        <v>1745430.1753</v>
      </c>
      <c r="AC222">
        <f>SUMIFS($Q$2:Q222, $J$2:J222, J222)</f>
        <v>1463763.5056100001</v>
      </c>
      <c r="AD222">
        <f t="shared" si="60"/>
        <v>0.83862621737842491</v>
      </c>
      <c r="AE222" t="str">
        <f t="shared" si="61"/>
        <v>B</v>
      </c>
      <c r="AF222">
        <f t="shared" si="62"/>
        <v>0</v>
      </c>
      <c r="AG222">
        <f t="shared" si="63"/>
        <v>0</v>
      </c>
      <c r="AH222">
        <f>MIN(StagingTable[[#This Row],[DiscountPct]], ControlPanel!$B$2/100)</f>
        <v>0.16900000000000001</v>
      </c>
      <c r="AI222">
        <f>StagingTable[[#This Row],[UnitCost]] * (1 + ControlPanel!$B$3/100)</f>
        <v>1616.3939999999998</v>
      </c>
      <c r="AJ222">
        <f>StagingTable[[#This Row],[Quantity]] * (1 + ControlPanel!$B$4/100)</f>
        <v>7.1999999999999993</v>
      </c>
      <c r="AK222">
        <f>StagingTable[[#This Row],[UnitPrice]] * StagingTable[[#This Row],[UpliftedQuantity]] * (1 - StagingTable[[#This Row],[AdjustedDiscountPct]])</f>
        <v>17763.342983999999</v>
      </c>
      <c r="AL222">
        <f>StagingTable[[#This Row],[InflatedUnitCost]] * StagingTable[[#This Row],[UpliftedQuantity]]</f>
        <v>11638.036799999998</v>
      </c>
      <c r="AM222">
        <f>StagingTable[[#This Row],[ScenarioRevenue]] - StagingTable[[#This Row],[ScenarioCost]]</f>
        <v>6125.3061840000009</v>
      </c>
    </row>
    <row r="223" spans="1:39" x14ac:dyDescent="0.35">
      <c r="A223" t="s">
        <v>269</v>
      </c>
      <c r="B223" s="6">
        <v>45411</v>
      </c>
      <c r="C223" s="2">
        <v>45431</v>
      </c>
      <c r="D223" t="s">
        <v>649</v>
      </c>
      <c r="E223" t="s">
        <v>656</v>
      </c>
      <c r="F223" t="s">
        <v>698</v>
      </c>
      <c r="G223" t="s">
        <v>706</v>
      </c>
      <c r="H223" t="s">
        <v>709</v>
      </c>
      <c r="I223" t="s">
        <v>712</v>
      </c>
      <c r="J223" t="s">
        <v>731</v>
      </c>
      <c r="K223" t="s">
        <v>989</v>
      </c>
      <c r="L223" s="8">
        <v>668.97</v>
      </c>
      <c r="M223" s="8">
        <v>1667.44</v>
      </c>
      <c r="N223" s="8">
        <v>3.4000000000000002E-2</v>
      </c>
      <c r="O223">
        <v>9</v>
      </c>
      <c r="P223">
        <f t="shared" si="48"/>
        <v>20</v>
      </c>
      <c r="Q223">
        <f t="shared" si="49"/>
        <v>14496.72336</v>
      </c>
      <c r="R223">
        <f t="shared" si="50"/>
        <v>6020.7300000000005</v>
      </c>
      <c r="S223">
        <f t="shared" si="51"/>
        <v>8475.9933600000004</v>
      </c>
      <c r="T223">
        <f t="shared" si="52"/>
        <v>0.58468339013679027</v>
      </c>
      <c r="U223" t="str">
        <f t="shared" si="53"/>
        <v>Apr-2024</v>
      </c>
      <c r="V223" t="str">
        <f t="shared" si="54"/>
        <v>Q2-2024</v>
      </c>
      <c r="W223" t="str">
        <f t="shared" si="55"/>
        <v>High</v>
      </c>
      <c r="X223" t="str">
        <f t="shared" si="56"/>
        <v>Europe &gt; Germany &gt; Frankfurt</v>
      </c>
      <c r="Y223" t="str" cm="1">
        <f t="array" ref="Y223">TEXT(_xlfn.AGGREGATE(15, 6, IF($E$2:$E$1000=E223, $B$2:$B$1000, ""), 1), "MMM-YYYY")</f>
        <v>Jan-2023</v>
      </c>
      <c r="Z223">
        <f t="shared" si="57"/>
        <v>15</v>
      </c>
      <c r="AA223">
        <f t="shared" si="58"/>
        <v>15</v>
      </c>
      <c r="AB223">
        <f t="shared" si="59"/>
        <v>1745430.1753</v>
      </c>
      <c r="AC223">
        <f>SUMIFS($Q$2:Q223, $J$2:J223, J223)</f>
        <v>1478260.2289700001</v>
      </c>
      <c r="AD223">
        <f t="shared" si="60"/>
        <v>0.84693174776580249</v>
      </c>
      <c r="AE223" t="str">
        <f t="shared" si="61"/>
        <v>B</v>
      </c>
      <c r="AF223">
        <f t="shared" si="62"/>
        <v>0</v>
      </c>
      <c r="AG223">
        <f t="shared" si="63"/>
        <v>0</v>
      </c>
      <c r="AH223">
        <f>MIN(StagingTable[[#This Row],[DiscountPct]], ControlPanel!$B$2/100)</f>
        <v>3.4000000000000002E-2</v>
      </c>
      <c r="AI223">
        <f>StagingTable[[#This Row],[UnitCost]] * (1 + ControlPanel!$B$3/100)</f>
        <v>769.31549999999993</v>
      </c>
      <c r="AJ223">
        <f>StagingTable[[#This Row],[Quantity]] * (1 + ControlPanel!$B$4/100)</f>
        <v>10.799999999999999</v>
      </c>
      <c r="AK223">
        <f>StagingTable[[#This Row],[UnitPrice]] * StagingTable[[#This Row],[UpliftedQuantity]] * (1 - StagingTable[[#This Row],[AdjustedDiscountPct]])</f>
        <v>17396.068031999999</v>
      </c>
      <c r="AL223">
        <f>StagingTable[[#This Row],[InflatedUnitCost]] * StagingTable[[#This Row],[UpliftedQuantity]]</f>
        <v>8308.607399999999</v>
      </c>
      <c r="AM223">
        <f>StagingTable[[#This Row],[ScenarioRevenue]] - StagingTable[[#This Row],[ScenarioCost]]</f>
        <v>9087.4606320000003</v>
      </c>
    </row>
    <row r="224" spans="1:39" x14ac:dyDescent="0.35">
      <c r="A224" t="s">
        <v>614</v>
      </c>
      <c r="B224" s="6">
        <v>45360</v>
      </c>
      <c r="C224" s="2">
        <v>45373</v>
      </c>
      <c r="D224" t="s">
        <v>649</v>
      </c>
      <c r="E224" t="s">
        <v>658</v>
      </c>
      <c r="F224" t="s">
        <v>693</v>
      </c>
      <c r="G224" t="s">
        <v>704</v>
      </c>
      <c r="H224" t="s">
        <v>708</v>
      </c>
      <c r="I224" t="s">
        <v>718</v>
      </c>
      <c r="J224" t="s">
        <v>731</v>
      </c>
      <c r="K224" t="s">
        <v>1332</v>
      </c>
      <c r="L224" s="8">
        <v>985.45</v>
      </c>
      <c r="M224" s="8">
        <v>1802.44</v>
      </c>
      <c r="N224" s="8">
        <v>8.9999999999999993E-3</v>
      </c>
      <c r="O224">
        <v>8</v>
      </c>
      <c r="P224">
        <f t="shared" si="48"/>
        <v>13</v>
      </c>
      <c r="Q224">
        <f t="shared" si="49"/>
        <v>14289.74432</v>
      </c>
      <c r="R224">
        <f t="shared" si="50"/>
        <v>7883.6</v>
      </c>
      <c r="S224">
        <f t="shared" si="51"/>
        <v>6406.1443199999994</v>
      </c>
      <c r="T224">
        <f t="shared" si="52"/>
        <v>0.44830363486867481</v>
      </c>
      <c r="U224" t="str">
        <f t="shared" si="53"/>
        <v>Mar-2024</v>
      </c>
      <c r="V224" t="str">
        <f t="shared" si="54"/>
        <v>Q1-2024</v>
      </c>
      <c r="W224" t="str">
        <f t="shared" si="55"/>
        <v>High</v>
      </c>
      <c r="X224" t="str">
        <f t="shared" si="56"/>
        <v>Europe &gt; United Kingdom &gt; Manchester</v>
      </c>
      <c r="Y224" t="str" cm="1">
        <f t="array" ref="Y224">TEXT(_xlfn.AGGREGATE(15, 6, IF($E$2:$E$1000=E224, $B$2:$B$1000, ""), 1), "MMM-YYYY")</f>
        <v>Jan-2023</v>
      </c>
      <c r="Z224">
        <f t="shared" si="57"/>
        <v>14</v>
      </c>
      <c r="AA224">
        <f t="shared" si="58"/>
        <v>14</v>
      </c>
      <c r="AB224">
        <f t="shared" si="59"/>
        <v>1745430.1753</v>
      </c>
      <c r="AC224">
        <f>SUMIFS($Q$2:Q224, $J$2:J224, J224)</f>
        <v>1492549.9732900001</v>
      </c>
      <c r="AD224">
        <f t="shared" si="60"/>
        <v>0.85511869475584412</v>
      </c>
      <c r="AE224" t="str">
        <f t="shared" si="61"/>
        <v>B</v>
      </c>
      <c r="AF224">
        <f t="shared" si="62"/>
        <v>0</v>
      </c>
      <c r="AG224">
        <f t="shared" si="63"/>
        <v>0</v>
      </c>
      <c r="AH224">
        <f>MIN(StagingTable[[#This Row],[DiscountPct]], ControlPanel!$B$2/100)</f>
        <v>8.9999999999999993E-3</v>
      </c>
      <c r="AI224">
        <f>StagingTable[[#This Row],[UnitCost]] * (1 + ControlPanel!$B$3/100)</f>
        <v>1133.2674999999999</v>
      </c>
      <c r="AJ224">
        <f>StagingTable[[#This Row],[Quantity]] * (1 + ControlPanel!$B$4/100)</f>
        <v>9.6</v>
      </c>
      <c r="AK224">
        <f>StagingTable[[#This Row],[UnitPrice]] * StagingTable[[#This Row],[UpliftedQuantity]] * (1 - StagingTable[[#This Row],[AdjustedDiscountPct]])</f>
        <v>17147.693184</v>
      </c>
      <c r="AL224">
        <f>StagingTable[[#This Row],[InflatedUnitCost]] * StagingTable[[#This Row],[UpliftedQuantity]]</f>
        <v>10879.367999999999</v>
      </c>
      <c r="AM224">
        <f>StagingTable[[#This Row],[ScenarioRevenue]] - StagingTable[[#This Row],[ScenarioCost]]</f>
        <v>6268.3251840000012</v>
      </c>
    </row>
    <row r="225" spans="1:39" x14ac:dyDescent="0.35">
      <c r="A225" t="s">
        <v>114</v>
      </c>
      <c r="B225" s="6">
        <v>44985</v>
      </c>
      <c r="C225" s="2">
        <v>45005</v>
      </c>
      <c r="D225" t="s">
        <v>649</v>
      </c>
      <c r="E225" t="s">
        <v>656</v>
      </c>
      <c r="F225" t="s">
        <v>671</v>
      </c>
      <c r="G225" t="s">
        <v>705</v>
      </c>
      <c r="H225" t="s">
        <v>711</v>
      </c>
      <c r="I225" t="s">
        <v>722</v>
      </c>
      <c r="J225" t="s">
        <v>731</v>
      </c>
      <c r="K225" t="s">
        <v>833</v>
      </c>
      <c r="L225" s="8">
        <v>1200.78</v>
      </c>
      <c r="M225" s="8">
        <v>2001.17</v>
      </c>
      <c r="N225" s="8">
        <v>0.29199999999999998</v>
      </c>
      <c r="O225">
        <v>10</v>
      </c>
      <c r="P225">
        <f t="shared" si="48"/>
        <v>20</v>
      </c>
      <c r="Q225">
        <f t="shared" si="49"/>
        <v>14168.283600000001</v>
      </c>
      <c r="R225">
        <f t="shared" si="50"/>
        <v>12007.8</v>
      </c>
      <c r="S225">
        <f t="shared" si="51"/>
        <v>2160.4836000000014</v>
      </c>
      <c r="T225">
        <f t="shared" si="52"/>
        <v>0.15248732034132922</v>
      </c>
      <c r="U225" t="str">
        <f t="shared" si="53"/>
        <v>Feb-2023</v>
      </c>
      <c r="V225" t="str">
        <f t="shared" si="54"/>
        <v>Q1-2023</v>
      </c>
      <c r="W225" t="str">
        <f t="shared" si="55"/>
        <v>High</v>
      </c>
      <c r="X225" t="str">
        <f t="shared" si="56"/>
        <v>Europe &gt; Germany &gt; Berlin</v>
      </c>
      <c r="Y225" t="str" cm="1">
        <f t="array" ref="Y225">TEXT(_xlfn.AGGREGATE(15, 6, IF($E$2:$E$1000=E225, $B$2:$B$1000, ""), 1), "MMM-YYYY")</f>
        <v>Jan-2023</v>
      </c>
      <c r="Z225">
        <f t="shared" si="57"/>
        <v>1</v>
      </c>
      <c r="AA225">
        <f t="shared" si="58"/>
        <v>1</v>
      </c>
      <c r="AB225">
        <f t="shared" si="59"/>
        <v>1745430.1753</v>
      </c>
      <c r="AC225">
        <f>SUMIFS($Q$2:Q225, $J$2:J225, J225)</f>
        <v>1506718.2568900001</v>
      </c>
      <c r="AD225">
        <f t="shared" si="60"/>
        <v>0.86323605390346203</v>
      </c>
      <c r="AE225" t="str">
        <f t="shared" si="61"/>
        <v>B</v>
      </c>
      <c r="AF225">
        <f t="shared" si="62"/>
        <v>0</v>
      </c>
      <c r="AG225">
        <f t="shared" si="63"/>
        <v>1</v>
      </c>
      <c r="AH225">
        <f>MIN(StagingTable[[#This Row],[DiscountPct]], ControlPanel!$B$2/100)</f>
        <v>0.25</v>
      </c>
      <c r="AI225">
        <f>StagingTable[[#This Row],[UnitCost]] * (1 + ControlPanel!$B$3/100)</f>
        <v>1380.8969999999999</v>
      </c>
      <c r="AJ225">
        <f>StagingTable[[#This Row],[Quantity]] * (1 + ControlPanel!$B$4/100)</f>
        <v>12</v>
      </c>
      <c r="AK225">
        <f>StagingTable[[#This Row],[UnitPrice]] * StagingTable[[#This Row],[UpliftedQuantity]] * (1 - StagingTable[[#This Row],[AdjustedDiscountPct]])</f>
        <v>18010.53</v>
      </c>
      <c r="AL225">
        <f>StagingTable[[#This Row],[InflatedUnitCost]] * StagingTable[[#This Row],[UpliftedQuantity]]</f>
        <v>16570.763999999999</v>
      </c>
      <c r="AM225">
        <f>StagingTable[[#This Row],[ScenarioRevenue]] - StagingTable[[#This Row],[ScenarioCost]]</f>
        <v>1439.7659999999996</v>
      </c>
    </row>
    <row r="226" spans="1:39" x14ac:dyDescent="0.35">
      <c r="A226" t="s">
        <v>523</v>
      </c>
      <c r="B226" s="6">
        <v>45608</v>
      </c>
      <c r="C226" s="2">
        <v>45617</v>
      </c>
      <c r="D226" t="s">
        <v>647</v>
      </c>
      <c r="E226" t="s">
        <v>654</v>
      </c>
      <c r="F226" t="s">
        <v>691</v>
      </c>
      <c r="G226" t="s">
        <v>701</v>
      </c>
      <c r="H226" t="s">
        <v>711</v>
      </c>
      <c r="I226" t="s">
        <v>722</v>
      </c>
      <c r="J226" t="s">
        <v>731</v>
      </c>
      <c r="K226" t="s">
        <v>1242</v>
      </c>
      <c r="L226" s="8">
        <v>903.41</v>
      </c>
      <c r="M226" s="8">
        <v>1860.41</v>
      </c>
      <c r="N226" s="8">
        <v>0.108</v>
      </c>
      <c r="O226">
        <v>8</v>
      </c>
      <c r="P226">
        <f t="shared" si="48"/>
        <v>9</v>
      </c>
      <c r="Q226">
        <f t="shared" si="49"/>
        <v>13275.885760000001</v>
      </c>
      <c r="R226">
        <f t="shared" si="50"/>
        <v>7227.28</v>
      </c>
      <c r="S226">
        <f t="shared" si="51"/>
        <v>6048.6057600000013</v>
      </c>
      <c r="T226">
        <f t="shared" si="52"/>
        <v>0.455608451996803</v>
      </c>
      <c r="U226" t="str">
        <f t="shared" si="53"/>
        <v>Nov-2024</v>
      </c>
      <c r="V226" t="str">
        <f t="shared" si="54"/>
        <v>Q4-2024</v>
      </c>
      <c r="W226" t="str">
        <f t="shared" si="55"/>
        <v>High</v>
      </c>
      <c r="X226" t="str">
        <f t="shared" si="56"/>
        <v>Asia &gt; India &gt; Mumbai</v>
      </c>
      <c r="Y226" t="str" cm="1">
        <f t="array" ref="Y226">TEXT(_xlfn.AGGREGATE(15, 6, IF($E$2:$E$1000=E226, $B$2:$B$1000, ""), 1), "MMM-YYYY")</f>
        <v>Jan-2023</v>
      </c>
      <c r="Z226">
        <f t="shared" si="57"/>
        <v>22</v>
      </c>
      <c r="AA226">
        <f t="shared" si="58"/>
        <v>22</v>
      </c>
      <c r="AB226">
        <f t="shared" si="59"/>
        <v>1745430.1753</v>
      </c>
      <c r="AC226">
        <f>SUMIFS($Q$2:Q226, $J$2:J226, J226)</f>
        <v>1519994.1426500001</v>
      </c>
      <c r="AD226">
        <f t="shared" si="60"/>
        <v>0.87084213631676644</v>
      </c>
      <c r="AE226" t="str">
        <f t="shared" si="61"/>
        <v>B</v>
      </c>
      <c r="AF226">
        <f t="shared" si="62"/>
        <v>0</v>
      </c>
      <c r="AG226">
        <f t="shared" si="63"/>
        <v>0</v>
      </c>
      <c r="AH226">
        <f>MIN(StagingTable[[#This Row],[DiscountPct]], ControlPanel!$B$2/100)</f>
        <v>0.108</v>
      </c>
      <c r="AI226">
        <f>StagingTable[[#This Row],[UnitCost]] * (1 + ControlPanel!$B$3/100)</f>
        <v>1038.9214999999999</v>
      </c>
      <c r="AJ226">
        <f>StagingTable[[#This Row],[Quantity]] * (1 + ControlPanel!$B$4/100)</f>
        <v>9.6</v>
      </c>
      <c r="AK226">
        <f>StagingTable[[#This Row],[UnitPrice]] * StagingTable[[#This Row],[UpliftedQuantity]] * (1 - StagingTable[[#This Row],[AdjustedDiscountPct]])</f>
        <v>15931.062912000001</v>
      </c>
      <c r="AL226">
        <f>StagingTable[[#This Row],[InflatedUnitCost]] * StagingTable[[#This Row],[UpliftedQuantity]]</f>
        <v>9973.6463999999996</v>
      </c>
      <c r="AM226">
        <f>StagingTable[[#This Row],[ScenarioRevenue]] - StagingTable[[#This Row],[ScenarioCost]]</f>
        <v>5957.4165120000016</v>
      </c>
    </row>
    <row r="227" spans="1:39" x14ac:dyDescent="0.35">
      <c r="A227" t="s">
        <v>297</v>
      </c>
      <c r="B227" s="6">
        <v>45794</v>
      </c>
      <c r="C227" s="2">
        <v>45805</v>
      </c>
      <c r="D227" t="s">
        <v>647</v>
      </c>
      <c r="E227" t="s">
        <v>654</v>
      </c>
      <c r="F227" t="s">
        <v>668</v>
      </c>
      <c r="G227" t="s">
        <v>701</v>
      </c>
      <c r="H227" t="s">
        <v>710</v>
      </c>
      <c r="I227" t="s">
        <v>717</v>
      </c>
      <c r="J227" t="s">
        <v>731</v>
      </c>
      <c r="K227" t="s">
        <v>1017</v>
      </c>
      <c r="L227" s="8">
        <v>623.4</v>
      </c>
      <c r="M227" s="8">
        <v>1100.0899999999999</v>
      </c>
      <c r="N227" s="8">
        <v>0.114</v>
      </c>
      <c r="O227">
        <v>12</v>
      </c>
      <c r="P227">
        <f t="shared" si="48"/>
        <v>11</v>
      </c>
      <c r="Q227">
        <f t="shared" si="49"/>
        <v>11696.156879999999</v>
      </c>
      <c r="R227">
        <f t="shared" si="50"/>
        <v>7480.7999999999993</v>
      </c>
      <c r="S227">
        <f t="shared" si="51"/>
        <v>4215.3568799999994</v>
      </c>
      <c r="T227">
        <f t="shared" si="52"/>
        <v>0.36040529579490388</v>
      </c>
      <c r="U227" t="str">
        <f t="shared" si="53"/>
        <v>May-2025</v>
      </c>
      <c r="V227" t="str">
        <f t="shared" si="54"/>
        <v>Q2-2025</v>
      </c>
      <c r="W227" t="str">
        <f t="shared" si="55"/>
        <v>Medium</v>
      </c>
      <c r="X227" t="str">
        <f t="shared" si="56"/>
        <v>Asia &gt; India &gt; Bengaluru</v>
      </c>
      <c r="Y227" t="str" cm="1">
        <f t="array" ref="Y227">TEXT(_xlfn.AGGREGATE(15, 6, IF($E$2:$E$1000=E227, $B$2:$B$1000, ""), 1), "MMM-YYYY")</f>
        <v>Jan-2023</v>
      </c>
      <c r="Z227">
        <f t="shared" si="57"/>
        <v>28</v>
      </c>
      <c r="AA227">
        <f t="shared" si="58"/>
        <v>28</v>
      </c>
      <c r="AB227">
        <f t="shared" si="59"/>
        <v>1745430.1753</v>
      </c>
      <c r="AC227">
        <f>SUMIFS($Q$2:Q227, $J$2:J227, J227)</f>
        <v>1531690.29953</v>
      </c>
      <c r="AD227">
        <f t="shared" si="60"/>
        <v>0.87754315308931619</v>
      </c>
      <c r="AE227" t="str">
        <f t="shared" si="61"/>
        <v>B</v>
      </c>
      <c r="AF227">
        <f t="shared" si="62"/>
        <v>0</v>
      </c>
      <c r="AG227">
        <f t="shared" si="63"/>
        <v>0</v>
      </c>
      <c r="AH227">
        <f>MIN(StagingTable[[#This Row],[DiscountPct]], ControlPanel!$B$2/100)</f>
        <v>0.114</v>
      </c>
      <c r="AI227">
        <f>StagingTable[[#This Row],[UnitCost]] * (1 + ControlPanel!$B$3/100)</f>
        <v>716.91</v>
      </c>
      <c r="AJ227">
        <f>StagingTable[[#This Row],[Quantity]] * (1 + ControlPanel!$B$4/100)</f>
        <v>14.399999999999999</v>
      </c>
      <c r="AK227">
        <f>StagingTable[[#This Row],[UnitPrice]] * StagingTable[[#This Row],[UpliftedQuantity]] * (1 - StagingTable[[#This Row],[AdjustedDiscountPct]])</f>
        <v>14035.388255999997</v>
      </c>
      <c r="AL227">
        <f>StagingTable[[#This Row],[InflatedUnitCost]] * StagingTable[[#This Row],[UpliftedQuantity]]</f>
        <v>10323.503999999999</v>
      </c>
      <c r="AM227">
        <f>StagingTable[[#This Row],[ScenarioRevenue]] - StagingTable[[#This Row],[ScenarioCost]]</f>
        <v>3711.8842559999975</v>
      </c>
    </row>
    <row r="228" spans="1:39" x14ac:dyDescent="0.35">
      <c r="A228" t="s">
        <v>238</v>
      </c>
      <c r="B228" s="6">
        <v>45035</v>
      </c>
      <c r="C228" s="2">
        <v>45053</v>
      </c>
      <c r="D228" t="s">
        <v>649</v>
      </c>
      <c r="E228" t="s">
        <v>658</v>
      </c>
      <c r="F228" t="s">
        <v>674</v>
      </c>
      <c r="G228" t="s">
        <v>706</v>
      </c>
      <c r="H228" t="s">
        <v>707</v>
      </c>
      <c r="I228" t="s">
        <v>725</v>
      </c>
      <c r="J228" t="s">
        <v>731</v>
      </c>
      <c r="K228" t="s">
        <v>958</v>
      </c>
      <c r="L228" s="8">
        <v>1089.1500000000001</v>
      </c>
      <c r="M228" s="8">
        <v>1088.2</v>
      </c>
      <c r="N228" s="8">
        <v>5.0999999999999997E-2</v>
      </c>
      <c r="O228">
        <v>11</v>
      </c>
      <c r="P228">
        <f t="shared" si="48"/>
        <v>18</v>
      </c>
      <c r="Q228">
        <f t="shared" si="49"/>
        <v>11359.719800000001</v>
      </c>
      <c r="R228">
        <f t="shared" si="50"/>
        <v>11980.650000000001</v>
      </c>
      <c r="S228">
        <f t="shared" si="51"/>
        <v>-620.9302000000007</v>
      </c>
      <c r="T228">
        <f t="shared" si="52"/>
        <v>-5.4660696824581946E-2</v>
      </c>
      <c r="U228" t="str">
        <f t="shared" si="53"/>
        <v>Apr-2023</v>
      </c>
      <c r="V228" t="str">
        <f t="shared" si="54"/>
        <v>Q2-2023</v>
      </c>
      <c r="W228" t="str">
        <f t="shared" si="55"/>
        <v>Medium</v>
      </c>
      <c r="X228" t="str">
        <f t="shared" si="56"/>
        <v>Europe &gt; United Kingdom &gt; Birmingham</v>
      </c>
      <c r="Y228" t="str" cm="1">
        <f t="array" ref="Y228">TEXT(_xlfn.AGGREGATE(15, 6, IF($E$2:$E$1000=E228, $B$2:$B$1000, ""), 1), "MMM-YYYY")</f>
        <v>Jan-2023</v>
      </c>
      <c r="Z228">
        <f t="shared" si="57"/>
        <v>3</v>
      </c>
      <c r="AA228">
        <f t="shared" si="58"/>
        <v>3</v>
      </c>
      <c r="AB228">
        <f t="shared" si="59"/>
        <v>1745430.1753</v>
      </c>
      <c r="AC228">
        <f>SUMIFS($Q$2:Q228, $J$2:J228, J228)</f>
        <v>1543050.01933</v>
      </c>
      <c r="AD228">
        <f t="shared" si="60"/>
        <v>0.88405141676021759</v>
      </c>
      <c r="AE228" t="str">
        <f t="shared" si="61"/>
        <v>B</v>
      </c>
      <c r="AF228">
        <f t="shared" si="62"/>
        <v>0</v>
      </c>
      <c r="AG228">
        <f t="shared" si="63"/>
        <v>0</v>
      </c>
      <c r="AH228">
        <f>MIN(StagingTable[[#This Row],[DiscountPct]], ControlPanel!$B$2/100)</f>
        <v>5.0999999999999997E-2</v>
      </c>
      <c r="AI228">
        <f>StagingTable[[#This Row],[UnitCost]] * (1 + ControlPanel!$B$3/100)</f>
        <v>1252.5225</v>
      </c>
      <c r="AJ228">
        <f>StagingTable[[#This Row],[Quantity]] * (1 + ControlPanel!$B$4/100)</f>
        <v>13.2</v>
      </c>
      <c r="AK228">
        <f>StagingTable[[#This Row],[UnitPrice]] * StagingTable[[#This Row],[UpliftedQuantity]] * (1 - StagingTable[[#This Row],[AdjustedDiscountPct]])</f>
        <v>13631.663759999999</v>
      </c>
      <c r="AL228">
        <f>StagingTable[[#This Row],[InflatedUnitCost]] * StagingTable[[#This Row],[UpliftedQuantity]]</f>
        <v>16533.296999999999</v>
      </c>
      <c r="AM228">
        <f>StagingTable[[#This Row],[ScenarioRevenue]] - StagingTable[[#This Row],[ScenarioCost]]</f>
        <v>-2901.6332399999992</v>
      </c>
    </row>
    <row r="229" spans="1:39" x14ac:dyDescent="0.35">
      <c r="A229" t="s">
        <v>411</v>
      </c>
      <c r="B229" s="6">
        <v>45638</v>
      </c>
      <c r="C229" s="2">
        <v>45646</v>
      </c>
      <c r="D229" t="s">
        <v>647</v>
      </c>
      <c r="E229" t="s">
        <v>652</v>
      </c>
      <c r="F229" t="s">
        <v>689</v>
      </c>
      <c r="G229" t="s">
        <v>701</v>
      </c>
      <c r="H229" t="s">
        <v>707</v>
      </c>
      <c r="I229" t="s">
        <v>717</v>
      </c>
      <c r="J229" t="s">
        <v>731</v>
      </c>
      <c r="K229" t="s">
        <v>1130</v>
      </c>
      <c r="L229" s="8">
        <v>1202.47</v>
      </c>
      <c r="M229" s="8">
        <v>1444.72</v>
      </c>
      <c r="N229" s="8">
        <v>0.24099999999999999</v>
      </c>
      <c r="O229">
        <v>10</v>
      </c>
      <c r="P229">
        <f t="shared" si="48"/>
        <v>8</v>
      </c>
      <c r="Q229">
        <f t="shared" si="49"/>
        <v>10965.424800000001</v>
      </c>
      <c r="R229">
        <f t="shared" si="50"/>
        <v>12024.7</v>
      </c>
      <c r="S229">
        <f t="shared" si="51"/>
        <v>-1059.2752</v>
      </c>
      <c r="T229">
        <f t="shared" si="52"/>
        <v>-9.660138292134382E-2</v>
      </c>
      <c r="U229" t="str">
        <f t="shared" si="53"/>
        <v>Dec-2024</v>
      </c>
      <c r="V229" t="str">
        <f t="shared" si="54"/>
        <v>Q4-2024</v>
      </c>
      <c r="W229" t="str">
        <f t="shared" si="55"/>
        <v>Medium</v>
      </c>
      <c r="X229" t="str">
        <f t="shared" si="56"/>
        <v>Asia &gt; Japan &gt; Tokyo</v>
      </c>
      <c r="Y229" t="str" cm="1">
        <f t="array" ref="Y229">TEXT(_xlfn.AGGREGATE(15, 6, IF($E$2:$E$1000=E229, $B$2:$B$1000, ""), 1), "MMM-YYYY")</f>
        <v>Mar-2023</v>
      </c>
      <c r="Z229">
        <f t="shared" si="57"/>
        <v>21</v>
      </c>
      <c r="AA229">
        <f t="shared" si="58"/>
        <v>21</v>
      </c>
      <c r="AB229">
        <f t="shared" si="59"/>
        <v>1745430.1753</v>
      </c>
      <c r="AC229">
        <f>SUMIFS($Q$2:Q229, $J$2:J229, J229)</f>
        <v>1554015.44413</v>
      </c>
      <c r="AD229">
        <f t="shared" si="60"/>
        <v>0.8903337790999859</v>
      </c>
      <c r="AE229" t="str">
        <f t="shared" si="61"/>
        <v>B</v>
      </c>
      <c r="AF229">
        <f t="shared" si="62"/>
        <v>0</v>
      </c>
      <c r="AG229">
        <f t="shared" si="63"/>
        <v>1</v>
      </c>
      <c r="AH229">
        <f>MIN(StagingTable[[#This Row],[DiscountPct]], ControlPanel!$B$2/100)</f>
        <v>0.24099999999999999</v>
      </c>
      <c r="AI229">
        <f>StagingTable[[#This Row],[UnitCost]] * (1 + ControlPanel!$B$3/100)</f>
        <v>1382.8405</v>
      </c>
      <c r="AJ229">
        <f>StagingTable[[#This Row],[Quantity]] * (1 + ControlPanel!$B$4/100)</f>
        <v>12</v>
      </c>
      <c r="AK229">
        <f>StagingTable[[#This Row],[UnitPrice]] * StagingTable[[#This Row],[UpliftedQuantity]] * (1 - StagingTable[[#This Row],[AdjustedDiscountPct]])</f>
        <v>13158.509759999999</v>
      </c>
      <c r="AL229">
        <f>StagingTable[[#This Row],[InflatedUnitCost]] * StagingTable[[#This Row],[UpliftedQuantity]]</f>
        <v>16594.085999999999</v>
      </c>
      <c r="AM229">
        <f>StagingTable[[#This Row],[ScenarioRevenue]] - StagingTable[[#This Row],[ScenarioCost]]</f>
        <v>-3435.5762400000003</v>
      </c>
    </row>
    <row r="230" spans="1:39" x14ac:dyDescent="0.35">
      <c r="A230" t="s">
        <v>384</v>
      </c>
      <c r="B230" s="6">
        <v>45286</v>
      </c>
      <c r="C230" s="2">
        <v>45294</v>
      </c>
      <c r="D230" t="s">
        <v>649</v>
      </c>
      <c r="E230" t="s">
        <v>657</v>
      </c>
      <c r="F230" t="s">
        <v>679</v>
      </c>
      <c r="G230" t="s">
        <v>705</v>
      </c>
      <c r="H230" t="s">
        <v>707</v>
      </c>
      <c r="I230" t="s">
        <v>724</v>
      </c>
      <c r="J230" t="s">
        <v>731</v>
      </c>
      <c r="K230" t="s">
        <v>1104</v>
      </c>
      <c r="L230" s="8">
        <v>492.75</v>
      </c>
      <c r="M230" s="8">
        <v>731.29</v>
      </c>
      <c r="N230" s="8">
        <v>5.8000000000000003E-2</v>
      </c>
      <c r="O230">
        <v>15</v>
      </c>
      <c r="P230">
        <f t="shared" si="48"/>
        <v>8</v>
      </c>
      <c r="Q230">
        <f t="shared" si="49"/>
        <v>10333.127699999997</v>
      </c>
      <c r="R230">
        <f t="shared" si="50"/>
        <v>7391.25</v>
      </c>
      <c r="S230">
        <f t="shared" si="51"/>
        <v>2941.8776999999973</v>
      </c>
      <c r="T230">
        <f t="shared" si="52"/>
        <v>0.28470350753528362</v>
      </c>
      <c r="U230" t="str">
        <f t="shared" si="53"/>
        <v>Dec-2023</v>
      </c>
      <c r="V230" t="str">
        <f t="shared" si="54"/>
        <v>Q4-2023</v>
      </c>
      <c r="W230" t="str">
        <f t="shared" si="55"/>
        <v>Low</v>
      </c>
      <c r="X230" t="str">
        <f t="shared" si="56"/>
        <v>Europe &gt; France &gt; Lyon</v>
      </c>
      <c r="Y230" t="str" cm="1">
        <f t="array" ref="Y230">TEXT(_xlfn.AGGREGATE(15, 6, IF($E$2:$E$1000=E230, $B$2:$B$1000, ""), 1), "MMM-YYYY")</f>
        <v>Jan-2023</v>
      </c>
      <c r="Z230">
        <f t="shared" si="57"/>
        <v>11</v>
      </c>
      <c r="AA230">
        <f t="shared" si="58"/>
        <v>11</v>
      </c>
      <c r="AB230">
        <f t="shared" si="59"/>
        <v>1745430.1753</v>
      </c>
      <c r="AC230">
        <f>SUMIFS($Q$2:Q230, $J$2:J230, J230)</f>
        <v>1564348.57183</v>
      </c>
      <c r="AD230">
        <f t="shared" si="60"/>
        <v>0.89625388283500018</v>
      </c>
      <c r="AE230" t="str">
        <f t="shared" si="61"/>
        <v>B</v>
      </c>
      <c r="AF230">
        <f t="shared" si="62"/>
        <v>0</v>
      </c>
      <c r="AG230">
        <f t="shared" si="63"/>
        <v>0</v>
      </c>
      <c r="AH230">
        <f>MIN(StagingTable[[#This Row],[DiscountPct]], ControlPanel!$B$2/100)</f>
        <v>5.8000000000000003E-2</v>
      </c>
      <c r="AI230">
        <f>StagingTable[[#This Row],[UnitCost]] * (1 + ControlPanel!$B$3/100)</f>
        <v>566.66249999999991</v>
      </c>
      <c r="AJ230">
        <f>StagingTable[[#This Row],[Quantity]] * (1 + ControlPanel!$B$4/100)</f>
        <v>18</v>
      </c>
      <c r="AK230">
        <f>StagingTable[[#This Row],[UnitPrice]] * StagingTable[[#This Row],[UpliftedQuantity]] * (1 - StagingTable[[#This Row],[AdjustedDiscountPct]])</f>
        <v>12399.753239999998</v>
      </c>
      <c r="AL230">
        <f>StagingTable[[#This Row],[InflatedUnitCost]] * StagingTable[[#This Row],[UpliftedQuantity]]</f>
        <v>10199.924999999999</v>
      </c>
      <c r="AM230">
        <f>StagingTable[[#This Row],[ScenarioRevenue]] - StagingTable[[#This Row],[ScenarioCost]]</f>
        <v>2199.8282399999989</v>
      </c>
    </row>
    <row r="231" spans="1:39" x14ac:dyDescent="0.35">
      <c r="A231" t="s">
        <v>363</v>
      </c>
      <c r="B231" s="6">
        <v>45825</v>
      </c>
      <c r="C231" s="2">
        <v>45843</v>
      </c>
      <c r="D231" t="s">
        <v>647</v>
      </c>
      <c r="E231" t="s">
        <v>654</v>
      </c>
      <c r="F231" t="s">
        <v>680</v>
      </c>
      <c r="G231" t="s">
        <v>704</v>
      </c>
      <c r="H231" t="s">
        <v>709</v>
      </c>
      <c r="I231" t="s">
        <v>716</v>
      </c>
      <c r="J231" t="s">
        <v>731</v>
      </c>
      <c r="K231" t="s">
        <v>1083</v>
      </c>
      <c r="L231" s="8">
        <v>982.93</v>
      </c>
      <c r="M231" s="8">
        <v>2299.3000000000002</v>
      </c>
      <c r="N231" s="8">
        <v>0.113</v>
      </c>
      <c r="O231">
        <v>5</v>
      </c>
      <c r="P231">
        <f t="shared" si="48"/>
        <v>18</v>
      </c>
      <c r="Q231">
        <f t="shared" si="49"/>
        <v>10197.395500000001</v>
      </c>
      <c r="R231">
        <f t="shared" si="50"/>
        <v>4914.6499999999996</v>
      </c>
      <c r="S231">
        <f t="shared" si="51"/>
        <v>5282.7455000000009</v>
      </c>
      <c r="T231">
        <f t="shared" si="52"/>
        <v>0.51804850562087157</v>
      </c>
      <c r="U231" t="str">
        <f t="shared" si="53"/>
        <v>Jun-2025</v>
      </c>
      <c r="V231" t="str">
        <f t="shared" si="54"/>
        <v>Q2-2025</v>
      </c>
      <c r="W231" t="str">
        <f t="shared" si="55"/>
        <v>High</v>
      </c>
      <c r="X231" t="str">
        <f t="shared" si="56"/>
        <v>Asia &gt; India &gt; Delhi</v>
      </c>
      <c r="Y231" t="str" cm="1">
        <f t="array" ref="Y231">TEXT(_xlfn.AGGREGATE(15, 6, IF($E$2:$E$1000=E231, $B$2:$B$1000, ""), 1), "MMM-YYYY")</f>
        <v>Jan-2023</v>
      </c>
      <c r="Z231">
        <f t="shared" si="57"/>
        <v>29</v>
      </c>
      <c r="AA231">
        <f t="shared" si="58"/>
        <v>29</v>
      </c>
      <c r="AB231">
        <f t="shared" si="59"/>
        <v>1745430.1753</v>
      </c>
      <c r="AC231">
        <f>SUMIFS($Q$2:Q231, $J$2:J231, J231)</f>
        <v>1574545.9673300001</v>
      </c>
      <c r="AD231">
        <f t="shared" si="60"/>
        <v>0.90209622224468033</v>
      </c>
      <c r="AE231" t="str">
        <f t="shared" si="61"/>
        <v>B</v>
      </c>
      <c r="AF231">
        <f t="shared" si="62"/>
        <v>0</v>
      </c>
      <c r="AG231">
        <f t="shared" si="63"/>
        <v>0</v>
      </c>
      <c r="AH231">
        <f>MIN(StagingTable[[#This Row],[DiscountPct]], ControlPanel!$B$2/100)</f>
        <v>0.113</v>
      </c>
      <c r="AI231">
        <f>StagingTable[[#This Row],[UnitCost]] * (1 + ControlPanel!$B$3/100)</f>
        <v>1130.3694999999998</v>
      </c>
      <c r="AJ231">
        <f>StagingTable[[#This Row],[Quantity]] * (1 + ControlPanel!$B$4/100)</f>
        <v>6</v>
      </c>
      <c r="AK231">
        <f>StagingTable[[#This Row],[UnitPrice]] * StagingTable[[#This Row],[UpliftedQuantity]] * (1 - StagingTable[[#This Row],[AdjustedDiscountPct]])</f>
        <v>12236.874600000001</v>
      </c>
      <c r="AL231">
        <f>StagingTable[[#This Row],[InflatedUnitCost]] * StagingTable[[#This Row],[UpliftedQuantity]]</f>
        <v>6782.2169999999987</v>
      </c>
      <c r="AM231">
        <f>StagingTable[[#This Row],[ScenarioRevenue]] - StagingTable[[#This Row],[ScenarioCost]]</f>
        <v>5454.6576000000023</v>
      </c>
    </row>
    <row r="232" spans="1:39" x14ac:dyDescent="0.35">
      <c r="A232" t="s">
        <v>79</v>
      </c>
      <c r="B232" s="6">
        <v>44972</v>
      </c>
      <c r="C232" s="2">
        <v>44983</v>
      </c>
      <c r="D232" t="s">
        <v>646</v>
      </c>
      <c r="E232" t="s">
        <v>661</v>
      </c>
      <c r="F232" t="s">
        <v>682</v>
      </c>
      <c r="G232" t="s">
        <v>703</v>
      </c>
      <c r="H232" t="s">
        <v>707</v>
      </c>
      <c r="I232" t="s">
        <v>723</v>
      </c>
      <c r="J232" t="s">
        <v>731</v>
      </c>
      <c r="K232" t="s">
        <v>798</v>
      </c>
      <c r="L232" s="8">
        <v>498.5</v>
      </c>
      <c r="M232" s="8">
        <v>755.87</v>
      </c>
      <c r="N232" s="8">
        <v>0.13</v>
      </c>
      <c r="O232">
        <v>14</v>
      </c>
      <c r="P232">
        <f t="shared" si="48"/>
        <v>11</v>
      </c>
      <c r="Q232">
        <f t="shared" si="49"/>
        <v>9206.4966000000004</v>
      </c>
      <c r="R232">
        <f t="shared" si="50"/>
        <v>6979</v>
      </c>
      <c r="S232">
        <f t="shared" si="51"/>
        <v>2227.4966000000004</v>
      </c>
      <c r="T232">
        <f t="shared" si="52"/>
        <v>0.24194834330357548</v>
      </c>
      <c r="U232" t="str">
        <f t="shared" si="53"/>
        <v>Feb-2023</v>
      </c>
      <c r="V232" t="str">
        <f t="shared" si="54"/>
        <v>Q1-2023</v>
      </c>
      <c r="W232" t="str">
        <f t="shared" si="55"/>
        <v>Low</v>
      </c>
      <c r="X232" t="str">
        <f t="shared" si="56"/>
        <v>Africa &gt; South Africa &gt; Johannesburg</v>
      </c>
      <c r="Y232" t="str" cm="1">
        <f t="array" ref="Y232">TEXT(_xlfn.AGGREGATE(15, 6, IF($E$2:$E$1000=E232, $B$2:$B$1000, ""), 1), "MMM-YYYY")</f>
        <v>Jan-2023</v>
      </c>
      <c r="Z232">
        <f t="shared" si="57"/>
        <v>1</v>
      </c>
      <c r="AA232">
        <f t="shared" si="58"/>
        <v>1</v>
      </c>
      <c r="AB232">
        <f t="shared" si="59"/>
        <v>1745430.1753</v>
      </c>
      <c r="AC232">
        <f>SUMIFS($Q$2:Q232, $J$2:J232, J232)</f>
        <v>1583752.4639300001</v>
      </c>
      <c r="AD232">
        <f t="shared" si="60"/>
        <v>0.90737085123315742</v>
      </c>
      <c r="AE232" t="str">
        <f t="shared" si="61"/>
        <v>B</v>
      </c>
      <c r="AF232">
        <f t="shared" si="62"/>
        <v>0</v>
      </c>
      <c r="AG232">
        <f t="shared" si="63"/>
        <v>0</v>
      </c>
      <c r="AH232">
        <f>MIN(StagingTable[[#This Row],[DiscountPct]], ControlPanel!$B$2/100)</f>
        <v>0.13</v>
      </c>
      <c r="AI232">
        <f>StagingTable[[#This Row],[UnitCost]] * (1 + ControlPanel!$B$3/100)</f>
        <v>573.27499999999998</v>
      </c>
      <c r="AJ232">
        <f>StagingTable[[#This Row],[Quantity]] * (1 + ControlPanel!$B$4/100)</f>
        <v>16.8</v>
      </c>
      <c r="AK232">
        <f>StagingTable[[#This Row],[UnitPrice]] * StagingTable[[#This Row],[UpliftedQuantity]] * (1 - StagingTable[[#This Row],[AdjustedDiscountPct]])</f>
        <v>11047.79592</v>
      </c>
      <c r="AL232">
        <f>StagingTable[[#This Row],[InflatedUnitCost]] * StagingTable[[#This Row],[UpliftedQuantity]]</f>
        <v>9631.02</v>
      </c>
      <c r="AM232">
        <f>StagingTable[[#This Row],[ScenarioRevenue]] - StagingTable[[#This Row],[ScenarioCost]]</f>
        <v>1416.77592</v>
      </c>
    </row>
    <row r="233" spans="1:39" x14ac:dyDescent="0.35">
      <c r="A233" t="s">
        <v>323</v>
      </c>
      <c r="B233" s="6">
        <v>44936</v>
      </c>
      <c r="C233" s="2">
        <v>44955</v>
      </c>
      <c r="D233" t="s">
        <v>649</v>
      </c>
      <c r="E233" t="s">
        <v>657</v>
      </c>
      <c r="F233" t="s">
        <v>679</v>
      </c>
      <c r="G233" t="s">
        <v>703</v>
      </c>
      <c r="H233" t="s">
        <v>711</v>
      </c>
      <c r="I233" t="s">
        <v>726</v>
      </c>
      <c r="J233" t="s">
        <v>731</v>
      </c>
      <c r="K233" t="s">
        <v>1043</v>
      </c>
      <c r="L233" s="8">
        <v>401.66</v>
      </c>
      <c r="M233" s="8">
        <v>772.09</v>
      </c>
      <c r="N233" s="8">
        <v>8.8999999999999996E-2</v>
      </c>
      <c r="O233">
        <v>13</v>
      </c>
      <c r="P233">
        <f t="shared" si="48"/>
        <v>19</v>
      </c>
      <c r="Q233">
        <f t="shared" si="49"/>
        <v>9143.8618700000006</v>
      </c>
      <c r="R233">
        <f t="shared" si="50"/>
        <v>5221.58</v>
      </c>
      <c r="S233">
        <f t="shared" si="51"/>
        <v>3922.2818700000007</v>
      </c>
      <c r="T233">
        <f t="shared" si="52"/>
        <v>0.42895244107619052</v>
      </c>
      <c r="U233" t="str">
        <f t="shared" si="53"/>
        <v>Jan-2023</v>
      </c>
      <c r="V233" t="str">
        <f t="shared" si="54"/>
        <v>Q1-2023</v>
      </c>
      <c r="W233" t="str">
        <f t="shared" si="55"/>
        <v>Low</v>
      </c>
      <c r="X233" t="str">
        <f t="shared" si="56"/>
        <v>Europe &gt; France &gt; Lyon</v>
      </c>
      <c r="Y233" t="str" cm="1">
        <f t="array" ref="Y233">TEXT(_xlfn.AGGREGATE(15, 6, IF($E$2:$E$1000=E233, $B$2:$B$1000, ""), 1), "MMM-YYYY")</f>
        <v>Jan-2023</v>
      </c>
      <c r="Z233">
        <f t="shared" si="57"/>
        <v>0</v>
      </c>
      <c r="AA233">
        <f t="shared" si="58"/>
        <v>0</v>
      </c>
      <c r="AB233">
        <f t="shared" si="59"/>
        <v>1745430.1753</v>
      </c>
      <c r="AC233">
        <f>SUMIFS($Q$2:Q233, $J$2:J233, J233)</f>
        <v>1592896.3258</v>
      </c>
      <c r="AD233">
        <f t="shared" si="60"/>
        <v>0.91260959523987673</v>
      </c>
      <c r="AE233" t="str">
        <f t="shared" si="61"/>
        <v>B</v>
      </c>
      <c r="AF233">
        <f t="shared" si="62"/>
        <v>0</v>
      </c>
      <c r="AG233">
        <f t="shared" si="63"/>
        <v>0</v>
      </c>
      <c r="AH233">
        <f>MIN(StagingTable[[#This Row],[DiscountPct]], ControlPanel!$B$2/100)</f>
        <v>8.8999999999999996E-2</v>
      </c>
      <c r="AI233">
        <f>StagingTable[[#This Row],[UnitCost]] * (1 + ControlPanel!$B$3/100)</f>
        <v>461.90899999999999</v>
      </c>
      <c r="AJ233">
        <f>StagingTable[[#This Row],[Quantity]] * (1 + ControlPanel!$B$4/100)</f>
        <v>15.6</v>
      </c>
      <c r="AK233">
        <f>StagingTable[[#This Row],[UnitPrice]] * StagingTable[[#This Row],[UpliftedQuantity]] * (1 - StagingTable[[#This Row],[AdjustedDiscountPct]])</f>
        <v>10972.634243999999</v>
      </c>
      <c r="AL233">
        <f>StagingTable[[#This Row],[InflatedUnitCost]] * StagingTable[[#This Row],[UpliftedQuantity]]</f>
        <v>7205.7803999999996</v>
      </c>
      <c r="AM233">
        <f>StagingTable[[#This Row],[ScenarioRevenue]] - StagingTable[[#This Row],[ScenarioCost]]</f>
        <v>3766.8538439999993</v>
      </c>
    </row>
    <row r="234" spans="1:39" x14ac:dyDescent="0.35">
      <c r="A234" t="s">
        <v>542</v>
      </c>
      <c r="B234" s="6">
        <v>45448</v>
      </c>
      <c r="C234" s="2">
        <v>45466</v>
      </c>
      <c r="D234" t="s">
        <v>646</v>
      </c>
      <c r="E234" t="s">
        <v>650</v>
      </c>
      <c r="F234" t="s">
        <v>664</v>
      </c>
      <c r="G234" t="s">
        <v>704</v>
      </c>
      <c r="H234" t="s">
        <v>710</v>
      </c>
      <c r="I234" t="s">
        <v>726</v>
      </c>
      <c r="J234" t="s">
        <v>731</v>
      </c>
      <c r="K234" t="s">
        <v>1261</v>
      </c>
      <c r="L234" s="8">
        <v>1208.74</v>
      </c>
      <c r="M234" s="8">
        <v>1594.78</v>
      </c>
      <c r="N234" s="8">
        <v>5.8999999999999997E-2</v>
      </c>
      <c r="O234">
        <v>6</v>
      </c>
      <c r="P234">
        <f t="shared" si="48"/>
        <v>18</v>
      </c>
      <c r="Q234">
        <f t="shared" si="49"/>
        <v>9004.12788</v>
      </c>
      <c r="R234">
        <f t="shared" si="50"/>
        <v>7252.4400000000005</v>
      </c>
      <c r="S234">
        <f t="shared" si="51"/>
        <v>1751.6878799999995</v>
      </c>
      <c r="T234">
        <f t="shared" si="52"/>
        <v>0.19454275898178375</v>
      </c>
      <c r="U234" t="str">
        <f t="shared" si="53"/>
        <v>Jun-2024</v>
      </c>
      <c r="V234" t="str">
        <f t="shared" si="54"/>
        <v>Q2-2024</v>
      </c>
      <c r="W234" t="str">
        <f t="shared" si="55"/>
        <v>Medium</v>
      </c>
      <c r="X234" t="str">
        <f t="shared" si="56"/>
        <v>Africa &gt; Kenya &gt; Nairobi</v>
      </c>
      <c r="Y234" t="str" cm="1">
        <f t="array" ref="Y234">TEXT(_xlfn.AGGREGATE(15, 6, IF($E$2:$E$1000=E234, $B$2:$B$1000, ""), 1), "MMM-YYYY")</f>
        <v>Jan-2023</v>
      </c>
      <c r="Z234">
        <f t="shared" si="57"/>
        <v>17</v>
      </c>
      <c r="AA234">
        <f t="shared" si="58"/>
        <v>17</v>
      </c>
      <c r="AB234">
        <f t="shared" si="59"/>
        <v>1745430.1753</v>
      </c>
      <c r="AC234">
        <f>SUMIFS($Q$2:Q234, $J$2:J234, J234)</f>
        <v>1601900.45368</v>
      </c>
      <c r="AD234">
        <f t="shared" si="60"/>
        <v>0.9177682821970633</v>
      </c>
      <c r="AE234" t="str">
        <f t="shared" si="61"/>
        <v>B</v>
      </c>
      <c r="AF234">
        <f t="shared" si="62"/>
        <v>0</v>
      </c>
      <c r="AG234">
        <f t="shared" si="63"/>
        <v>0</v>
      </c>
      <c r="AH234">
        <f>MIN(StagingTable[[#This Row],[DiscountPct]], ControlPanel!$B$2/100)</f>
        <v>5.8999999999999997E-2</v>
      </c>
      <c r="AI234">
        <f>StagingTable[[#This Row],[UnitCost]] * (1 + ControlPanel!$B$3/100)</f>
        <v>1390.0509999999999</v>
      </c>
      <c r="AJ234">
        <f>StagingTable[[#This Row],[Quantity]] * (1 + ControlPanel!$B$4/100)</f>
        <v>7.1999999999999993</v>
      </c>
      <c r="AK234">
        <f>StagingTable[[#This Row],[UnitPrice]] * StagingTable[[#This Row],[UpliftedQuantity]] * (1 - StagingTable[[#This Row],[AdjustedDiscountPct]])</f>
        <v>10804.953455999999</v>
      </c>
      <c r="AL234">
        <f>StagingTable[[#This Row],[InflatedUnitCost]] * StagingTable[[#This Row],[UpliftedQuantity]]</f>
        <v>10008.367199999999</v>
      </c>
      <c r="AM234">
        <f>StagingTable[[#This Row],[ScenarioRevenue]] - StagingTable[[#This Row],[ScenarioCost]]</f>
        <v>796.5862560000005</v>
      </c>
    </row>
    <row r="235" spans="1:39" x14ac:dyDescent="0.35">
      <c r="A235" t="s">
        <v>619</v>
      </c>
      <c r="B235" s="6">
        <v>45186</v>
      </c>
      <c r="C235" s="2">
        <v>45201</v>
      </c>
      <c r="D235" t="s">
        <v>648</v>
      </c>
      <c r="E235" t="s">
        <v>655</v>
      </c>
      <c r="F235" t="s">
        <v>692</v>
      </c>
      <c r="G235" t="s">
        <v>705</v>
      </c>
      <c r="H235" t="s">
        <v>707</v>
      </c>
      <c r="I235" t="s">
        <v>717</v>
      </c>
      <c r="J235" t="s">
        <v>731</v>
      </c>
      <c r="K235" t="s">
        <v>1337</v>
      </c>
      <c r="L235" s="8">
        <v>689.33</v>
      </c>
      <c r="M235" s="8">
        <v>668.27</v>
      </c>
      <c r="N235" s="8">
        <v>0.186</v>
      </c>
      <c r="O235">
        <v>16</v>
      </c>
      <c r="P235">
        <f t="shared" si="48"/>
        <v>15</v>
      </c>
      <c r="Q235">
        <f t="shared" si="49"/>
        <v>8703.5484799999995</v>
      </c>
      <c r="R235">
        <f t="shared" si="50"/>
        <v>11029.28</v>
      </c>
      <c r="S235">
        <f t="shared" si="51"/>
        <v>-2325.7315200000012</v>
      </c>
      <c r="T235">
        <f t="shared" si="52"/>
        <v>-0.2672164721486105</v>
      </c>
      <c r="U235" t="str">
        <f t="shared" si="53"/>
        <v>Sep-2023</v>
      </c>
      <c r="V235" t="str">
        <f t="shared" si="54"/>
        <v>Q3-2023</v>
      </c>
      <c r="W235" t="str">
        <f t="shared" si="55"/>
        <v>Low</v>
      </c>
      <c r="X235" t="str">
        <f t="shared" si="56"/>
        <v>Americas &gt; Brazil &gt; Rio de Janeiro</v>
      </c>
      <c r="Y235" t="str" cm="1">
        <f t="array" ref="Y235">TEXT(_xlfn.AGGREGATE(15, 6, IF($E$2:$E$1000=E235, $B$2:$B$1000, ""), 1), "MMM-YYYY")</f>
        <v>Jan-2023</v>
      </c>
      <c r="Z235">
        <f t="shared" si="57"/>
        <v>8</v>
      </c>
      <c r="AA235">
        <f t="shared" si="58"/>
        <v>8</v>
      </c>
      <c r="AB235">
        <f t="shared" si="59"/>
        <v>1745430.1753</v>
      </c>
      <c r="AC235">
        <f>SUMIFS($Q$2:Q235, $J$2:J235, J235)</f>
        <v>1610604.0021600001</v>
      </c>
      <c r="AD235">
        <f t="shared" si="60"/>
        <v>0.92275475980193467</v>
      </c>
      <c r="AE235" t="str">
        <f t="shared" si="61"/>
        <v>B</v>
      </c>
      <c r="AF235">
        <f t="shared" si="62"/>
        <v>0</v>
      </c>
      <c r="AG235">
        <f t="shared" si="63"/>
        <v>0</v>
      </c>
      <c r="AH235">
        <f>MIN(StagingTable[[#This Row],[DiscountPct]], ControlPanel!$B$2/100)</f>
        <v>0.186</v>
      </c>
      <c r="AI235">
        <f>StagingTable[[#This Row],[UnitCost]] * (1 + ControlPanel!$B$3/100)</f>
        <v>792.72950000000003</v>
      </c>
      <c r="AJ235">
        <f>StagingTable[[#This Row],[Quantity]] * (1 + ControlPanel!$B$4/100)</f>
        <v>19.2</v>
      </c>
      <c r="AK235">
        <f>StagingTable[[#This Row],[UnitPrice]] * StagingTable[[#This Row],[UpliftedQuantity]] * (1 - StagingTable[[#This Row],[AdjustedDiscountPct]])</f>
        <v>10444.258176000001</v>
      </c>
      <c r="AL235">
        <f>StagingTable[[#This Row],[InflatedUnitCost]] * StagingTable[[#This Row],[UpliftedQuantity]]</f>
        <v>15220.4064</v>
      </c>
      <c r="AM235">
        <f>StagingTable[[#This Row],[ScenarioRevenue]] - StagingTable[[#This Row],[ScenarioCost]]</f>
        <v>-4776.1482239999987</v>
      </c>
    </row>
    <row r="236" spans="1:39" x14ac:dyDescent="0.35">
      <c r="A236" t="s">
        <v>522</v>
      </c>
      <c r="B236" s="6">
        <v>45029</v>
      </c>
      <c r="C236" s="2">
        <v>45036</v>
      </c>
      <c r="D236" t="s">
        <v>649</v>
      </c>
      <c r="E236" t="s">
        <v>657</v>
      </c>
      <c r="F236" t="s">
        <v>679</v>
      </c>
      <c r="G236" t="s">
        <v>705</v>
      </c>
      <c r="H236" t="s">
        <v>708</v>
      </c>
      <c r="I236" t="s">
        <v>720</v>
      </c>
      <c r="J236" t="s">
        <v>731</v>
      </c>
      <c r="K236" t="s">
        <v>1241</v>
      </c>
      <c r="L236" s="8">
        <v>227.02</v>
      </c>
      <c r="M236" s="8">
        <v>434.72</v>
      </c>
      <c r="N236" s="8">
        <v>9.8000000000000004E-2</v>
      </c>
      <c r="O236">
        <v>22</v>
      </c>
      <c r="P236">
        <f t="shared" si="48"/>
        <v>7</v>
      </c>
      <c r="Q236">
        <f t="shared" si="49"/>
        <v>8626.5836799999997</v>
      </c>
      <c r="R236">
        <f t="shared" si="50"/>
        <v>4994.4400000000005</v>
      </c>
      <c r="S236">
        <f t="shared" si="51"/>
        <v>3632.1436799999992</v>
      </c>
      <c r="T236">
        <f t="shared" si="52"/>
        <v>0.42104079838938041</v>
      </c>
      <c r="U236" t="str">
        <f t="shared" si="53"/>
        <v>Apr-2023</v>
      </c>
      <c r="V236" t="str">
        <f t="shared" si="54"/>
        <v>Q2-2023</v>
      </c>
      <c r="W236" t="str">
        <f t="shared" si="55"/>
        <v>Low</v>
      </c>
      <c r="X236" t="str">
        <f t="shared" si="56"/>
        <v>Europe &gt; France &gt; Lyon</v>
      </c>
      <c r="Y236" t="str" cm="1">
        <f t="array" ref="Y236">TEXT(_xlfn.AGGREGATE(15, 6, IF($E$2:$E$1000=E236, $B$2:$B$1000, ""), 1), "MMM-YYYY")</f>
        <v>Jan-2023</v>
      </c>
      <c r="Z236">
        <f t="shared" si="57"/>
        <v>3</v>
      </c>
      <c r="AA236">
        <f t="shared" si="58"/>
        <v>3</v>
      </c>
      <c r="AB236">
        <f t="shared" si="59"/>
        <v>1745430.1753</v>
      </c>
      <c r="AC236">
        <f>SUMIFS($Q$2:Q236, $J$2:J236, J236)</f>
        <v>1619230.5858400001</v>
      </c>
      <c r="AD236">
        <f t="shared" si="60"/>
        <v>0.92769714237448142</v>
      </c>
      <c r="AE236" t="str">
        <f t="shared" si="61"/>
        <v>B</v>
      </c>
      <c r="AF236">
        <f t="shared" si="62"/>
        <v>1</v>
      </c>
      <c r="AG236">
        <f t="shared" si="63"/>
        <v>0</v>
      </c>
      <c r="AH236">
        <f>MIN(StagingTable[[#This Row],[DiscountPct]], ControlPanel!$B$2/100)</f>
        <v>9.8000000000000004E-2</v>
      </c>
      <c r="AI236">
        <f>StagingTable[[#This Row],[UnitCost]] * (1 + ControlPanel!$B$3/100)</f>
        <v>261.07299999999998</v>
      </c>
      <c r="AJ236">
        <f>StagingTable[[#This Row],[Quantity]] * (1 + ControlPanel!$B$4/100)</f>
        <v>26.4</v>
      </c>
      <c r="AK236">
        <f>StagingTable[[#This Row],[UnitPrice]] * StagingTable[[#This Row],[UpliftedQuantity]] * (1 - StagingTable[[#This Row],[AdjustedDiscountPct]])</f>
        <v>10351.900416</v>
      </c>
      <c r="AL236">
        <f>StagingTable[[#This Row],[InflatedUnitCost]] * StagingTable[[#This Row],[UpliftedQuantity]]</f>
        <v>6892.3271999999988</v>
      </c>
      <c r="AM236">
        <f>StagingTable[[#This Row],[ScenarioRevenue]] - StagingTable[[#This Row],[ScenarioCost]]</f>
        <v>3459.5732160000016</v>
      </c>
    </row>
    <row r="237" spans="1:39" x14ac:dyDescent="0.35">
      <c r="A237" t="s">
        <v>598</v>
      </c>
      <c r="B237" s="6">
        <v>45507</v>
      </c>
      <c r="C237" s="2">
        <v>45513</v>
      </c>
      <c r="D237" t="s">
        <v>646</v>
      </c>
      <c r="E237" t="s">
        <v>650</v>
      </c>
      <c r="F237" t="s">
        <v>675</v>
      </c>
      <c r="G237" t="s">
        <v>704</v>
      </c>
      <c r="H237" t="s">
        <v>709</v>
      </c>
      <c r="I237" t="s">
        <v>722</v>
      </c>
      <c r="J237" t="s">
        <v>731</v>
      </c>
      <c r="K237" t="s">
        <v>1316</v>
      </c>
      <c r="L237" s="8">
        <v>643.21</v>
      </c>
      <c r="M237" s="8">
        <v>1112.81</v>
      </c>
      <c r="N237" s="8">
        <v>0.14099999999999999</v>
      </c>
      <c r="O237">
        <v>9</v>
      </c>
      <c r="P237">
        <f t="shared" si="48"/>
        <v>6</v>
      </c>
      <c r="Q237">
        <f t="shared" si="49"/>
        <v>8603.1341099999991</v>
      </c>
      <c r="R237">
        <f t="shared" si="50"/>
        <v>5788.89</v>
      </c>
      <c r="S237">
        <f t="shared" si="51"/>
        <v>2814.2441099999987</v>
      </c>
      <c r="T237">
        <f t="shared" si="52"/>
        <v>0.32711847496702562</v>
      </c>
      <c r="U237" t="str">
        <f t="shared" si="53"/>
        <v>Aug-2024</v>
      </c>
      <c r="V237" t="str">
        <f t="shared" si="54"/>
        <v>Q3-2024</v>
      </c>
      <c r="W237" t="str">
        <f t="shared" si="55"/>
        <v>Medium</v>
      </c>
      <c r="X237" t="str">
        <f t="shared" si="56"/>
        <v>Africa &gt; Kenya &gt; Mombasa</v>
      </c>
      <c r="Y237" t="str" cm="1">
        <f t="array" ref="Y237">TEXT(_xlfn.AGGREGATE(15, 6, IF($E$2:$E$1000=E237, $B$2:$B$1000, ""), 1), "MMM-YYYY")</f>
        <v>Jan-2023</v>
      </c>
      <c r="Z237">
        <f t="shared" si="57"/>
        <v>19</v>
      </c>
      <c r="AA237">
        <f t="shared" si="58"/>
        <v>19</v>
      </c>
      <c r="AB237">
        <f t="shared" si="59"/>
        <v>1745430.1753</v>
      </c>
      <c r="AC237">
        <f>SUMIFS($Q$2:Q237, $J$2:J237, J237)</f>
        <v>1627833.7199500001</v>
      </c>
      <c r="AD237">
        <f t="shared" si="60"/>
        <v>0.93262609010997088</v>
      </c>
      <c r="AE237" t="str">
        <f t="shared" si="61"/>
        <v>B</v>
      </c>
      <c r="AF237">
        <f t="shared" si="62"/>
        <v>1</v>
      </c>
      <c r="AG237">
        <f t="shared" si="63"/>
        <v>0</v>
      </c>
      <c r="AH237">
        <f>MIN(StagingTable[[#This Row],[DiscountPct]], ControlPanel!$B$2/100)</f>
        <v>0.14099999999999999</v>
      </c>
      <c r="AI237">
        <f>StagingTable[[#This Row],[UnitCost]] * (1 + ControlPanel!$B$3/100)</f>
        <v>739.69150000000002</v>
      </c>
      <c r="AJ237">
        <f>StagingTable[[#This Row],[Quantity]] * (1 + ControlPanel!$B$4/100)</f>
        <v>10.799999999999999</v>
      </c>
      <c r="AK237">
        <f>StagingTable[[#This Row],[UnitPrice]] * StagingTable[[#This Row],[UpliftedQuantity]] * (1 - StagingTable[[#This Row],[AdjustedDiscountPct]])</f>
        <v>10323.760931999997</v>
      </c>
      <c r="AL237">
        <f>StagingTable[[#This Row],[InflatedUnitCost]] * StagingTable[[#This Row],[UpliftedQuantity]]</f>
        <v>7988.6681999999992</v>
      </c>
      <c r="AM237">
        <f>StagingTable[[#This Row],[ScenarioRevenue]] - StagingTable[[#This Row],[ScenarioCost]]</f>
        <v>2335.0927319999983</v>
      </c>
    </row>
    <row r="238" spans="1:39" x14ac:dyDescent="0.35">
      <c r="A238" t="s">
        <v>289</v>
      </c>
      <c r="B238" s="6">
        <v>45316</v>
      </c>
      <c r="C238" s="2">
        <v>45318</v>
      </c>
      <c r="D238" t="s">
        <v>648</v>
      </c>
      <c r="E238" t="s">
        <v>655</v>
      </c>
      <c r="F238" t="s">
        <v>670</v>
      </c>
      <c r="G238" t="s">
        <v>703</v>
      </c>
      <c r="H238" t="s">
        <v>709</v>
      </c>
      <c r="I238" t="s">
        <v>725</v>
      </c>
      <c r="J238" t="s">
        <v>731</v>
      </c>
      <c r="K238" t="s">
        <v>1009</v>
      </c>
      <c r="L238" s="8">
        <v>1410.97</v>
      </c>
      <c r="M238" s="8">
        <v>1650.75</v>
      </c>
      <c r="N238" s="8">
        <v>0.13500000000000001</v>
      </c>
      <c r="O238">
        <v>6</v>
      </c>
      <c r="P238">
        <f t="shared" si="48"/>
        <v>2</v>
      </c>
      <c r="Q238">
        <f t="shared" si="49"/>
        <v>8567.3924999999999</v>
      </c>
      <c r="R238">
        <f t="shared" si="50"/>
        <v>8465.82</v>
      </c>
      <c r="S238">
        <f t="shared" si="51"/>
        <v>101.57250000000022</v>
      </c>
      <c r="T238">
        <f t="shared" si="52"/>
        <v>1.1855707556295596E-2</v>
      </c>
      <c r="U238" t="str">
        <f t="shared" si="53"/>
        <v>Jan-2024</v>
      </c>
      <c r="V238" t="str">
        <f t="shared" si="54"/>
        <v>Q1-2024</v>
      </c>
      <c r="W238" t="str">
        <f t="shared" si="55"/>
        <v>High</v>
      </c>
      <c r="X238" t="str">
        <f t="shared" si="56"/>
        <v>Americas &gt; Brazil &gt; São Paulo</v>
      </c>
      <c r="Y238" t="str" cm="1">
        <f t="array" ref="Y238">TEXT(_xlfn.AGGREGATE(15, 6, IF($E$2:$E$1000=E238, $B$2:$B$1000, ""), 1), "MMM-YYYY")</f>
        <v>Jan-2023</v>
      </c>
      <c r="Z238">
        <f t="shared" si="57"/>
        <v>12</v>
      </c>
      <c r="AA238">
        <f t="shared" si="58"/>
        <v>12</v>
      </c>
      <c r="AB238">
        <f t="shared" si="59"/>
        <v>1745430.1753</v>
      </c>
      <c r="AC238">
        <f>SUMIFS($Q$2:Q238, $J$2:J238, J238)</f>
        <v>1636401.1124500001</v>
      </c>
      <c r="AD238">
        <f t="shared" si="60"/>
        <v>0.93753456059549323</v>
      </c>
      <c r="AE238" t="str">
        <f t="shared" si="61"/>
        <v>B</v>
      </c>
      <c r="AF238">
        <f t="shared" si="62"/>
        <v>1</v>
      </c>
      <c r="AG238">
        <f t="shared" si="63"/>
        <v>0</v>
      </c>
      <c r="AH238">
        <f>MIN(StagingTable[[#This Row],[DiscountPct]], ControlPanel!$B$2/100)</f>
        <v>0.13500000000000001</v>
      </c>
      <c r="AI238">
        <f>StagingTable[[#This Row],[UnitCost]] * (1 + ControlPanel!$B$3/100)</f>
        <v>1622.6154999999999</v>
      </c>
      <c r="AJ238">
        <f>StagingTable[[#This Row],[Quantity]] * (1 + ControlPanel!$B$4/100)</f>
        <v>7.1999999999999993</v>
      </c>
      <c r="AK238">
        <f>StagingTable[[#This Row],[UnitPrice]] * StagingTable[[#This Row],[UpliftedQuantity]] * (1 - StagingTable[[#This Row],[AdjustedDiscountPct]])</f>
        <v>10280.870999999999</v>
      </c>
      <c r="AL238">
        <f>StagingTable[[#This Row],[InflatedUnitCost]] * StagingTable[[#This Row],[UpliftedQuantity]]</f>
        <v>11682.831599999998</v>
      </c>
      <c r="AM238">
        <f>StagingTable[[#This Row],[ScenarioRevenue]] - StagingTable[[#This Row],[ScenarioCost]]</f>
        <v>-1401.9605999999985</v>
      </c>
    </row>
    <row r="239" spans="1:39" x14ac:dyDescent="0.35">
      <c r="A239" t="s">
        <v>253</v>
      </c>
      <c r="B239" s="6">
        <v>45381</v>
      </c>
      <c r="C239" s="2">
        <v>45406</v>
      </c>
      <c r="D239" t="s">
        <v>648</v>
      </c>
      <c r="E239" t="s">
        <v>660</v>
      </c>
      <c r="F239" t="s">
        <v>697</v>
      </c>
      <c r="G239" t="s">
        <v>703</v>
      </c>
      <c r="H239" t="s">
        <v>708</v>
      </c>
      <c r="I239" t="s">
        <v>715</v>
      </c>
      <c r="J239" t="s">
        <v>731</v>
      </c>
      <c r="K239" t="s">
        <v>973</v>
      </c>
      <c r="L239" s="8">
        <v>160.82</v>
      </c>
      <c r="M239" s="8">
        <v>258.52</v>
      </c>
      <c r="N239" s="8">
        <v>0.13</v>
      </c>
      <c r="O239">
        <v>37</v>
      </c>
      <c r="P239">
        <f t="shared" si="48"/>
        <v>25</v>
      </c>
      <c r="Q239">
        <f t="shared" si="49"/>
        <v>8321.7587999999996</v>
      </c>
      <c r="R239">
        <f t="shared" si="50"/>
        <v>5950.34</v>
      </c>
      <c r="S239">
        <f t="shared" si="51"/>
        <v>2371.4187999999995</v>
      </c>
      <c r="T239">
        <f t="shared" si="52"/>
        <v>0.28496605789631868</v>
      </c>
      <c r="U239" t="str">
        <f t="shared" si="53"/>
        <v>Mar-2024</v>
      </c>
      <c r="V239" t="str">
        <f t="shared" si="54"/>
        <v>Q1-2024</v>
      </c>
      <c r="W239" t="str">
        <f t="shared" si="55"/>
        <v>Low</v>
      </c>
      <c r="X239" t="str">
        <f t="shared" si="56"/>
        <v>Americas &gt; USA &gt; Austin</v>
      </c>
      <c r="Y239" t="str" cm="1">
        <f t="array" ref="Y239">TEXT(_xlfn.AGGREGATE(15, 6, IF($E$2:$E$1000=E239, $B$2:$B$1000, ""), 1), "MMM-YYYY")</f>
        <v>Jan-2023</v>
      </c>
      <c r="Z239">
        <f t="shared" si="57"/>
        <v>14</v>
      </c>
      <c r="AA239">
        <f t="shared" si="58"/>
        <v>14</v>
      </c>
      <c r="AB239">
        <f t="shared" si="59"/>
        <v>1745430.1753</v>
      </c>
      <c r="AC239">
        <f>SUMIFS($Q$2:Q239, $J$2:J239, J239)</f>
        <v>1644722.8712500001</v>
      </c>
      <c r="AD239">
        <f t="shared" si="60"/>
        <v>0.94230230147551408</v>
      </c>
      <c r="AE239" t="str">
        <f t="shared" si="61"/>
        <v>B</v>
      </c>
      <c r="AF239">
        <f t="shared" si="62"/>
        <v>0</v>
      </c>
      <c r="AG239">
        <f t="shared" si="63"/>
        <v>0</v>
      </c>
      <c r="AH239">
        <f>MIN(StagingTable[[#This Row],[DiscountPct]], ControlPanel!$B$2/100)</f>
        <v>0.13</v>
      </c>
      <c r="AI239">
        <f>StagingTable[[#This Row],[UnitCost]] * (1 + ControlPanel!$B$3/100)</f>
        <v>184.94299999999998</v>
      </c>
      <c r="AJ239">
        <f>StagingTable[[#This Row],[Quantity]] * (1 + ControlPanel!$B$4/100)</f>
        <v>44.4</v>
      </c>
      <c r="AK239">
        <f>StagingTable[[#This Row],[UnitPrice]] * StagingTable[[#This Row],[UpliftedQuantity]] * (1 - StagingTable[[#This Row],[AdjustedDiscountPct]])</f>
        <v>9986.1105599999992</v>
      </c>
      <c r="AL239">
        <f>StagingTable[[#This Row],[InflatedUnitCost]] * StagingTable[[#This Row],[UpliftedQuantity]]</f>
        <v>8211.4691999999995</v>
      </c>
      <c r="AM239">
        <f>StagingTable[[#This Row],[ScenarioRevenue]] - StagingTable[[#This Row],[ScenarioCost]]</f>
        <v>1774.6413599999996</v>
      </c>
    </row>
    <row r="240" spans="1:39" x14ac:dyDescent="0.35">
      <c r="A240" t="s">
        <v>206</v>
      </c>
      <c r="B240" s="6">
        <v>45516</v>
      </c>
      <c r="C240" s="2">
        <v>45538</v>
      </c>
      <c r="D240" t="s">
        <v>648</v>
      </c>
      <c r="E240" t="s">
        <v>660</v>
      </c>
      <c r="F240" t="s">
        <v>697</v>
      </c>
      <c r="G240" t="s">
        <v>704</v>
      </c>
      <c r="H240" t="s">
        <v>710</v>
      </c>
      <c r="I240" t="s">
        <v>714</v>
      </c>
      <c r="J240" t="s">
        <v>731</v>
      </c>
      <c r="K240" t="s">
        <v>926</v>
      </c>
      <c r="L240" s="8">
        <v>797.8</v>
      </c>
      <c r="M240" s="8">
        <v>886.22</v>
      </c>
      <c r="N240" s="8">
        <v>0.23599999999999999</v>
      </c>
      <c r="O240">
        <v>12</v>
      </c>
      <c r="P240">
        <f t="shared" si="48"/>
        <v>22</v>
      </c>
      <c r="Q240">
        <f t="shared" si="49"/>
        <v>8124.8649599999999</v>
      </c>
      <c r="R240">
        <f t="shared" si="50"/>
        <v>9573.5999999999985</v>
      </c>
      <c r="S240">
        <f t="shared" si="51"/>
        <v>-1448.7350399999987</v>
      </c>
      <c r="T240">
        <f t="shared" si="52"/>
        <v>-0.17830881462428622</v>
      </c>
      <c r="U240" t="str">
        <f t="shared" si="53"/>
        <v>Aug-2024</v>
      </c>
      <c r="V240" t="str">
        <f t="shared" si="54"/>
        <v>Q3-2024</v>
      </c>
      <c r="W240" t="str">
        <f t="shared" si="55"/>
        <v>Medium</v>
      </c>
      <c r="X240" t="str">
        <f t="shared" si="56"/>
        <v>Americas &gt; USA &gt; Austin</v>
      </c>
      <c r="Y240" t="str" cm="1">
        <f t="array" ref="Y240">TEXT(_xlfn.AGGREGATE(15, 6, IF($E$2:$E$1000=E240, $B$2:$B$1000, ""), 1), "MMM-YYYY")</f>
        <v>Jan-2023</v>
      </c>
      <c r="Z240">
        <f t="shared" si="57"/>
        <v>19</v>
      </c>
      <c r="AA240">
        <f t="shared" si="58"/>
        <v>19</v>
      </c>
      <c r="AB240">
        <f t="shared" si="59"/>
        <v>1745430.1753</v>
      </c>
      <c r="AC240">
        <f>SUMIFS($Q$2:Q240, $J$2:J240, J240)</f>
        <v>1652847.73621</v>
      </c>
      <c r="AD240">
        <f t="shared" si="60"/>
        <v>0.94695723701803936</v>
      </c>
      <c r="AE240" t="str">
        <f t="shared" si="61"/>
        <v>B</v>
      </c>
      <c r="AF240">
        <f t="shared" si="62"/>
        <v>0</v>
      </c>
      <c r="AG240">
        <f t="shared" si="63"/>
        <v>1</v>
      </c>
      <c r="AH240">
        <f>MIN(StagingTable[[#This Row],[DiscountPct]], ControlPanel!$B$2/100)</f>
        <v>0.23599999999999999</v>
      </c>
      <c r="AI240">
        <f>StagingTable[[#This Row],[UnitCost]] * (1 + ControlPanel!$B$3/100)</f>
        <v>917.46999999999991</v>
      </c>
      <c r="AJ240">
        <f>StagingTable[[#This Row],[Quantity]] * (1 + ControlPanel!$B$4/100)</f>
        <v>14.399999999999999</v>
      </c>
      <c r="AK240">
        <f>StagingTable[[#This Row],[UnitPrice]] * StagingTable[[#This Row],[UpliftedQuantity]] * (1 - StagingTable[[#This Row],[AdjustedDiscountPct]])</f>
        <v>9749.8379519999999</v>
      </c>
      <c r="AL240">
        <f>StagingTable[[#This Row],[InflatedUnitCost]] * StagingTable[[#This Row],[UpliftedQuantity]]</f>
        <v>13211.567999999997</v>
      </c>
      <c r="AM240">
        <f>StagingTable[[#This Row],[ScenarioRevenue]] - StagingTable[[#This Row],[ScenarioCost]]</f>
        <v>-3461.7300479999976</v>
      </c>
    </row>
    <row r="241" spans="1:39" x14ac:dyDescent="0.35">
      <c r="A241" t="s">
        <v>20</v>
      </c>
      <c r="B241" s="6">
        <v>44928</v>
      </c>
      <c r="C241" s="2">
        <v>44931</v>
      </c>
      <c r="D241" t="s">
        <v>648</v>
      </c>
      <c r="E241" t="s">
        <v>653</v>
      </c>
      <c r="F241" t="s">
        <v>667</v>
      </c>
      <c r="G241" t="s">
        <v>701</v>
      </c>
      <c r="H241" t="s">
        <v>710</v>
      </c>
      <c r="I241" t="s">
        <v>717</v>
      </c>
      <c r="J241" t="s">
        <v>731</v>
      </c>
      <c r="K241" t="s">
        <v>739</v>
      </c>
      <c r="L241" s="8">
        <v>315.87</v>
      </c>
      <c r="M241" s="8">
        <v>591.67999999999995</v>
      </c>
      <c r="N241" s="8">
        <v>0</v>
      </c>
      <c r="O241">
        <v>13</v>
      </c>
      <c r="P241">
        <f t="shared" si="48"/>
        <v>3</v>
      </c>
      <c r="Q241">
        <f t="shared" si="49"/>
        <v>7691.8399999999992</v>
      </c>
      <c r="R241">
        <f t="shared" si="50"/>
        <v>4106.3100000000004</v>
      </c>
      <c r="S241">
        <f t="shared" si="51"/>
        <v>3585.5299999999988</v>
      </c>
      <c r="T241">
        <f t="shared" si="52"/>
        <v>0.46614724175229844</v>
      </c>
      <c r="U241" t="str">
        <f t="shared" si="53"/>
        <v>Jan-2023</v>
      </c>
      <c r="V241" t="str">
        <f t="shared" si="54"/>
        <v>Q1-2023</v>
      </c>
      <c r="W241" t="str">
        <f t="shared" si="55"/>
        <v>Low</v>
      </c>
      <c r="X241" t="str">
        <f t="shared" si="56"/>
        <v>Americas &gt; Canada &gt; Toronto</v>
      </c>
      <c r="Y241" t="str" cm="1">
        <f t="array" ref="Y241">TEXT(_xlfn.AGGREGATE(15, 6, IF($E$2:$E$1000=E241, $B$2:$B$1000, ""), 1), "MMM-YYYY")</f>
        <v>Jan-2023</v>
      </c>
      <c r="Z241">
        <f t="shared" si="57"/>
        <v>0</v>
      </c>
      <c r="AA241">
        <f t="shared" si="58"/>
        <v>0</v>
      </c>
      <c r="AB241">
        <f t="shared" si="59"/>
        <v>1745430.1753</v>
      </c>
      <c r="AC241">
        <f>SUMIFS($Q$2:Q241, $J$2:J241, J241)</f>
        <v>1660539.5762100001</v>
      </c>
      <c r="AD241">
        <f t="shared" si="60"/>
        <v>0.95136408188003907</v>
      </c>
      <c r="AE241" t="str">
        <f t="shared" si="61"/>
        <v>C</v>
      </c>
      <c r="AF241">
        <f t="shared" si="62"/>
        <v>1</v>
      </c>
      <c r="AG241">
        <f t="shared" si="63"/>
        <v>0</v>
      </c>
      <c r="AH241">
        <f>MIN(StagingTable[[#This Row],[DiscountPct]], ControlPanel!$B$2/100)</f>
        <v>0</v>
      </c>
      <c r="AI241">
        <f>StagingTable[[#This Row],[UnitCost]] * (1 + ControlPanel!$B$3/100)</f>
        <v>363.25049999999999</v>
      </c>
      <c r="AJ241">
        <f>StagingTable[[#This Row],[Quantity]] * (1 + ControlPanel!$B$4/100)</f>
        <v>15.6</v>
      </c>
      <c r="AK241">
        <f>StagingTable[[#This Row],[UnitPrice]] * StagingTable[[#This Row],[UpliftedQuantity]] * (1 - StagingTable[[#This Row],[AdjustedDiscountPct]])</f>
        <v>9230.2079999999987</v>
      </c>
      <c r="AL241">
        <f>StagingTable[[#This Row],[InflatedUnitCost]] * StagingTable[[#This Row],[UpliftedQuantity]]</f>
        <v>5666.7078000000001</v>
      </c>
      <c r="AM241">
        <f>StagingTable[[#This Row],[ScenarioRevenue]] - StagingTable[[#This Row],[ScenarioCost]]</f>
        <v>3563.5001999999986</v>
      </c>
    </row>
    <row r="242" spans="1:39" x14ac:dyDescent="0.35">
      <c r="A242" t="s">
        <v>147</v>
      </c>
      <c r="B242" s="6">
        <v>44953</v>
      </c>
      <c r="C242" s="2">
        <v>44957</v>
      </c>
      <c r="D242" t="s">
        <v>649</v>
      </c>
      <c r="E242" t="s">
        <v>658</v>
      </c>
      <c r="F242" t="s">
        <v>693</v>
      </c>
      <c r="G242" t="s">
        <v>706</v>
      </c>
      <c r="H242" t="s">
        <v>708</v>
      </c>
      <c r="I242" t="s">
        <v>725</v>
      </c>
      <c r="J242" t="s">
        <v>731</v>
      </c>
      <c r="K242" t="s">
        <v>866</v>
      </c>
      <c r="L242" s="8">
        <v>941.2</v>
      </c>
      <c r="M242" s="8">
        <v>668.02</v>
      </c>
      <c r="N242" s="8">
        <v>0.22</v>
      </c>
      <c r="O242">
        <v>14</v>
      </c>
      <c r="P242">
        <f t="shared" si="48"/>
        <v>4</v>
      </c>
      <c r="Q242">
        <f t="shared" si="49"/>
        <v>7294.7783999999992</v>
      </c>
      <c r="R242">
        <f t="shared" si="50"/>
        <v>13176.800000000001</v>
      </c>
      <c r="S242">
        <f t="shared" si="51"/>
        <v>-5882.0216000000019</v>
      </c>
      <c r="T242">
        <f t="shared" si="52"/>
        <v>-0.80633314371825227</v>
      </c>
      <c r="U242" t="str">
        <f t="shared" si="53"/>
        <v>Jan-2023</v>
      </c>
      <c r="V242" t="str">
        <f t="shared" si="54"/>
        <v>Q1-2023</v>
      </c>
      <c r="W242" t="str">
        <f t="shared" si="55"/>
        <v>Low</v>
      </c>
      <c r="X242" t="str">
        <f t="shared" si="56"/>
        <v>Europe &gt; United Kingdom &gt; Manchester</v>
      </c>
      <c r="Y242" t="str" cm="1">
        <f t="array" ref="Y242">TEXT(_xlfn.AGGREGATE(15, 6, IF($E$2:$E$1000=E242, $B$2:$B$1000, ""), 1), "MMM-YYYY")</f>
        <v>Jan-2023</v>
      </c>
      <c r="Z242">
        <f t="shared" si="57"/>
        <v>0</v>
      </c>
      <c r="AA242">
        <f t="shared" si="58"/>
        <v>0</v>
      </c>
      <c r="AB242">
        <f t="shared" si="59"/>
        <v>1745430.1753</v>
      </c>
      <c r="AC242">
        <f>SUMIFS($Q$2:Q242, $J$2:J242, J242)</f>
        <v>1667834.35461</v>
      </c>
      <c r="AD242">
        <f t="shared" si="60"/>
        <v>0.95554344035752503</v>
      </c>
      <c r="AE242" t="str">
        <f t="shared" si="61"/>
        <v>C</v>
      </c>
      <c r="AF242">
        <f t="shared" si="62"/>
        <v>1</v>
      </c>
      <c r="AG242">
        <f t="shared" si="63"/>
        <v>1</v>
      </c>
      <c r="AH242">
        <f>MIN(StagingTable[[#This Row],[DiscountPct]], ControlPanel!$B$2/100)</f>
        <v>0.22</v>
      </c>
      <c r="AI242">
        <f>StagingTable[[#This Row],[UnitCost]] * (1 + ControlPanel!$B$3/100)</f>
        <v>1082.3799999999999</v>
      </c>
      <c r="AJ242">
        <f>StagingTable[[#This Row],[Quantity]] * (1 + ControlPanel!$B$4/100)</f>
        <v>16.8</v>
      </c>
      <c r="AK242">
        <f>StagingTable[[#This Row],[UnitPrice]] * StagingTable[[#This Row],[UpliftedQuantity]] * (1 - StagingTable[[#This Row],[AdjustedDiscountPct]])</f>
        <v>8753.7340800000002</v>
      </c>
      <c r="AL242">
        <f>StagingTable[[#This Row],[InflatedUnitCost]] * StagingTable[[#This Row],[UpliftedQuantity]]</f>
        <v>18183.984</v>
      </c>
      <c r="AM242">
        <f>StagingTable[[#This Row],[ScenarioRevenue]] - StagingTable[[#This Row],[ScenarioCost]]</f>
        <v>-9430.2499200000002</v>
      </c>
    </row>
    <row r="243" spans="1:39" x14ac:dyDescent="0.35">
      <c r="A243" t="s">
        <v>265</v>
      </c>
      <c r="B243" s="6">
        <v>44989</v>
      </c>
      <c r="C243" s="2">
        <v>45009</v>
      </c>
      <c r="D243" t="s">
        <v>648</v>
      </c>
      <c r="E243" t="s">
        <v>653</v>
      </c>
      <c r="F243" t="s">
        <v>681</v>
      </c>
      <c r="G243" t="s">
        <v>704</v>
      </c>
      <c r="H243" t="s">
        <v>710</v>
      </c>
      <c r="I243" t="s">
        <v>714</v>
      </c>
      <c r="J243" t="s">
        <v>731</v>
      </c>
      <c r="K243" t="s">
        <v>985</v>
      </c>
      <c r="L243" s="8">
        <v>481.71</v>
      </c>
      <c r="M243" s="8">
        <v>912.45</v>
      </c>
      <c r="N243" s="8">
        <v>0.20300000000000001</v>
      </c>
      <c r="O243">
        <v>10</v>
      </c>
      <c r="P243">
        <f t="shared" si="48"/>
        <v>20</v>
      </c>
      <c r="Q243">
        <f t="shared" si="49"/>
        <v>7272.2264999999998</v>
      </c>
      <c r="R243">
        <f t="shared" si="50"/>
        <v>4817.0999999999995</v>
      </c>
      <c r="S243">
        <f t="shared" si="51"/>
        <v>2455.1265000000003</v>
      </c>
      <c r="T243">
        <f t="shared" si="52"/>
        <v>0.33760313983619739</v>
      </c>
      <c r="U243" t="str">
        <f t="shared" si="53"/>
        <v>Mar-2023</v>
      </c>
      <c r="V243" t="str">
        <f t="shared" si="54"/>
        <v>Q1-2023</v>
      </c>
      <c r="W243" t="str">
        <f t="shared" si="55"/>
        <v>Medium</v>
      </c>
      <c r="X243" t="str">
        <f t="shared" si="56"/>
        <v>Americas &gt; Canada &gt; Montreal</v>
      </c>
      <c r="Y243" t="str" cm="1">
        <f t="array" ref="Y243">TEXT(_xlfn.AGGREGATE(15, 6, IF($E$2:$E$1000=E243, $B$2:$B$1000, ""), 1), "MMM-YYYY")</f>
        <v>Jan-2023</v>
      </c>
      <c r="Z243">
        <f t="shared" si="57"/>
        <v>2</v>
      </c>
      <c r="AA243">
        <f t="shared" si="58"/>
        <v>2</v>
      </c>
      <c r="AB243">
        <f t="shared" si="59"/>
        <v>1745430.1753</v>
      </c>
      <c r="AC243">
        <f>SUMIFS($Q$2:Q243, $J$2:J243, J243)</f>
        <v>1675106.5811100001</v>
      </c>
      <c r="AD243">
        <f t="shared" si="60"/>
        <v>0.95970987829523868</v>
      </c>
      <c r="AE243" t="str">
        <f t="shared" si="61"/>
        <v>C</v>
      </c>
      <c r="AF243">
        <f t="shared" si="62"/>
        <v>0</v>
      </c>
      <c r="AG243">
        <f t="shared" si="63"/>
        <v>1</v>
      </c>
      <c r="AH243">
        <f>MIN(StagingTable[[#This Row],[DiscountPct]], ControlPanel!$B$2/100)</f>
        <v>0.20300000000000001</v>
      </c>
      <c r="AI243">
        <f>StagingTable[[#This Row],[UnitCost]] * (1 + ControlPanel!$B$3/100)</f>
        <v>553.96649999999988</v>
      </c>
      <c r="AJ243">
        <f>StagingTable[[#This Row],[Quantity]] * (1 + ControlPanel!$B$4/100)</f>
        <v>12</v>
      </c>
      <c r="AK243">
        <f>StagingTable[[#This Row],[UnitPrice]] * StagingTable[[#This Row],[UpliftedQuantity]] * (1 - StagingTable[[#This Row],[AdjustedDiscountPct]])</f>
        <v>8726.6718000000001</v>
      </c>
      <c r="AL243">
        <f>StagingTable[[#This Row],[InflatedUnitCost]] * StagingTable[[#This Row],[UpliftedQuantity]]</f>
        <v>6647.5979999999981</v>
      </c>
      <c r="AM243">
        <f>StagingTable[[#This Row],[ScenarioRevenue]] - StagingTable[[#This Row],[ScenarioCost]]</f>
        <v>2079.0738000000019</v>
      </c>
    </row>
    <row r="244" spans="1:39" x14ac:dyDescent="0.35">
      <c r="A244" t="s">
        <v>399</v>
      </c>
      <c r="B244" s="6">
        <v>45066</v>
      </c>
      <c r="C244" s="2">
        <v>45096</v>
      </c>
      <c r="D244" t="s">
        <v>647</v>
      </c>
      <c r="E244" t="s">
        <v>654</v>
      </c>
      <c r="F244" t="s">
        <v>680</v>
      </c>
      <c r="G244" t="s">
        <v>703</v>
      </c>
      <c r="H244" t="s">
        <v>709</v>
      </c>
      <c r="I244" t="s">
        <v>722</v>
      </c>
      <c r="J244" t="s">
        <v>731</v>
      </c>
      <c r="K244" t="s">
        <v>1118</v>
      </c>
      <c r="L244" s="8">
        <v>1161.2</v>
      </c>
      <c r="M244" s="8">
        <v>878.73</v>
      </c>
      <c r="N244" s="8">
        <v>0.19</v>
      </c>
      <c r="O244">
        <v>10</v>
      </c>
      <c r="P244">
        <f t="shared" si="48"/>
        <v>30</v>
      </c>
      <c r="Q244">
        <f t="shared" si="49"/>
        <v>7117.7129999999997</v>
      </c>
      <c r="R244">
        <f t="shared" si="50"/>
        <v>11612</v>
      </c>
      <c r="S244">
        <f t="shared" si="51"/>
        <v>-4494.2870000000003</v>
      </c>
      <c r="T244">
        <f t="shared" si="52"/>
        <v>-0.63142290227212028</v>
      </c>
      <c r="U244" t="str">
        <f t="shared" si="53"/>
        <v>May-2023</v>
      </c>
      <c r="V244" t="str">
        <f t="shared" si="54"/>
        <v>Q2-2023</v>
      </c>
      <c r="W244" t="str">
        <f t="shared" si="55"/>
        <v>Medium</v>
      </c>
      <c r="X244" t="str">
        <f t="shared" si="56"/>
        <v>Asia &gt; India &gt; Delhi</v>
      </c>
      <c r="Y244" t="str" cm="1">
        <f t="array" ref="Y244">TEXT(_xlfn.AGGREGATE(15, 6, IF($E$2:$E$1000=E244, $B$2:$B$1000, ""), 1), "MMM-YYYY")</f>
        <v>Jan-2023</v>
      </c>
      <c r="Z244">
        <f t="shared" si="57"/>
        <v>4</v>
      </c>
      <c r="AA244">
        <f t="shared" si="58"/>
        <v>4</v>
      </c>
      <c r="AB244">
        <f t="shared" si="59"/>
        <v>1745430.1753</v>
      </c>
      <c r="AC244">
        <f>SUMIFS($Q$2:Q244, $J$2:J244, J244)</f>
        <v>1682224.2941100001</v>
      </c>
      <c r="AD244">
        <f t="shared" si="60"/>
        <v>0.96378779163759087</v>
      </c>
      <c r="AE244" t="str">
        <f t="shared" si="61"/>
        <v>C</v>
      </c>
      <c r="AF244">
        <f t="shared" si="62"/>
        <v>0</v>
      </c>
      <c r="AG244">
        <f t="shared" si="63"/>
        <v>0</v>
      </c>
      <c r="AH244">
        <f>MIN(StagingTable[[#This Row],[DiscountPct]], ControlPanel!$B$2/100)</f>
        <v>0.19</v>
      </c>
      <c r="AI244">
        <f>StagingTable[[#This Row],[UnitCost]] * (1 + ControlPanel!$B$3/100)</f>
        <v>1335.3799999999999</v>
      </c>
      <c r="AJ244">
        <f>StagingTable[[#This Row],[Quantity]] * (1 + ControlPanel!$B$4/100)</f>
        <v>12</v>
      </c>
      <c r="AK244">
        <f>StagingTable[[#This Row],[UnitPrice]] * StagingTable[[#This Row],[UpliftedQuantity]] * (1 - StagingTable[[#This Row],[AdjustedDiscountPct]])</f>
        <v>8541.2556000000004</v>
      </c>
      <c r="AL244">
        <f>StagingTable[[#This Row],[InflatedUnitCost]] * StagingTable[[#This Row],[UpliftedQuantity]]</f>
        <v>16024.559999999998</v>
      </c>
      <c r="AM244">
        <f>StagingTable[[#This Row],[ScenarioRevenue]] - StagingTable[[#This Row],[ScenarioCost]]</f>
        <v>-7483.3043999999973</v>
      </c>
    </row>
    <row r="245" spans="1:39" x14ac:dyDescent="0.35">
      <c r="A245" t="s">
        <v>424</v>
      </c>
      <c r="B245" s="6">
        <v>45534</v>
      </c>
      <c r="C245" s="2">
        <v>45540</v>
      </c>
      <c r="D245" t="s">
        <v>647</v>
      </c>
      <c r="E245" t="s">
        <v>652</v>
      </c>
      <c r="F245" t="s">
        <v>694</v>
      </c>
      <c r="G245" t="s">
        <v>702</v>
      </c>
      <c r="H245" t="s">
        <v>708</v>
      </c>
      <c r="I245" t="s">
        <v>725</v>
      </c>
      <c r="J245" t="s">
        <v>731</v>
      </c>
      <c r="K245" t="s">
        <v>1143</v>
      </c>
      <c r="L245" s="8">
        <v>466.16</v>
      </c>
      <c r="M245" s="8">
        <v>876.81</v>
      </c>
      <c r="N245" s="8">
        <v>0.24099999999999999</v>
      </c>
      <c r="O245">
        <v>10</v>
      </c>
      <c r="P245">
        <f t="shared" si="48"/>
        <v>6</v>
      </c>
      <c r="Q245">
        <f t="shared" si="49"/>
        <v>6654.9878999999992</v>
      </c>
      <c r="R245">
        <f t="shared" si="50"/>
        <v>4661.6000000000004</v>
      </c>
      <c r="S245">
        <f t="shared" si="51"/>
        <v>1993.3878999999988</v>
      </c>
      <c r="T245">
        <f t="shared" si="52"/>
        <v>0.29953291124691589</v>
      </c>
      <c r="U245" t="str">
        <f t="shared" si="53"/>
        <v>Aug-2024</v>
      </c>
      <c r="V245" t="str">
        <f t="shared" si="54"/>
        <v>Q3-2024</v>
      </c>
      <c r="W245" t="str">
        <f t="shared" si="55"/>
        <v>Medium</v>
      </c>
      <c r="X245" t="str">
        <f t="shared" si="56"/>
        <v>Asia &gt; Japan &gt; Nagoya</v>
      </c>
      <c r="Y245" t="str" cm="1">
        <f t="array" ref="Y245">TEXT(_xlfn.AGGREGATE(15, 6, IF($E$2:$E$1000=E245, $B$2:$B$1000, ""), 1), "MMM-YYYY")</f>
        <v>Mar-2023</v>
      </c>
      <c r="Z245">
        <f t="shared" si="57"/>
        <v>17</v>
      </c>
      <c r="AA245">
        <f t="shared" si="58"/>
        <v>17</v>
      </c>
      <c r="AB245">
        <f t="shared" si="59"/>
        <v>1745430.1753</v>
      </c>
      <c r="AC245">
        <f>SUMIFS($Q$2:Q245, $J$2:J245, J245)</f>
        <v>1688879.2820100002</v>
      </c>
      <c r="AD245">
        <f t="shared" si="60"/>
        <v>0.96760059835663148</v>
      </c>
      <c r="AE245" t="str">
        <f t="shared" si="61"/>
        <v>C</v>
      </c>
      <c r="AF245">
        <f t="shared" si="62"/>
        <v>1</v>
      </c>
      <c r="AG245">
        <f t="shared" si="63"/>
        <v>1</v>
      </c>
      <c r="AH245">
        <f>MIN(StagingTable[[#This Row],[DiscountPct]], ControlPanel!$B$2/100)</f>
        <v>0.24099999999999999</v>
      </c>
      <c r="AI245">
        <f>StagingTable[[#This Row],[UnitCost]] * (1 + ControlPanel!$B$3/100)</f>
        <v>536.08399999999995</v>
      </c>
      <c r="AJ245">
        <f>StagingTable[[#This Row],[Quantity]] * (1 + ControlPanel!$B$4/100)</f>
        <v>12</v>
      </c>
      <c r="AK245">
        <f>StagingTable[[#This Row],[UnitPrice]] * StagingTable[[#This Row],[UpliftedQuantity]] * (1 - StagingTable[[#This Row],[AdjustedDiscountPct]])</f>
        <v>7985.9854799999994</v>
      </c>
      <c r="AL245">
        <f>StagingTable[[#This Row],[InflatedUnitCost]] * StagingTable[[#This Row],[UpliftedQuantity]]</f>
        <v>6433.0079999999998</v>
      </c>
      <c r="AM245">
        <f>StagingTable[[#This Row],[ScenarioRevenue]] - StagingTable[[#This Row],[ScenarioCost]]</f>
        <v>1552.9774799999996</v>
      </c>
    </row>
    <row r="246" spans="1:39" x14ac:dyDescent="0.35">
      <c r="A246" t="s">
        <v>609</v>
      </c>
      <c r="B246" s="6">
        <v>45473</v>
      </c>
      <c r="C246" s="2">
        <v>45494</v>
      </c>
      <c r="D246" t="s">
        <v>646</v>
      </c>
      <c r="E246" t="s">
        <v>650</v>
      </c>
      <c r="F246" t="s">
        <v>662</v>
      </c>
      <c r="G246" t="s">
        <v>705</v>
      </c>
      <c r="H246" t="s">
        <v>707</v>
      </c>
      <c r="I246" t="s">
        <v>723</v>
      </c>
      <c r="J246" t="s">
        <v>731</v>
      </c>
      <c r="K246" t="s">
        <v>1327</v>
      </c>
      <c r="L246" s="8">
        <v>753.43</v>
      </c>
      <c r="M246" s="8">
        <v>1787.2</v>
      </c>
      <c r="N246" s="8">
        <v>7.2999999999999995E-2</v>
      </c>
      <c r="O246">
        <v>4</v>
      </c>
      <c r="P246">
        <f t="shared" si="48"/>
        <v>21</v>
      </c>
      <c r="Q246">
        <f t="shared" si="49"/>
        <v>6626.9376000000002</v>
      </c>
      <c r="R246">
        <f t="shared" si="50"/>
        <v>3013.72</v>
      </c>
      <c r="S246">
        <f t="shared" si="51"/>
        <v>3613.2176000000004</v>
      </c>
      <c r="T246">
        <f t="shared" si="52"/>
        <v>0.54523187301476939</v>
      </c>
      <c r="U246" t="str">
        <f t="shared" si="53"/>
        <v>Jun-2024</v>
      </c>
      <c r="V246" t="str">
        <f t="shared" si="54"/>
        <v>Q2-2024</v>
      </c>
      <c r="W246" t="str">
        <f t="shared" si="55"/>
        <v>High</v>
      </c>
      <c r="X246" t="str">
        <f t="shared" si="56"/>
        <v>Africa &gt; Kenya &gt; Kisumu</v>
      </c>
      <c r="Y246" t="str" cm="1">
        <f t="array" ref="Y246">TEXT(_xlfn.AGGREGATE(15, 6, IF($E$2:$E$1000=E246, $B$2:$B$1000, ""), 1), "MMM-YYYY")</f>
        <v>Jan-2023</v>
      </c>
      <c r="Z246">
        <f t="shared" si="57"/>
        <v>17</v>
      </c>
      <c r="AA246">
        <f t="shared" si="58"/>
        <v>17</v>
      </c>
      <c r="AB246">
        <f t="shared" si="59"/>
        <v>1745430.1753</v>
      </c>
      <c r="AC246">
        <f>SUMIFS($Q$2:Q246, $J$2:J246, J246)</f>
        <v>1695506.2196100003</v>
      </c>
      <c r="AD246">
        <f t="shared" si="60"/>
        <v>0.97139733436691678</v>
      </c>
      <c r="AE246" t="str">
        <f t="shared" si="61"/>
        <v>C</v>
      </c>
      <c r="AF246">
        <f t="shared" si="62"/>
        <v>0</v>
      </c>
      <c r="AG246">
        <f t="shared" si="63"/>
        <v>0</v>
      </c>
      <c r="AH246">
        <f>MIN(StagingTable[[#This Row],[DiscountPct]], ControlPanel!$B$2/100)</f>
        <v>7.2999999999999995E-2</v>
      </c>
      <c r="AI246">
        <f>StagingTable[[#This Row],[UnitCost]] * (1 + ControlPanel!$B$3/100)</f>
        <v>866.44449999999983</v>
      </c>
      <c r="AJ246">
        <f>StagingTable[[#This Row],[Quantity]] * (1 + ControlPanel!$B$4/100)</f>
        <v>4.8</v>
      </c>
      <c r="AK246">
        <f>StagingTable[[#This Row],[UnitPrice]] * StagingTable[[#This Row],[UpliftedQuantity]] * (1 - StagingTable[[#This Row],[AdjustedDiscountPct]])</f>
        <v>7952.3251199999995</v>
      </c>
      <c r="AL246">
        <f>StagingTable[[#This Row],[InflatedUnitCost]] * StagingTable[[#This Row],[UpliftedQuantity]]</f>
        <v>4158.9335999999994</v>
      </c>
      <c r="AM246">
        <f>StagingTable[[#This Row],[ScenarioRevenue]] - StagingTable[[#This Row],[ScenarioCost]]</f>
        <v>3793.3915200000001</v>
      </c>
    </row>
    <row r="247" spans="1:39" x14ac:dyDescent="0.35">
      <c r="A247" t="s">
        <v>587</v>
      </c>
      <c r="B247" s="6">
        <v>45293</v>
      </c>
      <c r="C247" s="2">
        <v>45293</v>
      </c>
      <c r="D247" t="s">
        <v>648</v>
      </c>
      <c r="E247" t="s">
        <v>653</v>
      </c>
      <c r="F247" t="s">
        <v>688</v>
      </c>
      <c r="G247" t="s">
        <v>702</v>
      </c>
      <c r="H247" t="s">
        <v>711</v>
      </c>
      <c r="I247" t="s">
        <v>720</v>
      </c>
      <c r="J247" t="s">
        <v>731</v>
      </c>
      <c r="K247" t="s">
        <v>1305</v>
      </c>
      <c r="L247" s="8">
        <v>444.41</v>
      </c>
      <c r="M247" s="8">
        <v>754.24</v>
      </c>
      <c r="N247" s="8">
        <v>0.20699999999999999</v>
      </c>
      <c r="O247">
        <v>9</v>
      </c>
      <c r="P247">
        <f t="shared" si="48"/>
        <v>0</v>
      </c>
      <c r="Q247">
        <f t="shared" si="49"/>
        <v>5383.0108799999998</v>
      </c>
      <c r="R247">
        <f t="shared" si="50"/>
        <v>3999.69</v>
      </c>
      <c r="S247">
        <f t="shared" si="51"/>
        <v>1383.3208799999998</v>
      </c>
      <c r="T247">
        <f t="shared" si="52"/>
        <v>0.25697902360546593</v>
      </c>
      <c r="U247" t="str">
        <f t="shared" si="53"/>
        <v>Jan-2024</v>
      </c>
      <c r="V247" t="str">
        <f t="shared" si="54"/>
        <v>Q1-2024</v>
      </c>
      <c r="W247" t="str">
        <f t="shared" si="55"/>
        <v>Low</v>
      </c>
      <c r="X247" t="str">
        <f t="shared" si="56"/>
        <v>Americas &gt; Canada &gt; Vancouver</v>
      </c>
      <c r="Y247" t="str" cm="1">
        <f t="array" ref="Y247">TEXT(_xlfn.AGGREGATE(15, 6, IF($E$2:$E$1000=E247, $B$2:$B$1000, ""), 1), "MMM-YYYY")</f>
        <v>Jan-2023</v>
      </c>
      <c r="Z247">
        <f t="shared" si="57"/>
        <v>12</v>
      </c>
      <c r="AA247">
        <f t="shared" si="58"/>
        <v>12</v>
      </c>
      <c r="AB247">
        <f t="shared" si="59"/>
        <v>1745430.1753</v>
      </c>
      <c r="AC247">
        <f>SUMIFS($Q$2:Q247, $J$2:J247, J247)</f>
        <v>1700889.2304900002</v>
      </c>
      <c r="AD247">
        <f t="shared" si="60"/>
        <v>0.97448139407676726</v>
      </c>
      <c r="AE247" t="str">
        <f t="shared" si="61"/>
        <v>C</v>
      </c>
      <c r="AF247">
        <f t="shared" si="62"/>
        <v>1</v>
      </c>
      <c r="AG247">
        <f t="shared" si="63"/>
        <v>1</v>
      </c>
      <c r="AH247">
        <f>MIN(StagingTable[[#This Row],[DiscountPct]], ControlPanel!$B$2/100)</f>
        <v>0.20699999999999999</v>
      </c>
      <c r="AI247">
        <f>StagingTable[[#This Row],[UnitCost]] * (1 + ControlPanel!$B$3/100)</f>
        <v>511.07150000000001</v>
      </c>
      <c r="AJ247">
        <f>StagingTable[[#This Row],[Quantity]] * (1 + ControlPanel!$B$4/100)</f>
        <v>10.799999999999999</v>
      </c>
      <c r="AK247">
        <f>StagingTable[[#This Row],[UnitPrice]] * StagingTable[[#This Row],[UpliftedQuantity]] * (1 - StagingTable[[#This Row],[AdjustedDiscountPct]])</f>
        <v>6459.6130560000001</v>
      </c>
      <c r="AL247">
        <f>StagingTable[[#This Row],[InflatedUnitCost]] * StagingTable[[#This Row],[UpliftedQuantity]]</f>
        <v>5519.5721999999996</v>
      </c>
      <c r="AM247">
        <f>StagingTable[[#This Row],[ScenarioRevenue]] - StagingTable[[#This Row],[ScenarioCost]]</f>
        <v>940.04085600000053</v>
      </c>
    </row>
    <row r="248" spans="1:39" x14ac:dyDescent="0.35">
      <c r="A248" t="s">
        <v>549</v>
      </c>
      <c r="B248" s="6">
        <v>45667</v>
      </c>
      <c r="C248" s="2">
        <v>45694</v>
      </c>
      <c r="D248" t="s">
        <v>648</v>
      </c>
      <c r="E248" t="s">
        <v>655</v>
      </c>
      <c r="F248" t="s">
        <v>672</v>
      </c>
      <c r="G248" t="s">
        <v>703</v>
      </c>
      <c r="H248" t="s">
        <v>707</v>
      </c>
      <c r="I248" t="s">
        <v>717</v>
      </c>
      <c r="J248" t="s">
        <v>731</v>
      </c>
      <c r="K248" t="s">
        <v>1268</v>
      </c>
      <c r="L248" s="8">
        <v>725.62</v>
      </c>
      <c r="M248" s="8">
        <v>1559.19</v>
      </c>
      <c r="N248" s="8">
        <v>0.19</v>
      </c>
      <c r="O248">
        <v>4</v>
      </c>
      <c r="P248">
        <f t="shared" si="48"/>
        <v>27</v>
      </c>
      <c r="Q248">
        <f t="shared" si="49"/>
        <v>5051.7756000000008</v>
      </c>
      <c r="R248">
        <f t="shared" si="50"/>
        <v>2902.48</v>
      </c>
      <c r="S248">
        <f t="shared" si="51"/>
        <v>2149.2956000000008</v>
      </c>
      <c r="T248">
        <f t="shared" si="52"/>
        <v>0.42545349797405896</v>
      </c>
      <c r="U248" t="str">
        <f t="shared" si="53"/>
        <v>Jan-2025</v>
      </c>
      <c r="V248" t="str">
        <f t="shared" si="54"/>
        <v>Q1-2025</v>
      </c>
      <c r="W248" t="str">
        <f t="shared" si="55"/>
        <v>Medium</v>
      </c>
      <c r="X248" t="str">
        <f t="shared" si="56"/>
        <v>Americas &gt; Brazil &gt; Brasília</v>
      </c>
      <c r="Y248" t="str" cm="1">
        <f t="array" ref="Y248">TEXT(_xlfn.AGGREGATE(15, 6, IF($E$2:$E$1000=E248, $B$2:$B$1000, ""), 1), "MMM-YYYY")</f>
        <v>Jan-2023</v>
      </c>
      <c r="Z248">
        <f t="shared" si="57"/>
        <v>24</v>
      </c>
      <c r="AA248">
        <f t="shared" si="58"/>
        <v>24</v>
      </c>
      <c r="AB248">
        <f t="shared" si="59"/>
        <v>1745430.1753</v>
      </c>
      <c r="AC248">
        <f>SUMIFS($Q$2:Q248, $J$2:J248, J248)</f>
        <v>1705941.0060900003</v>
      </c>
      <c r="AD248">
        <f t="shared" si="60"/>
        <v>0.97737568092449623</v>
      </c>
      <c r="AE248" t="str">
        <f t="shared" si="61"/>
        <v>C</v>
      </c>
      <c r="AF248">
        <f t="shared" si="62"/>
        <v>0</v>
      </c>
      <c r="AG248">
        <f t="shared" si="63"/>
        <v>0</v>
      </c>
      <c r="AH248">
        <f>MIN(StagingTable[[#This Row],[DiscountPct]], ControlPanel!$B$2/100)</f>
        <v>0.19</v>
      </c>
      <c r="AI248">
        <f>StagingTable[[#This Row],[UnitCost]] * (1 + ControlPanel!$B$3/100)</f>
        <v>834.46299999999997</v>
      </c>
      <c r="AJ248">
        <f>StagingTable[[#This Row],[Quantity]] * (1 + ControlPanel!$B$4/100)</f>
        <v>4.8</v>
      </c>
      <c r="AK248">
        <f>StagingTable[[#This Row],[UnitPrice]] * StagingTable[[#This Row],[UpliftedQuantity]] * (1 - StagingTable[[#This Row],[AdjustedDiscountPct]])</f>
        <v>6062.1307200000001</v>
      </c>
      <c r="AL248">
        <f>StagingTable[[#This Row],[InflatedUnitCost]] * StagingTable[[#This Row],[UpliftedQuantity]]</f>
        <v>4005.4223999999995</v>
      </c>
      <c r="AM248">
        <f>StagingTable[[#This Row],[ScenarioRevenue]] - StagingTable[[#This Row],[ScenarioCost]]</f>
        <v>2056.7083200000006</v>
      </c>
    </row>
    <row r="249" spans="1:39" x14ac:dyDescent="0.35">
      <c r="A249" t="s">
        <v>67</v>
      </c>
      <c r="B249" s="6">
        <v>45016</v>
      </c>
      <c r="C249" s="2">
        <v>45021</v>
      </c>
      <c r="D249" t="s">
        <v>646</v>
      </c>
      <c r="E249" t="s">
        <v>650</v>
      </c>
      <c r="F249" t="s">
        <v>678</v>
      </c>
      <c r="G249" t="s">
        <v>702</v>
      </c>
      <c r="H249" t="s">
        <v>709</v>
      </c>
      <c r="I249" t="s">
        <v>717</v>
      </c>
      <c r="J249" t="s">
        <v>731</v>
      </c>
      <c r="K249" t="s">
        <v>786</v>
      </c>
      <c r="L249" s="8">
        <v>533.26</v>
      </c>
      <c r="M249" s="8">
        <v>385.72</v>
      </c>
      <c r="N249" s="8">
        <v>0</v>
      </c>
      <c r="O249">
        <v>12</v>
      </c>
      <c r="P249">
        <f t="shared" si="48"/>
        <v>5</v>
      </c>
      <c r="Q249">
        <f t="shared" si="49"/>
        <v>4628.6400000000003</v>
      </c>
      <c r="R249">
        <f t="shared" si="50"/>
        <v>6399.12</v>
      </c>
      <c r="S249">
        <f t="shared" si="51"/>
        <v>-1770.4799999999996</v>
      </c>
      <c r="T249">
        <f t="shared" si="52"/>
        <v>-0.38250544436378708</v>
      </c>
      <c r="U249" t="str">
        <f t="shared" si="53"/>
        <v>Mar-2023</v>
      </c>
      <c r="V249" t="str">
        <f t="shared" si="54"/>
        <v>Q1-2023</v>
      </c>
      <c r="W249" t="str">
        <f t="shared" si="55"/>
        <v>Low</v>
      </c>
      <c r="X249" t="str">
        <f t="shared" si="56"/>
        <v>Africa &gt; Kenya &gt; Nakuru</v>
      </c>
      <c r="Y249" t="str" cm="1">
        <f t="array" ref="Y249">TEXT(_xlfn.AGGREGATE(15, 6, IF($E$2:$E$1000=E249, $B$2:$B$1000, ""), 1), "MMM-YYYY")</f>
        <v>Jan-2023</v>
      </c>
      <c r="Z249">
        <f t="shared" si="57"/>
        <v>2</v>
      </c>
      <c r="AA249">
        <f t="shared" si="58"/>
        <v>2</v>
      </c>
      <c r="AB249">
        <f t="shared" si="59"/>
        <v>1745430.1753</v>
      </c>
      <c r="AC249">
        <f>SUMIFS($Q$2:Q249, $J$2:J249, J249)</f>
        <v>1710569.6460900002</v>
      </c>
      <c r="AD249">
        <f t="shared" si="60"/>
        <v>0.9800275429499733</v>
      </c>
      <c r="AE249" t="str">
        <f t="shared" si="61"/>
        <v>C</v>
      </c>
      <c r="AF249">
        <f t="shared" si="62"/>
        <v>1</v>
      </c>
      <c r="AG249">
        <f t="shared" si="63"/>
        <v>0</v>
      </c>
      <c r="AH249">
        <f>MIN(StagingTable[[#This Row],[DiscountPct]], ControlPanel!$B$2/100)</f>
        <v>0</v>
      </c>
      <c r="AI249">
        <f>StagingTable[[#This Row],[UnitCost]] * (1 + ControlPanel!$B$3/100)</f>
        <v>613.24899999999991</v>
      </c>
      <c r="AJ249">
        <f>StagingTable[[#This Row],[Quantity]] * (1 + ControlPanel!$B$4/100)</f>
        <v>14.399999999999999</v>
      </c>
      <c r="AK249">
        <f>StagingTable[[#This Row],[UnitPrice]] * StagingTable[[#This Row],[UpliftedQuantity]] * (1 - StagingTable[[#This Row],[AdjustedDiscountPct]])</f>
        <v>5554.3679999999995</v>
      </c>
      <c r="AL249">
        <f>StagingTable[[#This Row],[InflatedUnitCost]] * StagingTable[[#This Row],[UpliftedQuantity]]</f>
        <v>8830.7855999999974</v>
      </c>
      <c r="AM249">
        <f>StagingTable[[#This Row],[ScenarioRevenue]] - StagingTable[[#This Row],[ScenarioCost]]</f>
        <v>-3276.4175999999979</v>
      </c>
    </row>
    <row r="250" spans="1:39" x14ac:dyDescent="0.35">
      <c r="A250" t="s">
        <v>318</v>
      </c>
      <c r="B250" s="6">
        <v>45462</v>
      </c>
      <c r="C250" s="2">
        <v>45463</v>
      </c>
      <c r="D250" t="s">
        <v>646</v>
      </c>
      <c r="E250" t="s">
        <v>650</v>
      </c>
      <c r="F250" t="s">
        <v>662</v>
      </c>
      <c r="G250" t="s">
        <v>705</v>
      </c>
      <c r="H250" t="s">
        <v>711</v>
      </c>
      <c r="I250" t="s">
        <v>713</v>
      </c>
      <c r="J250" t="s">
        <v>731</v>
      </c>
      <c r="K250" t="s">
        <v>1038</v>
      </c>
      <c r="L250" s="8">
        <v>231.63</v>
      </c>
      <c r="M250" s="8">
        <v>537.39</v>
      </c>
      <c r="N250" s="8">
        <v>0.08</v>
      </c>
      <c r="O250">
        <v>8</v>
      </c>
      <c r="P250">
        <f t="shared" si="48"/>
        <v>1</v>
      </c>
      <c r="Q250">
        <f t="shared" si="49"/>
        <v>3955.1904</v>
      </c>
      <c r="R250">
        <f t="shared" si="50"/>
        <v>1853.04</v>
      </c>
      <c r="S250">
        <f t="shared" si="51"/>
        <v>2102.1504</v>
      </c>
      <c r="T250">
        <f t="shared" si="52"/>
        <v>0.53149158129024587</v>
      </c>
      <c r="U250" t="str">
        <f t="shared" si="53"/>
        <v>Jun-2024</v>
      </c>
      <c r="V250" t="str">
        <f t="shared" si="54"/>
        <v>Q2-2024</v>
      </c>
      <c r="W250" t="str">
        <f t="shared" si="55"/>
        <v>Low</v>
      </c>
      <c r="X250" t="str">
        <f t="shared" si="56"/>
        <v>Africa &gt; Kenya &gt; Kisumu</v>
      </c>
      <c r="Y250" t="str" cm="1">
        <f t="array" ref="Y250">TEXT(_xlfn.AGGREGATE(15, 6, IF($E$2:$E$1000=E250, $B$2:$B$1000, ""), 1), "MMM-YYYY")</f>
        <v>Jan-2023</v>
      </c>
      <c r="Z250">
        <f t="shared" si="57"/>
        <v>17</v>
      </c>
      <c r="AA250">
        <f t="shared" si="58"/>
        <v>17</v>
      </c>
      <c r="AB250">
        <f t="shared" si="59"/>
        <v>1745430.1753</v>
      </c>
      <c r="AC250">
        <f>SUMIFS($Q$2:Q250, $J$2:J250, J250)</f>
        <v>1714524.8364900001</v>
      </c>
      <c r="AD250">
        <f t="shared" si="60"/>
        <v>0.98229356908838361</v>
      </c>
      <c r="AE250" t="str">
        <f t="shared" si="61"/>
        <v>C</v>
      </c>
      <c r="AF250">
        <f t="shared" si="62"/>
        <v>1</v>
      </c>
      <c r="AG250">
        <f t="shared" si="63"/>
        <v>0</v>
      </c>
      <c r="AH250">
        <f>MIN(StagingTable[[#This Row],[DiscountPct]], ControlPanel!$B$2/100)</f>
        <v>0.08</v>
      </c>
      <c r="AI250">
        <f>StagingTable[[#This Row],[UnitCost]] * (1 + ControlPanel!$B$3/100)</f>
        <v>266.37449999999995</v>
      </c>
      <c r="AJ250">
        <f>StagingTable[[#This Row],[Quantity]] * (1 + ControlPanel!$B$4/100)</f>
        <v>9.6</v>
      </c>
      <c r="AK250">
        <f>StagingTable[[#This Row],[UnitPrice]] * StagingTable[[#This Row],[UpliftedQuantity]] * (1 - StagingTable[[#This Row],[AdjustedDiscountPct]])</f>
        <v>4746.2284799999998</v>
      </c>
      <c r="AL250">
        <f>StagingTable[[#This Row],[InflatedUnitCost]] * StagingTable[[#This Row],[UpliftedQuantity]]</f>
        <v>2557.1951999999997</v>
      </c>
      <c r="AM250">
        <f>StagingTable[[#This Row],[ScenarioRevenue]] - StagingTable[[#This Row],[ScenarioCost]]</f>
        <v>2189.0332800000001</v>
      </c>
    </row>
    <row r="251" spans="1:39" x14ac:dyDescent="0.35">
      <c r="A251" t="s">
        <v>160</v>
      </c>
      <c r="B251" s="6">
        <v>45260</v>
      </c>
      <c r="C251" s="2">
        <v>45267</v>
      </c>
      <c r="D251" t="s">
        <v>646</v>
      </c>
      <c r="E251" t="s">
        <v>661</v>
      </c>
      <c r="F251" t="s">
        <v>687</v>
      </c>
      <c r="G251" t="s">
        <v>705</v>
      </c>
      <c r="H251" t="s">
        <v>709</v>
      </c>
      <c r="I251" t="s">
        <v>718</v>
      </c>
      <c r="J251" t="s">
        <v>731</v>
      </c>
      <c r="K251" t="s">
        <v>879</v>
      </c>
      <c r="L251" s="8">
        <v>275.56</v>
      </c>
      <c r="M251" s="8">
        <v>630.72</v>
      </c>
      <c r="N251" s="8">
        <v>0.107</v>
      </c>
      <c r="O251">
        <v>7</v>
      </c>
      <c r="P251">
        <f t="shared" si="48"/>
        <v>7</v>
      </c>
      <c r="Q251">
        <f t="shared" si="49"/>
        <v>3942.6307200000001</v>
      </c>
      <c r="R251">
        <f t="shared" si="50"/>
        <v>1928.92</v>
      </c>
      <c r="S251">
        <f t="shared" si="51"/>
        <v>2013.71072</v>
      </c>
      <c r="T251">
        <f t="shared" si="52"/>
        <v>0.51075306388319319</v>
      </c>
      <c r="U251" t="str">
        <f t="shared" si="53"/>
        <v>Nov-2023</v>
      </c>
      <c r="V251" t="str">
        <f t="shared" si="54"/>
        <v>Q4-2023</v>
      </c>
      <c r="W251" t="str">
        <f t="shared" si="55"/>
        <v>Low</v>
      </c>
      <c r="X251" t="str">
        <f t="shared" si="56"/>
        <v>Africa &gt; South Africa &gt; Durban</v>
      </c>
      <c r="Y251" t="str" cm="1">
        <f t="array" ref="Y251">TEXT(_xlfn.AGGREGATE(15, 6, IF($E$2:$E$1000=E251, $B$2:$B$1000, ""), 1), "MMM-YYYY")</f>
        <v>Jan-2023</v>
      </c>
      <c r="Z251">
        <f t="shared" si="57"/>
        <v>10</v>
      </c>
      <c r="AA251">
        <f t="shared" si="58"/>
        <v>10</v>
      </c>
      <c r="AB251">
        <f t="shared" si="59"/>
        <v>1745430.1753</v>
      </c>
      <c r="AC251">
        <f>SUMIFS($Q$2:Q251, $J$2:J251, J251)</f>
        <v>1718467.4672100001</v>
      </c>
      <c r="AD251">
        <f t="shared" si="60"/>
        <v>0.98455239947632645</v>
      </c>
      <c r="AE251" t="str">
        <f t="shared" si="61"/>
        <v>C</v>
      </c>
      <c r="AF251">
        <f t="shared" si="62"/>
        <v>1</v>
      </c>
      <c r="AG251">
        <f t="shared" si="63"/>
        <v>0</v>
      </c>
      <c r="AH251">
        <f>MIN(StagingTable[[#This Row],[DiscountPct]], ControlPanel!$B$2/100)</f>
        <v>0.107</v>
      </c>
      <c r="AI251">
        <f>StagingTable[[#This Row],[UnitCost]] * (1 + ControlPanel!$B$3/100)</f>
        <v>316.89400000000001</v>
      </c>
      <c r="AJ251">
        <f>StagingTable[[#This Row],[Quantity]] * (1 + ControlPanel!$B$4/100)</f>
        <v>8.4</v>
      </c>
      <c r="AK251">
        <f>StagingTable[[#This Row],[UnitPrice]] * StagingTable[[#This Row],[UpliftedQuantity]] * (1 - StagingTable[[#This Row],[AdjustedDiscountPct]])</f>
        <v>4731.1568640000005</v>
      </c>
      <c r="AL251">
        <f>StagingTable[[#This Row],[InflatedUnitCost]] * StagingTable[[#This Row],[UpliftedQuantity]]</f>
        <v>2661.9096</v>
      </c>
      <c r="AM251">
        <f>StagingTable[[#This Row],[ScenarioRevenue]] - StagingTable[[#This Row],[ScenarioCost]]</f>
        <v>2069.2472640000005</v>
      </c>
    </row>
    <row r="252" spans="1:39" x14ac:dyDescent="0.35">
      <c r="A252" t="s">
        <v>86</v>
      </c>
      <c r="B252" s="6">
        <v>45756</v>
      </c>
      <c r="C252" s="2">
        <v>45783</v>
      </c>
      <c r="D252" t="s">
        <v>648</v>
      </c>
      <c r="E252" t="s">
        <v>655</v>
      </c>
      <c r="F252" t="s">
        <v>672</v>
      </c>
      <c r="G252" t="s">
        <v>706</v>
      </c>
      <c r="H252" t="s">
        <v>709</v>
      </c>
      <c r="I252" t="s">
        <v>721</v>
      </c>
      <c r="J252" t="s">
        <v>731</v>
      </c>
      <c r="K252" t="s">
        <v>805</v>
      </c>
      <c r="L252" s="8">
        <v>264.19</v>
      </c>
      <c r="M252" s="8">
        <v>620.92999999999995</v>
      </c>
      <c r="N252" s="8">
        <v>0.14199999999999999</v>
      </c>
      <c r="O252">
        <v>7</v>
      </c>
      <c r="P252">
        <f t="shared" si="48"/>
        <v>27</v>
      </c>
      <c r="Q252">
        <f t="shared" si="49"/>
        <v>3729.3055799999993</v>
      </c>
      <c r="R252">
        <f t="shared" si="50"/>
        <v>1849.33</v>
      </c>
      <c r="S252">
        <f t="shared" si="51"/>
        <v>1879.9755799999994</v>
      </c>
      <c r="T252">
        <f t="shared" si="52"/>
        <v>0.50410875152794521</v>
      </c>
      <c r="U252" t="str">
        <f t="shared" si="53"/>
        <v>Apr-2025</v>
      </c>
      <c r="V252" t="str">
        <f t="shared" si="54"/>
        <v>Q2-2025</v>
      </c>
      <c r="W252" t="str">
        <f t="shared" si="55"/>
        <v>Low</v>
      </c>
      <c r="X252" t="str">
        <f t="shared" si="56"/>
        <v>Americas &gt; Brazil &gt; Brasília</v>
      </c>
      <c r="Y252" t="str" cm="1">
        <f t="array" ref="Y252">TEXT(_xlfn.AGGREGATE(15, 6, IF($E$2:$E$1000=E252, $B$2:$B$1000, ""), 1), "MMM-YYYY")</f>
        <v>Jan-2023</v>
      </c>
      <c r="Z252">
        <f t="shared" si="57"/>
        <v>27</v>
      </c>
      <c r="AA252">
        <f t="shared" si="58"/>
        <v>27</v>
      </c>
      <c r="AB252">
        <f t="shared" si="59"/>
        <v>1745430.1753</v>
      </c>
      <c r="AC252">
        <f>SUMIFS($Q$2:Q252, $J$2:J252, J252)</f>
        <v>1722196.7727900001</v>
      </c>
      <c r="AD252">
        <f t="shared" si="60"/>
        <v>0.98668901062971104</v>
      </c>
      <c r="AE252" t="str">
        <f t="shared" si="61"/>
        <v>C</v>
      </c>
      <c r="AF252">
        <f t="shared" si="62"/>
        <v>0</v>
      </c>
      <c r="AG252">
        <f t="shared" si="63"/>
        <v>0</v>
      </c>
      <c r="AH252">
        <f>MIN(StagingTable[[#This Row],[DiscountPct]], ControlPanel!$B$2/100)</f>
        <v>0.14199999999999999</v>
      </c>
      <c r="AI252">
        <f>StagingTable[[#This Row],[UnitCost]] * (1 + ControlPanel!$B$3/100)</f>
        <v>303.81849999999997</v>
      </c>
      <c r="AJ252">
        <f>StagingTable[[#This Row],[Quantity]] * (1 + ControlPanel!$B$4/100)</f>
        <v>8.4</v>
      </c>
      <c r="AK252">
        <f>StagingTable[[#This Row],[UnitPrice]] * StagingTable[[#This Row],[UpliftedQuantity]] * (1 - StagingTable[[#This Row],[AdjustedDiscountPct]])</f>
        <v>4475.1666960000002</v>
      </c>
      <c r="AL252">
        <f>StagingTable[[#This Row],[InflatedUnitCost]] * StagingTable[[#This Row],[UpliftedQuantity]]</f>
        <v>2552.0753999999997</v>
      </c>
      <c r="AM252">
        <f>StagingTable[[#This Row],[ScenarioRevenue]] - StagingTable[[#This Row],[ScenarioCost]]</f>
        <v>1923.0912960000005</v>
      </c>
    </row>
    <row r="253" spans="1:39" x14ac:dyDescent="0.35">
      <c r="A253" t="s">
        <v>472</v>
      </c>
      <c r="B253" s="6">
        <v>45260</v>
      </c>
      <c r="C253" s="2">
        <v>45270</v>
      </c>
      <c r="D253" t="s">
        <v>649</v>
      </c>
      <c r="E253" t="s">
        <v>656</v>
      </c>
      <c r="F253" t="s">
        <v>684</v>
      </c>
      <c r="G253" t="s">
        <v>705</v>
      </c>
      <c r="H253" t="s">
        <v>711</v>
      </c>
      <c r="I253" t="s">
        <v>721</v>
      </c>
      <c r="J253" t="s">
        <v>731</v>
      </c>
      <c r="K253" t="s">
        <v>1191</v>
      </c>
      <c r="L253" s="8">
        <v>174.74</v>
      </c>
      <c r="M253" s="8">
        <v>415.96</v>
      </c>
      <c r="N253" s="8">
        <v>0.125</v>
      </c>
      <c r="O253">
        <v>10</v>
      </c>
      <c r="P253">
        <f t="shared" si="48"/>
        <v>10</v>
      </c>
      <c r="Q253">
        <f t="shared" si="49"/>
        <v>3639.6499999999996</v>
      </c>
      <c r="R253">
        <f t="shared" si="50"/>
        <v>1747.4</v>
      </c>
      <c r="S253">
        <f t="shared" si="51"/>
        <v>1892.2499999999995</v>
      </c>
      <c r="T253">
        <f t="shared" si="52"/>
        <v>0.51989889137691803</v>
      </c>
      <c r="U253" t="str">
        <f t="shared" si="53"/>
        <v>Nov-2023</v>
      </c>
      <c r="V253" t="str">
        <f t="shared" si="54"/>
        <v>Q4-2023</v>
      </c>
      <c r="W253" t="str">
        <f t="shared" si="55"/>
        <v>Low</v>
      </c>
      <c r="X253" t="str">
        <f t="shared" si="56"/>
        <v>Europe &gt; Germany &gt; Munich</v>
      </c>
      <c r="Y253" t="str" cm="1">
        <f t="array" ref="Y253">TEXT(_xlfn.AGGREGATE(15, 6, IF($E$2:$E$1000=E253, $B$2:$B$1000, ""), 1), "MMM-YYYY")</f>
        <v>Jan-2023</v>
      </c>
      <c r="Z253">
        <f t="shared" si="57"/>
        <v>10</v>
      </c>
      <c r="AA253">
        <f t="shared" si="58"/>
        <v>10</v>
      </c>
      <c r="AB253">
        <f t="shared" si="59"/>
        <v>1745430.1753</v>
      </c>
      <c r="AC253">
        <f>SUMIFS($Q$2:Q253, $J$2:J253, J253)</f>
        <v>1725836.42279</v>
      </c>
      <c r="AD253">
        <f t="shared" si="60"/>
        <v>0.98877425588987977</v>
      </c>
      <c r="AE253" t="str">
        <f t="shared" si="61"/>
        <v>C</v>
      </c>
      <c r="AF253">
        <f t="shared" si="62"/>
        <v>0</v>
      </c>
      <c r="AG253">
        <f t="shared" si="63"/>
        <v>0</v>
      </c>
      <c r="AH253">
        <f>MIN(StagingTable[[#This Row],[DiscountPct]], ControlPanel!$B$2/100)</f>
        <v>0.125</v>
      </c>
      <c r="AI253">
        <f>StagingTable[[#This Row],[UnitCost]] * (1 + ControlPanel!$B$3/100)</f>
        <v>200.95099999999999</v>
      </c>
      <c r="AJ253">
        <f>StagingTable[[#This Row],[Quantity]] * (1 + ControlPanel!$B$4/100)</f>
        <v>12</v>
      </c>
      <c r="AK253">
        <f>StagingTable[[#This Row],[UnitPrice]] * StagingTable[[#This Row],[UpliftedQuantity]] * (1 - StagingTable[[#This Row],[AdjustedDiscountPct]])</f>
        <v>4367.58</v>
      </c>
      <c r="AL253">
        <f>StagingTable[[#This Row],[InflatedUnitCost]] * StagingTable[[#This Row],[UpliftedQuantity]]</f>
        <v>2411.4119999999998</v>
      </c>
      <c r="AM253">
        <f>StagingTable[[#This Row],[ScenarioRevenue]] - StagingTable[[#This Row],[ScenarioCost]]</f>
        <v>1956.1680000000001</v>
      </c>
    </row>
    <row r="254" spans="1:39" x14ac:dyDescent="0.35">
      <c r="A254" t="s">
        <v>490</v>
      </c>
      <c r="B254" s="6">
        <v>45422</v>
      </c>
      <c r="C254" s="2">
        <v>45428</v>
      </c>
      <c r="D254" t="s">
        <v>649</v>
      </c>
      <c r="E254" t="s">
        <v>658</v>
      </c>
      <c r="F254" t="s">
        <v>674</v>
      </c>
      <c r="G254" t="s">
        <v>703</v>
      </c>
      <c r="H254" t="s">
        <v>711</v>
      </c>
      <c r="I254" t="s">
        <v>715</v>
      </c>
      <c r="J254" t="s">
        <v>731</v>
      </c>
      <c r="K254" t="s">
        <v>1209</v>
      </c>
      <c r="L254" s="8">
        <v>210.76</v>
      </c>
      <c r="M254" s="8">
        <v>221.58</v>
      </c>
      <c r="N254" s="8">
        <v>8.8999999999999996E-2</v>
      </c>
      <c r="O254">
        <v>17</v>
      </c>
      <c r="P254">
        <f t="shared" si="48"/>
        <v>6</v>
      </c>
      <c r="Q254">
        <f t="shared" si="49"/>
        <v>3431.6094600000001</v>
      </c>
      <c r="R254">
        <f t="shared" si="50"/>
        <v>3582.92</v>
      </c>
      <c r="S254">
        <f t="shared" si="51"/>
        <v>-151.31053999999995</v>
      </c>
      <c r="T254">
        <f t="shared" si="52"/>
        <v>-4.4093170205912635E-2</v>
      </c>
      <c r="U254" t="str">
        <f t="shared" si="53"/>
        <v>May-2024</v>
      </c>
      <c r="V254" t="str">
        <f t="shared" si="54"/>
        <v>Q2-2024</v>
      </c>
      <c r="W254" t="str">
        <f t="shared" si="55"/>
        <v>Low</v>
      </c>
      <c r="X254" t="str">
        <f t="shared" si="56"/>
        <v>Europe &gt; United Kingdom &gt; Birmingham</v>
      </c>
      <c r="Y254" t="str" cm="1">
        <f t="array" ref="Y254">TEXT(_xlfn.AGGREGATE(15, 6, IF($E$2:$E$1000=E254, $B$2:$B$1000, ""), 1), "MMM-YYYY")</f>
        <v>Jan-2023</v>
      </c>
      <c r="Z254">
        <f t="shared" si="57"/>
        <v>16</v>
      </c>
      <c r="AA254">
        <f t="shared" si="58"/>
        <v>16</v>
      </c>
      <c r="AB254">
        <f t="shared" si="59"/>
        <v>1745430.1753</v>
      </c>
      <c r="AC254">
        <f>SUMIFS($Q$2:Q254, $J$2:J254, J254)</f>
        <v>1729268.0322499999</v>
      </c>
      <c r="AD254">
        <f t="shared" si="60"/>
        <v>0.99074030959317971</v>
      </c>
      <c r="AE254" t="str">
        <f t="shared" si="61"/>
        <v>C</v>
      </c>
      <c r="AF254">
        <f t="shared" si="62"/>
        <v>1</v>
      </c>
      <c r="AG254">
        <f t="shared" si="63"/>
        <v>0</v>
      </c>
      <c r="AH254">
        <f>MIN(StagingTable[[#This Row],[DiscountPct]], ControlPanel!$B$2/100)</f>
        <v>8.8999999999999996E-2</v>
      </c>
      <c r="AI254">
        <f>StagingTable[[#This Row],[UnitCost]] * (1 + ControlPanel!$B$3/100)</f>
        <v>242.37399999999997</v>
      </c>
      <c r="AJ254">
        <f>StagingTable[[#This Row],[Quantity]] * (1 + ControlPanel!$B$4/100)</f>
        <v>20.399999999999999</v>
      </c>
      <c r="AK254">
        <f>StagingTable[[#This Row],[UnitPrice]] * StagingTable[[#This Row],[UpliftedQuantity]] * (1 - StagingTable[[#This Row],[AdjustedDiscountPct]])</f>
        <v>4117.9313520000005</v>
      </c>
      <c r="AL254">
        <f>StagingTable[[#This Row],[InflatedUnitCost]] * StagingTable[[#This Row],[UpliftedQuantity]]</f>
        <v>4944.4295999999986</v>
      </c>
      <c r="AM254">
        <f>StagingTable[[#This Row],[ScenarioRevenue]] - StagingTable[[#This Row],[ScenarioCost]]</f>
        <v>-826.49824799999806</v>
      </c>
    </row>
    <row r="255" spans="1:39" x14ac:dyDescent="0.35">
      <c r="A255" t="s">
        <v>402</v>
      </c>
      <c r="B255" s="6">
        <v>45199</v>
      </c>
      <c r="C255" s="2">
        <v>45202</v>
      </c>
      <c r="D255" t="s">
        <v>647</v>
      </c>
      <c r="E255" t="s">
        <v>659</v>
      </c>
      <c r="F255" t="s">
        <v>699</v>
      </c>
      <c r="G255" t="s">
        <v>703</v>
      </c>
      <c r="H255" t="s">
        <v>707</v>
      </c>
      <c r="I255" t="s">
        <v>713</v>
      </c>
      <c r="J255" t="s">
        <v>731</v>
      </c>
      <c r="K255" t="s">
        <v>1121</v>
      </c>
      <c r="L255" s="8">
        <v>1019.36</v>
      </c>
      <c r="M255" s="8">
        <v>972.91</v>
      </c>
      <c r="N255" s="8">
        <v>0.14699999999999999</v>
      </c>
      <c r="O255">
        <v>4</v>
      </c>
      <c r="P255">
        <f t="shared" si="48"/>
        <v>3</v>
      </c>
      <c r="Q255">
        <f t="shared" si="49"/>
        <v>3319.5689199999997</v>
      </c>
      <c r="R255">
        <f t="shared" si="50"/>
        <v>4077.44</v>
      </c>
      <c r="S255">
        <f t="shared" si="51"/>
        <v>-757.87108000000035</v>
      </c>
      <c r="T255">
        <f t="shared" si="52"/>
        <v>-0.22830406545678841</v>
      </c>
      <c r="U255" t="str">
        <f t="shared" si="53"/>
        <v>Sep-2023</v>
      </c>
      <c r="V255" t="str">
        <f t="shared" si="54"/>
        <v>Q3-2023</v>
      </c>
      <c r="W255" t="str">
        <f t="shared" si="55"/>
        <v>Medium</v>
      </c>
      <c r="X255" t="str">
        <f t="shared" si="56"/>
        <v>Asia &gt; China &gt; Beijing</v>
      </c>
      <c r="Y255" t="str" cm="1">
        <f t="array" ref="Y255">TEXT(_xlfn.AGGREGATE(15, 6, IF($E$2:$E$1000=E255, $B$2:$B$1000, ""), 1), "MMM-YYYY")</f>
        <v>Jan-2023</v>
      </c>
      <c r="Z255">
        <f t="shared" si="57"/>
        <v>8</v>
      </c>
      <c r="AA255">
        <f t="shared" si="58"/>
        <v>8</v>
      </c>
      <c r="AB255">
        <f t="shared" si="59"/>
        <v>1745430.1753</v>
      </c>
      <c r="AC255">
        <f>SUMIFS($Q$2:Q255, $J$2:J255, J255)</f>
        <v>1732587.6011699999</v>
      </c>
      <c r="AD255">
        <f t="shared" si="60"/>
        <v>0.99264217250753517</v>
      </c>
      <c r="AE255" t="str">
        <f t="shared" si="61"/>
        <v>C</v>
      </c>
      <c r="AF255">
        <f t="shared" si="62"/>
        <v>1</v>
      </c>
      <c r="AG255">
        <f t="shared" si="63"/>
        <v>0</v>
      </c>
      <c r="AH255">
        <f>MIN(StagingTable[[#This Row],[DiscountPct]], ControlPanel!$B$2/100)</f>
        <v>0.14699999999999999</v>
      </c>
      <c r="AI255">
        <f>StagingTable[[#This Row],[UnitCost]] * (1 + ControlPanel!$B$3/100)</f>
        <v>1172.2639999999999</v>
      </c>
      <c r="AJ255">
        <f>StagingTable[[#This Row],[Quantity]] * (1 + ControlPanel!$B$4/100)</f>
        <v>4.8</v>
      </c>
      <c r="AK255">
        <f>StagingTable[[#This Row],[UnitPrice]] * StagingTable[[#This Row],[UpliftedQuantity]] * (1 - StagingTable[[#This Row],[AdjustedDiscountPct]])</f>
        <v>3983.4827039999996</v>
      </c>
      <c r="AL255">
        <f>StagingTable[[#This Row],[InflatedUnitCost]] * StagingTable[[#This Row],[UpliftedQuantity]]</f>
        <v>5626.8671999999997</v>
      </c>
      <c r="AM255">
        <f>StagingTable[[#This Row],[ScenarioRevenue]] - StagingTable[[#This Row],[ScenarioCost]]</f>
        <v>-1643.3844960000001</v>
      </c>
    </row>
    <row r="256" spans="1:39" x14ac:dyDescent="0.35">
      <c r="A256" t="s">
        <v>30</v>
      </c>
      <c r="B256" s="6">
        <v>45039</v>
      </c>
      <c r="C256" s="2">
        <v>45046</v>
      </c>
      <c r="D256" t="s">
        <v>646</v>
      </c>
      <c r="E256" t="s">
        <v>650</v>
      </c>
      <c r="F256" t="s">
        <v>664</v>
      </c>
      <c r="G256" t="s">
        <v>705</v>
      </c>
      <c r="H256" t="s">
        <v>711</v>
      </c>
      <c r="I256" t="s">
        <v>718</v>
      </c>
      <c r="J256" t="s">
        <v>731</v>
      </c>
      <c r="K256" t="s">
        <v>749</v>
      </c>
      <c r="L256" s="8">
        <v>756.51</v>
      </c>
      <c r="M256" s="8">
        <v>850.8</v>
      </c>
      <c r="N256" s="8">
        <v>7.3999999999999996E-2</v>
      </c>
      <c r="O256">
        <v>4</v>
      </c>
      <c r="P256">
        <f t="shared" si="48"/>
        <v>7</v>
      </c>
      <c r="Q256">
        <f t="shared" si="49"/>
        <v>3151.3631999999998</v>
      </c>
      <c r="R256">
        <f t="shared" si="50"/>
        <v>3026.04</v>
      </c>
      <c r="S256">
        <f t="shared" si="51"/>
        <v>125.32319999999982</v>
      </c>
      <c r="T256">
        <f t="shared" si="52"/>
        <v>3.9767932810791162E-2</v>
      </c>
      <c r="U256" t="str">
        <f t="shared" si="53"/>
        <v>Apr-2023</v>
      </c>
      <c r="V256" t="str">
        <f t="shared" si="54"/>
        <v>Q2-2023</v>
      </c>
      <c r="W256" t="str">
        <f t="shared" si="55"/>
        <v>Medium</v>
      </c>
      <c r="X256" t="str">
        <f t="shared" si="56"/>
        <v>Africa &gt; Kenya &gt; Nairobi</v>
      </c>
      <c r="Y256" t="str" cm="1">
        <f t="array" ref="Y256">TEXT(_xlfn.AGGREGATE(15, 6, IF($E$2:$E$1000=E256, $B$2:$B$1000, ""), 1), "MMM-YYYY")</f>
        <v>Jan-2023</v>
      </c>
      <c r="Z256">
        <f t="shared" si="57"/>
        <v>3</v>
      </c>
      <c r="AA256">
        <f t="shared" si="58"/>
        <v>3</v>
      </c>
      <c r="AB256">
        <f t="shared" si="59"/>
        <v>1745430.1753</v>
      </c>
      <c r="AC256">
        <f>SUMIFS($Q$2:Q256, $J$2:J256, J256)</f>
        <v>1735738.9643699999</v>
      </c>
      <c r="AD256">
        <f t="shared" si="60"/>
        <v>0.99444766621596059</v>
      </c>
      <c r="AE256" t="str">
        <f t="shared" si="61"/>
        <v>C</v>
      </c>
      <c r="AF256">
        <f t="shared" si="62"/>
        <v>1</v>
      </c>
      <c r="AG256">
        <f t="shared" si="63"/>
        <v>0</v>
      </c>
      <c r="AH256">
        <f>MIN(StagingTable[[#This Row],[DiscountPct]], ControlPanel!$B$2/100)</f>
        <v>7.3999999999999996E-2</v>
      </c>
      <c r="AI256">
        <f>StagingTable[[#This Row],[UnitCost]] * (1 + ControlPanel!$B$3/100)</f>
        <v>869.98649999999998</v>
      </c>
      <c r="AJ256">
        <f>StagingTable[[#This Row],[Quantity]] * (1 + ControlPanel!$B$4/100)</f>
        <v>4.8</v>
      </c>
      <c r="AK256">
        <f>StagingTable[[#This Row],[UnitPrice]] * StagingTable[[#This Row],[UpliftedQuantity]] * (1 - StagingTable[[#This Row],[AdjustedDiscountPct]])</f>
        <v>3781.6358399999999</v>
      </c>
      <c r="AL256">
        <f>StagingTable[[#This Row],[InflatedUnitCost]] * StagingTable[[#This Row],[UpliftedQuantity]]</f>
        <v>4175.9351999999999</v>
      </c>
      <c r="AM256">
        <f>StagingTable[[#This Row],[ScenarioRevenue]] - StagingTable[[#This Row],[ScenarioCost]]</f>
        <v>-394.29935999999998</v>
      </c>
    </row>
    <row r="257" spans="1:39" x14ac:dyDescent="0.35">
      <c r="A257" t="s">
        <v>181</v>
      </c>
      <c r="B257" s="6">
        <v>45034</v>
      </c>
      <c r="C257" s="2">
        <v>45064</v>
      </c>
      <c r="D257" t="s">
        <v>647</v>
      </c>
      <c r="E257" t="s">
        <v>659</v>
      </c>
      <c r="F257" t="s">
        <v>676</v>
      </c>
      <c r="G257" t="s">
        <v>703</v>
      </c>
      <c r="H257" t="s">
        <v>707</v>
      </c>
      <c r="I257" t="s">
        <v>722</v>
      </c>
      <c r="J257" t="s">
        <v>731</v>
      </c>
      <c r="K257" t="s">
        <v>900</v>
      </c>
      <c r="L257" s="8">
        <v>329.03</v>
      </c>
      <c r="M257" s="8">
        <v>391.15</v>
      </c>
      <c r="N257" s="8">
        <v>0.19700000000000001</v>
      </c>
      <c r="O257">
        <v>10</v>
      </c>
      <c r="P257">
        <f t="shared" si="48"/>
        <v>30</v>
      </c>
      <c r="Q257">
        <f t="shared" si="49"/>
        <v>3140.9344999999998</v>
      </c>
      <c r="R257">
        <f t="shared" si="50"/>
        <v>3290.2999999999997</v>
      </c>
      <c r="S257">
        <f t="shared" si="51"/>
        <v>-149.36549999999988</v>
      </c>
      <c r="T257">
        <f t="shared" si="52"/>
        <v>-4.7554477815439922E-2</v>
      </c>
      <c r="U257" t="str">
        <f t="shared" si="53"/>
        <v>Apr-2023</v>
      </c>
      <c r="V257" t="str">
        <f t="shared" si="54"/>
        <v>Q2-2023</v>
      </c>
      <c r="W257" t="str">
        <f t="shared" si="55"/>
        <v>Low</v>
      </c>
      <c r="X257" t="str">
        <f t="shared" si="56"/>
        <v>Asia &gt; China &gt; Shenzhen</v>
      </c>
      <c r="Y257" t="str" cm="1">
        <f t="array" ref="Y257">TEXT(_xlfn.AGGREGATE(15, 6, IF($E$2:$E$1000=E257, $B$2:$B$1000, ""), 1), "MMM-YYYY")</f>
        <v>Jan-2023</v>
      </c>
      <c r="Z257">
        <f t="shared" si="57"/>
        <v>3</v>
      </c>
      <c r="AA257">
        <f t="shared" si="58"/>
        <v>3</v>
      </c>
      <c r="AB257">
        <f t="shared" si="59"/>
        <v>1745430.1753</v>
      </c>
      <c r="AC257">
        <f>SUMIFS($Q$2:Q257, $J$2:J257, J257)</f>
        <v>1738879.8988699999</v>
      </c>
      <c r="AD257">
        <f t="shared" si="60"/>
        <v>0.99624718506492294</v>
      </c>
      <c r="AE257" t="str">
        <f t="shared" si="61"/>
        <v>C</v>
      </c>
      <c r="AF257">
        <f t="shared" si="62"/>
        <v>0</v>
      </c>
      <c r="AG257">
        <f t="shared" si="63"/>
        <v>0</v>
      </c>
      <c r="AH257">
        <f>MIN(StagingTable[[#This Row],[DiscountPct]], ControlPanel!$B$2/100)</f>
        <v>0.19700000000000001</v>
      </c>
      <c r="AI257">
        <f>StagingTable[[#This Row],[UnitCost]] * (1 + ControlPanel!$B$3/100)</f>
        <v>378.38449999999995</v>
      </c>
      <c r="AJ257">
        <f>StagingTable[[#This Row],[Quantity]] * (1 + ControlPanel!$B$4/100)</f>
        <v>12</v>
      </c>
      <c r="AK257">
        <f>StagingTable[[#This Row],[UnitPrice]] * StagingTable[[#This Row],[UpliftedQuantity]] * (1 - StagingTable[[#This Row],[AdjustedDiscountPct]])</f>
        <v>3769.1213999999991</v>
      </c>
      <c r="AL257">
        <f>StagingTable[[#This Row],[InflatedUnitCost]] * StagingTable[[#This Row],[UpliftedQuantity]]</f>
        <v>4540.6139999999996</v>
      </c>
      <c r="AM257">
        <f>StagingTable[[#This Row],[ScenarioRevenue]] - StagingTable[[#This Row],[ScenarioCost]]</f>
        <v>-771.49260000000049</v>
      </c>
    </row>
    <row r="258" spans="1:39" x14ac:dyDescent="0.35">
      <c r="A258" t="s">
        <v>422</v>
      </c>
      <c r="B258" s="6">
        <v>45724</v>
      </c>
      <c r="C258" s="2">
        <v>45731</v>
      </c>
      <c r="D258" t="s">
        <v>647</v>
      </c>
      <c r="E258" t="s">
        <v>654</v>
      </c>
      <c r="F258" t="s">
        <v>668</v>
      </c>
      <c r="G258" t="s">
        <v>701</v>
      </c>
      <c r="H258" t="s">
        <v>710</v>
      </c>
      <c r="I258" t="s">
        <v>723</v>
      </c>
      <c r="J258" t="s">
        <v>731</v>
      </c>
      <c r="K258" t="s">
        <v>1141</v>
      </c>
      <c r="L258" s="8">
        <v>475.66</v>
      </c>
      <c r="M258" s="8">
        <v>529.14</v>
      </c>
      <c r="N258" s="8">
        <v>0.19600000000000001</v>
      </c>
      <c r="O258">
        <v>7</v>
      </c>
      <c r="P258">
        <f t="shared" ref="P258:P321" si="64">C258-B258</f>
        <v>7</v>
      </c>
      <c r="Q258">
        <f t="shared" ref="Q258:Q321" si="65">M258 * O258 * (1-N258)</f>
        <v>2977.9999200000002</v>
      </c>
      <c r="R258">
        <f t="shared" ref="R258:R321" si="66">L258*O258</f>
        <v>3329.6200000000003</v>
      </c>
      <c r="S258">
        <f t="shared" ref="S258:S321" si="67">Q258-R258</f>
        <v>-351.62008000000014</v>
      </c>
      <c r="T258">
        <f t="shared" ref="T258:T321" si="68">IF(Q258=0, 0, S258 / Q258)</f>
        <v>-0.11807256193613333</v>
      </c>
      <c r="U258" t="str">
        <f t="shared" ref="U258:U321" si="69">TEXT(B258,"MMM-YYYY")</f>
        <v>Mar-2025</v>
      </c>
      <c r="V258" t="str">
        <f t="shared" ref="V258:V321" si="70">"Q"&amp;INT((MONTH(B258)-1)/3)+1 &amp; "-" &amp; YEAR(B258)</f>
        <v>Q1-2025</v>
      </c>
      <c r="W258" t="str">
        <f t="shared" ref="W258:W321" si="71">IF(M258 &lt; _xlfn.PERCENTILE.INC($M$2:$M$633, 0.33), "Low",
 IF(M258 &lt; _xlfn.PERCENTILE.INC($M$2:$M$633, 0.66), "Medium", "High"))</f>
        <v>Low</v>
      </c>
      <c r="X258" t="str">
        <f t="shared" ref="X258:X321" si="72">D258 &amp; " &gt; " &amp; E258 &amp; " &gt; " &amp; F258</f>
        <v>Asia &gt; India &gt; Bengaluru</v>
      </c>
      <c r="Y258" t="str" cm="1">
        <f t="array" ref="Y258">TEXT(_xlfn.AGGREGATE(15, 6, IF($E$2:$E$1000=E258, $B$2:$B$1000, ""), 1), "MMM-YYYY")</f>
        <v>Jan-2023</v>
      </c>
      <c r="Z258">
        <f t="shared" ref="Z258:Z321" si="73">DATEDIF(DATEVALUE("01-" &amp; Y258), B258, "m")</f>
        <v>26</v>
      </c>
      <c r="AA258">
        <f t="shared" ref="AA258:AA321" si="74">DATEDIF(DATEVALUE("01-" &amp; Y258), DATEVALUE("01-" &amp; U258), "m")</f>
        <v>26</v>
      </c>
      <c r="AB258">
        <f t="shared" ref="AB258:AB321" si="75">SUMIFS($Q$2:$Q$1000, $J$2:$J$1000, J258)</f>
        <v>1745430.1753</v>
      </c>
      <c r="AC258">
        <f>SUMIFS($Q$2:Q258, $J$2:J258, J258)</f>
        <v>1741857.89879</v>
      </c>
      <c r="AD258">
        <f t="shared" ref="AD258:AD321" si="76">IF(AB258=0, 0, AC258/AB258)</f>
        <v>0.99795335467407853</v>
      </c>
      <c r="AE258" t="str">
        <f t="shared" ref="AE258:AE321" si="77">IF(AD258&lt;=0.8,"A",IF(AD258&lt;=0.95,"B","C"))</f>
        <v>C</v>
      </c>
      <c r="AF258">
        <f t="shared" si="62"/>
        <v>1</v>
      </c>
      <c r="AG258">
        <f t="shared" si="63"/>
        <v>0</v>
      </c>
      <c r="AH258">
        <f>MIN(StagingTable[[#This Row],[DiscountPct]], ControlPanel!$B$2/100)</f>
        <v>0.19600000000000001</v>
      </c>
      <c r="AI258">
        <f>StagingTable[[#This Row],[UnitCost]] * (1 + ControlPanel!$B$3/100)</f>
        <v>547.00900000000001</v>
      </c>
      <c r="AJ258">
        <f>StagingTable[[#This Row],[Quantity]] * (1 + ControlPanel!$B$4/100)</f>
        <v>8.4</v>
      </c>
      <c r="AK258">
        <f>StagingTable[[#This Row],[UnitPrice]] * StagingTable[[#This Row],[UpliftedQuantity]] * (1 - StagingTable[[#This Row],[AdjustedDiscountPct]])</f>
        <v>3573.5999040000002</v>
      </c>
      <c r="AL258">
        <f>StagingTable[[#This Row],[InflatedUnitCost]] * StagingTable[[#This Row],[UpliftedQuantity]]</f>
        <v>4594.8756000000003</v>
      </c>
      <c r="AM258">
        <f>StagingTable[[#This Row],[ScenarioRevenue]] - StagingTable[[#This Row],[ScenarioCost]]</f>
        <v>-1021.2756960000002</v>
      </c>
    </row>
    <row r="259" spans="1:39" x14ac:dyDescent="0.35">
      <c r="A259" t="s">
        <v>134</v>
      </c>
      <c r="B259" s="6">
        <v>45847</v>
      </c>
      <c r="C259" s="2">
        <v>45856</v>
      </c>
      <c r="D259" t="s">
        <v>648</v>
      </c>
      <c r="E259" t="s">
        <v>653</v>
      </c>
      <c r="F259" t="s">
        <v>688</v>
      </c>
      <c r="G259" t="s">
        <v>702</v>
      </c>
      <c r="H259" t="s">
        <v>710</v>
      </c>
      <c r="I259" t="s">
        <v>714</v>
      </c>
      <c r="J259" t="s">
        <v>731</v>
      </c>
      <c r="K259" t="s">
        <v>853</v>
      </c>
      <c r="L259" s="8">
        <v>57.96</v>
      </c>
      <c r="M259" s="8">
        <v>88.51</v>
      </c>
      <c r="N259" s="8">
        <v>4.2999999999999997E-2</v>
      </c>
      <c r="O259">
        <v>17</v>
      </c>
      <c r="P259">
        <f t="shared" si="64"/>
        <v>9</v>
      </c>
      <c r="Q259">
        <f t="shared" si="65"/>
        <v>1439.96919</v>
      </c>
      <c r="R259">
        <f t="shared" si="66"/>
        <v>985.32</v>
      </c>
      <c r="S259">
        <f t="shared" si="67"/>
        <v>454.64918999999998</v>
      </c>
      <c r="T259">
        <f t="shared" si="68"/>
        <v>0.3157353595877978</v>
      </c>
      <c r="U259" t="str">
        <f t="shared" si="69"/>
        <v>Jul-2025</v>
      </c>
      <c r="V259" t="str">
        <f t="shared" si="70"/>
        <v>Q3-2025</v>
      </c>
      <c r="W259" t="str">
        <f t="shared" si="71"/>
        <v>Low</v>
      </c>
      <c r="X259" t="str">
        <f t="shared" si="72"/>
        <v>Americas &gt; Canada &gt; Vancouver</v>
      </c>
      <c r="Y259" t="str" cm="1">
        <f t="array" ref="Y259">TEXT(_xlfn.AGGREGATE(15, 6, IF($E$2:$E$1000=E259, $B$2:$B$1000, ""), 1), "MMM-YYYY")</f>
        <v>Jan-2023</v>
      </c>
      <c r="Z259">
        <f t="shared" si="73"/>
        <v>30</v>
      </c>
      <c r="AA259">
        <f t="shared" si="74"/>
        <v>30</v>
      </c>
      <c r="AB259">
        <f t="shared" si="75"/>
        <v>1745430.1753</v>
      </c>
      <c r="AC259">
        <f>SUMIFS($Q$2:Q259, $J$2:J259, J259)</f>
        <v>1743297.8679800001</v>
      </c>
      <c r="AD259">
        <f t="shared" si="76"/>
        <v>0.99877834854113634</v>
      </c>
      <c r="AE259" t="str">
        <f t="shared" si="77"/>
        <v>C</v>
      </c>
      <c r="AF259">
        <f t="shared" ref="AF259:AF322" si="78">IF(P259&lt;=7, 1, 0)</f>
        <v>0</v>
      </c>
      <c r="AG259">
        <f t="shared" ref="AG259:AG322" si="79">IF(N259&gt; 0.2, 1, 0)</f>
        <v>0</v>
      </c>
      <c r="AH259">
        <f>MIN(StagingTable[[#This Row],[DiscountPct]], ControlPanel!$B$2/100)</f>
        <v>4.2999999999999997E-2</v>
      </c>
      <c r="AI259">
        <f>StagingTable[[#This Row],[UnitCost]] * (1 + ControlPanel!$B$3/100)</f>
        <v>66.653999999999996</v>
      </c>
      <c r="AJ259">
        <f>StagingTable[[#This Row],[Quantity]] * (1 + ControlPanel!$B$4/100)</f>
        <v>20.399999999999999</v>
      </c>
      <c r="AK259">
        <f>StagingTable[[#This Row],[UnitPrice]] * StagingTable[[#This Row],[UpliftedQuantity]] * (1 - StagingTable[[#This Row],[AdjustedDiscountPct]])</f>
        <v>1727.9630279999999</v>
      </c>
      <c r="AL259">
        <f>StagingTable[[#This Row],[InflatedUnitCost]] * StagingTable[[#This Row],[UpliftedQuantity]]</f>
        <v>1359.7415999999998</v>
      </c>
      <c r="AM259">
        <f>StagingTable[[#This Row],[ScenarioRevenue]] - StagingTable[[#This Row],[ScenarioCost]]</f>
        <v>368.22142800000006</v>
      </c>
    </row>
    <row r="260" spans="1:39" x14ac:dyDescent="0.35">
      <c r="A260" t="s">
        <v>68</v>
      </c>
      <c r="B260" s="6">
        <v>45678</v>
      </c>
      <c r="C260" s="2">
        <v>45704</v>
      </c>
      <c r="D260" t="s">
        <v>649</v>
      </c>
      <c r="E260" t="s">
        <v>657</v>
      </c>
      <c r="F260" t="s">
        <v>679</v>
      </c>
      <c r="G260" t="s">
        <v>701</v>
      </c>
      <c r="H260" t="s">
        <v>710</v>
      </c>
      <c r="I260" t="s">
        <v>719</v>
      </c>
      <c r="J260" t="s">
        <v>731</v>
      </c>
      <c r="K260" t="s">
        <v>787</v>
      </c>
      <c r="L260" s="8">
        <v>204.11</v>
      </c>
      <c r="M260" s="8">
        <v>236.87</v>
      </c>
      <c r="N260" s="8">
        <v>0.182</v>
      </c>
      <c r="O260">
        <v>6</v>
      </c>
      <c r="P260">
        <f t="shared" si="64"/>
        <v>26</v>
      </c>
      <c r="Q260">
        <f t="shared" si="65"/>
        <v>1162.5579600000001</v>
      </c>
      <c r="R260">
        <f t="shared" si="66"/>
        <v>1224.6600000000001</v>
      </c>
      <c r="S260">
        <f t="shared" si="67"/>
        <v>-62.102039999999988</v>
      </c>
      <c r="T260">
        <f t="shared" si="68"/>
        <v>-5.3418446337075515E-2</v>
      </c>
      <c r="U260" t="str">
        <f t="shared" si="69"/>
        <v>Jan-2025</v>
      </c>
      <c r="V260" t="str">
        <f t="shared" si="70"/>
        <v>Q1-2025</v>
      </c>
      <c r="W260" t="str">
        <f t="shared" si="71"/>
        <v>Low</v>
      </c>
      <c r="X260" t="str">
        <f t="shared" si="72"/>
        <v>Europe &gt; France &gt; Lyon</v>
      </c>
      <c r="Y260" t="str" cm="1">
        <f t="array" ref="Y260">TEXT(_xlfn.AGGREGATE(15, 6, IF($E$2:$E$1000=E260, $B$2:$B$1000, ""), 1), "MMM-YYYY")</f>
        <v>Jan-2023</v>
      </c>
      <c r="Z260">
        <f t="shared" si="73"/>
        <v>24</v>
      </c>
      <c r="AA260">
        <f t="shared" si="74"/>
        <v>24</v>
      </c>
      <c r="AB260">
        <f t="shared" si="75"/>
        <v>1745430.1753</v>
      </c>
      <c r="AC260">
        <f>SUMIFS($Q$2:Q260, $J$2:J260, J260)</f>
        <v>1744460.42594</v>
      </c>
      <c r="AD260">
        <f t="shared" si="76"/>
        <v>0.99944440667193502</v>
      </c>
      <c r="AE260" t="str">
        <f t="shared" si="77"/>
        <v>C</v>
      </c>
      <c r="AF260">
        <f t="shared" si="78"/>
        <v>0</v>
      </c>
      <c r="AG260">
        <f t="shared" si="79"/>
        <v>0</v>
      </c>
      <c r="AH260">
        <f>MIN(StagingTable[[#This Row],[DiscountPct]], ControlPanel!$B$2/100)</f>
        <v>0.182</v>
      </c>
      <c r="AI260">
        <f>StagingTable[[#This Row],[UnitCost]] * (1 + ControlPanel!$B$3/100)</f>
        <v>234.72649999999999</v>
      </c>
      <c r="AJ260">
        <f>StagingTable[[#This Row],[Quantity]] * (1 + ControlPanel!$B$4/100)</f>
        <v>7.1999999999999993</v>
      </c>
      <c r="AK260">
        <f>StagingTable[[#This Row],[UnitPrice]] * StagingTable[[#This Row],[UpliftedQuantity]] * (1 - StagingTable[[#This Row],[AdjustedDiscountPct]])</f>
        <v>1395.0695520000002</v>
      </c>
      <c r="AL260">
        <f>StagingTable[[#This Row],[InflatedUnitCost]] * StagingTable[[#This Row],[UpliftedQuantity]]</f>
        <v>1690.0307999999998</v>
      </c>
      <c r="AM260">
        <f>StagingTable[[#This Row],[ScenarioRevenue]] - StagingTable[[#This Row],[ScenarioCost]]</f>
        <v>-294.96124799999961</v>
      </c>
    </row>
    <row r="261" spans="1:39" x14ac:dyDescent="0.35">
      <c r="A261" t="s">
        <v>403</v>
      </c>
      <c r="B261" s="6">
        <v>45225</v>
      </c>
      <c r="C261" s="2">
        <v>45235</v>
      </c>
      <c r="D261" t="s">
        <v>646</v>
      </c>
      <c r="E261" t="s">
        <v>661</v>
      </c>
      <c r="F261" t="s">
        <v>695</v>
      </c>
      <c r="G261" t="s">
        <v>703</v>
      </c>
      <c r="H261" t="s">
        <v>708</v>
      </c>
      <c r="I261" t="s">
        <v>714</v>
      </c>
      <c r="J261" t="s">
        <v>731</v>
      </c>
      <c r="K261" t="s">
        <v>1122</v>
      </c>
      <c r="L261" s="8">
        <v>20.38</v>
      </c>
      <c r="M261" s="8">
        <v>42.56</v>
      </c>
      <c r="N261" s="8">
        <v>7.1999999999999995E-2</v>
      </c>
      <c r="O261">
        <v>13</v>
      </c>
      <c r="P261">
        <f t="shared" si="64"/>
        <v>10</v>
      </c>
      <c r="Q261">
        <f t="shared" si="65"/>
        <v>513.44384000000002</v>
      </c>
      <c r="R261">
        <f t="shared" si="66"/>
        <v>264.94</v>
      </c>
      <c r="S261">
        <f t="shared" si="67"/>
        <v>248.50384000000003</v>
      </c>
      <c r="T261">
        <f t="shared" si="68"/>
        <v>0.48399419885921702</v>
      </c>
      <c r="U261" t="str">
        <f t="shared" si="69"/>
        <v>Oct-2023</v>
      </c>
      <c r="V261" t="str">
        <f t="shared" si="70"/>
        <v>Q4-2023</v>
      </c>
      <c r="W261" t="str">
        <f t="shared" si="71"/>
        <v>Low</v>
      </c>
      <c r="X261" t="str">
        <f t="shared" si="72"/>
        <v>Africa &gt; South Africa &gt; Cape Town</v>
      </c>
      <c r="Y261" t="str" cm="1">
        <f t="array" ref="Y261">TEXT(_xlfn.AGGREGATE(15, 6, IF($E$2:$E$1000=E261, $B$2:$B$1000, ""), 1), "MMM-YYYY")</f>
        <v>Jan-2023</v>
      </c>
      <c r="Z261">
        <f t="shared" si="73"/>
        <v>9</v>
      </c>
      <c r="AA261">
        <f t="shared" si="74"/>
        <v>9</v>
      </c>
      <c r="AB261">
        <f t="shared" si="75"/>
        <v>1745430.1753</v>
      </c>
      <c r="AC261">
        <f>SUMIFS($Q$2:Q261, $J$2:J261, J261)</f>
        <v>1744973.8697800001</v>
      </c>
      <c r="AD261">
        <f t="shared" si="76"/>
        <v>0.99973857131241495</v>
      </c>
      <c r="AE261" t="str">
        <f t="shared" si="77"/>
        <v>C</v>
      </c>
      <c r="AF261">
        <f t="shared" si="78"/>
        <v>0</v>
      </c>
      <c r="AG261">
        <f t="shared" si="79"/>
        <v>0</v>
      </c>
      <c r="AH261">
        <f>MIN(StagingTable[[#This Row],[DiscountPct]], ControlPanel!$B$2/100)</f>
        <v>7.1999999999999995E-2</v>
      </c>
      <c r="AI261">
        <f>StagingTable[[#This Row],[UnitCost]] * (1 + ControlPanel!$B$3/100)</f>
        <v>23.436999999999998</v>
      </c>
      <c r="AJ261">
        <f>StagingTable[[#This Row],[Quantity]] * (1 + ControlPanel!$B$4/100)</f>
        <v>15.6</v>
      </c>
      <c r="AK261">
        <f>StagingTable[[#This Row],[UnitPrice]] * StagingTable[[#This Row],[UpliftedQuantity]] * (1 - StagingTable[[#This Row],[AdjustedDiscountPct]])</f>
        <v>616.13260800000012</v>
      </c>
      <c r="AL261">
        <f>StagingTable[[#This Row],[InflatedUnitCost]] * StagingTable[[#This Row],[UpliftedQuantity]]</f>
        <v>365.61719999999997</v>
      </c>
      <c r="AM261">
        <f>StagingTable[[#This Row],[ScenarioRevenue]] - StagingTable[[#This Row],[ScenarioCost]]</f>
        <v>250.51540800000015</v>
      </c>
    </row>
    <row r="262" spans="1:39" x14ac:dyDescent="0.35">
      <c r="A262" t="s">
        <v>645</v>
      </c>
      <c r="B262" s="6">
        <v>45716</v>
      </c>
      <c r="C262" s="2">
        <v>45726</v>
      </c>
      <c r="D262" t="s">
        <v>647</v>
      </c>
      <c r="E262" t="s">
        <v>652</v>
      </c>
      <c r="F262" t="s">
        <v>666</v>
      </c>
      <c r="G262" t="s">
        <v>702</v>
      </c>
      <c r="H262" t="s">
        <v>710</v>
      </c>
      <c r="I262" t="s">
        <v>725</v>
      </c>
      <c r="J262" t="s">
        <v>731</v>
      </c>
      <c r="K262" t="s">
        <v>1363</v>
      </c>
      <c r="L262" s="8">
        <v>51.86</v>
      </c>
      <c r="M262" s="8">
        <v>45.98</v>
      </c>
      <c r="N262" s="8">
        <v>0.17299999999999999</v>
      </c>
      <c r="O262">
        <v>12</v>
      </c>
      <c r="P262">
        <f t="shared" si="64"/>
        <v>10</v>
      </c>
      <c r="Q262">
        <f t="shared" si="65"/>
        <v>456.30551999999994</v>
      </c>
      <c r="R262">
        <f t="shared" si="66"/>
        <v>622.31999999999994</v>
      </c>
      <c r="S262">
        <f t="shared" si="67"/>
        <v>-166.01447999999999</v>
      </c>
      <c r="T262">
        <f t="shared" si="68"/>
        <v>-0.36382308064123353</v>
      </c>
      <c r="U262" t="str">
        <f t="shared" si="69"/>
        <v>Feb-2025</v>
      </c>
      <c r="V262" t="str">
        <f t="shared" si="70"/>
        <v>Q1-2025</v>
      </c>
      <c r="W262" t="str">
        <f t="shared" si="71"/>
        <v>Low</v>
      </c>
      <c r="X262" t="str">
        <f t="shared" si="72"/>
        <v>Asia &gt; Japan &gt; Osaka</v>
      </c>
      <c r="Y262" t="str" cm="1">
        <f t="array" ref="Y262">TEXT(_xlfn.AGGREGATE(15, 6, IF($E$2:$E$1000=E262, $B$2:$B$1000, ""), 1), "MMM-YYYY")</f>
        <v>Mar-2023</v>
      </c>
      <c r="Z262">
        <f t="shared" si="73"/>
        <v>23</v>
      </c>
      <c r="AA262">
        <f t="shared" si="74"/>
        <v>23</v>
      </c>
      <c r="AB262">
        <f t="shared" si="75"/>
        <v>1745430.1753</v>
      </c>
      <c r="AC262">
        <f>SUMIFS($Q$2:Q262, $J$2:J262, J262)</f>
        <v>1745430.1753</v>
      </c>
      <c r="AD262">
        <f t="shared" si="76"/>
        <v>1</v>
      </c>
      <c r="AE262" t="str">
        <f t="shared" si="77"/>
        <v>C</v>
      </c>
      <c r="AF262">
        <f t="shared" si="78"/>
        <v>0</v>
      </c>
      <c r="AG262">
        <f t="shared" si="79"/>
        <v>0</v>
      </c>
      <c r="AH262">
        <f>MIN(StagingTable[[#This Row],[DiscountPct]], ControlPanel!$B$2/100)</f>
        <v>0.17299999999999999</v>
      </c>
      <c r="AI262">
        <f>StagingTable[[#This Row],[UnitCost]] * (1 + ControlPanel!$B$3/100)</f>
        <v>59.638999999999996</v>
      </c>
      <c r="AJ262">
        <f>StagingTable[[#This Row],[Quantity]] * (1 + ControlPanel!$B$4/100)</f>
        <v>14.399999999999999</v>
      </c>
      <c r="AK262">
        <f>StagingTable[[#This Row],[UnitPrice]] * StagingTable[[#This Row],[UpliftedQuantity]] * (1 - StagingTable[[#This Row],[AdjustedDiscountPct]])</f>
        <v>547.56662399999982</v>
      </c>
      <c r="AL262">
        <f>StagingTable[[#This Row],[InflatedUnitCost]] * StagingTable[[#This Row],[UpliftedQuantity]]</f>
        <v>858.80159999999989</v>
      </c>
      <c r="AM262">
        <f>StagingTable[[#This Row],[ScenarioRevenue]] - StagingTable[[#This Row],[ScenarioCost]]</f>
        <v>-311.23497600000007</v>
      </c>
    </row>
    <row r="263" spans="1:39" x14ac:dyDescent="0.35">
      <c r="A263" t="s">
        <v>136</v>
      </c>
      <c r="B263" s="6">
        <v>45249</v>
      </c>
      <c r="C263" s="2">
        <v>45273</v>
      </c>
      <c r="D263" t="s">
        <v>649</v>
      </c>
      <c r="E263" t="s">
        <v>657</v>
      </c>
      <c r="F263" t="s">
        <v>679</v>
      </c>
      <c r="G263" t="s">
        <v>703</v>
      </c>
      <c r="H263" t="s">
        <v>711</v>
      </c>
      <c r="I263" t="s">
        <v>722</v>
      </c>
      <c r="J263" t="s">
        <v>732</v>
      </c>
      <c r="K263" t="s">
        <v>855</v>
      </c>
      <c r="L263" s="8">
        <v>1297.42</v>
      </c>
      <c r="M263" s="8">
        <v>2742.97</v>
      </c>
      <c r="N263" s="8">
        <v>6.9000000000000006E-2</v>
      </c>
      <c r="O263">
        <v>40</v>
      </c>
      <c r="P263">
        <f t="shared" si="64"/>
        <v>24</v>
      </c>
      <c r="Q263">
        <f t="shared" si="65"/>
        <v>102148.2028</v>
      </c>
      <c r="R263">
        <f t="shared" si="66"/>
        <v>51896.800000000003</v>
      </c>
      <c r="S263">
        <f t="shared" si="67"/>
        <v>50251.402799999996</v>
      </c>
      <c r="T263">
        <f t="shared" si="68"/>
        <v>0.49194602961727291</v>
      </c>
      <c r="U263" t="str">
        <f t="shared" si="69"/>
        <v>Nov-2023</v>
      </c>
      <c r="V263" t="str">
        <f t="shared" si="70"/>
        <v>Q4-2023</v>
      </c>
      <c r="W263" t="str">
        <f t="shared" si="71"/>
        <v>High</v>
      </c>
      <c r="X263" t="str">
        <f t="shared" si="72"/>
        <v>Europe &gt; France &gt; Lyon</v>
      </c>
      <c r="Y263" t="str" cm="1">
        <f t="array" ref="Y263">TEXT(_xlfn.AGGREGATE(15, 6, IF($E$2:$E$1000=E263, $B$2:$B$1000, ""), 1), "MMM-YYYY")</f>
        <v>Jan-2023</v>
      </c>
      <c r="Z263">
        <f t="shared" si="73"/>
        <v>10</v>
      </c>
      <c r="AA263">
        <f t="shared" si="74"/>
        <v>10</v>
      </c>
      <c r="AB263">
        <f t="shared" si="75"/>
        <v>1429853.4554100002</v>
      </c>
      <c r="AC263">
        <f>SUMIFS($Q$2:Q263, $J$2:J263, J263)</f>
        <v>102148.2028</v>
      </c>
      <c r="AD263">
        <f t="shared" si="76"/>
        <v>7.1439630693279493E-2</v>
      </c>
      <c r="AE263" t="str">
        <f t="shared" si="77"/>
        <v>A</v>
      </c>
      <c r="AF263">
        <f t="shared" si="78"/>
        <v>0</v>
      </c>
      <c r="AG263">
        <f t="shared" si="79"/>
        <v>0</v>
      </c>
      <c r="AH263">
        <f>MIN(StagingTable[[#This Row],[DiscountPct]], ControlPanel!$B$2/100)</f>
        <v>6.9000000000000006E-2</v>
      </c>
      <c r="AI263">
        <f>StagingTable[[#This Row],[UnitCost]] * (1 + ControlPanel!$B$3/100)</f>
        <v>1492.0329999999999</v>
      </c>
      <c r="AJ263">
        <f>StagingTable[[#This Row],[Quantity]] * (1 + ControlPanel!$B$4/100)</f>
        <v>48</v>
      </c>
      <c r="AK263">
        <f>StagingTable[[#This Row],[UnitPrice]] * StagingTable[[#This Row],[UpliftedQuantity]] * (1 - StagingTable[[#This Row],[AdjustedDiscountPct]])</f>
        <v>122577.84336</v>
      </c>
      <c r="AL263">
        <f>StagingTable[[#This Row],[InflatedUnitCost]] * StagingTable[[#This Row],[UpliftedQuantity]]</f>
        <v>71617.584000000003</v>
      </c>
      <c r="AM263">
        <f>StagingTable[[#This Row],[ScenarioRevenue]] - StagingTable[[#This Row],[ScenarioCost]]</f>
        <v>50960.259359999996</v>
      </c>
    </row>
    <row r="264" spans="1:39" x14ac:dyDescent="0.35">
      <c r="A264" t="s">
        <v>324</v>
      </c>
      <c r="B264" s="6">
        <v>45655</v>
      </c>
      <c r="C264" s="2">
        <v>45669</v>
      </c>
      <c r="D264" t="s">
        <v>649</v>
      </c>
      <c r="E264" t="s">
        <v>658</v>
      </c>
      <c r="F264" t="s">
        <v>693</v>
      </c>
      <c r="G264" t="s">
        <v>701</v>
      </c>
      <c r="H264" t="s">
        <v>711</v>
      </c>
      <c r="I264" t="s">
        <v>717</v>
      </c>
      <c r="J264" t="s">
        <v>732</v>
      </c>
      <c r="K264" t="s">
        <v>1044</v>
      </c>
      <c r="L264" s="8">
        <v>1399.72</v>
      </c>
      <c r="M264" s="8">
        <v>3149.21</v>
      </c>
      <c r="N264" s="8">
        <v>0.185</v>
      </c>
      <c r="O264">
        <v>27</v>
      </c>
      <c r="P264">
        <f t="shared" si="64"/>
        <v>14</v>
      </c>
      <c r="Q264">
        <f t="shared" si="65"/>
        <v>69298.366049999997</v>
      </c>
      <c r="R264">
        <f t="shared" si="66"/>
        <v>37792.44</v>
      </c>
      <c r="S264">
        <f t="shared" si="67"/>
        <v>31505.926049999995</v>
      </c>
      <c r="T264">
        <f t="shared" si="68"/>
        <v>0.45464168703873786</v>
      </c>
      <c r="U264" t="str">
        <f t="shared" si="69"/>
        <v>Dec-2024</v>
      </c>
      <c r="V264" t="str">
        <f t="shared" si="70"/>
        <v>Q4-2024</v>
      </c>
      <c r="W264" t="str">
        <f t="shared" si="71"/>
        <v>High</v>
      </c>
      <c r="X264" t="str">
        <f t="shared" si="72"/>
        <v>Europe &gt; United Kingdom &gt; Manchester</v>
      </c>
      <c r="Y264" t="str" cm="1">
        <f t="array" ref="Y264">TEXT(_xlfn.AGGREGATE(15, 6, IF($E$2:$E$1000=E264, $B$2:$B$1000, ""), 1), "MMM-YYYY")</f>
        <v>Jan-2023</v>
      </c>
      <c r="Z264">
        <f t="shared" si="73"/>
        <v>23</v>
      </c>
      <c r="AA264">
        <f t="shared" si="74"/>
        <v>23</v>
      </c>
      <c r="AB264">
        <f t="shared" si="75"/>
        <v>1429853.4554100002</v>
      </c>
      <c r="AC264">
        <f>SUMIFS($Q$2:Q264, $J$2:J264, J264)</f>
        <v>171446.56884999998</v>
      </c>
      <c r="AD264">
        <f t="shared" si="76"/>
        <v>0.11990499320144589</v>
      </c>
      <c r="AE264" t="str">
        <f t="shared" si="77"/>
        <v>A</v>
      </c>
      <c r="AF264">
        <f t="shared" si="78"/>
        <v>0</v>
      </c>
      <c r="AG264">
        <f t="shared" si="79"/>
        <v>0</v>
      </c>
      <c r="AH264">
        <f>MIN(StagingTable[[#This Row],[DiscountPct]], ControlPanel!$B$2/100)</f>
        <v>0.185</v>
      </c>
      <c r="AI264">
        <f>StagingTable[[#This Row],[UnitCost]] * (1 + ControlPanel!$B$3/100)</f>
        <v>1609.6779999999999</v>
      </c>
      <c r="AJ264">
        <f>StagingTable[[#This Row],[Quantity]] * (1 + ControlPanel!$B$4/100)</f>
        <v>32.4</v>
      </c>
      <c r="AK264">
        <f>StagingTable[[#This Row],[UnitPrice]] * StagingTable[[#This Row],[UpliftedQuantity]] * (1 - StagingTable[[#This Row],[AdjustedDiscountPct]])</f>
        <v>83158.03925999999</v>
      </c>
      <c r="AL264">
        <f>StagingTable[[#This Row],[InflatedUnitCost]] * StagingTable[[#This Row],[UpliftedQuantity]]</f>
        <v>52153.56719999999</v>
      </c>
      <c r="AM264">
        <f>StagingTable[[#This Row],[ScenarioRevenue]] - StagingTable[[#This Row],[ScenarioCost]]</f>
        <v>31004.47206</v>
      </c>
    </row>
    <row r="265" spans="1:39" x14ac:dyDescent="0.35">
      <c r="A265" t="s">
        <v>130</v>
      </c>
      <c r="B265" s="6">
        <v>44987</v>
      </c>
      <c r="C265" s="2">
        <v>44990</v>
      </c>
      <c r="D265" t="s">
        <v>648</v>
      </c>
      <c r="E265" t="s">
        <v>655</v>
      </c>
      <c r="F265" t="s">
        <v>672</v>
      </c>
      <c r="G265" t="s">
        <v>706</v>
      </c>
      <c r="H265" t="s">
        <v>711</v>
      </c>
      <c r="I265" t="s">
        <v>715</v>
      </c>
      <c r="J265" t="s">
        <v>732</v>
      </c>
      <c r="K265" t="s">
        <v>849</v>
      </c>
      <c r="L265" s="8">
        <v>1473.58</v>
      </c>
      <c r="M265" s="8">
        <v>3436.52</v>
      </c>
      <c r="N265" s="8">
        <v>0.108</v>
      </c>
      <c r="O265">
        <v>21</v>
      </c>
      <c r="P265">
        <f t="shared" si="64"/>
        <v>3</v>
      </c>
      <c r="Q265">
        <f t="shared" si="65"/>
        <v>64372.892639999998</v>
      </c>
      <c r="R265">
        <f t="shared" si="66"/>
        <v>30945.18</v>
      </c>
      <c r="S265">
        <f t="shared" si="67"/>
        <v>33427.712639999998</v>
      </c>
      <c r="T265">
        <f t="shared" si="68"/>
        <v>0.51928243813652553</v>
      </c>
      <c r="U265" t="str">
        <f t="shared" si="69"/>
        <v>Mar-2023</v>
      </c>
      <c r="V265" t="str">
        <f t="shared" si="70"/>
        <v>Q1-2023</v>
      </c>
      <c r="W265" t="str">
        <f t="shared" si="71"/>
        <v>High</v>
      </c>
      <c r="X265" t="str">
        <f t="shared" si="72"/>
        <v>Americas &gt; Brazil &gt; Brasília</v>
      </c>
      <c r="Y265" t="str" cm="1">
        <f t="array" ref="Y265">TEXT(_xlfn.AGGREGATE(15, 6, IF($E$2:$E$1000=E265, $B$2:$B$1000, ""), 1), "MMM-YYYY")</f>
        <v>Jan-2023</v>
      </c>
      <c r="Z265">
        <f t="shared" si="73"/>
        <v>2</v>
      </c>
      <c r="AA265">
        <f t="shared" si="74"/>
        <v>2</v>
      </c>
      <c r="AB265">
        <f t="shared" si="75"/>
        <v>1429853.4554100002</v>
      </c>
      <c r="AC265">
        <f>SUMIFS($Q$2:Q265, $J$2:J265, J265)</f>
        <v>235819.46148999999</v>
      </c>
      <c r="AD265">
        <f t="shared" si="76"/>
        <v>0.16492561569701591</v>
      </c>
      <c r="AE265" t="str">
        <f t="shared" si="77"/>
        <v>A</v>
      </c>
      <c r="AF265">
        <f t="shared" si="78"/>
        <v>1</v>
      </c>
      <c r="AG265">
        <f t="shared" si="79"/>
        <v>0</v>
      </c>
      <c r="AH265">
        <f>MIN(StagingTable[[#This Row],[DiscountPct]], ControlPanel!$B$2/100)</f>
        <v>0.108</v>
      </c>
      <c r="AI265">
        <f>StagingTable[[#This Row],[UnitCost]] * (1 + ControlPanel!$B$3/100)</f>
        <v>1694.6169999999997</v>
      </c>
      <c r="AJ265">
        <f>StagingTable[[#This Row],[Quantity]] * (1 + ControlPanel!$B$4/100)</f>
        <v>25.2</v>
      </c>
      <c r="AK265">
        <f>StagingTable[[#This Row],[UnitPrice]] * StagingTable[[#This Row],[UpliftedQuantity]] * (1 - StagingTable[[#This Row],[AdjustedDiscountPct]])</f>
        <v>77247.471168000004</v>
      </c>
      <c r="AL265">
        <f>StagingTable[[#This Row],[InflatedUnitCost]] * StagingTable[[#This Row],[UpliftedQuantity]]</f>
        <v>42704.348399999995</v>
      </c>
      <c r="AM265">
        <f>StagingTable[[#This Row],[ScenarioRevenue]] - StagingTable[[#This Row],[ScenarioCost]]</f>
        <v>34543.122768000008</v>
      </c>
    </row>
    <row r="266" spans="1:39" x14ac:dyDescent="0.35">
      <c r="A266" t="s">
        <v>577</v>
      </c>
      <c r="B266" s="6">
        <v>45029</v>
      </c>
      <c r="C266" s="2">
        <v>45048</v>
      </c>
      <c r="D266" t="s">
        <v>648</v>
      </c>
      <c r="E266" t="s">
        <v>653</v>
      </c>
      <c r="F266" t="s">
        <v>681</v>
      </c>
      <c r="G266" t="s">
        <v>704</v>
      </c>
      <c r="H266" t="s">
        <v>710</v>
      </c>
      <c r="I266" t="s">
        <v>718</v>
      </c>
      <c r="J266" t="s">
        <v>732</v>
      </c>
      <c r="K266" t="s">
        <v>1295</v>
      </c>
      <c r="L266" s="8">
        <v>671.05</v>
      </c>
      <c r="M266" s="8">
        <v>1645.48</v>
      </c>
      <c r="N266" s="8">
        <v>0.13700000000000001</v>
      </c>
      <c r="O266">
        <v>43</v>
      </c>
      <c r="P266">
        <f t="shared" si="64"/>
        <v>19</v>
      </c>
      <c r="Q266">
        <f t="shared" si="65"/>
        <v>61062.117319999998</v>
      </c>
      <c r="R266">
        <f t="shared" si="66"/>
        <v>28855.149999999998</v>
      </c>
      <c r="S266">
        <f t="shared" si="67"/>
        <v>32206.96732</v>
      </c>
      <c r="T266">
        <f t="shared" si="68"/>
        <v>0.52744596377517161</v>
      </c>
      <c r="U266" t="str">
        <f t="shared" si="69"/>
        <v>Apr-2023</v>
      </c>
      <c r="V266" t="str">
        <f t="shared" si="70"/>
        <v>Q2-2023</v>
      </c>
      <c r="W266" t="str">
        <f t="shared" si="71"/>
        <v>High</v>
      </c>
      <c r="X266" t="str">
        <f t="shared" si="72"/>
        <v>Americas &gt; Canada &gt; Montreal</v>
      </c>
      <c r="Y266" t="str" cm="1">
        <f t="array" ref="Y266">TEXT(_xlfn.AGGREGATE(15, 6, IF($E$2:$E$1000=E266, $B$2:$B$1000, ""), 1), "MMM-YYYY")</f>
        <v>Jan-2023</v>
      </c>
      <c r="Z266">
        <f t="shared" si="73"/>
        <v>3</v>
      </c>
      <c r="AA266">
        <f t="shared" si="74"/>
        <v>3</v>
      </c>
      <c r="AB266">
        <f t="shared" si="75"/>
        <v>1429853.4554100002</v>
      </c>
      <c r="AC266">
        <f>SUMIFS($Q$2:Q266, $J$2:J266, J266)</f>
        <v>296881.57880999998</v>
      </c>
      <c r="AD266">
        <f t="shared" si="76"/>
        <v>0.20763077341018232</v>
      </c>
      <c r="AE266" t="str">
        <f t="shared" si="77"/>
        <v>A</v>
      </c>
      <c r="AF266">
        <f t="shared" si="78"/>
        <v>0</v>
      </c>
      <c r="AG266">
        <f t="shared" si="79"/>
        <v>0</v>
      </c>
      <c r="AH266">
        <f>MIN(StagingTable[[#This Row],[DiscountPct]], ControlPanel!$B$2/100)</f>
        <v>0.13700000000000001</v>
      </c>
      <c r="AI266">
        <f>StagingTable[[#This Row],[UnitCost]] * (1 + ControlPanel!$B$3/100)</f>
        <v>771.70749999999987</v>
      </c>
      <c r="AJ266">
        <f>StagingTable[[#This Row],[Quantity]] * (1 + ControlPanel!$B$4/100)</f>
        <v>51.6</v>
      </c>
      <c r="AK266">
        <f>StagingTable[[#This Row],[UnitPrice]] * StagingTable[[#This Row],[UpliftedQuantity]] * (1 - StagingTable[[#This Row],[AdjustedDiscountPct]])</f>
        <v>73274.540783999997</v>
      </c>
      <c r="AL266">
        <f>StagingTable[[#This Row],[InflatedUnitCost]] * StagingTable[[#This Row],[UpliftedQuantity]]</f>
        <v>39820.106999999996</v>
      </c>
      <c r="AM266">
        <f>StagingTable[[#This Row],[ScenarioRevenue]] - StagingTable[[#This Row],[ScenarioCost]]</f>
        <v>33454.433784000001</v>
      </c>
    </row>
    <row r="267" spans="1:39" x14ac:dyDescent="0.35">
      <c r="A267" t="s">
        <v>377</v>
      </c>
      <c r="B267" s="6">
        <v>45360</v>
      </c>
      <c r="C267" s="2">
        <v>45377</v>
      </c>
      <c r="D267" t="s">
        <v>647</v>
      </c>
      <c r="E267" t="s">
        <v>659</v>
      </c>
      <c r="F267" t="s">
        <v>676</v>
      </c>
      <c r="G267" t="s">
        <v>706</v>
      </c>
      <c r="H267" t="s">
        <v>708</v>
      </c>
      <c r="I267" t="s">
        <v>723</v>
      </c>
      <c r="J267" t="s">
        <v>732</v>
      </c>
      <c r="K267" t="s">
        <v>1097</v>
      </c>
      <c r="L267" s="8">
        <v>1029.67</v>
      </c>
      <c r="M267" s="8">
        <v>1118.43</v>
      </c>
      <c r="N267" s="8">
        <v>0.27200000000000002</v>
      </c>
      <c r="O267">
        <v>53</v>
      </c>
      <c r="P267">
        <f t="shared" si="64"/>
        <v>17</v>
      </c>
      <c r="Q267">
        <f t="shared" si="65"/>
        <v>43153.503120000001</v>
      </c>
      <c r="R267">
        <f t="shared" si="66"/>
        <v>54572.51</v>
      </c>
      <c r="S267">
        <f t="shared" si="67"/>
        <v>-11419.006880000001</v>
      </c>
      <c r="T267">
        <f t="shared" si="68"/>
        <v>-0.26461367106736061</v>
      </c>
      <c r="U267" t="str">
        <f t="shared" si="69"/>
        <v>Mar-2024</v>
      </c>
      <c r="V267" t="str">
        <f t="shared" si="70"/>
        <v>Q1-2024</v>
      </c>
      <c r="W267" t="str">
        <f t="shared" si="71"/>
        <v>Medium</v>
      </c>
      <c r="X267" t="str">
        <f t="shared" si="72"/>
        <v>Asia &gt; China &gt; Shenzhen</v>
      </c>
      <c r="Y267" t="str" cm="1">
        <f t="array" ref="Y267">TEXT(_xlfn.AGGREGATE(15, 6, IF($E$2:$E$1000=E267, $B$2:$B$1000, ""), 1), "MMM-YYYY")</f>
        <v>Jan-2023</v>
      </c>
      <c r="Z267">
        <f t="shared" si="73"/>
        <v>14</v>
      </c>
      <c r="AA267">
        <f t="shared" si="74"/>
        <v>14</v>
      </c>
      <c r="AB267">
        <f t="shared" si="75"/>
        <v>1429853.4554100002</v>
      </c>
      <c r="AC267">
        <f>SUMIFS($Q$2:Q267, $J$2:J267, J267)</f>
        <v>340035.08192999999</v>
      </c>
      <c r="AD267">
        <f t="shared" si="76"/>
        <v>0.23781114116516044</v>
      </c>
      <c r="AE267" t="str">
        <f t="shared" si="77"/>
        <v>A</v>
      </c>
      <c r="AF267">
        <f t="shared" si="78"/>
        <v>0</v>
      </c>
      <c r="AG267">
        <f t="shared" si="79"/>
        <v>1</v>
      </c>
      <c r="AH267">
        <f>MIN(StagingTable[[#This Row],[DiscountPct]], ControlPanel!$B$2/100)</f>
        <v>0.25</v>
      </c>
      <c r="AI267">
        <f>StagingTable[[#This Row],[UnitCost]] * (1 + ControlPanel!$B$3/100)</f>
        <v>1184.1205</v>
      </c>
      <c r="AJ267">
        <f>StagingTable[[#This Row],[Quantity]] * (1 + ControlPanel!$B$4/100)</f>
        <v>63.599999999999994</v>
      </c>
      <c r="AK267">
        <f>StagingTable[[#This Row],[UnitPrice]] * StagingTable[[#This Row],[UpliftedQuantity]] * (1 - StagingTable[[#This Row],[AdjustedDiscountPct]])</f>
        <v>53349.111000000004</v>
      </c>
      <c r="AL267">
        <f>StagingTable[[#This Row],[InflatedUnitCost]] * StagingTable[[#This Row],[UpliftedQuantity]]</f>
        <v>75310.063799999989</v>
      </c>
      <c r="AM267">
        <f>StagingTable[[#This Row],[ScenarioRevenue]] - StagingTable[[#This Row],[ScenarioCost]]</f>
        <v>-21960.952799999985</v>
      </c>
    </row>
    <row r="268" spans="1:39" x14ac:dyDescent="0.35">
      <c r="A268" t="s">
        <v>556</v>
      </c>
      <c r="B268" s="6">
        <v>45450</v>
      </c>
      <c r="C268" s="2">
        <v>45452</v>
      </c>
      <c r="D268" t="s">
        <v>647</v>
      </c>
      <c r="E268" t="s">
        <v>659</v>
      </c>
      <c r="F268" t="s">
        <v>685</v>
      </c>
      <c r="G268" t="s">
        <v>701</v>
      </c>
      <c r="H268" t="s">
        <v>707</v>
      </c>
      <c r="I268" t="s">
        <v>719</v>
      </c>
      <c r="J268" t="s">
        <v>732</v>
      </c>
      <c r="K268" t="s">
        <v>1274</v>
      </c>
      <c r="L268" s="8">
        <v>1370.28</v>
      </c>
      <c r="M268" s="8">
        <v>2209.66</v>
      </c>
      <c r="N268" s="8">
        <v>0.13300000000000001</v>
      </c>
      <c r="O268">
        <v>22</v>
      </c>
      <c r="P268">
        <f t="shared" si="64"/>
        <v>2</v>
      </c>
      <c r="Q268">
        <f t="shared" si="65"/>
        <v>42147.054839999997</v>
      </c>
      <c r="R268">
        <f t="shared" si="66"/>
        <v>30146.16</v>
      </c>
      <c r="S268">
        <f t="shared" si="67"/>
        <v>12000.894839999997</v>
      </c>
      <c r="T268">
        <f t="shared" si="68"/>
        <v>0.28473863442079594</v>
      </c>
      <c r="U268" t="str">
        <f t="shared" si="69"/>
        <v>Jun-2024</v>
      </c>
      <c r="V268" t="str">
        <f t="shared" si="70"/>
        <v>Q2-2024</v>
      </c>
      <c r="W268" t="str">
        <f t="shared" si="71"/>
        <v>High</v>
      </c>
      <c r="X268" t="str">
        <f t="shared" si="72"/>
        <v>Asia &gt; China &gt; Shanghai</v>
      </c>
      <c r="Y268" t="str" cm="1">
        <f t="array" ref="Y268">TEXT(_xlfn.AGGREGATE(15, 6, IF($E$2:$E$1000=E268, $B$2:$B$1000, ""), 1), "MMM-YYYY")</f>
        <v>Jan-2023</v>
      </c>
      <c r="Z268">
        <f t="shared" si="73"/>
        <v>17</v>
      </c>
      <c r="AA268">
        <f t="shared" si="74"/>
        <v>17</v>
      </c>
      <c r="AB268">
        <f t="shared" si="75"/>
        <v>1429853.4554100002</v>
      </c>
      <c r="AC268">
        <f>SUMIFS($Q$2:Q268, $J$2:J268, J268)</f>
        <v>382182.13676999998</v>
      </c>
      <c r="AD268">
        <f t="shared" si="76"/>
        <v>0.26728762680117596</v>
      </c>
      <c r="AE268" t="str">
        <f t="shared" si="77"/>
        <v>A</v>
      </c>
      <c r="AF268">
        <f t="shared" si="78"/>
        <v>1</v>
      </c>
      <c r="AG268">
        <f t="shared" si="79"/>
        <v>0</v>
      </c>
      <c r="AH268">
        <f>MIN(StagingTable[[#This Row],[DiscountPct]], ControlPanel!$B$2/100)</f>
        <v>0.13300000000000001</v>
      </c>
      <c r="AI268">
        <f>StagingTable[[#This Row],[UnitCost]] * (1 + ControlPanel!$B$3/100)</f>
        <v>1575.8219999999999</v>
      </c>
      <c r="AJ268">
        <f>StagingTable[[#This Row],[Quantity]] * (1 + ControlPanel!$B$4/100)</f>
        <v>26.4</v>
      </c>
      <c r="AK268">
        <f>StagingTable[[#This Row],[UnitPrice]] * StagingTable[[#This Row],[UpliftedQuantity]] * (1 - StagingTable[[#This Row],[AdjustedDiscountPct]])</f>
        <v>50576.465807999994</v>
      </c>
      <c r="AL268">
        <f>StagingTable[[#This Row],[InflatedUnitCost]] * StagingTable[[#This Row],[UpliftedQuantity]]</f>
        <v>41601.700799999991</v>
      </c>
      <c r="AM268">
        <f>StagingTable[[#This Row],[ScenarioRevenue]] - StagingTable[[#This Row],[ScenarioCost]]</f>
        <v>8974.7650080000021</v>
      </c>
    </row>
    <row r="269" spans="1:39" x14ac:dyDescent="0.35">
      <c r="A269" t="s">
        <v>287</v>
      </c>
      <c r="B269" s="6">
        <v>45131</v>
      </c>
      <c r="C269" s="2">
        <v>45151</v>
      </c>
      <c r="D269" t="s">
        <v>648</v>
      </c>
      <c r="E269" t="s">
        <v>653</v>
      </c>
      <c r="F269" t="s">
        <v>681</v>
      </c>
      <c r="G269" t="s">
        <v>702</v>
      </c>
      <c r="H269" t="s">
        <v>711</v>
      </c>
      <c r="I269" t="s">
        <v>712</v>
      </c>
      <c r="J269" t="s">
        <v>732</v>
      </c>
      <c r="K269" t="s">
        <v>1007</v>
      </c>
      <c r="L269" s="8">
        <v>1082.3800000000001</v>
      </c>
      <c r="M269" s="8">
        <v>1766.55</v>
      </c>
      <c r="N269" s="8">
        <v>0.16400000000000001</v>
      </c>
      <c r="O269">
        <v>28</v>
      </c>
      <c r="P269">
        <f t="shared" si="64"/>
        <v>20</v>
      </c>
      <c r="Q269">
        <f t="shared" si="65"/>
        <v>41351.402399999999</v>
      </c>
      <c r="R269">
        <f t="shared" si="66"/>
        <v>30306.640000000003</v>
      </c>
      <c r="S269">
        <f t="shared" si="67"/>
        <v>11044.762399999996</v>
      </c>
      <c r="T269">
        <f t="shared" si="68"/>
        <v>0.26709523157550746</v>
      </c>
      <c r="U269" t="str">
        <f t="shared" si="69"/>
        <v>Jul-2023</v>
      </c>
      <c r="V269" t="str">
        <f t="shared" si="70"/>
        <v>Q3-2023</v>
      </c>
      <c r="W269" t="str">
        <f t="shared" si="71"/>
        <v>High</v>
      </c>
      <c r="X269" t="str">
        <f t="shared" si="72"/>
        <v>Americas &gt; Canada &gt; Montreal</v>
      </c>
      <c r="Y269" t="str" cm="1">
        <f t="array" ref="Y269">TEXT(_xlfn.AGGREGATE(15, 6, IF($E$2:$E$1000=E269, $B$2:$B$1000, ""), 1), "MMM-YYYY")</f>
        <v>Jan-2023</v>
      </c>
      <c r="Z269">
        <f t="shared" si="73"/>
        <v>6</v>
      </c>
      <c r="AA269">
        <f t="shared" si="74"/>
        <v>6</v>
      </c>
      <c r="AB269">
        <f t="shared" si="75"/>
        <v>1429853.4554100002</v>
      </c>
      <c r="AC269">
        <f>SUMIFS($Q$2:Q269, $J$2:J269, J269)</f>
        <v>423533.53917</v>
      </c>
      <c r="AD269">
        <f t="shared" si="76"/>
        <v>0.29620765510445601</v>
      </c>
      <c r="AE269" t="str">
        <f t="shared" si="77"/>
        <v>A</v>
      </c>
      <c r="AF269">
        <f t="shared" si="78"/>
        <v>0</v>
      </c>
      <c r="AG269">
        <f t="shared" si="79"/>
        <v>0</v>
      </c>
      <c r="AH269">
        <f>MIN(StagingTable[[#This Row],[DiscountPct]], ControlPanel!$B$2/100)</f>
        <v>0.16400000000000001</v>
      </c>
      <c r="AI269">
        <f>StagingTable[[#This Row],[UnitCost]] * (1 + ControlPanel!$B$3/100)</f>
        <v>1244.7370000000001</v>
      </c>
      <c r="AJ269">
        <f>StagingTable[[#This Row],[Quantity]] * (1 + ControlPanel!$B$4/100)</f>
        <v>33.6</v>
      </c>
      <c r="AK269">
        <f>StagingTable[[#This Row],[UnitPrice]] * StagingTable[[#This Row],[UpliftedQuantity]] * (1 - StagingTable[[#This Row],[AdjustedDiscountPct]])</f>
        <v>49621.68288</v>
      </c>
      <c r="AL269">
        <f>StagingTable[[#This Row],[InflatedUnitCost]] * StagingTable[[#This Row],[UpliftedQuantity]]</f>
        <v>41823.163200000003</v>
      </c>
      <c r="AM269">
        <f>StagingTable[[#This Row],[ScenarioRevenue]] - StagingTable[[#This Row],[ScenarioCost]]</f>
        <v>7798.5196799999976</v>
      </c>
    </row>
    <row r="270" spans="1:39" x14ac:dyDescent="0.35">
      <c r="A270" t="s">
        <v>410</v>
      </c>
      <c r="B270" s="6">
        <v>45890</v>
      </c>
      <c r="C270" s="2">
        <v>45914</v>
      </c>
      <c r="D270" t="s">
        <v>649</v>
      </c>
      <c r="E270" t="s">
        <v>656</v>
      </c>
      <c r="F270" t="s">
        <v>671</v>
      </c>
      <c r="G270" t="s">
        <v>703</v>
      </c>
      <c r="H270" t="s">
        <v>708</v>
      </c>
      <c r="I270" t="s">
        <v>720</v>
      </c>
      <c r="J270" t="s">
        <v>732</v>
      </c>
      <c r="K270" t="s">
        <v>1129</v>
      </c>
      <c r="L270" s="8">
        <v>1397.67</v>
      </c>
      <c r="M270" s="8">
        <v>3131.37</v>
      </c>
      <c r="N270" s="8">
        <v>0.10299999999999999</v>
      </c>
      <c r="O270">
        <v>13</v>
      </c>
      <c r="P270">
        <f t="shared" si="64"/>
        <v>24</v>
      </c>
      <c r="Q270">
        <f t="shared" si="65"/>
        <v>36514.905569999995</v>
      </c>
      <c r="R270">
        <f t="shared" si="66"/>
        <v>18169.71</v>
      </c>
      <c r="S270">
        <f t="shared" si="67"/>
        <v>18345.195569999996</v>
      </c>
      <c r="T270">
        <f t="shared" si="68"/>
        <v>0.50240293062874808</v>
      </c>
      <c r="U270" t="str">
        <f t="shared" si="69"/>
        <v>Aug-2025</v>
      </c>
      <c r="V270" t="str">
        <f t="shared" si="70"/>
        <v>Q3-2025</v>
      </c>
      <c r="W270" t="str">
        <f t="shared" si="71"/>
        <v>High</v>
      </c>
      <c r="X270" t="str">
        <f t="shared" si="72"/>
        <v>Europe &gt; Germany &gt; Berlin</v>
      </c>
      <c r="Y270" t="str" cm="1">
        <f t="array" ref="Y270">TEXT(_xlfn.AGGREGATE(15, 6, IF($E$2:$E$1000=E270, $B$2:$B$1000, ""), 1), "MMM-YYYY")</f>
        <v>Jan-2023</v>
      </c>
      <c r="Z270">
        <f t="shared" si="73"/>
        <v>31</v>
      </c>
      <c r="AA270">
        <f t="shared" si="74"/>
        <v>31</v>
      </c>
      <c r="AB270">
        <f t="shared" si="75"/>
        <v>1429853.4554100002</v>
      </c>
      <c r="AC270">
        <f>SUMIFS($Q$2:Q270, $J$2:J270, J270)</f>
        <v>460048.44474000001</v>
      </c>
      <c r="AD270">
        <f t="shared" si="76"/>
        <v>0.32174517115677737</v>
      </c>
      <c r="AE270" t="str">
        <f t="shared" si="77"/>
        <v>A</v>
      </c>
      <c r="AF270">
        <f t="shared" si="78"/>
        <v>0</v>
      </c>
      <c r="AG270">
        <f t="shared" si="79"/>
        <v>0</v>
      </c>
      <c r="AH270">
        <f>MIN(StagingTable[[#This Row],[DiscountPct]], ControlPanel!$B$2/100)</f>
        <v>0.10299999999999999</v>
      </c>
      <c r="AI270">
        <f>StagingTable[[#This Row],[UnitCost]] * (1 + ControlPanel!$B$3/100)</f>
        <v>1607.3205</v>
      </c>
      <c r="AJ270">
        <f>StagingTable[[#This Row],[Quantity]] * (1 + ControlPanel!$B$4/100)</f>
        <v>15.6</v>
      </c>
      <c r="AK270">
        <f>StagingTable[[#This Row],[UnitPrice]] * StagingTable[[#This Row],[UpliftedQuantity]] * (1 - StagingTable[[#This Row],[AdjustedDiscountPct]])</f>
        <v>43817.886683999997</v>
      </c>
      <c r="AL270">
        <f>StagingTable[[#This Row],[InflatedUnitCost]] * StagingTable[[#This Row],[UpliftedQuantity]]</f>
        <v>25074.199799999999</v>
      </c>
      <c r="AM270">
        <f>StagingTable[[#This Row],[ScenarioRevenue]] - StagingTable[[#This Row],[ScenarioCost]]</f>
        <v>18743.686883999999</v>
      </c>
    </row>
    <row r="271" spans="1:39" x14ac:dyDescent="0.35">
      <c r="A271" t="s">
        <v>202</v>
      </c>
      <c r="B271" s="6">
        <v>45126</v>
      </c>
      <c r="C271" s="2">
        <v>45138</v>
      </c>
      <c r="D271" t="s">
        <v>648</v>
      </c>
      <c r="E271" t="s">
        <v>655</v>
      </c>
      <c r="F271" t="s">
        <v>692</v>
      </c>
      <c r="G271" t="s">
        <v>701</v>
      </c>
      <c r="H271" t="s">
        <v>707</v>
      </c>
      <c r="I271" t="s">
        <v>712</v>
      </c>
      <c r="J271" t="s">
        <v>732</v>
      </c>
      <c r="K271" t="s">
        <v>922</v>
      </c>
      <c r="L271" s="8">
        <v>1334.64</v>
      </c>
      <c r="M271" s="8">
        <v>2273.42</v>
      </c>
      <c r="N271" s="8">
        <v>0.11799999999999999</v>
      </c>
      <c r="O271">
        <v>18</v>
      </c>
      <c r="P271">
        <f t="shared" si="64"/>
        <v>12</v>
      </c>
      <c r="Q271">
        <f t="shared" si="65"/>
        <v>36092.815920000001</v>
      </c>
      <c r="R271">
        <f t="shared" si="66"/>
        <v>24023.52</v>
      </c>
      <c r="S271">
        <f t="shared" si="67"/>
        <v>12069.29592</v>
      </c>
      <c r="T271">
        <f t="shared" si="68"/>
        <v>0.33439607335575272</v>
      </c>
      <c r="U271" t="str">
        <f t="shared" si="69"/>
        <v>Jul-2023</v>
      </c>
      <c r="V271" t="str">
        <f t="shared" si="70"/>
        <v>Q3-2023</v>
      </c>
      <c r="W271" t="str">
        <f t="shared" si="71"/>
        <v>High</v>
      </c>
      <c r="X271" t="str">
        <f t="shared" si="72"/>
        <v>Americas &gt; Brazil &gt; Rio de Janeiro</v>
      </c>
      <c r="Y271" t="str" cm="1">
        <f t="array" ref="Y271">TEXT(_xlfn.AGGREGATE(15, 6, IF($E$2:$E$1000=E271, $B$2:$B$1000, ""), 1), "MMM-YYYY")</f>
        <v>Jan-2023</v>
      </c>
      <c r="Z271">
        <f t="shared" si="73"/>
        <v>6</v>
      </c>
      <c r="AA271">
        <f t="shared" si="74"/>
        <v>6</v>
      </c>
      <c r="AB271">
        <f t="shared" si="75"/>
        <v>1429853.4554100002</v>
      </c>
      <c r="AC271">
        <f>SUMIFS($Q$2:Q271, $J$2:J271, J271)</f>
        <v>496141.26066000003</v>
      </c>
      <c r="AD271">
        <f t="shared" si="76"/>
        <v>0.3469874893701852</v>
      </c>
      <c r="AE271" t="str">
        <f t="shared" si="77"/>
        <v>A</v>
      </c>
      <c r="AF271">
        <f t="shared" si="78"/>
        <v>0</v>
      </c>
      <c r="AG271">
        <f t="shared" si="79"/>
        <v>0</v>
      </c>
      <c r="AH271">
        <f>MIN(StagingTable[[#This Row],[DiscountPct]], ControlPanel!$B$2/100)</f>
        <v>0.11799999999999999</v>
      </c>
      <c r="AI271">
        <f>StagingTable[[#This Row],[UnitCost]] * (1 + ControlPanel!$B$3/100)</f>
        <v>1534.836</v>
      </c>
      <c r="AJ271">
        <f>StagingTable[[#This Row],[Quantity]] * (1 + ControlPanel!$B$4/100)</f>
        <v>21.599999999999998</v>
      </c>
      <c r="AK271">
        <f>StagingTable[[#This Row],[UnitPrice]] * StagingTable[[#This Row],[UpliftedQuantity]] * (1 - StagingTable[[#This Row],[AdjustedDiscountPct]])</f>
        <v>43311.379104</v>
      </c>
      <c r="AL271">
        <f>StagingTable[[#This Row],[InflatedUnitCost]] * StagingTable[[#This Row],[UpliftedQuantity]]</f>
        <v>33152.457599999994</v>
      </c>
      <c r="AM271">
        <f>StagingTable[[#This Row],[ScenarioRevenue]] - StagingTable[[#This Row],[ScenarioCost]]</f>
        <v>10158.921504000005</v>
      </c>
    </row>
    <row r="272" spans="1:39" x14ac:dyDescent="0.35">
      <c r="A272" t="s">
        <v>150</v>
      </c>
      <c r="B272" s="6">
        <v>45028</v>
      </c>
      <c r="C272" s="2">
        <v>45033</v>
      </c>
      <c r="D272" t="s">
        <v>649</v>
      </c>
      <c r="E272" t="s">
        <v>657</v>
      </c>
      <c r="F272" t="s">
        <v>679</v>
      </c>
      <c r="G272" t="s">
        <v>706</v>
      </c>
      <c r="H272" t="s">
        <v>711</v>
      </c>
      <c r="I272" t="s">
        <v>718</v>
      </c>
      <c r="J272" t="s">
        <v>732</v>
      </c>
      <c r="K272" t="s">
        <v>869</v>
      </c>
      <c r="L272" s="8">
        <v>1087.81</v>
      </c>
      <c r="M272" s="8">
        <v>2323.87</v>
      </c>
      <c r="N272" s="8">
        <v>9.4E-2</v>
      </c>
      <c r="O272">
        <v>17</v>
      </c>
      <c r="P272">
        <f t="shared" si="64"/>
        <v>5</v>
      </c>
      <c r="Q272">
        <f t="shared" si="65"/>
        <v>35792.245739999998</v>
      </c>
      <c r="R272">
        <f t="shared" si="66"/>
        <v>18492.77</v>
      </c>
      <c r="S272">
        <f t="shared" si="67"/>
        <v>17299.475739999998</v>
      </c>
      <c r="T272">
        <f t="shared" si="68"/>
        <v>0.48333026839572651</v>
      </c>
      <c r="U272" t="str">
        <f t="shared" si="69"/>
        <v>Apr-2023</v>
      </c>
      <c r="V272" t="str">
        <f t="shared" si="70"/>
        <v>Q2-2023</v>
      </c>
      <c r="W272" t="str">
        <f t="shared" si="71"/>
        <v>High</v>
      </c>
      <c r="X272" t="str">
        <f t="shared" si="72"/>
        <v>Europe &gt; France &gt; Lyon</v>
      </c>
      <c r="Y272" t="str" cm="1">
        <f t="array" ref="Y272">TEXT(_xlfn.AGGREGATE(15, 6, IF($E$2:$E$1000=E272, $B$2:$B$1000, ""), 1), "MMM-YYYY")</f>
        <v>Jan-2023</v>
      </c>
      <c r="Z272">
        <f t="shared" si="73"/>
        <v>3</v>
      </c>
      <c r="AA272">
        <f t="shared" si="74"/>
        <v>3</v>
      </c>
      <c r="AB272">
        <f t="shared" si="75"/>
        <v>1429853.4554100002</v>
      </c>
      <c r="AC272">
        <f>SUMIFS($Q$2:Q272, $J$2:J272, J272)</f>
        <v>531933.50640000007</v>
      </c>
      <c r="AD272">
        <f t="shared" si="76"/>
        <v>0.37201959710442634</v>
      </c>
      <c r="AE272" t="str">
        <f t="shared" si="77"/>
        <v>A</v>
      </c>
      <c r="AF272">
        <f t="shared" si="78"/>
        <v>1</v>
      </c>
      <c r="AG272">
        <f t="shared" si="79"/>
        <v>0</v>
      </c>
      <c r="AH272">
        <f>MIN(StagingTable[[#This Row],[DiscountPct]], ControlPanel!$B$2/100)</f>
        <v>9.4E-2</v>
      </c>
      <c r="AI272">
        <f>StagingTable[[#This Row],[UnitCost]] * (1 + ControlPanel!$B$3/100)</f>
        <v>1250.9814999999999</v>
      </c>
      <c r="AJ272">
        <f>StagingTable[[#This Row],[Quantity]] * (1 + ControlPanel!$B$4/100)</f>
        <v>20.399999999999999</v>
      </c>
      <c r="AK272">
        <f>StagingTable[[#This Row],[UnitPrice]] * StagingTable[[#This Row],[UpliftedQuantity]] * (1 - StagingTable[[#This Row],[AdjustedDiscountPct]])</f>
        <v>42950.694887999998</v>
      </c>
      <c r="AL272">
        <f>StagingTable[[#This Row],[InflatedUnitCost]] * StagingTable[[#This Row],[UpliftedQuantity]]</f>
        <v>25520.022599999997</v>
      </c>
      <c r="AM272">
        <f>StagingTable[[#This Row],[ScenarioRevenue]] - StagingTable[[#This Row],[ScenarioCost]]</f>
        <v>17430.672288000002</v>
      </c>
    </row>
    <row r="273" spans="1:39" x14ac:dyDescent="0.35">
      <c r="A273" t="s">
        <v>514</v>
      </c>
      <c r="B273" s="6">
        <v>45048</v>
      </c>
      <c r="C273" s="2">
        <v>45062</v>
      </c>
      <c r="D273" t="s">
        <v>647</v>
      </c>
      <c r="E273" t="s">
        <v>654</v>
      </c>
      <c r="F273" t="s">
        <v>668</v>
      </c>
      <c r="G273" t="s">
        <v>703</v>
      </c>
      <c r="H273" t="s">
        <v>707</v>
      </c>
      <c r="I273" t="s">
        <v>716</v>
      </c>
      <c r="J273" t="s">
        <v>732</v>
      </c>
      <c r="K273" t="s">
        <v>1233</v>
      </c>
      <c r="L273" s="8">
        <v>475.37</v>
      </c>
      <c r="M273" s="8">
        <v>963.73</v>
      </c>
      <c r="N273" s="8">
        <v>4.1000000000000002E-2</v>
      </c>
      <c r="O273">
        <v>37</v>
      </c>
      <c r="P273">
        <f t="shared" si="64"/>
        <v>14</v>
      </c>
      <c r="Q273">
        <f t="shared" si="65"/>
        <v>34196.031589999999</v>
      </c>
      <c r="R273">
        <f t="shared" si="66"/>
        <v>17588.689999999999</v>
      </c>
      <c r="S273">
        <f t="shared" si="67"/>
        <v>16607.34159</v>
      </c>
      <c r="T273">
        <f t="shared" si="68"/>
        <v>0.48565113604750887</v>
      </c>
      <c r="U273" t="str">
        <f t="shared" si="69"/>
        <v>May-2023</v>
      </c>
      <c r="V273" t="str">
        <f t="shared" si="70"/>
        <v>Q2-2023</v>
      </c>
      <c r="W273" t="str">
        <f t="shared" si="71"/>
        <v>Medium</v>
      </c>
      <c r="X273" t="str">
        <f t="shared" si="72"/>
        <v>Asia &gt; India &gt; Bengaluru</v>
      </c>
      <c r="Y273" t="str" cm="1">
        <f t="array" ref="Y273">TEXT(_xlfn.AGGREGATE(15, 6, IF($E$2:$E$1000=E273, $B$2:$B$1000, ""), 1), "MMM-YYYY")</f>
        <v>Jan-2023</v>
      </c>
      <c r="Z273">
        <f t="shared" si="73"/>
        <v>4</v>
      </c>
      <c r="AA273">
        <f t="shared" si="74"/>
        <v>4</v>
      </c>
      <c r="AB273">
        <f t="shared" si="75"/>
        <v>1429853.4554100002</v>
      </c>
      <c r="AC273">
        <f>SUMIFS($Q$2:Q273, $J$2:J273, J273)</f>
        <v>566129.5379900001</v>
      </c>
      <c r="AD273">
        <f t="shared" si="76"/>
        <v>0.3959353567654012</v>
      </c>
      <c r="AE273" t="str">
        <f t="shared" si="77"/>
        <v>A</v>
      </c>
      <c r="AF273">
        <f t="shared" si="78"/>
        <v>0</v>
      </c>
      <c r="AG273">
        <f t="shared" si="79"/>
        <v>0</v>
      </c>
      <c r="AH273">
        <f>MIN(StagingTable[[#This Row],[DiscountPct]], ControlPanel!$B$2/100)</f>
        <v>4.1000000000000002E-2</v>
      </c>
      <c r="AI273">
        <f>StagingTable[[#This Row],[UnitCost]] * (1 + ControlPanel!$B$3/100)</f>
        <v>546.67549999999994</v>
      </c>
      <c r="AJ273">
        <f>StagingTable[[#This Row],[Quantity]] * (1 + ControlPanel!$B$4/100)</f>
        <v>44.4</v>
      </c>
      <c r="AK273">
        <f>StagingTable[[#This Row],[UnitPrice]] * StagingTable[[#This Row],[UpliftedQuantity]] * (1 - StagingTable[[#This Row],[AdjustedDiscountPct]])</f>
        <v>41035.237908000003</v>
      </c>
      <c r="AL273">
        <f>StagingTable[[#This Row],[InflatedUnitCost]] * StagingTable[[#This Row],[UpliftedQuantity]]</f>
        <v>24272.392199999998</v>
      </c>
      <c r="AM273">
        <f>StagingTable[[#This Row],[ScenarioRevenue]] - StagingTable[[#This Row],[ScenarioCost]]</f>
        <v>16762.845708000004</v>
      </c>
    </row>
    <row r="274" spans="1:39" x14ac:dyDescent="0.35">
      <c r="A274" t="s">
        <v>537</v>
      </c>
      <c r="B274" s="6">
        <v>45406</v>
      </c>
      <c r="C274" s="2">
        <v>45422</v>
      </c>
      <c r="D274" t="s">
        <v>646</v>
      </c>
      <c r="E274" t="s">
        <v>650</v>
      </c>
      <c r="F274" t="s">
        <v>662</v>
      </c>
      <c r="G274" t="s">
        <v>703</v>
      </c>
      <c r="H274" t="s">
        <v>708</v>
      </c>
      <c r="I274" t="s">
        <v>725</v>
      </c>
      <c r="J274" t="s">
        <v>732</v>
      </c>
      <c r="K274" t="s">
        <v>1256</v>
      </c>
      <c r="L274" s="8">
        <v>513.30999999999995</v>
      </c>
      <c r="M274" s="8">
        <v>1186.26</v>
      </c>
      <c r="N274" s="8">
        <v>9.4E-2</v>
      </c>
      <c r="O274">
        <v>28</v>
      </c>
      <c r="P274">
        <f t="shared" si="64"/>
        <v>16</v>
      </c>
      <c r="Q274">
        <f t="shared" si="65"/>
        <v>30093.043679999999</v>
      </c>
      <c r="R274">
        <f t="shared" si="66"/>
        <v>14372.679999999998</v>
      </c>
      <c r="S274">
        <f t="shared" si="67"/>
        <v>15720.36368</v>
      </c>
      <c r="T274">
        <f t="shared" si="68"/>
        <v>0.52239194702820435</v>
      </c>
      <c r="U274" t="str">
        <f t="shared" si="69"/>
        <v>Apr-2024</v>
      </c>
      <c r="V274" t="str">
        <f t="shared" si="70"/>
        <v>Q2-2024</v>
      </c>
      <c r="W274" t="str">
        <f t="shared" si="71"/>
        <v>Medium</v>
      </c>
      <c r="X274" t="str">
        <f t="shared" si="72"/>
        <v>Africa &gt; Kenya &gt; Kisumu</v>
      </c>
      <c r="Y274" t="str" cm="1">
        <f t="array" ref="Y274">TEXT(_xlfn.AGGREGATE(15, 6, IF($E$2:$E$1000=E274, $B$2:$B$1000, ""), 1), "MMM-YYYY")</f>
        <v>Jan-2023</v>
      </c>
      <c r="Z274">
        <f t="shared" si="73"/>
        <v>15</v>
      </c>
      <c r="AA274">
        <f t="shared" si="74"/>
        <v>15</v>
      </c>
      <c r="AB274">
        <f t="shared" si="75"/>
        <v>1429853.4554100002</v>
      </c>
      <c r="AC274">
        <f>SUMIFS($Q$2:Q274, $J$2:J274, J274)</f>
        <v>596222.5816700001</v>
      </c>
      <c r="AD274">
        <f t="shared" si="76"/>
        <v>0.4169816000472843</v>
      </c>
      <c r="AE274" t="str">
        <f t="shared" si="77"/>
        <v>A</v>
      </c>
      <c r="AF274">
        <f t="shared" si="78"/>
        <v>0</v>
      </c>
      <c r="AG274">
        <f t="shared" si="79"/>
        <v>0</v>
      </c>
      <c r="AH274">
        <f>MIN(StagingTable[[#This Row],[DiscountPct]], ControlPanel!$B$2/100)</f>
        <v>9.4E-2</v>
      </c>
      <c r="AI274">
        <f>StagingTable[[#This Row],[UnitCost]] * (1 + ControlPanel!$B$3/100)</f>
        <v>590.30649999999991</v>
      </c>
      <c r="AJ274">
        <f>StagingTable[[#This Row],[Quantity]] * (1 + ControlPanel!$B$4/100)</f>
        <v>33.6</v>
      </c>
      <c r="AK274">
        <f>StagingTable[[#This Row],[UnitPrice]] * StagingTable[[#This Row],[UpliftedQuantity]] * (1 - StagingTable[[#This Row],[AdjustedDiscountPct]])</f>
        <v>36111.652416000004</v>
      </c>
      <c r="AL274">
        <f>StagingTable[[#This Row],[InflatedUnitCost]] * StagingTable[[#This Row],[UpliftedQuantity]]</f>
        <v>19834.2984</v>
      </c>
      <c r="AM274">
        <f>StagingTable[[#This Row],[ScenarioRevenue]] - StagingTable[[#This Row],[ScenarioCost]]</f>
        <v>16277.354016000005</v>
      </c>
    </row>
    <row r="275" spans="1:39" x14ac:dyDescent="0.35">
      <c r="A275" t="s">
        <v>513</v>
      </c>
      <c r="B275" s="6">
        <v>45908</v>
      </c>
      <c r="C275" s="2">
        <v>45935</v>
      </c>
      <c r="D275" t="s">
        <v>648</v>
      </c>
      <c r="E275" t="s">
        <v>655</v>
      </c>
      <c r="F275" t="s">
        <v>692</v>
      </c>
      <c r="G275" t="s">
        <v>702</v>
      </c>
      <c r="H275" t="s">
        <v>708</v>
      </c>
      <c r="I275" t="s">
        <v>712</v>
      </c>
      <c r="J275" t="s">
        <v>732</v>
      </c>
      <c r="K275" t="s">
        <v>1232</v>
      </c>
      <c r="L275" s="8">
        <v>660.78</v>
      </c>
      <c r="M275" s="8">
        <v>1630.39</v>
      </c>
      <c r="N275" s="8">
        <v>0.218</v>
      </c>
      <c r="O275">
        <v>22</v>
      </c>
      <c r="P275">
        <f t="shared" si="64"/>
        <v>27</v>
      </c>
      <c r="Q275">
        <f t="shared" si="65"/>
        <v>28049.229560000003</v>
      </c>
      <c r="R275">
        <f t="shared" si="66"/>
        <v>14537.16</v>
      </c>
      <c r="S275">
        <f t="shared" si="67"/>
        <v>13512.069560000004</v>
      </c>
      <c r="T275">
        <f t="shared" si="68"/>
        <v>0.48172694123724097</v>
      </c>
      <c r="U275" t="str">
        <f t="shared" si="69"/>
        <v>Sep-2025</v>
      </c>
      <c r="V275" t="str">
        <f t="shared" si="70"/>
        <v>Q3-2025</v>
      </c>
      <c r="W275" t="str">
        <f t="shared" si="71"/>
        <v>High</v>
      </c>
      <c r="X275" t="str">
        <f t="shared" si="72"/>
        <v>Americas &gt; Brazil &gt; Rio de Janeiro</v>
      </c>
      <c r="Y275" t="str" cm="1">
        <f t="array" ref="Y275">TEXT(_xlfn.AGGREGATE(15, 6, IF($E$2:$E$1000=E275, $B$2:$B$1000, ""), 1), "MMM-YYYY")</f>
        <v>Jan-2023</v>
      </c>
      <c r="Z275">
        <f t="shared" si="73"/>
        <v>32</v>
      </c>
      <c r="AA275">
        <f t="shared" si="74"/>
        <v>32</v>
      </c>
      <c r="AB275">
        <f t="shared" si="75"/>
        <v>1429853.4554100002</v>
      </c>
      <c r="AC275">
        <f>SUMIFS($Q$2:Q275, $J$2:J275, J275)</f>
        <v>624271.81123000011</v>
      </c>
      <c r="AD275">
        <f t="shared" si="76"/>
        <v>0.43659845620402732</v>
      </c>
      <c r="AE275" t="str">
        <f t="shared" si="77"/>
        <v>A</v>
      </c>
      <c r="AF275">
        <f t="shared" si="78"/>
        <v>0</v>
      </c>
      <c r="AG275">
        <f t="shared" si="79"/>
        <v>1</v>
      </c>
      <c r="AH275">
        <f>MIN(StagingTable[[#This Row],[DiscountPct]], ControlPanel!$B$2/100)</f>
        <v>0.218</v>
      </c>
      <c r="AI275">
        <f>StagingTable[[#This Row],[UnitCost]] * (1 + ControlPanel!$B$3/100)</f>
        <v>759.89699999999993</v>
      </c>
      <c r="AJ275">
        <f>StagingTable[[#This Row],[Quantity]] * (1 + ControlPanel!$B$4/100)</f>
        <v>26.4</v>
      </c>
      <c r="AK275">
        <f>StagingTable[[#This Row],[UnitPrice]] * StagingTable[[#This Row],[UpliftedQuantity]] * (1 - StagingTable[[#This Row],[AdjustedDiscountPct]])</f>
        <v>33659.075472000004</v>
      </c>
      <c r="AL275">
        <f>StagingTable[[#This Row],[InflatedUnitCost]] * StagingTable[[#This Row],[UpliftedQuantity]]</f>
        <v>20061.280799999997</v>
      </c>
      <c r="AM275">
        <f>StagingTable[[#This Row],[ScenarioRevenue]] - StagingTable[[#This Row],[ScenarioCost]]</f>
        <v>13597.794672000007</v>
      </c>
    </row>
    <row r="276" spans="1:39" x14ac:dyDescent="0.35">
      <c r="A276" t="s">
        <v>294</v>
      </c>
      <c r="B276" s="6">
        <v>45092</v>
      </c>
      <c r="C276" s="2">
        <v>45100</v>
      </c>
      <c r="D276" t="s">
        <v>648</v>
      </c>
      <c r="E276" t="s">
        <v>660</v>
      </c>
      <c r="F276" t="s">
        <v>686</v>
      </c>
      <c r="G276" t="s">
        <v>704</v>
      </c>
      <c r="H276" t="s">
        <v>710</v>
      </c>
      <c r="I276" t="s">
        <v>719</v>
      </c>
      <c r="J276" t="s">
        <v>732</v>
      </c>
      <c r="K276" t="s">
        <v>1014</v>
      </c>
      <c r="L276" s="8">
        <v>1097.0899999999999</v>
      </c>
      <c r="M276" s="8">
        <v>2182.31</v>
      </c>
      <c r="N276" s="8">
        <v>0.112</v>
      </c>
      <c r="O276">
        <v>14</v>
      </c>
      <c r="P276">
        <f t="shared" si="64"/>
        <v>8</v>
      </c>
      <c r="Q276">
        <f t="shared" si="65"/>
        <v>27130.477920000001</v>
      </c>
      <c r="R276">
        <f t="shared" si="66"/>
        <v>15359.259999999998</v>
      </c>
      <c r="S276">
        <f t="shared" si="67"/>
        <v>11771.217920000003</v>
      </c>
      <c r="T276">
        <f t="shared" si="68"/>
        <v>0.43387432962699546</v>
      </c>
      <c r="U276" t="str">
        <f t="shared" si="69"/>
        <v>Jun-2023</v>
      </c>
      <c r="V276" t="str">
        <f t="shared" si="70"/>
        <v>Q2-2023</v>
      </c>
      <c r="W276" t="str">
        <f t="shared" si="71"/>
        <v>High</v>
      </c>
      <c r="X276" t="str">
        <f t="shared" si="72"/>
        <v>Americas &gt; USA &gt; San Francisco</v>
      </c>
      <c r="Y276" t="str" cm="1">
        <f t="array" ref="Y276">TEXT(_xlfn.AGGREGATE(15, 6, IF($E$2:$E$1000=E276, $B$2:$B$1000, ""), 1), "MMM-YYYY")</f>
        <v>Jan-2023</v>
      </c>
      <c r="Z276">
        <f t="shared" si="73"/>
        <v>5</v>
      </c>
      <c r="AA276">
        <f t="shared" si="74"/>
        <v>5</v>
      </c>
      <c r="AB276">
        <f t="shared" si="75"/>
        <v>1429853.4554100002</v>
      </c>
      <c r="AC276">
        <f>SUMIFS($Q$2:Q276, $J$2:J276, J276)</f>
        <v>651402.28915000008</v>
      </c>
      <c r="AD276">
        <f t="shared" si="76"/>
        <v>0.45557276284877402</v>
      </c>
      <c r="AE276" t="str">
        <f t="shared" si="77"/>
        <v>A</v>
      </c>
      <c r="AF276">
        <f t="shared" si="78"/>
        <v>0</v>
      </c>
      <c r="AG276">
        <f t="shared" si="79"/>
        <v>0</v>
      </c>
      <c r="AH276">
        <f>MIN(StagingTable[[#This Row],[DiscountPct]], ControlPanel!$B$2/100)</f>
        <v>0.112</v>
      </c>
      <c r="AI276">
        <f>StagingTable[[#This Row],[UnitCost]] * (1 + ControlPanel!$B$3/100)</f>
        <v>1261.6534999999999</v>
      </c>
      <c r="AJ276">
        <f>StagingTable[[#This Row],[Quantity]] * (1 + ControlPanel!$B$4/100)</f>
        <v>16.8</v>
      </c>
      <c r="AK276">
        <f>StagingTable[[#This Row],[UnitPrice]] * StagingTable[[#This Row],[UpliftedQuantity]] * (1 - StagingTable[[#This Row],[AdjustedDiscountPct]])</f>
        <v>32556.573503999996</v>
      </c>
      <c r="AL276">
        <f>StagingTable[[#This Row],[InflatedUnitCost]] * StagingTable[[#This Row],[UpliftedQuantity]]</f>
        <v>21195.7788</v>
      </c>
      <c r="AM276">
        <f>StagingTable[[#This Row],[ScenarioRevenue]] - StagingTable[[#This Row],[ScenarioCost]]</f>
        <v>11360.794703999996</v>
      </c>
    </row>
    <row r="277" spans="1:39" x14ac:dyDescent="0.35">
      <c r="A277" t="s">
        <v>78</v>
      </c>
      <c r="B277" s="6">
        <v>45598</v>
      </c>
      <c r="C277" s="2">
        <v>45614</v>
      </c>
      <c r="D277" t="s">
        <v>647</v>
      </c>
      <c r="E277" t="s">
        <v>654</v>
      </c>
      <c r="F277" t="s">
        <v>691</v>
      </c>
      <c r="G277" t="s">
        <v>705</v>
      </c>
      <c r="H277" t="s">
        <v>710</v>
      </c>
      <c r="I277" t="s">
        <v>719</v>
      </c>
      <c r="J277" t="s">
        <v>732</v>
      </c>
      <c r="K277" t="s">
        <v>797</v>
      </c>
      <c r="L277" s="8">
        <v>1233.58</v>
      </c>
      <c r="M277" s="8">
        <v>1912.51</v>
      </c>
      <c r="N277" s="8">
        <v>0.255</v>
      </c>
      <c r="O277">
        <v>19</v>
      </c>
      <c r="P277">
        <f t="shared" si="64"/>
        <v>16</v>
      </c>
      <c r="Q277">
        <f t="shared" si="65"/>
        <v>27071.57905</v>
      </c>
      <c r="R277">
        <f t="shared" si="66"/>
        <v>23438.019999999997</v>
      </c>
      <c r="S277">
        <f t="shared" si="67"/>
        <v>3633.5590500000035</v>
      </c>
      <c r="T277">
        <f t="shared" si="68"/>
        <v>0.13422043255360103</v>
      </c>
      <c r="U277" t="str">
        <f t="shared" si="69"/>
        <v>Nov-2024</v>
      </c>
      <c r="V277" t="str">
        <f t="shared" si="70"/>
        <v>Q4-2024</v>
      </c>
      <c r="W277" t="str">
        <f t="shared" si="71"/>
        <v>High</v>
      </c>
      <c r="X277" t="str">
        <f t="shared" si="72"/>
        <v>Asia &gt; India &gt; Mumbai</v>
      </c>
      <c r="Y277" t="str" cm="1">
        <f t="array" ref="Y277">TEXT(_xlfn.AGGREGATE(15, 6, IF($E$2:$E$1000=E277, $B$2:$B$1000, ""), 1), "MMM-YYYY")</f>
        <v>Jan-2023</v>
      </c>
      <c r="Z277">
        <f t="shared" si="73"/>
        <v>22</v>
      </c>
      <c r="AA277">
        <f t="shared" si="74"/>
        <v>22</v>
      </c>
      <c r="AB277">
        <f t="shared" si="75"/>
        <v>1429853.4554100002</v>
      </c>
      <c r="AC277">
        <f>SUMIFS($Q$2:Q277, $J$2:J277, J277)</f>
        <v>678473.86820000014</v>
      </c>
      <c r="AD277">
        <f t="shared" si="76"/>
        <v>0.4745058772512129</v>
      </c>
      <c r="AE277" t="str">
        <f t="shared" si="77"/>
        <v>A</v>
      </c>
      <c r="AF277">
        <f t="shared" si="78"/>
        <v>0</v>
      </c>
      <c r="AG277">
        <f t="shared" si="79"/>
        <v>1</v>
      </c>
      <c r="AH277">
        <f>MIN(StagingTable[[#This Row],[DiscountPct]], ControlPanel!$B$2/100)</f>
        <v>0.25</v>
      </c>
      <c r="AI277">
        <f>StagingTable[[#This Row],[UnitCost]] * (1 + ControlPanel!$B$3/100)</f>
        <v>1418.6169999999997</v>
      </c>
      <c r="AJ277">
        <f>StagingTable[[#This Row],[Quantity]] * (1 + ControlPanel!$B$4/100)</f>
        <v>22.8</v>
      </c>
      <c r="AK277">
        <f>StagingTable[[#This Row],[UnitPrice]] * StagingTable[[#This Row],[UpliftedQuantity]] * (1 - StagingTable[[#This Row],[AdjustedDiscountPct]])</f>
        <v>32703.921000000002</v>
      </c>
      <c r="AL277">
        <f>StagingTable[[#This Row],[InflatedUnitCost]] * StagingTable[[#This Row],[UpliftedQuantity]]</f>
        <v>32344.467599999996</v>
      </c>
      <c r="AM277">
        <f>StagingTable[[#This Row],[ScenarioRevenue]] - StagingTable[[#This Row],[ScenarioCost]]</f>
        <v>359.45340000000579</v>
      </c>
    </row>
    <row r="278" spans="1:39" x14ac:dyDescent="0.35">
      <c r="A278" t="s">
        <v>462</v>
      </c>
      <c r="B278" s="6">
        <v>45446</v>
      </c>
      <c r="C278" s="2">
        <v>45467</v>
      </c>
      <c r="D278" t="s">
        <v>648</v>
      </c>
      <c r="E278" t="s">
        <v>653</v>
      </c>
      <c r="F278" t="s">
        <v>667</v>
      </c>
      <c r="G278" t="s">
        <v>705</v>
      </c>
      <c r="H278" t="s">
        <v>711</v>
      </c>
      <c r="I278" t="s">
        <v>715</v>
      </c>
      <c r="J278" t="s">
        <v>732</v>
      </c>
      <c r="K278" t="s">
        <v>1181</v>
      </c>
      <c r="L278" s="8">
        <v>1205.5</v>
      </c>
      <c r="M278" s="8">
        <v>2210.17</v>
      </c>
      <c r="N278" s="8">
        <v>0.104</v>
      </c>
      <c r="O278">
        <v>13</v>
      </c>
      <c r="P278">
        <f t="shared" si="64"/>
        <v>21</v>
      </c>
      <c r="Q278">
        <f t="shared" si="65"/>
        <v>25744.060160000001</v>
      </c>
      <c r="R278">
        <f t="shared" si="66"/>
        <v>15671.5</v>
      </c>
      <c r="S278">
        <f t="shared" si="67"/>
        <v>10072.560160000001</v>
      </c>
      <c r="T278">
        <f t="shared" si="68"/>
        <v>0.39125763758314652</v>
      </c>
      <c r="U278" t="str">
        <f t="shared" si="69"/>
        <v>Jun-2024</v>
      </c>
      <c r="V278" t="str">
        <f t="shared" si="70"/>
        <v>Q2-2024</v>
      </c>
      <c r="W278" t="str">
        <f t="shared" si="71"/>
        <v>High</v>
      </c>
      <c r="X278" t="str">
        <f t="shared" si="72"/>
        <v>Americas &gt; Canada &gt; Toronto</v>
      </c>
      <c r="Y278" t="str" cm="1">
        <f t="array" ref="Y278">TEXT(_xlfn.AGGREGATE(15, 6, IF($E$2:$E$1000=E278, $B$2:$B$1000, ""), 1), "MMM-YYYY")</f>
        <v>Jan-2023</v>
      </c>
      <c r="Z278">
        <f t="shared" si="73"/>
        <v>17</v>
      </c>
      <c r="AA278">
        <f t="shared" si="74"/>
        <v>17</v>
      </c>
      <c r="AB278">
        <f t="shared" si="75"/>
        <v>1429853.4554100002</v>
      </c>
      <c r="AC278">
        <f>SUMIFS($Q$2:Q278, $J$2:J278, J278)</f>
        <v>704217.92836000014</v>
      </c>
      <c r="AD278">
        <f t="shared" si="76"/>
        <v>0.49251056162120527</v>
      </c>
      <c r="AE278" t="str">
        <f t="shared" si="77"/>
        <v>A</v>
      </c>
      <c r="AF278">
        <f t="shared" si="78"/>
        <v>0</v>
      </c>
      <c r="AG278">
        <f t="shared" si="79"/>
        <v>0</v>
      </c>
      <c r="AH278">
        <f>MIN(StagingTable[[#This Row],[DiscountPct]], ControlPanel!$B$2/100)</f>
        <v>0.104</v>
      </c>
      <c r="AI278">
        <f>StagingTable[[#This Row],[UnitCost]] * (1 + ControlPanel!$B$3/100)</f>
        <v>1386.3249999999998</v>
      </c>
      <c r="AJ278">
        <f>StagingTable[[#This Row],[Quantity]] * (1 + ControlPanel!$B$4/100)</f>
        <v>15.6</v>
      </c>
      <c r="AK278">
        <f>StagingTable[[#This Row],[UnitPrice]] * StagingTable[[#This Row],[UpliftedQuantity]] * (1 - StagingTable[[#This Row],[AdjustedDiscountPct]])</f>
        <v>30892.872192000003</v>
      </c>
      <c r="AL278">
        <f>StagingTable[[#This Row],[InflatedUnitCost]] * StagingTable[[#This Row],[UpliftedQuantity]]</f>
        <v>21626.67</v>
      </c>
      <c r="AM278">
        <f>StagingTable[[#This Row],[ScenarioRevenue]] - StagingTable[[#This Row],[ScenarioCost]]</f>
        <v>9266.2021920000043</v>
      </c>
    </row>
    <row r="279" spans="1:39" x14ac:dyDescent="0.35">
      <c r="A279" t="s">
        <v>209</v>
      </c>
      <c r="B279" s="6">
        <v>45557</v>
      </c>
      <c r="C279" s="2">
        <v>45566</v>
      </c>
      <c r="D279" t="s">
        <v>648</v>
      </c>
      <c r="E279" t="s">
        <v>655</v>
      </c>
      <c r="F279" t="s">
        <v>670</v>
      </c>
      <c r="G279" t="s">
        <v>703</v>
      </c>
      <c r="H279" t="s">
        <v>708</v>
      </c>
      <c r="I279" t="s">
        <v>723</v>
      </c>
      <c r="J279" t="s">
        <v>732</v>
      </c>
      <c r="K279" t="s">
        <v>929</v>
      </c>
      <c r="L279" s="8">
        <v>1378.8</v>
      </c>
      <c r="M279" s="8">
        <v>1952.04</v>
      </c>
      <c r="N279" s="8">
        <v>0.159</v>
      </c>
      <c r="O279">
        <v>15</v>
      </c>
      <c r="P279">
        <f t="shared" si="64"/>
        <v>9</v>
      </c>
      <c r="Q279">
        <f t="shared" si="65"/>
        <v>24624.984599999996</v>
      </c>
      <c r="R279">
        <f t="shared" si="66"/>
        <v>20682</v>
      </c>
      <c r="S279">
        <f t="shared" si="67"/>
        <v>3942.9845999999961</v>
      </c>
      <c r="T279">
        <f t="shared" si="68"/>
        <v>0.16012130216723047</v>
      </c>
      <c r="U279" t="str">
        <f t="shared" si="69"/>
        <v>Sep-2024</v>
      </c>
      <c r="V279" t="str">
        <f t="shared" si="70"/>
        <v>Q3-2024</v>
      </c>
      <c r="W279" t="str">
        <f t="shared" si="71"/>
        <v>High</v>
      </c>
      <c r="X279" t="str">
        <f t="shared" si="72"/>
        <v>Americas &gt; Brazil &gt; São Paulo</v>
      </c>
      <c r="Y279" t="str" cm="1">
        <f t="array" ref="Y279">TEXT(_xlfn.AGGREGATE(15, 6, IF($E$2:$E$1000=E279, $B$2:$B$1000, ""), 1), "MMM-YYYY")</f>
        <v>Jan-2023</v>
      </c>
      <c r="Z279">
        <f t="shared" si="73"/>
        <v>20</v>
      </c>
      <c r="AA279">
        <f t="shared" si="74"/>
        <v>20</v>
      </c>
      <c r="AB279">
        <f t="shared" si="75"/>
        <v>1429853.4554100002</v>
      </c>
      <c r="AC279">
        <f>SUMIFS($Q$2:Q279, $J$2:J279, J279)</f>
        <v>728842.9129600001</v>
      </c>
      <c r="AD279">
        <f t="shared" si="76"/>
        <v>0.50973259546448391</v>
      </c>
      <c r="AE279" t="str">
        <f t="shared" si="77"/>
        <v>A</v>
      </c>
      <c r="AF279">
        <f t="shared" si="78"/>
        <v>0</v>
      </c>
      <c r="AG279">
        <f t="shared" si="79"/>
        <v>0</v>
      </c>
      <c r="AH279">
        <f>MIN(StagingTable[[#This Row],[DiscountPct]], ControlPanel!$B$2/100)</f>
        <v>0.159</v>
      </c>
      <c r="AI279">
        <f>StagingTable[[#This Row],[UnitCost]] * (1 + ControlPanel!$B$3/100)</f>
        <v>1585.62</v>
      </c>
      <c r="AJ279">
        <f>StagingTable[[#This Row],[Quantity]] * (1 + ControlPanel!$B$4/100)</f>
        <v>18</v>
      </c>
      <c r="AK279">
        <f>StagingTable[[#This Row],[UnitPrice]] * StagingTable[[#This Row],[UpliftedQuantity]] * (1 - StagingTable[[#This Row],[AdjustedDiscountPct]])</f>
        <v>29549.981520000001</v>
      </c>
      <c r="AL279">
        <f>StagingTable[[#This Row],[InflatedUnitCost]] * StagingTable[[#This Row],[UpliftedQuantity]]</f>
        <v>28541.159999999996</v>
      </c>
      <c r="AM279">
        <f>StagingTable[[#This Row],[ScenarioRevenue]] - StagingTable[[#This Row],[ScenarioCost]]</f>
        <v>1008.821520000005</v>
      </c>
    </row>
    <row r="280" spans="1:39" x14ac:dyDescent="0.35">
      <c r="A280" t="s">
        <v>23</v>
      </c>
      <c r="B280" s="6">
        <v>45416</v>
      </c>
      <c r="C280" s="2">
        <v>45441</v>
      </c>
      <c r="D280" t="s">
        <v>646</v>
      </c>
      <c r="E280" t="s">
        <v>651</v>
      </c>
      <c r="F280" t="s">
        <v>669</v>
      </c>
      <c r="G280" t="s">
        <v>703</v>
      </c>
      <c r="H280" t="s">
        <v>709</v>
      </c>
      <c r="I280" t="s">
        <v>719</v>
      </c>
      <c r="J280" t="s">
        <v>732</v>
      </c>
      <c r="K280" t="s">
        <v>742</v>
      </c>
      <c r="L280" s="8">
        <v>1295.3399999999999</v>
      </c>
      <c r="M280" s="8">
        <v>2530.81</v>
      </c>
      <c r="N280" s="8">
        <v>3.1E-2</v>
      </c>
      <c r="O280">
        <v>10</v>
      </c>
      <c r="P280">
        <f t="shared" si="64"/>
        <v>25</v>
      </c>
      <c r="Q280">
        <f t="shared" si="65"/>
        <v>24523.548899999998</v>
      </c>
      <c r="R280">
        <f t="shared" si="66"/>
        <v>12953.4</v>
      </c>
      <c r="S280">
        <f t="shared" si="67"/>
        <v>11570.148899999998</v>
      </c>
      <c r="T280">
        <f t="shared" si="68"/>
        <v>0.47179749338807969</v>
      </c>
      <c r="U280" t="str">
        <f t="shared" si="69"/>
        <v>May-2024</v>
      </c>
      <c r="V280" t="str">
        <f t="shared" si="70"/>
        <v>Q2-2024</v>
      </c>
      <c r="W280" t="str">
        <f t="shared" si="71"/>
        <v>High</v>
      </c>
      <c r="X280" t="str">
        <f t="shared" si="72"/>
        <v>Africa &gt; Nigeria &gt; Abuja</v>
      </c>
      <c r="Y280" t="str" cm="1">
        <f t="array" ref="Y280">TEXT(_xlfn.AGGREGATE(15, 6, IF($E$2:$E$1000=E280, $B$2:$B$1000, ""), 1), "MMM-YYYY")</f>
        <v>Jan-2023</v>
      </c>
      <c r="Z280">
        <f t="shared" si="73"/>
        <v>16</v>
      </c>
      <c r="AA280">
        <f t="shared" si="74"/>
        <v>16</v>
      </c>
      <c r="AB280">
        <f t="shared" si="75"/>
        <v>1429853.4554100002</v>
      </c>
      <c r="AC280">
        <f>SUMIFS($Q$2:Q280, $J$2:J280, J280)</f>
        <v>753366.46186000016</v>
      </c>
      <c r="AD280">
        <f t="shared" si="76"/>
        <v>0.52688368798184126</v>
      </c>
      <c r="AE280" t="str">
        <f t="shared" si="77"/>
        <v>A</v>
      </c>
      <c r="AF280">
        <f t="shared" si="78"/>
        <v>0</v>
      </c>
      <c r="AG280">
        <f t="shared" si="79"/>
        <v>0</v>
      </c>
      <c r="AH280">
        <f>MIN(StagingTable[[#This Row],[DiscountPct]], ControlPanel!$B$2/100)</f>
        <v>3.1E-2</v>
      </c>
      <c r="AI280">
        <f>StagingTable[[#This Row],[UnitCost]] * (1 + ControlPanel!$B$3/100)</f>
        <v>1489.6409999999998</v>
      </c>
      <c r="AJ280">
        <f>StagingTable[[#This Row],[Quantity]] * (1 + ControlPanel!$B$4/100)</f>
        <v>12</v>
      </c>
      <c r="AK280">
        <f>StagingTable[[#This Row],[UnitPrice]] * StagingTable[[#This Row],[UpliftedQuantity]] * (1 - StagingTable[[#This Row],[AdjustedDiscountPct]])</f>
        <v>29428.258679999999</v>
      </c>
      <c r="AL280">
        <f>StagingTable[[#This Row],[InflatedUnitCost]] * StagingTable[[#This Row],[UpliftedQuantity]]</f>
        <v>17875.691999999999</v>
      </c>
      <c r="AM280">
        <f>StagingTable[[#This Row],[ScenarioRevenue]] - StagingTable[[#This Row],[ScenarioCost]]</f>
        <v>11552.56668</v>
      </c>
    </row>
    <row r="281" spans="1:39" x14ac:dyDescent="0.35">
      <c r="A281" t="s">
        <v>419</v>
      </c>
      <c r="B281" s="6">
        <v>44991</v>
      </c>
      <c r="C281" s="2">
        <v>45020</v>
      </c>
      <c r="D281" t="s">
        <v>647</v>
      </c>
      <c r="E281" t="s">
        <v>659</v>
      </c>
      <c r="F281" t="s">
        <v>699</v>
      </c>
      <c r="G281" t="s">
        <v>705</v>
      </c>
      <c r="H281" t="s">
        <v>711</v>
      </c>
      <c r="I281" t="s">
        <v>712</v>
      </c>
      <c r="J281" t="s">
        <v>732</v>
      </c>
      <c r="K281" t="s">
        <v>1138</v>
      </c>
      <c r="L281" s="8">
        <v>1126.29</v>
      </c>
      <c r="M281" s="8">
        <v>2050.87</v>
      </c>
      <c r="N281" s="8">
        <v>6.4000000000000001E-2</v>
      </c>
      <c r="O281">
        <v>12</v>
      </c>
      <c r="P281">
        <f t="shared" si="64"/>
        <v>29</v>
      </c>
      <c r="Q281">
        <f t="shared" si="65"/>
        <v>23035.371839999996</v>
      </c>
      <c r="R281">
        <f t="shared" si="66"/>
        <v>13515.48</v>
      </c>
      <c r="S281">
        <f t="shared" si="67"/>
        <v>9519.8918399999966</v>
      </c>
      <c r="T281">
        <f t="shared" si="68"/>
        <v>0.41327276616690367</v>
      </c>
      <c r="U281" t="str">
        <f t="shared" si="69"/>
        <v>Mar-2023</v>
      </c>
      <c r="V281" t="str">
        <f t="shared" si="70"/>
        <v>Q1-2023</v>
      </c>
      <c r="W281" t="str">
        <f t="shared" si="71"/>
        <v>High</v>
      </c>
      <c r="X281" t="str">
        <f t="shared" si="72"/>
        <v>Asia &gt; China &gt; Beijing</v>
      </c>
      <c r="Y281" t="str" cm="1">
        <f t="array" ref="Y281">TEXT(_xlfn.AGGREGATE(15, 6, IF($E$2:$E$1000=E281, $B$2:$B$1000, ""), 1), "MMM-YYYY")</f>
        <v>Jan-2023</v>
      </c>
      <c r="Z281">
        <f t="shared" si="73"/>
        <v>2</v>
      </c>
      <c r="AA281">
        <f t="shared" si="74"/>
        <v>2</v>
      </c>
      <c r="AB281">
        <f t="shared" si="75"/>
        <v>1429853.4554100002</v>
      </c>
      <c r="AC281">
        <f>SUMIFS($Q$2:Q281, $J$2:J281, J281)</f>
        <v>776401.83370000019</v>
      </c>
      <c r="AD281">
        <f t="shared" si="76"/>
        <v>0.54299399058162401</v>
      </c>
      <c r="AE281" t="str">
        <f t="shared" si="77"/>
        <v>A</v>
      </c>
      <c r="AF281">
        <f t="shared" si="78"/>
        <v>0</v>
      </c>
      <c r="AG281">
        <f t="shared" si="79"/>
        <v>0</v>
      </c>
      <c r="AH281">
        <f>MIN(StagingTable[[#This Row],[DiscountPct]], ControlPanel!$B$2/100)</f>
        <v>6.4000000000000001E-2</v>
      </c>
      <c r="AI281">
        <f>StagingTable[[#This Row],[UnitCost]] * (1 + ControlPanel!$B$3/100)</f>
        <v>1295.2334999999998</v>
      </c>
      <c r="AJ281">
        <f>StagingTable[[#This Row],[Quantity]] * (1 + ControlPanel!$B$4/100)</f>
        <v>14.399999999999999</v>
      </c>
      <c r="AK281">
        <f>StagingTable[[#This Row],[UnitPrice]] * StagingTable[[#This Row],[UpliftedQuantity]] * (1 - StagingTable[[#This Row],[AdjustedDiscountPct]])</f>
        <v>27642.446207999994</v>
      </c>
      <c r="AL281">
        <f>StagingTable[[#This Row],[InflatedUnitCost]] * StagingTable[[#This Row],[UpliftedQuantity]]</f>
        <v>18651.362399999995</v>
      </c>
      <c r="AM281">
        <f>StagingTable[[#This Row],[ScenarioRevenue]] - StagingTable[[#This Row],[ScenarioCost]]</f>
        <v>8991.0838079999994</v>
      </c>
    </row>
    <row r="282" spans="1:39" x14ac:dyDescent="0.35">
      <c r="A282" t="s">
        <v>582</v>
      </c>
      <c r="B282" s="6">
        <v>45600</v>
      </c>
      <c r="C282" s="2">
        <v>45603</v>
      </c>
      <c r="D282" t="s">
        <v>649</v>
      </c>
      <c r="E282" t="s">
        <v>657</v>
      </c>
      <c r="F282" t="s">
        <v>679</v>
      </c>
      <c r="G282" t="s">
        <v>701</v>
      </c>
      <c r="H282" t="s">
        <v>708</v>
      </c>
      <c r="I282" t="s">
        <v>719</v>
      </c>
      <c r="J282" t="s">
        <v>732</v>
      </c>
      <c r="K282" t="s">
        <v>1300</v>
      </c>
      <c r="L282" s="8">
        <v>740.68</v>
      </c>
      <c r="M282" s="8">
        <v>1837.19</v>
      </c>
      <c r="N282" s="8">
        <v>0.19700000000000001</v>
      </c>
      <c r="O282">
        <v>15</v>
      </c>
      <c r="P282">
        <f t="shared" si="64"/>
        <v>3</v>
      </c>
      <c r="Q282">
        <f t="shared" si="65"/>
        <v>22128.953549999998</v>
      </c>
      <c r="R282">
        <f t="shared" si="66"/>
        <v>11110.199999999999</v>
      </c>
      <c r="S282">
        <f t="shared" si="67"/>
        <v>11018.753549999999</v>
      </c>
      <c r="T282">
        <f t="shared" si="68"/>
        <v>0.49793378277482986</v>
      </c>
      <c r="U282" t="str">
        <f t="shared" si="69"/>
        <v>Nov-2024</v>
      </c>
      <c r="V282" t="str">
        <f t="shared" si="70"/>
        <v>Q4-2024</v>
      </c>
      <c r="W282" t="str">
        <f t="shared" si="71"/>
        <v>High</v>
      </c>
      <c r="X282" t="str">
        <f t="shared" si="72"/>
        <v>Europe &gt; France &gt; Lyon</v>
      </c>
      <c r="Y282" t="str" cm="1">
        <f t="array" ref="Y282">TEXT(_xlfn.AGGREGATE(15, 6, IF($E$2:$E$1000=E282, $B$2:$B$1000, ""), 1), "MMM-YYYY")</f>
        <v>Jan-2023</v>
      </c>
      <c r="Z282">
        <f t="shared" si="73"/>
        <v>22</v>
      </c>
      <c r="AA282">
        <f t="shared" si="74"/>
        <v>22</v>
      </c>
      <c r="AB282">
        <f t="shared" si="75"/>
        <v>1429853.4554100002</v>
      </c>
      <c r="AC282">
        <f>SUMIFS($Q$2:Q282, $J$2:J282, J282)</f>
        <v>798530.78725000017</v>
      </c>
      <c r="AD282">
        <f t="shared" si="76"/>
        <v>0.55847036927363103</v>
      </c>
      <c r="AE282" t="str">
        <f t="shared" si="77"/>
        <v>A</v>
      </c>
      <c r="AF282">
        <f t="shared" si="78"/>
        <v>1</v>
      </c>
      <c r="AG282">
        <f t="shared" si="79"/>
        <v>0</v>
      </c>
      <c r="AH282">
        <f>MIN(StagingTable[[#This Row],[DiscountPct]], ControlPanel!$B$2/100)</f>
        <v>0.19700000000000001</v>
      </c>
      <c r="AI282">
        <f>StagingTable[[#This Row],[UnitCost]] * (1 + ControlPanel!$B$3/100)</f>
        <v>851.78199999999993</v>
      </c>
      <c r="AJ282">
        <f>StagingTable[[#This Row],[Quantity]] * (1 + ControlPanel!$B$4/100)</f>
        <v>18</v>
      </c>
      <c r="AK282">
        <f>StagingTable[[#This Row],[UnitPrice]] * StagingTable[[#This Row],[UpliftedQuantity]] * (1 - StagingTable[[#This Row],[AdjustedDiscountPct]])</f>
        <v>26554.744259999996</v>
      </c>
      <c r="AL282">
        <f>StagingTable[[#This Row],[InflatedUnitCost]] * StagingTable[[#This Row],[UpliftedQuantity]]</f>
        <v>15332.075999999999</v>
      </c>
      <c r="AM282">
        <f>StagingTable[[#This Row],[ScenarioRevenue]] - StagingTable[[#This Row],[ScenarioCost]]</f>
        <v>11222.668259999997</v>
      </c>
    </row>
    <row r="283" spans="1:39" x14ac:dyDescent="0.35">
      <c r="A283" t="s">
        <v>199</v>
      </c>
      <c r="B283" s="6">
        <v>45587</v>
      </c>
      <c r="C283" s="2">
        <v>45594</v>
      </c>
      <c r="D283" t="s">
        <v>646</v>
      </c>
      <c r="E283" t="s">
        <v>651</v>
      </c>
      <c r="F283" t="s">
        <v>663</v>
      </c>
      <c r="G283" t="s">
        <v>706</v>
      </c>
      <c r="H283" t="s">
        <v>710</v>
      </c>
      <c r="I283" t="s">
        <v>724</v>
      </c>
      <c r="J283" t="s">
        <v>732</v>
      </c>
      <c r="K283" t="s">
        <v>918</v>
      </c>
      <c r="L283" s="8">
        <v>1023.06</v>
      </c>
      <c r="M283" s="8">
        <v>1355.61</v>
      </c>
      <c r="N283" s="8">
        <v>0.153</v>
      </c>
      <c r="O283">
        <v>18</v>
      </c>
      <c r="P283">
        <f t="shared" si="64"/>
        <v>7</v>
      </c>
      <c r="Q283">
        <f t="shared" si="65"/>
        <v>20667.63006</v>
      </c>
      <c r="R283">
        <f t="shared" si="66"/>
        <v>18415.079999999998</v>
      </c>
      <c r="S283">
        <f t="shared" si="67"/>
        <v>2252.5500600000014</v>
      </c>
      <c r="T283">
        <f t="shared" si="68"/>
        <v>0.10898927711888808</v>
      </c>
      <c r="U283" t="str">
        <f t="shared" si="69"/>
        <v>Oct-2024</v>
      </c>
      <c r="V283" t="str">
        <f t="shared" si="70"/>
        <v>Q4-2024</v>
      </c>
      <c r="W283" t="str">
        <f t="shared" si="71"/>
        <v>Medium</v>
      </c>
      <c r="X283" t="str">
        <f t="shared" si="72"/>
        <v>Africa &gt; Nigeria &gt; Port Harcourt</v>
      </c>
      <c r="Y283" t="str" cm="1">
        <f t="array" ref="Y283">TEXT(_xlfn.AGGREGATE(15, 6, IF($E$2:$E$1000=E283, $B$2:$B$1000, ""), 1), "MMM-YYYY")</f>
        <v>Jan-2023</v>
      </c>
      <c r="Z283">
        <f t="shared" si="73"/>
        <v>21</v>
      </c>
      <c r="AA283">
        <f t="shared" si="74"/>
        <v>21</v>
      </c>
      <c r="AB283">
        <f t="shared" si="75"/>
        <v>1429853.4554100002</v>
      </c>
      <c r="AC283">
        <f>SUMIFS($Q$2:Q283, $J$2:J283, J283)</f>
        <v>819198.41731000016</v>
      </c>
      <c r="AD283">
        <f t="shared" si="76"/>
        <v>0.5729247386929599</v>
      </c>
      <c r="AE283" t="str">
        <f t="shared" si="77"/>
        <v>A</v>
      </c>
      <c r="AF283">
        <f t="shared" si="78"/>
        <v>1</v>
      </c>
      <c r="AG283">
        <f t="shared" si="79"/>
        <v>0</v>
      </c>
      <c r="AH283">
        <f>MIN(StagingTable[[#This Row],[DiscountPct]], ControlPanel!$B$2/100)</f>
        <v>0.153</v>
      </c>
      <c r="AI283">
        <f>StagingTable[[#This Row],[UnitCost]] * (1 + ControlPanel!$B$3/100)</f>
        <v>1176.5189999999998</v>
      </c>
      <c r="AJ283">
        <f>StagingTable[[#This Row],[Quantity]] * (1 + ControlPanel!$B$4/100)</f>
        <v>21.599999999999998</v>
      </c>
      <c r="AK283">
        <f>StagingTable[[#This Row],[UnitPrice]] * StagingTable[[#This Row],[UpliftedQuantity]] * (1 - StagingTable[[#This Row],[AdjustedDiscountPct]])</f>
        <v>24801.156071999994</v>
      </c>
      <c r="AL283">
        <f>StagingTable[[#This Row],[InflatedUnitCost]] * StagingTable[[#This Row],[UpliftedQuantity]]</f>
        <v>25412.810399999991</v>
      </c>
      <c r="AM283">
        <f>StagingTable[[#This Row],[ScenarioRevenue]] - StagingTable[[#This Row],[ScenarioCost]]</f>
        <v>-611.65432799999689</v>
      </c>
    </row>
    <row r="284" spans="1:39" x14ac:dyDescent="0.35">
      <c r="A284" t="s">
        <v>404</v>
      </c>
      <c r="B284" s="6">
        <v>45823</v>
      </c>
      <c r="C284" s="2">
        <v>45838</v>
      </c>
      <c r="D284" t="s">
        <v>646</v>
      </c>
      <c r="E284" t="s">
        <v>661</v>
      </c>
      <c r="F284" t="s">
        <v>682</v>
      </c>
      <c r="G284" t="s">
        <v>705</v>
      </c>
      <c r="H284" t="s">
        <v>711</v>
      </c>
      <c r="I284" t="s">
        <v>712</v>
      </c>
      <c r="J284" t="s">
        <v>732</v>
      </c>
      <c r="K284" t="s">
        <v>1123</v>
      </c>
      <c r="L284" s="8">
        <v>1487.59</v>
      </c>
      <c r="M284" s="8">
        <v>1480.83</v>
      </c>
      <c r="N284" s="8">
        <v>8.9999999999999993E-3</v>
      </c>
      <c r="O284">
        <v>14</v>
      </c>
      <c r="P284">
        <f t="shared" si="64"/>
        <v>15</v>
      </c>
      <c r="Q284">
        <f t="shared" si="65"/>
        <v>20545.03542</v>
      </c>
      <c r="R284">
        <f t="shared" si="66"/>
        <v>20826.259999999998</v>
      </c>
      <c r="S284">
        <f t="shared" si="67"/>
        <v>-281.22457999999824</v>
      </c>
      <c r="T284">
        <f t="shared" si="68"/>
        <v>-1.3688201273492778E-2</v>
      </c>
      <c r="U284" t="str">
        <f t="shared" si="69"/>
        <v>Jun-2025</v>
      </c>
      <c r="V284" t="str">
        <f t="shared" si="70"/>
        <v>Q2-2025</v>
      </c>
      <c r="W284" t="str">
        <f t="shared" si="71"/>
        <v>Medium</v>
      </c>
      <c r="X284" t="str">
        <f t="shared" si="72"/>
        <v>Africa &gt; South Africa &gt; Johannesburg</v>
      </c>
      <c r="Y284" t="str" cm="1">
        <f t="array" ref="Y284">TEXT(_xlfn.AGGREGATE(15, 6, IF($E$2:$E$1000=E284, $B$2:$B$1000, ""), 1), "MMM-YYYY")</f>
        <v>Jan-2023</v>
      </c>
      <c r="Z284">
        <f t="shared" si="73"/>
        <v>29</v>
      </c>
      <c r="AA284">
        <f t="shared" si="74"/>
        <v>29</v>
      </c>
      <c r="AB284">
        <f t="shared" si="75"/>
        <v>1429853.4554100002</v>
      </c>
      <c r="AC284">
        <f>SUMIFS($Q$2:Q284, $J$2:J284, J284)</f>
        <v>839743.45273000014</v>
      </c>
      <c r="AD284">
        <f t="shared" si="76"/>
        <v>0.58729336880835092</v>
      </c>
      <c r="AE284" t="str">
        <f t="shared" si="77"/>
        <v>A</v>
      </c>
      <c r="AF284">
        <f t="shared" si="78"/>
        <v>0</v>
      </c>
      <c r="AG284">
        <f t="shared" si="79"/>
        <v>0</v>
      </c>
      <c r="AH284">
        <f>MIN(StagingTable[[#This Row],[DiscountPct]], ControlPanel!$B$2/100)</f>
        <v>8.9999999999999993E-3</v>
      </c>
      <c r="AI284">
        <f>StagingTable[[#This Row],[UnitCost]] * (1 + ControlPanel!$B$3/100)</f>
        <v>1710.7284999999997</v>
      </c>
      <c r="AJ284">
        <f>StagingTable[[#This Row],[Quantity]] * (1 + ControlPanel!$B$4/100)</f>
        <v>16.8</v>
      </c>
      <c r="AK284">
        <f>StagingTable[[#This Row],[UnitPrice]] * StagingTable[[#This Row],[UpliftedQuantity]] * (1 - StagingTable[[#This Row],[AdjustedDiscountPct]])</f>
        <v>24654.042504000001</v>
      </c>
      <c r="AL284">
        <f>StagingTable[[#This Row],[InflatedUnitCost]] * StagingTable[[#This Row],[UpliftedQuantity]]</f>
        <v>28740.238799999996</v>
      </c>
      <c r="AM284">
        <f>StagingTable[[#This Row],[ScenarioRevenue]] - StagingTable[[#This Row],[ScenarioCost]]</f>
        <v>-4086.1962959999946</v>
      </c>
    </row>
    <row r="285" spans="1:39" x14ac:dyDescent="0.35">
      <c r="A285" t="s">
        <v>626</v>
      </c>
      <c r="B285" s="6">
        <v>45584</v>
      </c>
      <c r="C285" s="2">
        <v>45602</v>
      </c>
      <c r="D285" t="s">
        <v>648</v>
      </c>
      <c r="E285" t="s">
        <v>660</v>
      </c>
      <c r="F285" t="s">
        <v>677</v>
      </c>
      <c r="G285" t="s">
        <v>702</v>
      </c>
      <c r="H285" t="s">
        <v>1427</v>
      </c>
      <c r="I285" t="s">
        <v>712</v>
      </c>
      <c r="J285" t="s">
        <v>732</v>
      </c>
      <c r="K285" t="s">
        <v>1344</v>
      </c>
      <c r="L285" s="8">
        <v>942.02</v>
      </c>
      <c r="M285" s="8">
        <v>1028.46</v>
      </c>
      <c r="N285" s="8">
        <v>0</v>
      </c>
      <c r="O285">
        <v>19</v>
      </c>
      <c r="P285">
        <f t="shared" si="64"/>
        <v>18</v>
      </c>
      <c r="Q285">
        <f t="shared" si="65"/>
        <v>19540.740000000002</v>
      </c>
      <c r="R285">
        <f t="shared" si="66"/>
        <v>17898.38</v>
      </c>
      <c r="S285">
        <f t="shared" si="67"/>
        <v>1642.3600000000006</v>
      </c>
      <c r="T285">
        <f t="shared" si="68"/>
        <v>8.4047994088248479E-2</v>
      </c>
      <c r="U285" t="str">
        <f t="shared" si="69"/>
        <v>Oct-2024</v>
      </c>
      <c r="V285" t="str">
        <f t="shared" si="70"/>
        <v>Q4-2024</v>
      </c>
      <c r="W285" t="str">
        <f t="shared" si="71"/>
        <v>Medium</v>
      </c>
      <c r="X285" t="str">
        <f t="shared" si="72"/>
        <v>Americas &gt; USA &gt; Chicago</v>
      </c>
      <c r="Y285" t="str" cm="1">
        <f t="array" ref="Y285">TEXT(_xlfn.AGGREGATE(15, 6, IF($E$2:$E$1000=E285, $B$2:$B$1000, ""), 1), "MMM-YYYY")</f>
        <v>Jan-2023</v>
      </c>
      <c r="Z285">
        <f t="shared" si="73"/>
        <v>21</v>
      </c>
      <c r="AA285">
        <f t="shared" si="74"/>
        <v>21</v>
      </c>
      <c r="AB285">
        <f t="shared" si="75"/>
        <v>1429853.4554100002</v>
      </c>
      <c r="AC285">
        <f>SUMIFS($Q$2:Q285, $J$2:J285, J285)</f>
        <v>859284.19273000013</v>
      </c>
      <c r="AD285">
        <f t="shared" si="76"/>
        <v>0.60095962245557999</v>
      </c>
      <c r="AE285" t="str">
        <f t="shared" si="77"/>
        <v>A</v>
      </c>
      <c r="AF285">
        <f t="shared" si="78"/>
        <v>0</v>
      </c>
      <c r="AG285">
        <f t="shared" si="79"/>
        <v>0</v>
      </c>
      <c r="AH285">
        <f>MIN(StagingTable[[#This Row],[DiscountPct]], ControlPanel!$B$2/100)</f>
        <v>0</v>
      </c>
      <c r="AI285">
        <f>StagingTable[[#This Row],[UnitCost]] * (1 + ControlPanel!$B$3/100)</f>
        <v>1083.3229999999999</v>
      </c>
      <c r="AJ285">
        <f>StagingTable[[#This Row],[Quantity]] * (1 + ControlPanel!$B$4/100)</f>
        <v>22.8</v>
      </c>
      <c r="AK285">
        <f>StagingTable[[#This Row],[UnitPrice]] * StagingTable[[#This Row],[UpliftedQuantity]] * (1 - StagingTable[[#This Row],[AdjustedDiscountPct]])</f>
        <v>23448.888000000003</v>
      </c>
      <c r="AL285">
        <f>StagingTable[[#This Row],[InflatedUnitCost]] * StagingTable[[#This Row],[UpliftedQuantity]]</f>
        <v>24699.764399999996</v>
      </c>
      <c r="AM285">
        <f>StagingTable[[#This Row],[ScenarioRevenue]] - StagingTable[[#This Row],[ScenarioCost]]</f>
        <v>-1250.8763999999937</v>
      </c>
    </row>
    <row r="286" spans="1:39" x14ac:dyDescent="0.35">
      <c r="A286" t="s">
        <v>218</v>
      </c>
      <c r="B286" s="6">
        <v>45692</v>
      </c>
      <c r="C286" s="2">
        <v>45713</v>
      </c>
      <c r="D286" t="s">
        <v>649</v>
      </c>
      <c r="E286" t="s">
        <v>658</v>
      </c>
      <c r="F286" t="s">
        <v>674</v>
      </c>
      <c r="G286" t="s">
        <v>701</v>
      </c>
      <c r="H286" t="s">
        <v>709</v>
      </c>
      <c r="I286" t="s">
        <v>726</v>
      </c>
      <c r="J286" t="s">
        <v>732</v>
      </c>
      <c r="K286" t="s">
        <v>938</v>
      </c>
      <c r="L286" s="8">
        <v>1016.32</v>
      </c>
      <c r="M286" s="8">
        <v>2253.42</v>
      </c>
      <c r="N286" s="8">
        <v>5.5E-2</v>
      </c>
      <c r="O286">
        <v>9</v>
      </c>
      <c r="P286">
        <f t="shared" si="64"/>
        <v>21</v>
      </c>
      <c r="Q286">
        <f t="shared" si="65"/>
        <v>19165.337099999997</v>
      </c>
      <c r="R286">
        <f t="shared" si="66"/>
        <v>9146.880000000001</v>
      </c>
      <c r="S286">
        <f t="shared" si="67"/>
        <v>10018.457099999996</v>
      </c>
      <c r="T286">
        <f t="shared" si="68"/>
        <v>0.52273837124419786</v>
      </c>
      <c r="U286" t="str">
        <f t="shared" si="69"/>
        <v>Feb-2025</v>
      </c>
      <c r="V286" t="str">
        <f t="shared" si="70"/>
        <v>Q1-2025</v>
      </c>
      <c r="W286" t="str">
        <f t="shared" si="71"/>
        <v>High</v>
      </c>
      <c r="X286" t="str">
        <f t="shared" si="72"/>
        <v>Europe &gt; United Kingdom &gt; Birmingham</v>
      </c>
      <c r="Y286" t="str" cm="1">
        <f t="array" ref="Y286">TEXT(_xlfn.AGGREGATE(15, 6, IF($E$2:$E$1000=E286, $B$2:$B$1000, ""), 1), "MMM-YYYY")</f>
        <v>Jan-2023</v>
      </c>
      <c r="Z286">
        <f t="shared" si="73"/>
        <v>25</v>
      </c>
      <c r="AA286">
        <f t="shared" si="74"/>
        <v>25</v>
      </c>
      <c r="AB286">
        <f t="shared" si="75"/>
        <v>1429853.4554100002</v>
      </c>
      <c r="AC286">
        <f>SUMIFS($Q$2:Q286, $J$2:J286, J286)</f>
        <v>878449.52983000013</v>
      </c>
      <c r="AD286">
        <f t="shared" si="76"/>
        <v>0.61436332968689511</v>
      </c>
      <c r="AE286" t="str">
        <f t="shared" si="77"/>
        <v>A</v>
      </c>
      <c r="AF286">
        <f t="shared" si="78"/>
        <v>0</v>
      </c>
      <c r="AG286">
        <f t="shared" si="79"/>
        <v>0</v>
      </c>
      <c r="AH286">
        <f>MIN(StagingTable[[#This Row],[DiscountPct]], ControlPanel!$B$2/100)</f>
        <v>5.5E-2</v>
      </c>
      <c r="AI286">
        <f>StagingTable[[#This Row],[UnitCost]] * (1 + ControlPanel!$B$3/100)</f>
        <v>1168.768</v>
      </c>
      <c r="AJ286">
        <f>StagingTable[[#This Row],[Quantity]] * (1 + ControlPanel!$B$4/100)</f>
        <v>10.799999999999999</v>
      </c>
      <c r="AK286">
        <f>StagingTable[[#This Row],[UnitPrice]] * StagingTable[[#This Row],[UpliftedQuantity]] * (1 - StagingTable[[#This Row],[AdjustedDiscountPct]])</f>
        <v>22998.404519999996</v>
      </c>
      <c r="AL286">
        <f>StagingTable[[#This Row],[InflatedUnitCost]] * StagingTable[[#This Row],[UpliftedQuantity]]</f>
        <v>12622.694399999998</v>
      </c>
      <c r="AM286">
        <f>StagingTable[[#This Row],[ScenarioRevenue]] - StagingTable[[#This Row],[ScenarioCost]]</f>
        <v>10375.710119999998</v>
      </c>
    </row>
    <row r="287" spans="1:39" x14ac:dyDescent="0.35">
      <c r="A287" t="s">
        <v>398</v>
      </c>
      <c r="B287" s="6">
        <v>45491</v>
      </c>
      <c r="C287" s="2">
        <v>45511</v>
      </c>
      <c r="D287" t="s">
        <v>649</v>
      </c>
      <c r="E287" t="s">
        <v>657</v>
      </c>
      <c r="F287" t="s">
        <v>673</v>
      </c>
      <c r="G287" t="s">
        <v>701</v>
      </c>
      <c r="H287" t="s">
        <v>707</v>
      </c>
      <c r="I287" t="s">
        <v>721</v>
      </c>
      <c r="J287" t="s">
        <v>732</v>
      </c>
      <c r="K287" t="s">
        <v>1117</v>
      </c>
      <c r="L287" s="8">
        <v>941.35</v>
      </c>
      <c r="M287" s="8">
        <v>899.83</v>
      </c>
      <c r="N287" s="8">
        <v>5.8000000000000003E-2</v>
      </c>
      <c r="O287">
        <v>22</v>
      </c>
      <c r="P287">
        <f t="shared" si="64"/>
        <v>20</v>
      </c>
      <c r="Q287">
        <f t="shared" si="65"/>
        <v>18648.07692</v>
      </c>
      <c r="R287">
        <f t="shared" si="66"/>
        <v>20709.7</v>
      </c>
      <c r="S287">
        <f t="shared" si="67"/>
        <v>-2061.6230800000012</v>
      </c>
      <c r="T287">
        <f t="shared" si="68"/>
        <v>-0.11055419220139089</v>
      </c>
      <c r="U287" t="str">
        <f t="shared" si="69"/>
        <v>Jul-2024</v>
      </c>
      <c r="V287" t="str">
        <f t="shared" si="70"/>
        <v>Q3-2024</v>
      </c>
      <c r="W287" t="str">
        <f t="shared" si="71"/>
        <v>Medium</v>
      </c>
      <c r="X287" t="str">
        <f t="shared" si="72"/>
        <v>Europe &gt; France &gt; Marseille</v>
      </c>
      <c r="Y287" t="str" cm="1">
        <f t="array" ref="Y287">TEXT(_xlfn.AGGREGATE(15, 6, IF($E$2:$E$1000=E287, $B$2:$B$1000, ""), 1), "MMM-YYYY")</f>
        <v>Jan-2023</v>
      </c>
      <c r="Z287">
        <f t="shared" si="73"/>
        <v>18</v>
      </c>
      <c r="AA287">
        <f t="shared" si="74"/>
        <v>18</v>
      </c>
      <c r="AB287">
        <f t="shared" si="75"/>
        <v>1429853.4554100002</v>
      </c>
      <c r="AC287">
        <f>SUMIFS($Q$2:Q287, $J$2:J287, J287)</f>
        <v>897097.60675000015</v>
      </c>
      <c r="AD287">
        <f t="shared" si="76"/>
        <v>0.62740527944016744</v>
      </c>
      <c r="AE287" t="str">
        <f t="shared" si="77"/>
        <v>A</v>
      </c>
      <c r="AF287">
        <f t="shared" si="78"/>
        <v>0</v>
      </c>
      <c r="AG287">
        <f t="shared" si="79"/>
        <v>0</v>
      </c>
      <c r="AH287">
        <f>MIN(StagingTable[[#This Row],[DiscountPct]], ControlPanel!$B$2/100)</f>
        <v>5.8000000000000003E-2</v>
      </c>
      <c r="AI287">
        <f>StagingTable[[#This Row],[UnitCost]] * (1 + ControlPanel!$B$3/100)</f>
        <v>1082.5525</v>
      </c>
      <c r="AJ287">
        <f>StagingTable[[#This Row],[Quantity]] * (1 + ControlPanel!$B$4/100)</f>
        <v>26.4</v>
      </c>
      <c r="AK287">
        <f>StagingTable[[#This Row],[UnitPrice]] * StagingTable[[#This Row],[UpliftedQuantity]] * (1 - StagingTable[[#This Row],[AdjustedDiscountPct]])</f>
        <v>22377.692303999997</v>
      </c>
      <c r="AL287">
        <f>StagingTable[[#This Row],[InflatedUnitCost]] * StagingTable[[#This Row],[UpliftedQuantity]]</f>
        <v>28579.385999999999</v>
      </c>
      <c r="AM287">
        <f>StagingTable[[#This Row],[ScenarioRevenue]] - StagingTable[[#This Row],[ScenarioCost]]</f>
        <v>-6201.6936960000021</v>
      </c>
    </row>
    <row r="288" spans="1:39" x14ac:dyDescent="0.35">
      <c r="A288" t="s">
        <v>103</v>
      </c>
      <c r="B288" s="6">
        <v>45312</v>
      </c>
      <c r="C288" s="2">
        <v>45316</v>
      </c>
      <c r="D288" t="s">
        <v>647</v>
      </c>
      <c r="E288" t="s">
        <v>654</v>
      </c>
      <c r="F288" t="s">
        <v>680</v>
      </c>
      <c r="G288" t="s">
        <v>704</v>
      </c>
      <c r="H288" t="s">
        <v>711</v>
      </c>
      <c r="I288" t="s">
        <v>712</v>
      </c>
      <c r="J288" t="s">
        <v>732</v>
      </c>
      <c r="K288" t="s">
        <v>822</v>
      </c>
      <c r="L288" s="8">
        <v>523.70000000000005</v>
      </c>
      <c r="M288" s="8">
        <v>1109.92</v>
      </c>
      <c r="N288" s="8">
        <v>0.03</v>
      </c>
      <c r="O288">
        <v>16</v>
      </c>
      <c r="P288">
        <f t="shared" si="64"/>
        <v>4</v>
      </c>
      <c r="Q288">
        <f t="shared" si="65"/>
        <v>17225.9584</v>
      </c>
      <c r="R288">
        <f t="shared" si="66"/>
        <v>8379.2000000000007</v>
      </c>
      <c r="S288">
        <f t="shared" si="67"/>
        <v>8846.7583999999988</v>
      </c>
      <c r="T288">
        <f t="shared" si="68"/>
        <v>0.51357133197302962</v>
      </c>
      <c r="U288" t="str">
        <f t="shared" si="69"/>
        <v>Jan-2024</v>
      </c>
      <c r="V288" t="str">
        <f t="shared" si="70"/>
        <v>Q1-2024</v>
      </c>
      <c r="W288" t="str">
        <f t="shared" si="71"/>
        <v>Medium</v>
      </c>
      <c r="X288" t="str">
        <f t="shared" si="72"/>
        <v>Asia &gt; India &gt; Delhi</v>
      </c>
      <c r="Y288" t="str" cm="1">
        <f t="array" ref="Y288">TEXT(_xlfn.AGGREGATE(15, 6, IF($E$2:$E$1000=E288, $B$2:$B$1000, ""), 1), "MMM-YYYY")</f>
        <v>Jan-2023</v>
      </c>
      <c r="Z288">
        <f t="shared" si="73"/>
        <v>12</v>
      </c>
      <c r="AA288">
        <f t="shared" si="74"/>
        <v>12</v>
      </c>
      <c r="AB288">
        <f t="shared" si="75"/>
        <v>1429853.4554100002</v>
      </c>
      <c r="AC288">
        <f>SUMIFS($Q$2:Q288, $J$2:J288, J288)</f>
        <v>914323.56515000015</v>
      </c>
      <c r="AD288">
        <f t="shared" si="76"/>
        <v>0.63945263879354997</v>
      </c>
      <c r="AE288" t="str">
        <f t="shared" si="77"/>
        <v>A</v>
      </c>
      <c r="AF288">
        <f t="shared" si="78"/>
        <v>1</v>
      </c>
      <c r="AG288">
        <f t="shared" si="79"/>
        <v>0</v>
      </c>
      <c r="AH288">
        <f>MIN(StagingTable[[#This Row],[DiscountPct]], ControlPanel!$B$2/100)</f>
        <v>0.03</v>
      </c>
      <c r="AI288">
        <f>StagingTable[[#This Row],[UnitCost]] * (1 + ControlPanel!$B$3/100)</f>
        <v>602.255</v>
      </c>
      <c r="AJ288">
        <f>StagingTable[[#This Row],[Quantity]] * (1 + ControlPanel!$B$4/100)</f>
        <v>19.2</v>
      </c>
      <c r="AK288">
        <f>StagingTable[[#This Row],[UnitPrice]] * StagingTable[[#This Row],[UpliftedQuantity]] * (1 - StagingTable[[#This Row],[AdjustedDiscountPct]])</f>
        <v>20671.150079999999</v>
      </c>
      <c r="AL288">
        <f>StagingTable[[#This Row],[InflatedUnitCost]] * StagingTable[[#This Row],[UpliftedQuantity]]</f>
        <v>11563.296</v>
      </c>
      <c r="AM288">
        <f>StagingTable[[#This Row],[ScenarioRevenue]] - StagingTable[[#This Row],[ScenarioCost]]</f>
        <v>9107.8540799999992</v>
      </c>
    </row>
    <row r="289" spans="1:39" x14ac:dyDescent="0.35">
      <c r="A289" t="s">
        <v>190</v>
      </c>
      <c r="B289" s="6">
        <v>45761</v>
      </c>
      <c r="C289" s="2">
        <v>45781</v>
      </c>
      <c r="D289" t="s">
        <v>649</v>
      </c>
      <c r="E289" t="s">
        <v>658</v>
      </c>
      <c r="F289" t="s">
        <v>674</v>
      </c>
      <c r="G289" t="s">
        <v>706</v>
      </c>
      <c r="H289" t="s">
        <v>709</v>
      </c>
      <c r="I289" t="s">
        <v>723</v>
      </c>
      <c r="J289" t="s">
        <v>732</v>
      </c>
      <c r="K289" t="s">
        <v>909</v>
      </c>
      <c r="L289" s="8">
        <v>1413.87</v>
      </c>
      <c r="M289" s="8">
        <v>3275</v>
      </c>
      <c r="N289" s="8">
        <v>0.255</v>
      </c>
      <c r="O289">
        <v>7</v>
      </c>
      <c r="P289">
        <f t="shared" si="64"/>
        <v>20</v>
      </c>
      <c r="Q289">
        <f t="shared" si="65"/>
        <v>17079.125</v>
      </c>
      <c r="R289">
        <f t="shared" si="66"/>
        <v>9897.09</v>
      </c>
      <c r="S289">
        <f t="shared" si="67"/>
        <v>7182.0349999999999</v>
      </c>
      <c r="T289">
        <f t="shared" si="68"/>
        <v>0.42051539525590448</v>
      </c>
      <c r="U289" t="str">
        <f t="shared" si="69"/>
        <v>Apr-2025</v>
      </c>
      <c r="V289" t="str">
        <f t="shared" si="70"/>
        <v>Q2-2025</v>
      </c>
      <c r="W289" t="str">
        <f t="shared" si="71"/>
        <v>High</v>
      </c>
      <c r="X289" t="str">
        <f t="shared" si="72"/>
        <v>Europe &gt; United Kingdom &gt; Birmingham</v>
      </c>
      <c r="Y289" t="str" cm="1">
        <f t="array" ref="Y289">TEXT(_xlfn.AGGREGATE(15, 6, IF($E$2:$E$1000=E289, $B$2:$B$1000, ""), 1), "MMM-YYYY")</f>
        <v>Jan-2023</v>
      </c>
      <c r="Z289">
        <f t="shared" si="73"/>
        <v>27</v>
      </c>
      <c r="AA289">
        <f t="shared" si="74"/>
        <v>27</v>
      </c>
      <c r="AB289">
        <f t="shared" si="75"/>
        <v>1429853.4554100002</v>
      </c>
      <c r="AC289">
        <f>SUMIFS($Q$2:Q289, $J$2:J289, J289)</f>
        <v>931402.69015000015</v>
      </c>
      <c r="AD289">
        <f t="shared" si="76"/>
        <v>0.65139730692396525</v>
      </c>
      <c r="AE289" t="str">
        <f t="shared" si="77"/>
        <v>A</v>
      </c>
      <c r="AF289">
        <f t="shared" si="78"/>
        <v>0</v>
      </c>
      <c r="AG289">
        <f t="shared" si="79"/>
        <v>1</v>
      </c>
      <c r="AH289">
        <f>MIN(StagingTable[[#This Row],[DiscountPct]], ControlPanel!$B$2/100)</f>
        <v>0.25</v>
      </c>
      <c r="AI289">
        <f>StagingTable[[#This Row],[UnitCost]] * (1 + ControlPanel!$B$3/100)</f>
        <v>1625.9504999999997</v>
      </c>
      <c r="AJ289">
        <f>StagingTable[[#This Row],[Quantity]] * (1 + ControlPanel!$B$4/100)</f>
        <v>8.4</v>
      </c>
      <c r="AK289">
        <f>StagingTable[[#This Row],[UnitPrice]] * StagingTable[[#This Row],[UpliftedQuantity]] * (1 - StagingTable[[#This Row],[AdjustedDiscountPct]])</f>
        <v>20632.5</v>
      </c>
      <c r="AL289">
        <f>StagingTable[[#This Row],[InflatedUnitCost]] * StagingTable[[#This Row],[UpliftedQuantity]]</f>
        <v>13657.984199999997</v>
      </c>
      <c r="AM289">
        <f>StagingTable[[#This Row],[ScenarioRevenue]] - StagingTable[[#This Row],[ScenarioCost]]</f>
        <v>6974.5158000000029</v>
      </c>
    </row>
    <row r="290" spans="1:39" x14ac:dyDescent="0.35">
      <c r="A290" t="s">
        <v>219</v>
      </c>
      <c r="B290" s="6">
        <v>45035</v>
      </c>
      <c r="C290" s="2">
        <v>45044</v>
      </c>
      <c r="D290" t="s">
        <v>649</v>
      </c>
      <c r="E290" t="s">
        <v>656</v>
      </c>
      <c r="F290" t="s">
        <v>671</v>
      </c>
      <c r="G290" t="s">
        <v>702</v>
      </c>
      <c r="H290" t="s">
        <v>708</v>
      </c>
      <c r="I290" t="s">
        <v>718</v>
      </c>
      <c r="J290" t="s">
        <v>732</v>
      </c>
      <c r="K290" t="s">
        <v>939</v>
      </c>
      <c r="L290" s="8">
        <v>1178.42</v>
      </c>
      <c r="M290" s="8">
        <v>2446.56</v>
      </c>
      <c r="N290" s="8">
        <v>2.9000000000000001E-2</v>
      </c>
      <c r="O290">
        <v>7</v>
      </c>
      <c r="P290">
        <f t="shared" si="64"/>
        <v>9</v>
      </c>
      <c r="Q290">
        <f t="shared" si="65"/>
        <v>16629.268319999999</v>
      </c>
      <c r="R290">
        <f t="shared" si="66"/>
        <v>8248.94</v>
      </c>
      <c r="S290">
        <f t="shared" si="67"/>
        <v>8380.3283199999987</v>
      </c>
      <c r="T290">
        <f t="shared" si="68"/>
        <v>0.50395051416188819</v>
      </c>
      <c r="U290" t="str">
        <f t="shared" si="69"/>
        <v>Apr-2023</v>
      </c>
      <c r="V290" t="str">
        <f t="shared" si="70"/>
        <v>Q2-2023</v>
      </c>
      <c r="W290" t="str">
        <f t="shared" si="71"/>
        <v>High</v>
      </c>
      <c r="X290" t="str">
        <f t="shared" si="72"/>
        <v>Europe &gt; Germany &gt; Berlin</v>
      </c>
      <c r="Y290" t="str" cm="1">
        <f t="array" ref="Y290">TEXT(_xlfn.AGGREGATE(15, 6, IF($E$2:$E$1000=E290, $B$2:$B$1000, ""), 1), "MMM-YYYY")</f>
        <v>Jan-2023</v>
      </c>
      <c r="Z290">
        <f t="shared" si="73"/>
        <v>3</v>
      </c>
      <c r="AA290">
        <f t="shared" si="74"/>
        <v>3</v>
      </c>
      <c r="AB290">
        <f t="shared" si="75"/>
        <v>1429853.4554100002</v>
      </c>
      <c r="AC290">
        <f>SUMIFS($Q$2:Q290, $J$2:J290, J290)</f>
        <v>948031.95847000019</v>
      </c>
      <c r="AD290">
        <f t="shared" si="76"/>
        <v>0.66302735772188548</v>
      </c>
      <c r="AE290" t="str">
        <f t="shared" si="77"/>
        <v>A</v>
      </c>
      <c r="AF290">
        <f t="shared" si="78"/>
        <v>0</v>
      </c>
      <c r="AG290">
        <f t="shared" si="79"/>
        <v>0</v>
      </c>
      <c r="AH290">
        <f>MIN(StagingTable[[#This Row],[DiscountPct]], ControlPanel!$B$2/100)</f>
        <v>2.9000000000000001E-2</v>
      </c>
      <c r="AI290">
        <f>StagingTable[[#This Row],[UnitCost]] * (1 + ControlPanel!$B$3/100)</f>
        <v>1355.183</v>
      </c>
      <c r="AJ290">
        <f>StagingTable[[#This Row],[Quantity]] * (1 + ControlPanel!$B$4/100)</f>
        <v>8.4</v>
      </c>
      <c r="AK290">
        <f>StagingTable[[#This Row],[UnitPrice]] * StagingTable[[#This Row],[UpliftedQuantity]] * (1 - StagingTable[[#This Row],[AdjustedDiscountPct]])</f>
        <v>19955.121983999998</v>
      </c>
      <c r="AL290">
        <f>StagingTable[[#This Row],[InflatedUnitCost]] * StagingTable[[#This Row],[UpliftedQuantity]]</f>
        <v>11383.537200000001</v>
      </c>
      <c r="AM290">
        <f>StagingTable[[#This Row],[ScenarioRevenue]] - StagingTable[[#This Row],[ScenarioCost]]</f>
        <v>8571.5847839999969</v>
      </c>
    </row>
    <row r="291" spans="1:39" x14ac:dyDescent="0.35">
      <c r="A291" t="s">
        <v>182</v>
      </c>
      <c r="B291" s="6">
        <v>45435</v>
      </c>
      <c r="C291" s="2">
        <v>45457</v>
      </c>
      <c r="D291" t="s">
        <v>649</v>
      </c>
      <c r="E291" t="s">
        <v>657</v>
      </c>
      <c r="F291" t="s">
        <v>673</v>
      </c>
      <c r="G291" t="s">
        <v>705</v>
      </c>
      <c r="H291" t="s">
        <v>708</v>
      </c>
      <c r="I291" t="s">
        <v>725</v>
      </c>
      <c r="J291" t="s">
        <v>732</v>
      </c>
      <c r="K291" t="s">
        <v>901</v>
      </c>
      <c r="L291" s="8">
        <v>1481.74</v>
      </c>
      <c r="M291" s="8">
        <v>1848.97</v>
      </c>
      <c r="N291" s="8">
        <v>0.254</v>
      </c>
      <c r="O291">
        <v>12</v>
      </c>
      <c r="P291">
        <f t="shared" si="64"/>
        <v>22</v>
      </c>
      <c r="Q291">
        <f t="shared" si="65"/>
        <v>16551.979439999999</v>
      </c>
      <c r="R291">
        <f t="shared" si="66"/>
        <v>17780.88</v>
      </c>
      <c r="S291">
        <f t="shared" si="67"/>
        <v>-1228.9005600000019</v>
      </c>
      <c r="T291">
        <f t="shared" si="68"/>
        <v>-7.424493030907256E-2</v>
      </c>
      <c r="U291" t="str">
        <f t="shared" si="69"/>
        <v>May-2024</v>
      </c>
      <c r="V291" t="str">
        <f t="shared" si="70"/>
        <v>Q2-2024</v>
      </c>
      <c r="W291" t="str">
        <f t="shared" si="71"/>
        <v>High</v>
      </c>
      <c r="X291" t="str">
        <f t="shared" si="72"/>
        <v>Europe &gt; France &gt; Marseille</v>
      </c>
      <c r="Y291" t="str" cm="1">
        <f t="array" ref="Y291">TEXT(_xlfn.AGGREGATE(15, 6, IF($E$2:$E$1000=E291, $B$2:$B$1000, ""), 1), "MMM-YYYY")</f>
        <v>Jan-2023</v>
      </c>
      <c r="Z291">
        <f t="shared" si="73"/>
        <v>16</v>
      </c>
      <c r="AA291">
        <f t="shared" si="74"/>
        <v>16</v>
      </c>
      <c r="AB291">
        <f t="shared" si="75"/>
        <v>1429853.4554100002</v>
      </c>
      <c r="AC291">
        <f>SUMIFS($Q$2:Q291, $J$2:J291, J291)</f>
        <v>964583.93791000021</v>
      </c>
      <c r="AD291">
        <f t="shared" si="76"/>
        <v>0.67460335481261802</v>
      </c>
      <c r="AE291" t="str">
        <f t="shared" si="77"/>
        <v>A</v>
      </c>
      <c r="AF291">
        <f t="shared" si="78"/>
        <v>0</v>
      </c>
      <c r="AG291">
        <f t="shared" si="79"/>
        <v>1</v>
      </c>
      <c r="AH291">
        <f>MIN(StagingTable[[#This Row],[DiscountPct]], ControlPanel!$B$2/100)</f>
        <v>0.25</v>
      </c>
      <c r="AI291">
        <f>StagingTable[[#This Row],[UnitCost]] * (1 + ControlPanel!$B$3/100)</f>
        <v>1704.001</v>
      </c>
      <c r="AJ291">
        <f>StagingTable[[#This Row],[Quantity]] * (1 + ControlPanel!$B$4/100)</f>
        <v>14.399999999999999</v>
      </c>
      <c r="AK291">
        <f>StagingTable[[#This Row],[UnitPrice]] * StagingTable[[#This Row],[UpliftedQuantity]] * (1 - StagingTable[[#This Row],[AdjustedDiscountPct]])</f>
        <v>19968.875999999997</v>
      </c>
      <c r="AL291">
        <f>StagingTable[[#This Row],[InflatedUnitCost]] * StagingTable[[#This Row],[UpliftedQuantity]]</f>
        <v>24537.614399999999</v>
      </c>
      <c r="AM291">
        <f>StagingTable[[#This Row],[ScenarioRevenue]] - StagingTable[[#This Row],[ScenarioCost]]</f>
        <v>-4568.738400000002</v>
      </c>
    </row>
    <row r="292" spans="1:39" x14ac:dyDescent="0.35">
      <c r="A292" t="s">
        <v>280</v>
      </c>
      <c r="B292" s="6">
        <v>45573</v>
      </c>
      <c r="C292" s="2">
        <v>45573</v>
      </c>
      <c r="D292" t="s">
        <v>649</v>
      </c>
      <c r="E292" t="s">
        <v>658</v>
      </c>
      <c r="F292" t="s">
        <v>683</v>
      </c>
      <c r="G292" t="s">
        <v>701</v>
      </c>
      <c r="H292" t="s">
        <v>708</v>
      </c>
      <c r="I292" t="s">
        <v>718</v>
      </c>
      <c r="J292" t="s">
        <v>732</v>
      </c>
      <c r="K292" t="s">
        <v>1000</v>
      </c>
      <c r="L292" s="8">
        <v>1108.1099999999999</v>
      </c>
      <c r="M292" s="8">
        <v>2503.79</v>
      </c>
      <c r="N292" s="8">
        <v>0.184</v>
      </c>
      <c r="O292">
        <v>8</v>
      </c>
      <c r="P292">
        <f t="shared" si="64"/>
        <v>0</v>
      </c>
      <c r="Q292">
        <f t="shared" si="65"/>
        <v>16344.741120000001</v>
      </c>
      <c r="R292">
        <f t="shared" si="66"/>
        <v>8864.8799999999992</v>
      </c>
      <c r="S292">
        <f t="shared" si="67"/>
        <v>7479.8611200000014</v>
      </c>
      <c r="T292">
        <f t="shared" si="68"/>
        <v>0.45763105485025884</v>
      </c>
      <c r="U292" t="str">
        <f t="shared" si="69"/>
        <v>Oct-2024</v>
      </c>
      <c r="V292" t="str">
        <f t="shared" si="70"/>
        <v>Q4-2024</v>
      </c>
      <c r="W292" t="str">
        <f t="shared" si="71"/>
        <v>High</v>
      </c>
      <c r="X292" t="str">
        <f t="shared" si="72"/>
        <v>Europe &gt; United Kingdom &gt; London</v>
      </c>
      <c r="Y292" t="str" cm="1">
        <f t="array" ref="Y292">TEXT(_xlfn.AGGREGATE(15, 6, IF($E$2:$E$1000=E292, $B$2:$B$1000, ""), 1), "MMM-YYYY")</f>
        <v>Jan-2023</v>
      </c>
      <c r="Z292">
        <f t="shared" si="73"/>
        <v>21</v>
      </c>
      <c r="AA292">
        <f t="shared" si="74"/>
        <v>21</v>
      </c>
      <c r="AB292">
        <f t="shared" si="75"/>
        <v>1429853.4554100002</v>
      </c>
      <c r="AC292">
        <f>SUMIFS($Q$2:Q292, $J$2:J292, J292)</f>
        <v>980928.67903000023</v>
      </c>
      <c r="AD292">
        <f t="shared" si="76"/>
        <v>0.68603441514831742</v>
      </c>
      <c r="AE292" t="str">
        <f t="shared" si="77"/>
        <v>A</v>
      </c>
      <c r="AF292">
        <f t="shared" si="78"/>
        <v>1</v>
      </c>
      <c r="AG292">
        <f t="shared" si="79"/>
        <v>0</v>
      </c>
      <c r="AH292">
        <f>MIN(StagingTable[[#This Row],[DiscountPct]], ControlPanel!$B$2/100)</f>
        <v>0.184</v>
      </c>
      <c r="AI292">
        <f>StagingTable[[#This Row],[UnitCost]] * (1 + ControlPanel!$B$3/100)</f>
        <v>1274.3264999999999</v>
      </c>
      <c r="AJ292">
        <f>StagingTable[[#This Row],[Quantity]] * (1 + ControlPanel!$B$4/100)</f>
        <v>9.6</v>
      </c>
      <c r="AK292">
        <f>StagingTable[[#This Row],[UnitPrice]] * StagingTable[[#This Row],[UpliftedQuantity]] * (1 - StagingTable[[#This Row],[AdjustedDiscountPct]])</f>
        <v>19613.689343999999</v>
      </c>
      <c r="AL292">
        <f>StagingTable[[#This Row],[InflatedUnitCost]] * StagingTable[[#This Row],[UpliftedQuantity]]</f>
        <v>12233.534399999999</v>
      </c>
      <c r="AM292">
        <f>StagingTable[[#This Row],[ScenarioRevenue]] - StagingTable[[#This Row],[ScenarioCost]]</f>
        <v>7380.1549439999999</v>
      </c>
    </row>
    <row r="293" spans="1:39" x14ac:dyDescent="0.35">
      <c r="A293" t="s">
        <v>94</v>
      </c>
      <c r="B293" s="6">
        <v>45617</v>
      </c>
      <c r="C293" s="2">
        <v>45647</v>
      </c>
      <c r="D293" t="s">
        <v>649</v>
      </c>
      <c r="E293" t="s">
        <v>657</v>
      </c>
      <c r="F293" t="s">
        <v>673</v>
      </c>
      <c r="G293" t="s">
        <v>705</v>
      </c>
      <c r="H293" t="s">
        <v>711</v>
      </c>
      <c r="I293" t="s">
        <v>714</v>
      </c>
      <c r="J293" t="s">
        <v>732</v>
      </c>
      <c r="K293" t="s">
        <v>813</v>
      </c>
      <c r="L293" s="8">
        <v>1122.68</v>
      </c>
      <c r="M293" s="8">
        <v>1997.19</v>
      </c>
      <c r="N293" s="8">
        <v>0.186</v>
      </c>
      <c r="O293">
        <v>10</v>
      </c>
      <c r="P293">
        <f t="shared" si="64"/>
        <v>30</v>
      </c>
      <c r="Q293">
        <f t="shared" si="65"/>
        <v>16257.126600000001</v>
      </c>
      <c r="R293">
        <f t="shared" si="66"/>
        <v>11226.800000000001</v>
      </c>
      <c r="S293">
        <f t="shared" si="67"/>
        <v>5030.3266000000003</v>
      </c>
      <c r="T293">
        <f t="shared" si="68"/>
        <v>0.30942285951073295</v>
      </c>
      <c r="U293" t="str">
        <f t="shared" si="69"/>
        <v>Nov-2024</v>
      </c>
      <c r="V293" t="str">
        <f t="shared" si="70"/>
        <v>Q4-2024</v>
      </c>
      <c r="W293" t="str">
        <f t="shared" si="71"/>
        <v>High</v>
      </c>
      <c r="X293" t="str">
        <f t="shared" si="72"/>
        <v>Europe &gt; France &gt; Marseille</v>
      </c>
      <c r="Y293" t="str" cm="1">
        <f t="array" ref="Y293">TEXT(_xlfn.AGGREGATE(15, 6, IF($E$2:$E$1000=E293, $B$2:$B$1000, ""), 1), "MMM-YYYY")</f>
        <v>Jan-2023</v>
      </c>
      <c r="Z293">
        <f t="shared" si="73"/>
        <v>22</v>
      </c>
      <c r="AA293">
        <f t="shared" si="74"/>
        <v>22</v>
      </c>
      <c r="AB293">
        <f t="shared" si="75"/>
        <v>1429853.4554100002</v>
      </c>
      <c r="AC293">
        <f>SUMIFS($Q$2:Q293, $J$2:J293, J293)</f>
        <v>997185.80563000019</v>
      </c>
      <c r="AD293">
        <f t="shared" si="76"/>
        <v>0.69740420030950956</v>
      </c>
      <c r="AE293" t="str">
        <f t="shared" si="77"/>
        <v>A</v>
      </c>
      <c r="AF293">
        <f t="shared" si="78"/>
        <v>0</v>
      </c>
      <c r="AG293">
        <f t="shared" si="79"/>
        <v>0</v>
      </c>
      <c r="AH293">
        <f>MIN(StagingTable[[#This Row],[DiscountPct]], ControlPanel!$B$2/100)</f>
        <v>0.186</v>
      </c>
      <c r="AI293">
        <f>StagingTable[[#This Row],[UnitCost]] * (1 + ControlPanel!$B$3/100)</f>
        <v>1291.0819999999999</v>
      </c>
      <c r="AJ293">
        <f>StagingTable[[#This Row],[Quantity]] * (1 + ControlPanel!$B$4/100)</f>
        <v>12</v>
      </c>
      <c r="AK293">
        <f>StagingTable[[#This Row],[UnitPrice]] * StagingTable[[#This Row],[UpliftedQuantity]] * (1 - StagingTable[[#This Row],[AdjustedDiscountPct]])</f>
        <v>19508.551920000002</v>
      </c>
      <c r="AL293">
        <f>StagingTable[[#This Row],[InflatedUnitCost]] * StagingTable[[#This Row],[UpliftedQuantity]]</f>
        <v>15492.983999999999</v>
      </c>
      <c r="AM293">
        <f>StagingTable[[#This Row],[ScenarioRevenue]] - StagingTable[[#This Row],[ScenarioCost]]</f>
        <v>4015.5679200000031</v>
      </c>
    </row>
    <row r="294" spans="1:39" x14ac:dyDescent="0.35">
      <c r="A294" t="s">
        <v>413</v>
      </c>
      <c r="B294" s="6">
        <v>45541</v>
      </c>
      <c r="C294" s="2">
        <v>45569</v>
      </c>
      <c r="D294" t="s">
        <v>646</v>
      </c>
      <c r="E294" t="s">
        <v>661</v>
      </c>
      <c r="F294" t="s">
        <v>695</v>
      </c>
      <c r="G294" t="s">
        <v>701</v>
      </c>
      <c r="H294" t="s">
        <v>709</v>
      </c>
      <c r="I294" t="s">
        <v>726</v>
      </c>
      <c r="J294" t="s">
        <v>732</v>
      </c>
      <c r="K294" t="s">
        <v>1132</v>
      </c>
      <c r="L294" s="8">
        <v>1174.17</v>
      </c>
      <c r="M294" s="8">
        <v>1641.61</v>
      </c>
      <c r="N294" s="8">
        <v>0.122</v>
      </c>
      <c r="O294">
        <v>11</v>
      </c>
      <c r="P294">
        <f t="shared" si="64"/>
        <v>28</v>
      </c>
      <c r="Q294">
        <f t="shared" si="65"/>
        <v>15854.669379999999</v>
      </c>
      <c r="R294">
        <f t="shared" si="66"/>
        <v>12915.87</v>
      </c>
      <c r="S294">
        <f t="shared" si="67"/>
        <v>2938.7993799999986</v>
      </c>
      <c r="T294">
        <f t="shared" si="68"/>
        <v>0.18535860380079391</v>
      </c>
      <c r="U294" t="str">
        <f t="shared" si="69"/>
        <v>Sep-2024</v>
      </c>
      <c r="V294" t="str">
        <f t="shared" si="70"/>
        <v>Q3-2024</v>
      </c>
      <c r="W294" t="str">
        <f t="shared" si="71"/>
        <v>High</v>
      </c>
      <c r="X294" t="str">
        <f t="shared" si="72"/>
        <v>Africa &gt; South Africa &gt; Cape Town</v>
      </c>
      <c r="Y294" t="str" cm="1">
        <f t="array" ref="Y294">TEXT(_xlfn.AGGREGATE(15, 6, IF($E$2:$E$1000=E294, $B$2:$B$1000, ""), 1), "MMM-YYYY")</f>
        <v>Jan-2023</v>
      </c>
      <c r="Z294">
        <f t="shared" si="73"/>
        <v>20</v>
      </c>
      <c r="AA294">
        <f t="shared" si="74"/>
        <v>20</v>
      </c>
      <c r="AB294">
        <f t="shared" si="75"/>
        <v>1429853.4554100002</v>
      </c>
      <c r="AC294">
        <f>SUMIFS($Q$2:Q294, $J$2:J294, J294)</f>
        <v>1013040.4750100002</v>
      </c>
      <c r="AD294">
        <f t="shared" si="76"/>
        <v>0.70849251801088808</v>
      </c>
      <c r="AE294" t="str">
        <f t="shared" si="77"/>
        <v>A</v>
      </c>
      <c r="AF294">
        <f t="shared" si="78"/>
        <v>0</v>
      </c>
      <c r="AG294">
        <f t="shared" si="79"/>
        <v>0</v>
      </c>
      <c r="AH294">
        <f>MIN(StagingTable[[#This Row],[DiscountPct]], ControlPanel!$B$2/100)</f>
        <v>0.122</v>
      </c>
      <c r="AI294">
        <f>StagingTable[[#This Row],[UnitCost]] * (1 + ControlPanel!$B$3/100)</f>
        <v>1350.2954999999999</v>
      </c>
      <c r="AJ294">
        <f>StagingTable[[#This Row],[Quantity]] * (1 + ControlPanel!$B$4/100)</f>
        <v>13.2</v>
      </c>
      <c r="AK294">
        <f>StagingTable[[#This Row],[UnitPrice]] * StagingTable[[#This Row],[UpliftedQuantity]] * (1 - StagingTable[[#This Row],[AdjustedDiscountPct]])</f>
        <v>19025.603255999999</v>
      </c>
      <c r="AL294">
        <f>StagingTable[[#This Row],[InflatedUnitCost]] * StagingTable[[#This Row],[UpliftedQuantity]]</f>
        <v>17823.900599999997</v>
      </c>
      <c r="AM294">
        <f>StagingTable[[#This Row],[ScenarioRevenue]] - StagingTable[[#This Row],[ScenarioCost]]</f>
        <v>1201.7026560000013</v>
      </c>
    </row>
    <row r="295" spans="1:39" x14ac:dyDescent="0.35">
      <c r="A295" t="s">
        <v>342</v>
      </c>
      <c r="B295" s="6">
        <v>45796</v>
      </c>
      <c r="C295" s="2">
        <v>45803</v>
      </c>
      <c r="D295" t="s">
        <v>648</v>
      </c>
      <c r="E295" t="s">
        <v>655</v>
      </c>
      <c r="F295" t="s">
        <v>670</v>
      </c>
      <c r="G295" t="s">
        <v>705</v>
      </c>
      <c r="H295" t="s">
        <v>710</v>
      </c>
      <c r="I295" t="s">
        <v>716</v>
      </c>
      <c r="J295" t="s">
        <v>732</v>
      </c>
      <c r="K295" t="s">
        <v>1062</v>
      </c>
      <c r="L295" s="8">
        <v>383.77</v>
      </c>
      <c r="M295" s="8">
        <v>952.56</v>
      </c>
      <c r="N295" s="8">
        <v>0.3</v>
      </c>
      <c r="O295">
        <v>22</v>
      </c>
      <c r="P295">
        <f t="shared" si="64"/>
        <v>7</v>
      </c>
      <c r="Q295">
        <f t="shared" si="65"/>
        <v>14669.423999999999</v>
      </c>
      <c r="R295">
        <f t="shared" si="66"/>
        <v>8442.9399999999987</v>
      </c>
      <c r="S295">
        <f t="shared" si="67"/>
        <v>6226.4840000000004</v>
      </c>
      <c r="T295">
        <f t="shared" si="68"/>
        <v>0.42445320279787407</v>
      </c>
      <c r="U295" t="str">
        <f t="shared" si="69"/>
        <v>May-2025</v>
      </c>
      <c r="V295" t="str">
        <f t="shared" si="70"/>
        <v>Q2-2025</v>
      </c>
      <c r="W295" t="str">
        <f t="shared" si="71"/>
        <v>Medium</v>
      </c>
      <c r="X295" t="str">
        <f t="shared" si="72"/>
        <v>Americas &gt; Brazil &gt; São Paulo</v>
      </c>
      <c r="Y295" t="str" cm="1">
        <f t="array" ref="Y295">TEXT(_xlfn.AGGREGATE(15, 6, IF($E$2:$E$1000=E295, $B$2:$B$1000, ""), 1), "MMM-YYYY")</f>
        <v>Jan-2023</v>
      </c>
      <c r="Z295">
        <f t="shared" si="73"/>
        <v>28</v>
      </c>
      <c r="AA295">
        <f t="shared" si="74"/>
        <v>28</v>
      </c>
      <c r="AB295">
        <f t="shared" si="75"/>
        <v>1429853.4554100002</v>
      </c>
      <c r="AC295">
        <f>SUMIFS($Q$2:Q295, $J$2:J295, J295)</f>
        <v>1027709.8990100002</v>
      </c>
      <c r="AD295">
        <f t="shared" si="76"/>
        <v>0.71875190784171084</v>
      </c>
      <c r="AE295" t="str">
        <f t="shared" si="77"/>
        <v>A</v>
      </c>
      <c r="AF295">
        <f t="shared" si="78"/>
        <v>1</v>
      </c>
      <c r="AG295">
        <f t="shared" si="79"/>
        <v>1</v>
      </c>
      <c r="AH295">
        <f>MIN(StagingTable[[#This Row],[DiscountPct]], ControlPanel!$B$2/100)</f>
        <v>0.25</v>
      </c>
      <c r="AI295">
        <f>StagingTable[[#This Row],[UnitCost]] * (1 + ControlPanel!$B$3/100)</f>
        <v>441.33549999999997</v>
      </c>
      <c r="AJ295">
        <f>StagingTable[[#This Row],[Quantity]] * (1 + ControlPanel!$B$4/100)</f>
        <v>26.4</v>
      </c>
      <c r="AK295">
        <f>StagingTable[[#This Row],[UnitPrice]] * StagingTable[[#This Row],[UpliftedQuantity]] * (1 - StagingTable[[#This Row],[AdjustedDiscountPct]])</f>
        <v>18860.687999999998</v>
      </c>
      <c r="AL295">
        <f>StagingTable[[#This Row],[InflatedUnitCost]] * StagingTable[[#This Row],[UpliftedQuantity]]</f>
        <v>11651.257199999998</v>
      </c>
      <c r="AM295">
        <f>StagingTable[[#This Row],[ScenarioRevenue]] - StagingTable[[#This Row],[ScenarioCost]]</f>
        <v>7209.4308000000001</v>
      </c>
    </row>
    <row r="296" spans="1:39" x14ac:dyDescent="0.35">
      <c r="A296" t="s">
        <v>70</v>
      </c>
      <c r="B296" s="6">
        <v>45753</v>
      </c>
      <c r="C296" s="2">
        <v>45777</v>
      </c>
      <c r="D296" t="s">
        <v>648</v>
      </c>
      <c r="E296" t="s">
        <v>655</v>
      </c>
      <c r="F296" t="s">
        <v>672</v>
      </c>
      <c r="G296" t="s">
        <v>702</v>
      </c>
      <c r="H296" t="s">
        <v>708</v>
      </c>
      <c r="I296" t="s">
        <v>723</v>
      </c>
      <c r="J296" t="s">
        <v>732</v>
      </c>
      <c r="K296" t="s">
        <v>789</v>
      </c>
      <c r="L296" s="8">
        <v>855.78</v>
      </c>
      <c r="M296" s="8">
        <v>977.38</v>
      </c>
      <c r="N296" s="8">
        <v>0.14699999999999999</v>
      </c>
      <c r="O296">
        <v>17</v>
      </c>
      <c r="P296">
        <f t="shared" si="64"/>
        <v>24</v>
      </c>
      <c r="Q296">
        <f t="shared" si="65"/>
        <v>14172.987379999999</v>
      </c>
      <c r="R296">
        <f t="shared" si="66"/>
        <v>14548.26</v>
      </c>
      <c r="S296">
        <f t="shared" si="67"/>
        <v>-375.27262000000155</v>
      </c>
      <c r="T296">
        <f t="shared" si="68"/>
        <v>-2.6478018355506474E-2</v>
      </c>
      <c r="U296" t="str">
        <f t="shared" si="69"/>
        <v>Apr-2025</v>
      </c>
      <c r="V296" t="str">
        <f t="shared" si="70"/>
        <v>Q2-2025</v>
      </c>
      <c r="W296" t="str">
        <f t="shared" si="71"/>
        <v>Medium</v>
      </c>
      <c r="X296" t="str">
        <f t="shared" si="72"/>
        <v>Americas &gt; Brazil &gt; Brasília</v>
      </c>
      <c r="Y296" t="str" cm="1">
        <f t="array" ref="Y296">TEXT(_xlfn.AGGREGATE(15, 6, IF($E$2:$E$1000=E296, $B$2:$B$1000, ""), 1), "MMM-YYYY")</f>
        <v>Jan-2023</v>
      </c>
      <c r="Z296">
        <f t="shared" si="73"/>
        <v>27</v>
      </c>
      <c r="AA296">
        <f t="shared" si="74"/>
        <v>27</v>
      </c>
      <c r="AB296">
        <f t="shared" si="75"/>
        <v>1429853.4554100002</v>
      </c>
      <c r="AC296">
        <f>SUMIFS($Q$2:Q296, $J$2:J296, J296)</f>
        <v>1041882.8863900001</v>
      </c>
      <c r="AD296">
        <f t="shared" si="76"/>
        <v>0.72866410361700162</v>
      </c>
      <c r="AE296" t="str">
        <f t="shared" si="77"/>
        <v>A</v>
      </c>
      <c r="AF296">
        <f t="shared" si="78"/>
        <v>0</v>
      </c>
      <c r="AG296">
        <f t="shared" si="79"/>
        <v>0</v>
      </c>
      <c r="AH296">
        <f>MIN(StagingTable[[#This Row],[DiscountPct]], ControlPanel!$B$2/100)</f>
        <v>0.14699999999999999</v>
      </c>
      <c r="AI296">
        <f>StagingTable[[#This Row],[UnitCost]] * (1 + ControlPanel!$B$3/100)</f>
        <v>984.14699999999993</v>
      </c>
      <c r="AJ296">
        <f>StagingTable[[#This Row],[Quantity]] * (1 + ControlPanel!$B$4/100)</f>
        <v>20.399999999999999</v>
      </c>
      <c r="AK296">
        <f>StagingTable[[#This Row],[UnitPrice]] * StagingTable[[#This Row],[UpliftedQuantity]] * (1 - StagingTable[[#This Row],[AdjustedDiscountPct]])</f>
        <v>17007.584855999998</v>
      </c>
      <c r="AL296">
        <f>StagingTable[[#This Row],[InflatedUnitCost]] * StagingTable[[#This Row],[UpliftedQuantity]]</f>
        <v>20076.598799999996</v>
      </c>
      <c r="AM296">
        <f>StagingTable[[#This Row],[ScenarioRevenue]] - StagingTable[[#This Row],[ScenarioCost]]</f>
        <v>-3069.0139439999984</v>
      </c>
    </row>
    <row r="297" spans="1:39" x14ac:dyDescent="0.35">
      <c r="A297" t="s">
        <v>386</v>
      </c>
      <c r="B297" s="6">
        <v>45022</v>
      </c>
      <c r="C297" s="2">
        <v>45024</v>
      </c>
      <c r="D297" t="s">
        <v>646</v>
      </c>
      <c r="E297" t="s">
        <v>651</v>
      </c>
      <c r="F297" t="s">
        <v>669</v>
      </c>
      <c r="G297" t="s">
        <v>705</v>
      </c>
      <c r="H297" t="s">
        <v>709</v>
      </c>
      <c r="I297" t="s">
        <v>723</v>
      </c>
      <c r="J297" t="s">
        <v>732</v>
      </c>
      <c r="K297" t="s">
        <v>1106</v>
      </c>
      <c r="L297" s="8">
        <v>720.35</v>
      </c>
      <c r="M297" s="8">
        <v>1571.66</v>
      </c>
      <c r="N297" s="8">
        <v>0.107</v>
      </c>
      <c r="O297">
        <v>10</v>
      </c>
      <c r="P297">
        <f t="shared" si="64"/>
        <v>2</v>
      </c>
      <c r="Q297">
        <f t="shared" si="65"/>
        <v>14034.9238</v>
      </c>
      <c r="R297">
        <f t="shared" si="66"/>
        <v>7203.5</v>
      </c>
      <c r="S297">
        <f t="shared" si="67"/>
        <v>6831.4238000000005</v>
      </c>
      <c r="T297">
        <f t="shared" si="68"/>
        <v>0.4867446305622265</v>
      </c>
      <c r="U297" t="str">
        <f t="shared" si="69"/>
        <v>Apr-2023</v>
      </c>
      <c r="V297" t="str">
        <f t="shared" si="70"/>
        <v>Q2-2023</v>
      </c>
      <c r="W297" t="str">
        <f t="shared" si="71"/>
        <v>Medium</v>
      </c>
      <c r="X297" t="str">
        <f t="shared" si="72"/>
        <v>Africa &gt; Nigeria &gt; Abuja</v>
      </c>
      <c r="Y297" t="str" cm="1">
        <f t="array" ref="Y297">TEXT(_xlfn.AGGREGATE(15, 6, IF($E$2:$E$1000=E297, $B$2:$B$1000, ""), 1), "MMM-YYYY")</f>
        <v>Jan-2023</v>
      </c>
      <c r="Z297">
        <f t="shared" si="73"/>
        <v>3</v>
      </c>
      <c r="AA297">
        <f t="shared" si="74"/>
        <v>3</v>
      </c>
      <c r="AB297">
        <f t="shared" si="75"/>
        <v>1429853.4554100002</v>
      </c>
      <c r="AC297">
        <f>SUMIFS($Q$2:Q297, $J$2:J297, J297)</f>
        <v>1055917.8101900001</v>
      </c>
      <c r="AD297">
        <f t="shared" si="76"/>
        <v>0.73847974153912388</v>
      </c>
      <c r="AE297" t="str">
        <f t="shared" si="77"/>
        <v>A</v>
      </c>
      <c r="AF297">
        <f t="shared" si="78"/>
        <v>1</v>
      </c>
      <c r="AG297">
        <f t="shared" si="79"/>
        <v>0</v>
      </c>
      <c r="AH297">
        <f>MIN(StagingTable[[#This Row],[DiscountPct]], ControlPanel!$B$2/100)</f>
        <v>0.107</v>
      </c>
      <c r="AI297">
        <f>StagingTable[[#This Row],[UnitCost]] * (1 + ControlPanel!$B$3/100)</f>
        <v>828.40249999999992</v>
      </c>
      <c r="AJ297">
        <f>StagingTable[[#This Row],[Quantity]] * (1 + ControlPanel!$B$4/100)</f>
        <v>12</v>
      </c>
      <c r="AK297">
        <f>StagingTable[[#This Row],[UnitPrice]] * StagingTable[[#This Row],[UpliftedQuantity]] * (1 - StagingTable[[#This Row],[AdjustedDiscountPct]])</f>
        <v>16841.908560000003</v>
      </c>
      <c r="AL297">
        <f>StagingTable[[#This Row],[InflatedUnitCost]] * StagingTable[[#This Row],[UpliftedQuantity]]</f>
        <v>9940.8299999999981</v>
      </c>
      <c r="AM297">
        <f>StagingTable[[#This Row],[ScenarioRevenue]] - StagingTable[[#This Row],[ScenarioCost]]</f>
        <v>6901.0785600000054</v>
      </c>
    </row>
    <row r="298" spans="1:39" x14ac:dyDescent="0.35">
      <c r="A298" t="s">
        <v>353</v>
      </c>
      <c r="B298" s="6">
        <v>45121</v>
      </c>
      <c r="C298" s="2">
        <v>45128</v>
      </c>
      <c r="D298" t="s">
        <v>646</v>
      </c>
      <c r="E298" t="s">
        <v>661</v>
      </c>
      <c r="F298" t="s">
        <v>687</v>
      </c>
      <c r="G298" t="s">
        <v>706</v>
      </c>
      <c r="H298" t="s">
        <v>709</v>
      </c>
      <c r="I298" t="s">
        <v>1426</v>
      </c>
      <c r="J298" t="s">
        <v>732</v>
      </c>
      <c r="K298" t="s">
        <v>1073</v>
      </c>
      <c r="L298" s="8">
        <v>620.74</v>
      </c>
      <c r="M298" s="8">
        <v>1330.07</v>
      </c>
      <c r="N298" s="8">
        <v>0.29899999999999999</v>
      </c>
      <c r="O298">
        <v>15</v>
      </c>
      <c r="P298">
        <f t="shared" si="64"/>
        <v>7</v>
      </c>
      <c r="Q298">
        <f t="shared" si="65"/>
        <v>13985.68605</v>
      </c>
      <c r="R298">
        <f t="shared" si="66"/>
        <v>9311.1</v>
      </c>
      <c r="S298">
        <f t="shared" si="67"/>
        <v>4674.5860499999999</v>
      </c>
      <c r="T298">
        <f t="shared" si="68"/>
        <v>0.3342407396596751</v>
      </c>
      <c r="U298" t="str">
        <f t="shared" si="69"/>
        <v>Jul-2023</v>
      </c>
      <c r="V298" t="str">
        <f t="shared" si="70"/>
        <v>Q3-2023</v>
      </c>
      <c r="W298" t="str">
        <f t="shared" si="71"/>
        <v>Medium</v>
      </c>
      <c r="X298" t="str">
        <f t="shared" si="72"/>
        <v>Africa &gt; South Africa &gt; Durban</v>
      </c>
      <c r="Y298" t="str" cm="1">
        <f t="array" ref="Y298">TEXT(_xlfn.AGGREGATE(15, 6, IF($E$2:$E$1000=E298, $B$2:$B$1000, ""), 1), "MMM-YYYY")</f>
        <v>Jan-2023</v>
      </c>
      <c r="Z298">
        <f t="shared" si="73"/>
        <v>6</v>
      </c>
      <c r="AA298">
        <f t="shared" si="74"/>
        <v>6</v>
      </c>
      <c r="AB298">
        <f t="shared" si="75"/>
        <v>1429853.4554100002</v>
      </c>
      <c r="AC298">
        <f>SUMIFS($Q$2:Q298, $J$2:J298, J298)</f>
        <v>1069903.49624</v>
      </c>
      <c r="AD298">
        <f t="shared" si="76"/>
        <v>0.7482609439393304</v>
      </c>
      <c r="AE298" t="str">
        <f t="shared" si="77"/>
        <v>A</v>
      </c>
      <c r="AF298">
        <f t="shared" si="78"/>
        <v>1</v>
      </c>
      <c r="AG298">
        <f t="shared" si="79"/>
        <v>1</v>
      </c>
      <c r="AH298">
        <f>MIN(StagingTable[[#This Row],[DiscountPct]], ControlPanel!$B$2/100)</f>
        <v>0.25</v>
      </c>
      <c r="AI298">
        <f>StagingTable[[#This Row],[UnitCost]] * (1 + ControlPanel!$B$3/100)</f>
        <v>713.851</v>
      </c>
      <c r="AJ298">
        <f>StagingTable[[#This Row],[Quantity]] * (1 + ControlPanel!$B$4/100)</f>
        <v>18</v>
      </c>
      <c r="AK298">
        <f>StagingTable[[#This Row],[UnitPrice]] * StagingTable[[#This Row],[UpliftedQuantity]] * (1 - StagingTable[[#This Row],[AdjustedDiscountPct]])</f>
        <v>17955.945</v>
      </c>
      <c r="AL298">
        <f>StagingTable[[#This Row],[InflatedUnitCost]] * StagingTable[[#This Row],[UpliftedQuantity]]</f>
        <v>12849.317999999999</v>
      </c>
      <c r="AM298">
        <f>StagingTable[[#This Row],[ScenarioRevenue]] - StagingTable[[#This Row],[ScenarioCost]]</f>
        <v>5106.6270000000004</v>
      </c>
    </row>
    <row r="299" spans="1:39" x14ac:dyDescent="0.35">
      <c r="A299" t="s">
        <v>266</v>
      </c>
      <c r="B299" s="6">
        <v>45366</v>
      </c>
      <c r="C299" s="2">
        <v>45391</v>
      </c>
      <c r="D299" t="s">
        <v>648</v>
      </c>
      <c r="E299" t="s">
        <v>653</v>
      </c>
      <c r="F299" t="s">
        <v>688</v>
      </c>
      <c r="G299" t="s">
        <v>704</v>
      </c>
      <c r="H299" t="s">
        <v>708</v>
      </c>
      <c r="I299" t="s">
        <v>721</v>
      </c>
      <c r="J299" t="s">
        <v>732</v>
      </c>
      <c r="K299" t="s">
        <v>986</v>
      </c>
      <c r="L299" s="8">
        <v>648.64</v>
      </c>
      <c r="M299" s="8">
        <v>815.19</v>
      </c>
      <c r="N299" s="8">
        <v>0.22500000000000001</v>
      </c>
      <c r="O299">
        <v>22</v>
      </c>
      <c r="P299">
        <f t="shared" si="64"/>
        <v>25</v>
      </c>
      <c r="Q299">
        <f t="shared" si="65"/>
        <v>13898.989500000001</v>
      </c>
      <c r="R299">
        <f t="shared" si="66"/>
        <v>14270.08</v>
      </c>
      <c r="S299">
        <f t="shared" si="67"/>
        <v>-371.09049999999843</v>
      </c>
      <c r="T299">
        <f t="shared" si="68"/>
        <v>-2.669909924027199E-2</v>
      </c>
      <c r="U299" t="str">
        <f t="shared" si="69"/>
        <v>Mar-2024</v>
      </c>
      <c r="V299" t="str">
        <f t="shared" si="70"/>
        <v>Q1-2024</v>
      </c>
      <c r="W299" t="str">
        <f t="shared" si="71"/>
        <v>Low</v>
      </c>
      <c r="X299" t="str">
        <f t="shared" si="72"/>
        <v>Americas &gt; Canada &gt; Vancouver</v>
      </c>
      <c r="Y299" t="str" cm="1">
        <f t="array" ref="Y299">TEXT(_xlfn.AGGREGATE(15, 6, IF($E$2:$E$1000=E299, $B$2:$B$1000, ""), 1), "MMM-YYYY")</f>
        <v>Jan-2023</v>
      </c>
      <c r="Z299">
        <f t="shared" si="73"/>
        <v>14</v>
      </c>
      <c r="AA299">
        <f t="shared" si="74"/>
        <v>14</v>
      </c>
      <c r="AB299">
        <f t="shared" si="75"/>
        <v>1429853.4554100002</v>
      </c>
      <c r="AC299">
        <f>SUMIFS($Q$2:Q299, $J$2:J299, J299)</f>
        <v>1083802.4857399999</v>
      </c>
      <c r="AD299">
        <f t="shared" si="76"/>
        <v>0.75798151316788431</v>
      </c>
      <c r="AE299" t="str">
        <f t="shared" si="77"/>
        <v>A</v>
      </c>
      <c r="AF299">
        <f t="shared" si="78"/>
        <v>0</v>
      </c>
      <c r="AG299">
        <f t="shared" si="79"/>
        <v>1</v>
      </c>
      <c r="AH299">
        <f>MIN(StagingTable[[#This Row],[DiscountPct]], ControlPanel!$B$2/100)</f>
        <v>0.22500000000000001</v>
      </c>
      <c r="AI299">
        <f>StagingTable[[#This Row],[UnitCost]] * (1 + ControlPanel!$B$3/100)</f>
        <v>745.93599999999992</v>
      </c>
      <c r="AJ299">
        <f>StagingTable[[#This Row],[Quantity]] * (1 + ControlPanel!$B$4/100)</f>
        <v>26.4</v>
      </c>
      <c r="AK299">
        <f>StagingTable[[#This Row],[UnitPrice]] * StagingTable[[#This Row],[UpliftedQuantity]] * (1 - StagingTable[[#This Row],[AdjustedDiscountPct]])</f>
        <v>16678.787400000001</v>
      </c>
      <c r="AL299">
        <f>StagingTable[[#This Row],[InflatedUnitCost]] * StagingTable[[#This Row],[UpliftedQuantity]]</f>
        <v>19692.710399999996</v>
      </c>
      <c r="AM299">
        <f>StagingTable[[#This Row],[ScenarioRevenue]] - StagingTable[[#This Row],[ScenarioCost]]</f>
        <v>-3013.9229999999952</v>
      </c>
    </row>
    <row r="300" spans="1:39" x14ac:dyDescent="0.35">
      <c r="A300" t="s">
        <v>183</v>
      </c>
      <c r="B300" s="6">
        <v>45206</v>
      </c>
      <c r="C300" s="2">
        <v>45222</v>
      </c>
      <c r="D300" t="s">
        <v>647</v>
      </c>
      <c r="E300" t="s">
        <v>654</v>
      </c>
      <c r="F300" t="s">
        <v>696</v>
      </c>
      <c r="G300" t="s">
        <v>704</v>
      </c>
      <c r="H300" t="s">
        <v>707</v>
      </c>
      <c r="I300" t="s">
        <v>715</v>
      </c>
      <c r="J300" t="s">
        <v>732</v>
      </c>
      <c r="K300" t="s">
        <v>902</v>
      </c>
      <c r="L300" s="8">
        <v>906.81</v>
      </c>
      <c r="M300" s="8">
        <v>1395.56</v>
      </c>
      <c r="N300" s="8">
        <v>0.185</v>
      </c>
      <c r="O300">
        <v>12</v>
      </c>
      <c r="P300">
        <f t="shared" si="64"/>
        <v>16</v>
      </c>
      <c r="Q300">
        <f t="shared" si="65"/>
        <v>13648.576800000001</v>
      </c>
      <c r="R300">
        <f t="shared" si="66"/>
        <v>10881.72</v>
      </c>
      <c r="S300">
        <f t="shared" si="67"/>
        <v>2766.8568000000014</v>
      </c>
      <c r="T300">
        <f t="shared" si="68"/>
        <v>0.20272126834498974</v>
      </c>
      <c r="U300" t="str">
        <f t="shared" si="69"/>
        <v>Oct-2023</v>
      </c>
      <c r="V300" t="str">
        <f t="shared" si="70"/>
        <v>Q4-2023</v>
      </c>
      <c r="W300" t="str">
        <f t="shared" si="71"/>
        <v>Medium</v>
      </c>
      <c r="X300" t="str">
        <f t="shared" si="72"/>
        <v>Asia &gt; India &gt; Hyderabad</v>
      </c>
      <c r="Y300" t="str" cm="1">
        <f t="array" ref="Y300">TEXT(_xlfn.AGGREGATE(15, 6, IF($E$2:$E$1000=E300, $B$2:$B$1000, ""), 1), "MMM-YYYY")</f>
        <v>Jan-2023</v>
      </c>
      <c r="Z300">
        <f t="shared" si="73"/>
        <v>9</v>
      </c>
      <c r="AA300">
        <f t="shared" si="74"/>
        <v>9</v>
      </c>
      <c r="AB300">
        <f t="shared" si="75"/>
        <v>1429853.4554100002</v>
      </c>
      <c r="AC300">
        <f>SUMIFS($Q$2:Q300, $J$2:J300, J300)</f>
        <v>1097451.0625399998</v>
      </c>
      <c r="AD300">
        <f t="shared" si="76"/>
        <v>0.76752695067293708</v>
      </c>
      <c r="AE300" t="str">
        <f t="shared" si="77"/>
        <v>A</v>
      </c>
      <c r="AF300">
        <f t="shared" si="78"/>
        <v>0</v>
      </c>
      <c r="AG300">
        <f t="shared" si="79"/>
        <v>0</v>
      </c>
      <c r="AH300">
        <f>MIN(StagingTable[[#This Row],[DiscountPct]], ControlPanel!$B$2/100)</f>
        <v>0.185</v>
      </c>
      <c r="AI300">
        <f>StagingTable[[#This Row],[UnitCost]] * (1 + ControlPanel!$B$3/100)</f>
        <v>1042.8314999999998</v>
      </c>
      <c r="AJ300">
        <f>StagingTable[[#This Row],[Quantity]] * (1 + ControlPanel!$B$4/100)</f>
        <v>14.399999999999999</v>
      </c>
      <c r="AK300">
        <f>StagingTable[[#This Row],[UnitPrice]] * StagingTable[[#This Row],[UpliftedQuantity]] * (1 - StagingTable[[#This Row],[AdjustedDiscountPct]])</f>
        <v>16378.292159999997</v>
      </c>
      <c r="AL300">
        <f>StagingTable[[#This Row],[InflatedUnitCost]] * StagingTable[[#This Row],[UpliftedQuantity]]</f>
        <v>15016.773599999995</v>
      </c>
      <c r="AM300">
        <f>StagingTable[[#This Row],[ScenarioRevenue]] - StagingTable[[#This Row],[ScenarioCost]]</f>
        <v>1361.5185600000023</v>
      </c>
    </row>
    <row r="301" spans="1:39" x14ac:dyDescent="0.35">
      <c r="A301" t="s">
        <v>588</v>
      </c>
      <c r="B301" s="6">
        <v>45279</v>
      </c>
      <c r="C301" s="2">
        <v>45292</v>
      </c>
      <c r="D301" t="s">
        <v>648</v>
      </c>
      <c r="E301" t="s">
        <v>653</v>
      </c>
      <c r="F301" t="s">
        <v>667</v>
      </c>
      <c r="G301" t="s">
        <v>706</v>
      </c>
      <c r="H301" t="s">
        <v>707</v>
      </c>
      <c r="I301" t="s">
        <v>723</v>
      </c>
      <c r="J301" t="s">
        <v>732</v>
      </c>
      <c r="K301" t="s">
        <v>1306</v>
      </c>
      <c r="L301" s="8">
        <v>856.1</v>
      </c>
      <c r="M301" s="8">
        <v>901.48</v>
      </c>
      <c r="N301" s="8">
        <v>5.6000000000000001E-2</v>
      </c>
      <c r="O301">
        <v>16</v>
      </c>
      <c r="P301">
        <f t="shared" si="64"/>
        <v>13</v>
      </c>
      <c r="Q301">
        <f t="shared" si="65"/>
        <v>13615.95392</v>
      </c>
      <c r="R301">
        <f t="shared" si="66"/>
        <v>13697.6</v>
      </c>
      <c r="S301">
        <f t="shared" si="67"/>
        <v>-81.646080000000438</v>
      </c>
      <c r="T301">
        <f t="shared" si="68"/>
        <v>-5.9963540182133958E-3</v>
      </c>
      <c r="U301" t="str">
        <f t="shared" si="69"/>
        <v>Dec-2023</v>
      </c>
      <c r="V301" t="str">
        <f t="shared" si="70"/>
        <v>Q4-2023</v>
      </c>
      <c r="W301" t="str">
        <f t="shared" si="71"/>
        <v>Medium</v>
      </c>
      <c r="X301" t="str">
        <f t="shared" si="72"/>
        <v>Americas &gt; Canada &gt; Toronto</v>
      </c>
      <c r="Y301" t="str" cm="1">
        <f t="array" ref="Y301">TEXT(_xlfn.AGGREGATE(15, 6, IF($E$2:$E$1000=E301, $B$2:$B$1000, ""), 1), "MMM-YYYY")</f>
        <v>Jan-2023</v>
      </c>
      <c r="Z301">
        <f t="shared" si="73"/>
        <v>11</v>
      </c>
      <c r="AA301">
        <f t="shared" si="74"/>
        <v>11</v>
      </c>
      <c r="AB301">
        <f t="shared" si="75"/>
        <v>1429853.4554100002</v>
      </c>
      <c r="AC301">
        <f>SUMIFS($Q$2:Q301, $J$2:J301, J301)</f>
        <v>1111067.0164599998</v>
      </c>
      <c r="AD301">
        <f t="shared" si="76"/>
        <v>0.77704957263708496</v>
      </c>
      <c r="AE301" t="str">
        <f t="shared" si="77"/>
        <v>A</v>
      </c>
      <c r="AF301">
        <f t="shared" si="78"/>
        <v>0</v>
      </c>
      <c r="AG301">
        <f t="shared" si="79"/>
        <v>0</v>
      </c>
      <c r="AH301">
        <f>MIN(StagingTable[[#This Row],[DiscountPct]], ControlPanel!$B$2/100)</f>
        <v>5.6000000000000001E-2</v>
      </c>
      <c r="AI301">
        <f>StagingTable[[#This Row],[UnitCost]] * (1 + ControlPanel!$B$3/100)</f>
        <v>984.51499999999999</v>
      </c>
      <c r="AJ301">
        <f>StagingTable[[#This Row],[Quantity]] * (1 + ControlPanel!$B$4/100)</f>
        <v>19.2</v>
      </c>
      <c r="AK301">
        <f>StagingTable[[#This Row],[UnitPrice]] * StagingTable[[#This Row],[UpliftedQuantity]] * (1 - StagingTable[[#This Row],[AdjustedDiscountPct]])</f>
        <v>16339.144704</v>
      </c>
      <c r="AL301">
        <f>StagingTable[[#This Row],[InflatedUnitCost]] * StagingTable[[#This Row],[UpliftedQuantity]]</f>
        <v>18902.687999999998</v>
      </c>
      <c r="AM301">
        <f>StagingTable[[#This Row],[ScenarioRevenue]] - StagingTable[[#This Row],[ScenarioCost]]</f>
        <v>-2563.543295999998</v>
      </c>
    </row>
    <row r="302" spans="1:39" x14ac:dyDescent="0.35">
      <c r="A302" t="s">
        <v>203</v>
      </c>
      <c r="B302" s="6">
        <v>45431</v>
      </c>
      <c r="C302" s="2">
        <v>45451</v>
      </c>
      <c r="D302" t="s">
        <v>648</v>
      </c>
      <c r="E302" t="s">
        <v>655</v>
      </c>
      <c r="F302" t="s">
        <v>672</v>
      </c>
      <c r="G302" t="s">
        <v>705</v>
      </c>
      <c r="H302" t="s">
        <v>707</v>
      </c>
      <c r="I302" t="s">
        <v>718</v>
      </c>
      <c r="J302" t="s">
        <v>732</v>
      </c>
      <c r="K302" t="s">
        <v>923</v>
      </c>
      <c r="L302" s="8">
        <v>1075.9000000000001</v>
      </c>
      <c r="M302" s="8">
        <v>1242.1500000000001</v>
      </c>
      <c r="N302" s="8">
        <v>1.2E-2</v>
      </c>
      <c r="O302">
        <v>11</v>
      </c>
      <c r="P302">
        <f t="shared" si="64"/>
        <v>20</v>
      </c>
      <c r="Q302">
        <f t="shared" si="65"/>
        <v>13499.686200000002</v>
      </c>
      <c r="R302">
        <f t="shared" si="66"/>
        <v>11834.900000000001</v>
      </c>
      <c r="S302">
        <f t="shared" si="67"/>
        <v>1664.7862000000005</v>
      </c>
      <c r="T302">
        <f t="shared" si="68"/>
        <v>0.12332036280961851</v>
      </c>
      <c r="U302" t="str">
        <f t="shared" si="69"/>
        <v>May-2024</v>
      </c>
      <c r="V302" t="str">
        <f t="shared" si="70"/>
        <v>Q2-2024</v>
      </c>
      <c r="W302" t="str">
        <f t="shared" si="71"/>
        <v>Medium</v>
      </c>
      <c r="X302" t="str">
        <f t="shared" si="72"/>
        <v>Americas &gt; Brazil &gt; Brasília</v>
      </c>
      <c r="Y302" t="str" cm="1">
        <f t="array" ref="Y302">TEXT(_xlfn.AGGREGATE(15, 6, IF($E$2:$E$1000=E302, $B$2:$B$1000, ""), 1), "MMM-YYYY")</f>
        <v>Jan-2023</v>
      </c>
      <c r="Z302">
        <f t="shared" si="73"/>
        <v>16</v>
      </c>
      <c r="AA302">
        <f t="shared" si="74"/>
        <v>16</v>
      </c>
      <c r="AB302">
        <f t="shared" si="75"/>
        <v>1429853.4554100002</v>
      </c>
      <c r="AC302">
        <f>SUMIFS($Q$2:Q302, $J$2:J302, J302)</f>
        <v>1124566.70266</v>
      </c>
      <c r="AD302">
        <f t="shared" si="76"/>
        <v>0.78649088017033086</v>
      </c>
      <c r="AE302" t="str">
        <f t="shared" si="77"/>
        <v>A</v>
      </c>
      <c r="AF302">
        <f t="shared" si="78"/>
        <v>0</v>
      </c>
      <c r="AG302">
        <f t="shared" si="79"/>
        <v>0</v>
      </c>
      <c r="AH302">
        <f>MIN(StagingTable[[#This Row],[DiscountPct]], ControlPanel!$B$2/100)</f>
        <v>1.2E-2</v>
      </c>
      <c r="AI302">
        <f>StagingTable[[#This Row],[UnitCost]] * (1 + ControlPanel!$B$3/100)</f>
        <v>1237.2850000000001</v>
      </c>
      <c r="AJ302">
        <f>StagingTable[[#This Row],[Quantity]] * (1 + ControlPanel!$B$4/100)</f>
        <v>13.2</v>
      </c>
      <c r="AK302">
        <f>StagingTable[[#This Row],[UnitPrice]] * StagingTable[[#This Row],[UpliftedQuantity]] * (1 - StagingTable[[#This Row],[AdjustedDiscountPct]])</f>
        <v>16199.623440000001</v>
      </c>
      <c r="AL302">
        <f>StagingTable[[#This Row],[InflatedUnitCost]] * StagingTable[[#This Row],[UpliftedQuantity]]</f>
        <v>16332.162</v>
      </c>
      <c r="AM302">
        <f>StagingTable[[#This Row],[ScenarioRevenue]] - StagingTable[[#This Row],[ScenarioCost]]</f>
        <v>-132.53855999999905</v>
      </c>
    </row>
    <row r="303" spans="1:39" x14ac:dyDescent="0.35">
      <c r="A303" t="s">
        <v>263</v>
      </c>
      <c r="B303" s="6">
        <v>45912</v>
      </c>
      <c r="C303" s="2">
        <v>45930</v>
      </c>
      <c r="D303" t="s">
        <v>647</v>
      </c>
      <c r="E303" t="s">
        <v>652</v>
      </c>
      <c r="F303" t="s">
        <v>694</v>
      </c>
      <c r="G303" t="s">
        <v>703</v>
      </c>
      <c r="H303" t="s">
        <v>709</v>
      </c>
      <c r="I303" t="s">
        <v>721</v>
      </c>
      <c r="J303" t="s">
        <v>732</v>
      </c>
      <c r="K303" t="s">
        <v>983</v>
      </c>
      <c r="L303" s="8">
        <v>1212.99</v>
      </c>
      <c r="M303" s="8">
        <v>1653.64</v>
      </c>
      <c r="N303" s="8">
        <v>0.107</v>
      </c>
      <c r="O303">
        <v>9</v>
      </c>
      <c r="P303">
        <f t="shared" si="64"/>
        <v>18</v>
      </c>
      <c r="Q303">
        <f t="shared" si="65"/>
        <v>13290.304680000001</v>
      </c>
      <c r="R303">
        <f t="shared" si="66"/>
        <v>10916.91</v>
      </c>
      <c r="S303">
        <f t="shared" si="67"/>
        <v>2373.3946800000012</v>
      </c>
      <c r="T303">
        <f t="shared" si="68"/>
        <v>0.17858090819931458</v>
      </c>
      <c r="U303" t="str">
        <f t="shared" si="69"/>
        <v>Sep-2025</v>
      </c>
      <c r="V303" t="str">
        <f t="shared" si="70"/>
        <v>Q3-2025</v>
      </c>
      <c r="W303" t="str">
        <f t="shared" si="71"/>
        <v>High</v>
      </c>
      <c r="X303" t="str">
        <f t="shared" si="72"/>
        <v>Asia &gt; Japan &gt; Nagoya</v>
      </c>
      <c r="Y303" t="str" cm="1">
        <f t="array" ref="Y303">TEXT(_xlfn.AGGREGATE(15, 6, IF($E$2:$E$1000=E303, $B$2:$B$1000, ""), 1), "MMM-YYYY")</f>
        <v>Mar-2023</v>
      </c>
      <c r="Z303">
        <f t="shared" si="73"/>
        <v>30</v>
      </c>
      <c r="AA303">
        <f t="shared" si="74"/>
        <v>30</v>
      </c>
      <c r="AB303">
        <f t="shared" si="75"/>
        <v>1429853.4554100002</v>
      </c>
      <c r="AC303">
        <f>SUMIFS($Q$2:Q303, $J$2:J303, J303)</f>
        <v>1137857.00734</v>
      </c>
      <c r="AD303">
        <f t="shared" si="76"/>
        <v>0.79578575205367996</v>
      </c>
      <c r="AE303" t="str">
        <f t="shared" si="77"/>
        <v>A</v>
      </c>
      <c r="AF303">
        <f t="shared" si="78"/>
        <v>0</v>
      </c>
      <c r="AG303">
        <f t="shared" si="79"/>
        <v>0</v>
      </c>
      <c r="AH303">
        <f>MIN(StagingTable[[#This Row],[DiscountPct]], ControlPanel!$B$2/100)</f>
        <v>0.107</v>
      </c>
      <c r="AI303">
        <f>StagingTable[[#This Row],[UnitCost]] * (1 + ControlPanel!$B$3/100)</f>
        <v>1394.9385</v>
      </c>
      <c r="AJ303">
        <f>StagingTable[[#This Row],[Quantity]] * (1 + ControlPanel!$B$4/100)</f>
        <v>10.799999999999999</v>
      </c>
      <c r="AK303">
        <f>StagingTable[[#This Row],[UnitPrice]] * StagingTable[[#This Row],[UpliftedQuantity]] * (1 - StagingTable[[#This Row],[AdjustedDiscountPct]])</f>
        <v>15948.365615999999</v>
      </c>
      <c r="AL303">
        <f>StagingTable[[#This Row],[InflatedUnitCost]] * StagingTable[[#This Row],[UpliftedQuantity]]</f>
        <v>15065.335799999999</v>
      </c>
      <c r="AM303">
        <f>StagingTable[[#This Row],[ScenarioRevenue]] - StagingTable[[#This Row],[ScenarioCost]]</f>
        <v>883.02981600000021</v>
      </c>
    </row>
    <row r="304" spans="1:39" x14ac:dyDescent="0.35">
      <c r="A304" t="s">
        <v>365</v>
      </c>
      <c r="B304" s="6">
        <v>45262</v>
      </c>
      <c r="C304" s="2">
        <v>45276</v>
      </c>
      <c r="D304" t="s">
        <v>649</v>
      </c>
      <c r="E304" t="s">
        <v>656</v>
      </c>
      <c r="F304" t="s">
        <v>698</v>
      </c>
      <c r="G304" t="s">
        <v>702</v>
      </c>
      <c r="H304" t="s">
        <v>711</v>
      </c>
      <c r="I304" t="s">
        <v>725</v>
      </c>
      <c r="J304" t="s">
        <v>732</v>
      </c>
      <c r="K304" t="s">
        <v>1085</v>
      </c>
      <c r="L304" s="8">
        <v>879.08</v>
      </c>
      <c r="M304" s="8">
        <v>1093.3900000000001</v>
      </c>
      <c r="N304" s="8">
        <v>0.113</v>
      </c>
      <c r="O304">
        <v>13</v>
      </c>
      <c r="P304">
        <f t="shared" si="64"/>
        <v>14</v>
      </c>
      <c r="Q304">
        <f t="shared" si="65"/>
        <v>12607.880090000002</v>
      </c>
      <c r="R304">
        <f t="shared" si="66"/>
        <v>11428.04</v>
      </c>
      <c r="S304">
        <f t="shared" si="67"/>
        <v>1179.8400900000015</v>
      </c>
      <c r="T304">
        <f t="shared" si="68"/>
        <v>9.3579577341935311E-2</v>
      </c>
      <c r="U304" t="str">
        <f t="shared" si="69"/>
        <v>Dec-2023</v>
      </c>
      <c r="V304" t="str">
        <f t="shared" si="70"/>
        <v>Q4-2023</v>
      </c>
      <c r="W304" t="str">
        <f t="shared" si="71"/>
        <v>Medium</v>
      </c>
      <c r="X304" t="str">
        <f t="shared" si="72"/>
        <v>Europe &gt; Germany &gt; Frankfurt</v>
      </c>
      <c r="Y304" t="str" cm="1">
        <f t="array" ref="Y304">TEXT(_xlfn.AGGREGATE(15, 6, IF($E$2:$E$1000=E304, $B$2:$B$1000, ""), 1), "MMM-YYYY")</f>
        <v>Jan-2023</v>
      </c>
      <c r="Z304">
        <f t="shared" si="73"/>
        <v>11</v>
      </c>
      <c r="AA304">
        <f t="shared" si="74"/>
        <v>11</v>
      </c>
      <c r="AB304">
        <f t="shared" si="75"/>
        <v>1429853.4554100002</v>
      </c>
      <c r="AC304">
        <f>SUMIFS($Q$2:Q304, $J$2:J304, J304)</f>
        <v>1150464.8874300001</v>
      </c>
      <c r="AD304">
        <f t="shared" si="76"/>
        <v>0.80460335503410918</v>
      </c>
      <c r="AE304" t="str">
        <f t="shared" si="77"/>
        <v>B</v>
      </c>
      <c r="AF304">
        <f t="shared" si="78"/>
        <v>0</v>
      </c>
      <c r="AG304">
        <f t="shared" si="79"/>
        <v>0</v>
      </c>
      <c r="AH304">
        <f>MIN(StagingTable[[#This Row],[DiscountPct]], ControlPanel!$B$2/100)</f>
        <v>0.113</v>
      </c>
      <c r="AI304">
        <f>StagingTable[[#This Row],[UnitCost]] * (1 + ControlPanel!$B$3/100)</f>
        <v>1010.942</v>
      </c>
      <c r="AJ304">
        <f>StagingTable[[#This Row],[Quantity]] * (1 + ControlPanel!$B$4/100)</f>
        <v>15.6</v>
      </c>
      <c r="AK304">
        <f>StagingTable[[#This Row],[UnitPrice]] * StagingTable[[#This Row],[UpliftedQuantity]] * (1 - StagingTable[[#This Row],[AdjustedDiscountPct]])</f>
        <v>15129.456108000002</v>
      </c>
      <c r="AL304">
        <f>StagingTable[[#This Row],[InflatedUnitCost]] * StagingTable[[#This Row],[UpliftedQuantity]]</f>
        <v>15770.6952</v>
      </c>
      <c r="AM304">
        <f>StagingTable[[#This Row],[ScenarioRevenue]] - StagingTable[[#This Row],[ScenarioCost]]</f>
        <v>-641.23909199999798</v>
      </c>
    </row>
    <row r="305" spans="1:39" x14ac:dyDescent="0.35">
      <c r="A305" t="s">
        <v>607</v>
      </c>
      <c r="B305" s="6">
        <v>45504</v>
      </c>
      <c r="C305" s="2">
        <v>45519</v>
      </c>
      <c r="D305" t="s">
        <v>647</v>
      </c>
      <c r="E305" t="s">
        <v>652</v>
      </c>
      <c r="F305" t="s">
        <v>689</v>
      </c>
      <c r="G305" t="s">
        <v>701</v>
      </c>
      <c r="H305" t="s">
        <v>709</v>
      </c>
      <c r="I305" t="s">
        <v>721</v>
      </c>
      <c r="J305" t="s">
        <v>732</v>
      </c>
      <c r="K305" t="s">
        <v>1325</v>
      </c>
      <c r="L305" s="8">
        <v>1252.52</v>
      </c>
      <c r="M305" s="8">
        <v>1417.24</v>
      </c>
      <c r="N305" s="8">
        <v>0.192</v>
      </c>
      <c r="O305">
        <v>11</v>
      </c>
      <c r="P305">
        <f t="shared" si="64"/>
        <v>15</v>
      </c>
      <c r="Q305">
        <f t="shared" si="65"/>
        <v>12596.429120000001</v>
      </c>
      <c r="R305">
        <f t="shared" si="66"/>
        <v>13777.72</v>
      </c>
      <c r="S305">
        <f t="shared" si="67"/>
        <v>-1181.2908799999987</v>
      </c>
      <c r="T305">
        <f t="shared" si="68"/>
        <v>-9.3779821943696898E-2</v>
      </c>
      <c r="U305" t="str">
        <f t="shared" si="69"/>
        <v>Jul-2024</v>
      </c>
      <c r="V305" t="str">
        <f t="shared" si="70"/>
        <v>Q3-2024</v>
      </c>
      <c r="W305" t="str">
        <f t="shared" si="71"/>
        <v>Medium</v>
      </c>
      <c r="X305" t="str">
        <f t="shared" si="72"/>
        <v>Asia &gt; Japan &gt; Tokyo</v>
      </c>
      <c r="Y305" t="str" cm="1">
        <f t="array" ref="Y305">TEXT(_xlfn.AGGREGATE(15, 6, IF($E$2:$E$1000=E305, $B$2:$B$1000, ""), 1), "MMM-YYYY")</f>
        <v>Mar-2023</v>
      </c>
      <c r="Z305">
        <f t="shared" si="73"/>
        <v>16</v>
      </c>
      <c r="AA305">
        <f t="shared" si="74"/>
        <v>16</v>
      </c>
      <c r="AB305">
        <f t="shared" si="75"/>
        <v>1429853.4554100002</v>
      </c>
      <c r="AC305">
        <f>SUMIFS($Q$2:Q305, $J$2:J305, J305)</f>
        <v>1163061.3165500001</v>
      </c>
      <c r="AD305">
        <f t="shared" si="76"/>
        <v>0.81341294952250942</v>
      </c>
      <c r="AE305" t="str">
        <f t="shared" si="77"/>
        <v>B</v>
      </c>
      <c r="AF305">
        <f t="shared" si="78"/>
        <v>0</v>
      </c>
      <c r="AG305">
        <f t="shared" si="79"/>
        <v>0</v>
      </c>
      <c r="AH305">
        <f>MIN(StagingTable[[#This Row],[DiscountPct]], ControlPanel!$B$2/100)</f>
        <v>0.192</v>
      </c>
      <c r="AI305">
        <f>StagingTable[[#This Row],[UnitCost]] * (1 + ControlPanel!$B$3/100)</f>
        <v>1440.3979999999999</v>
      </c>
      <c r="AJ305">
        <f>StagingTable[[#This Row],[Quantity]] * (1 + ControlPanel!$B$4/100)</f>
        <v>13.2</v>
      </c>
      <c r="AK305">
        <f>StagingTable[[#This Row],[UnitPrice]] * StagingTable[[#This Row],[UpliftedQuantity]] * (1 - StagingTable[[#This Row],[AdjustedDiscountPct]])</f>
        <v>15115.714944000001</v>
      </c>
      <c r="AL305">
        <f>StagingTable[[#This Row],[InflatedUnitCost]] * StagingTable[[#This Row],[UpliftedQuantity]]</f>
        <v>19013.253599999996</v>
      </c>
      <c r="AM305">
        <f>StagingTable[[#This Row],[ScenarioRevenue]] - StagingTable[[#This Row],[ScenarioCost]]</f>
        <v>-3897.5386559999952</v>
      </c>
    </row>
    <row r="306" spans="1:39" x14ac:dyDescent="0.35">
      <c r="A306" t="s">
        <v>205</v>
      </c>
      <c r="B306" s="6">
        <v>45146</v>
      </c>
      <c r="C306" s="2">
        <v>45160</v>
      </c>
      <c r="D306" t="s">
        <v>649</v>
      </c>
      <c r="E306" t="s">
        <v>658</v>
      </c>
      <c r="F306" t="s">
        <v>674</v>
      </c>
      <c r="G306" t="s">
        <v>703</v>
      </c>
      <c r="H306" t="s">
        <v>711</v>
      </c>
      <c r="I306" t="s">
        <v>725</v>
      </c>
      <c r="J306" t="s">
        <v>732</v>
      </c>
      <c r="K306" t="s">
        <v>925</v>
      </c>
      <c r="L306" s="8">
        <v>446.69</v>
      </c>
      <c r="M306" s="8">
        <v>967.25</v>
      </c>
      <c r="N306" s="8">
        <v>9.4E-2</v>
      </c>
      <c r="O306">
        <v>14</v>
      </c>
      <c r="P306">
        <f t="shared" si="64"/>
        <v>14</v>
      </c>
      <c r="Q306">
        <f t="shared" si="65"/>
        <v>12268.599</v>
      </c>
      <c r="R306">
        <f t="shared" si="66"/>
        <v>6253.66</v>
      </c>
      <c r="S306">
        <f t="shared" si="67"/>
        <v>6014.9390000000003</v>
      </c>
      <c r="T306">
        <f t="shared" si="68"/>
        <v>0.49027105702941309</v>
      </c>
      <c r="U306" t="str">
        <f t="shared" si="69"/>
        <v>Aug-2023</v>
      </c>
      <c r="V306" t="str">
        <f t="shared" si="70"/>
        <v>Q3-2023</v>
      </c>
      <c r="W306" t="str">
        <f t="shared" si="71"/>
        <v>Medium</v>
      </c>
      <c r="X306" t="str">
        <f t="shared" si="72"/>
        <v>Europe &gt; United Kingdom &gt; Birmingham</v>
      </c>
      <c r="Y306" t="str" cm="1">
        <f t="array" ref="Y306">TEXT(_xlfn.AGGREGATE(15, 6, IF($E$2:$E$1000=E306, $B$2:$B$1000, ""), 1), "MMM-YYYY")</f>
        <v>Jan-2023</v>
      </c>
      <c r="Z306">
        <f t="shared" si="73"/>
        <v>7</v>
      </c>
      <c r="AA306">
        <f t="shared" si="74"/>
        <v>7</v>
      </c>
      <c r="AB306">
        <f t="shared" si="75"/>
        <v>1429853.4554100002</v>
      </c>
      <c r="AC306">
        <f>SUMIFS($Q$2:Q306, $J$2:J306, J306)</f>
        <v>1175329.91555</v>
      </c>
      <c r="AD306">
        <f t="shared" si="76"/>
        <v>0.82199326868289635</v>
      </c>
      <c r="AE306" t="str">
        <f t="shared" si="77"/>
        <v>B</v>
      </c>
      <c r="AF306">
        <f t="shared" si="78"/>
        <v>0</v>
      </c>
      <c r="AG306">
        <f t="shared" si="79"/>
        <v>0</v>
      </c>
      <c r="AH306">
        <f>MIN(StagingTable[[#This Row],[DiscountPct]], ControlPanel!$B$2/100)</f>
        <v>9.4E-2</v>
      </c>
      <c r="AI306">
        <f>StagingTable[[#This Row],[UnitCost]] * (1 + ControlPanel!$B$3/100)</f>
        <v>513.69349999999997</v>
      </c>
      <c r="AJ306">
        <f>StagingTable[[#This Row],[Quantity]] * (1 + ControlPanel!$B$4/100)</f>
        <v>16.8</v>
      </c>
      <c r="AK306">
        <f>StagingTable[[#This Row],[UnitPrice]] * StagingTable[[#This Row],[UpliftedQuantity]] * (1 - StagingTable[[#This Row],[AdjustedDiscountPct]])</f>
        <v>14722.318800000001</v>
      </c>
      <c r="AL306">
        <f>StagingTable[[#This Row],[InflatedUnitCost]] * StagingTable[[#This Row],[UpliftedQuantity]]</f>
        <v>8630.0507999999991</v>
      </c>
      <c r="AM306">
        <f>StagingTable[[#This Row],[ScenarioRevenue]] - StagingTable[[#This Row],[ScenarioCost]]</f>
        <v>6092.2680000000018</v>
      </c>
    </row>
    <row r="307" spans="1:39" x14ac:dyDescent="0.35">
      <c r="A307" t="s">
        <v>180</v>
      </c>
      <c r="B307" s="6">
        <v>44976</v>
      </c>
      <c r="C307" s="2">
        <v>44997</v>
      </c>
      <c r="D307" t="s">
        <v>649</v>
      </c>
      <c r="E307" t="s">
        <v>656</v>
      </c>
      <c r="F307" t="s">
        <v>671</v>
      </c>
      <c r="G307" t="s">
        <v>705</v>
      </c>
      <c r="H307" t="s">
        <v>711</v>
      </c>
      <c r="I307" t="s">
        <v>716</v>
      </c>
      <c r="J307" t="s">
        <v>732</v>
      </c>
      <c r="K307" t="s">
        <v>899</v>
      </c>
      <c r="L307" s="8">
        <v>1234.81</v>
      </c>
      <c r="M307" s="8">
        <v>2055.2399999999998</v>
      </c>
      <c r="N307" s="8">
        <v>5.2999999999999999E-2</v>
      </c>
      <c r="O307">
        <v>6</v>
      </c>
      <c r="P307">
        <f t="shared" si="64"/>
        <v>21</v>
      </c>
      <c r="Q307">
        <f t="shared" si="65"/>
        <v>11677.873679999999</v>
      </c>
      <c r="R307">
        <f t="shared" si="66"/>
        <v>7408.86</v>
      </c>
      <c r="S307">
        <f t="shared" si="67"/>
        <v>4269.0136799999991</v>
      </c>
      <c r="T307">
        <f t="shared" si="68"/>
        <v>0.36556429680441616</v>
      </c>
      <c r="U307" t="str">
        <f t="shared" si="69"/>
        <v>Feb-2023</v>
      </c>
      <c r="V307" t="str">
        <f t="shared" si="70"/>
        <v>Q1-2023</v>
      </c>
      <c r="W307" t="str">
        <f t="shared" si="71"/>
        <v>High</v>
      </c>
      <c r="X307" t="str">
        <f t="shared" si="72"/>
        <v>Europe &gt; Germany &gt; Berlin</v>
      </c>
      <c r="Y307" t="str" cm="1">
        <f t="array" ref="Y307">TEXT(_xlfn.AGGREGATE(15, 6, IF($E$2:$E$1000=E307, $B$2:$B$1000, ""), 1), "MMM-YYYY")</f>
        <v>Jan-2023</v>
      </c>
      <c r="Z307">
        <f t="shared" si="73"/>
        <v>1</v>
      </c>
      <c r="AA307">
        <f t="shared" si="74"/>
        <v>1</v>
      </c>
      <c r="AB307">
        <f t="shared" si="75"/>
        <v>1429853.4554100002</v>
      </c>
      <c r="AC307">
        <f>SUMIFS($Q$2:Q307, $J$2:J307, J307)</f>
        <v>1187007.78923</v>
      </c>
      <c r="AD307">
        <f t="shared" si="76"/>
        <v>0.83016045087615919</v>
      </c>
      <c r="AE307" t="str">
        <f t="shared" si="77"/>
        <v>B</v>
      </c>
      <c r="AF307">
        <f t="shared" si="78"/>
        <v>0</v>
      </c>
      <c r="AG307">
        <f t="shared" si="79"/>
        <v>0</v>
      </c>
      <c r="AH307">
        <f>MIN(StagingTable[[#This Row],[DiscountPct]], ControlPanel!$B$2/100)</f>
        <v>5.2999999999999999E-2</v>
      </c>
      <c r="AI307">
        <f>StagingTable[[#This Row],[UnitCost]] * (1 + ControlPanel!$B$3/100)</f>
        <v>1420.0314999999998</v>
      </c>
      <c r="AJ307">
        <f>StagingTable[[#This Row],[Quantity]] * (1 + ControlPanel!$B$4/100)</f>
        <v>7.1999999999999993</v>
      </c>
      <c r="AK307">
        <f>StagingTable[[#This Row],[UnitPrice]] * StagingTable[[#This Row],[UpliftedQuantity]] * (1 - StagingTable[[#This Row],[AdjustedDiscountPct]])</f>
        <v>14013.448415999997</v>
      </c>
      <c r="AL307">
        <f>StagingTable[[#This Row],[InflatedUnitCost]] * StagingTable[[#This Row],[UpliftedQuantity]]</f>
        <v>10224.226799999999</v>
      </c>
      <c r="AM307">
        <f>StagingTable[[#This Row],[ScenarioRevenue]] - StagingTable[[#This Row],[ScenarioCost]]</f>
        <v>3789.2216159999989</v>
      </c>
    </row>
    <row r="308" spans="1:39" x14ac:dyDescent="0.35">
      <c r="A308" t="s">
        <v>198</v>
      </c>
      <c r="B308" s="6">
        <v>45157</v>
      </c>
      <c r="C308" s="2">
        <v>45161</v>
      </c>
      <c r="D308" t="s">
        <v>646</v>
      </c>
      <c r="E308" t="s">
        <v>651</v>
      </c>
      <c r="F308" t="s">
        <v>669</v>
      </c>
      <c r="G308" t="s">
        <v>705</v>
      </c>
      <c r="H308" t="s">
        <v>708</v>
      </c>
      <c r="I308" t="s">
        <v>713</v>
      </c>
      <c r="J308" t="s">
        <v>732</v>
      </c>
      <c r="K308" t="s">
        <v>917</v>
      </c>
      <c r="L308" s="8">
        <v>790.63</v>
      </c>
      <c r="M308" s="8">
        <v>1382.31</v>
      </c>
      <c r="N308" s="8">
        <v>0.10100000000000001</v>
      </c>
      <c r="O308">
        <v>9</v>
      </c>
      <c r="P308">
        <f t="shared" si="64"/>
        <v>4</v>
      </c>
      <c r="Q308">
        <f t="shared" si="65"/>
        <v>11184.270209999999</v>
      </c>
      <c r="R308">
        <f t="shared" si="66"/>
        <v>7115.67</v>
      </c>
      <c r="S308">
        <f t="shared" si="67"/>
        <v>4068.6002099999987</v>
      </c>
      <c r="T308">
        <f t="shared" si="68"/>
        <v>0.36377878338116432</v>
      </c>
      <c r="U308" t="str">
        <f t="shared" si="69"/>
        <v>Aug-2023</v>
      </c>
      <c r="V308" t="str">
        <f t="shared" si="70"/>
        <v>Q3-2023</v>
      </c>
      <c r="W308" t="str">
        <f t="shared" si="71"/>
        <v>Medium</v>
      </c>
      <c r="X308" t="str">
        <f t="shared" si="72"/>
        <v>Africa &gt; Nigeria &gt; Abuja</v>
      </c>
      <c r="Y308" t="str" cm="1">
        <f t="array" ref="Y308">TEXT(_xlfn.AGGREGATE(15, 6, IF($E$2:$E$1000=E308, $B$2:$B$1000, ""), 1), "MMM-YYYY")</f>
        <v>Jan-2023</v>
      </c>
      <c r="Z308">
        <f t="shared" si="73"/>
        <v>7</v>
      </c>
      <c r="AA308">
        <f t="shared" si="74"/>
        <v>7</v>
      </c>
      <c r="AB308">
        <f t="shared" si="75"/>
        <v>1429853.4554100002</v>
      </c>
      <c r="AC308">
        <f>SUMIFS($Q$2:Q308, $J$2:J308, J308)</f>
        <v>1198192.05944</v>
      </c>
      <c r="AD308">
        <f t="shared" si="76"/>
        <v>0.83798242044072069</v>
      </c>
      <c r="AE308" t="str">
        <f t="shared" si="77"/>
        <v>B</v>
      </c>
      <c r="AF308">
        <f t="shared" si="78"/>
        <v>1</v>
      </c>
      <c r="AG308">
        <f t="shared" si="79"/>
        <v>0</v>
      </c>
      <c r="AH308">
        <f>MIN(StagingTable[[#This Row],[DiscountPct]], ControlPanel!$B$2/100)</f>
        <v>0.10100000000000001</v>
      </c>
      <c r="AI308">
        <f>StagingTable[[#This Row],[UnitCost]] * (1 + ControlPanel!$B$3/100)</f>
        <v>909.22449999999992</v>
      </c>
      <c r="AJ308">
        <f>StagingTable[[#This Row],[Quantity]] * (1 + ControlPanel!$B$4/100)</f>
        <v>10.799999999999999</v>
      </c>
      <c r="AK308">
        <f>StagingTable[[#This Row],[UnitPrice]] * StagingTable[[#This Row],[UpliftedQuantity]] * (1 - StagingTable[[#This Row],[AdjustedDiscountPct]])</f>
        <v>13421.124252</v>
      </c>
      <c r="AL308">
        <f>StagingTable[[#This Row],[InflatedUnitCost]] * StagingTable[[#This Row],[UpliftedQuantity]]</f>
        <v>9819.6245999999974</v>
      </c>
      <c r="AM308">
        <f>StagingTable[[#This Row],[ScenarioRevenue]] - StagingTable[[#This Row],[ScenarioCost]]</f>
        <v>3601.4996520000022</v>
      </c>
    </row>
    <row r="309" spans="1:39" x14ac:dyDescent="0.35">
      <c r="A309" t="s">
        <v>285</v>
      </c>
      <c r="B309" s="6">
        <v>45707</v>
      </c>
      <c r="C309" s="2">
        <v>45725</v>
      </c>
      <c r="D309" t="s">
        <v>647</v>
      </c>
      <c r="E309" t="s">
        <v>654</v>
      </c>
      <c r="F309" t="s">
        <v>680</v>
      </c>
      <c r="G309" t="s">
        <v>705</v>
      </c>
      <c r="H309" t="s">
        <v>711</v>
      </c>
      <c r="I309" t="s">
        <v>719</v>
      </c>
      <c r="J309" t="s">
        <v>732</v>
      </c>
      <c r="K309" t="s">
        <v>1005</v>
      </c>
      <c r="L309" s="8">
        <v>325.87</v>
      </c>
      <c r="M309" s="8">
        <v>538.79</v>
      </c>
      <c r="N309" s="8">
        <v>0.17399999999999999</v>
      </c>
      <c r="O309">
        <v>24</v>
      </c>
      <c r="P309">
        <f t="shared" si="64"/>
        <v>18</v>
      </c>
      <c r="Q309">
        <f t="shared" si="65"/>
        <v>10680.972960000001</v>
      </c>
      <c r="R309">
        <f t="shared" si="66"/>
        <v>7820.88</v>
      </c>
      <c r="S309">
        <f t="shared" si="67"/>
        <v>2860.0929600000009</v>
      </c>
      <c r="T309">
        <f t="shared" si="68"/>
        <v>0.26777457172778019</v>
      </c>
      <c r="U309" t="str">
        <f t="shared" si="69"/>
        <v>Feb-2025</v>
      </c>
      <c r="V309" t="str">
        <f t="shared" si="70"/>
        <v>Q1-2025</v>
      </c>
      <c r="W309" t="str">
        <f t="shared" si="71"/>
        <v>Low</v>
      </c>
      <c r="X309" t="str">
        <f t="shared" si="72"/>
        <v>Asia &gt; India &gt; Delhi</v>
      </c>
      <c r="Y309" t="str" cm="1">
        <f t="array" ref="Y309">TEXT(_xlfn.AGGREGATE(15, 6, IF($E$2:$E$1000=E309, $B$2:$B$1000, ""), 1), "MMM-YYYY")</f>
        <v>Jan-2023</v>
      </c>
      <c r="Z309">
        <f t="shared" si="73"/>
        <v>25</v>
      </c>
      <c r="AA309">
        <f t="shared" si="74"/>
        <v>25</v>
      </c>
      <c r="AB309">
        <f t="shared" si="75"/>
        <v>1429853.4554100002</v>
      </c>
      <c r="AC309">
        <f>SUMIFS($Q$2:Q309, $J$2:J309, J309)</f>
        <v>1208873.0323999999</v>
      </c>
      <c r="AD309">
        <f t="shared" si="76"/>
        <v>0.84545239781468673</v>
      </c>
      <c r="AE309" t="str">
        <f t="shared" si="77"/>
        <v>B</v>
      </c>
      <c r="AF309">
        <f t="shared" si="78"/>
        <v>0</v>
      </c>
      <c r="AG309">
        <f t="shared" si="79"/>
        <v>0</v>
      </c>
      <c r="AH309">
        <f>MIN(StagingTable[[#This Row],[DiscountPct]], ControlPanel!$B$2/100)</f>
        <v>0.17399999999999999</v>
      </c>
      <c r="AI309">
        <f>StagingTable[[#This Row],[UnitCost]] * (1 + ControlPanel!$B$3/100)</f>
        <v>374.75049999999999</v>
      </c>
      <c r="AJ309">
        <f>StagingTable[[#This Row],[Quantity]] * (1 + ControlPanel!$B$4/100)</f>
        <v>28.799999999999997</v>
      </c>
      <c r="AK309">
        <f>StagingTable[[#This Row],[UnitPrice]] * StagingTable[[#This Row],[UpliftedQuantity]] * (1 - StagingTable[[#This Row],[AdjustedDiscountPct]])</f>
        <v>12817.167551999999</v>
      </c>
      <c r="AL309">
        <f>StagingTable[[#This Row],[InflatedUnitCost]] * StagingTable[[#This Row],[UpliftedQuantity]]</f>
        <v>10792.814399999999</v>
      </c>
      <c r="AM309">
        <f>StagingTable[[#This Row],[ScenarioRevenue]] - StagingTable[[#This Row],[ScenarioCost]]</f>
        <v>2024.3531519999997</v>
      </c>
    </row>
    <row r="310" spans="1:39" x14ac:dyDescent="0.35">
      <c r="A310" t="s">
        <v>201</v>
      </c>
      <c r="B310" s="6">
        <v>45670</v>
      </c>
      <c r="C310" s="2">
        <v>45696</v>
      </c>
      <c r="D310" t="s">
        <v>649</v>
      </c>
      <c r="E310" t="s">
        <v>657</v>
      </c>
      <c r="F310" t="s">
        <v>690</v>
      </c>
      <c r="G310" t="s">
        <v>703</v>
      </c>
      <c r="H310" t="s">
        <v>1427</v>
      </c>
      <c r="I310" t="s">
        <v>718</v>
      </c>
      <c r="J310" t="s">
        <v>732</v>
      </c>
      <c r="K310" t="s">
        <v>920</v>
      </c>
      <c r="L310" s="8">
        <v>594.74</v>
      </c>
      <c r="M310" s="8">
        <v>1020.69</v>
      </c>
      <c r="N310" s="8">
        <v>0.21099999999999999</v>
      </c>
      <c r="O310">
        <v>13</v>
      </c>
      <c r="P310">
        <f t="shared" si="64"/>
        <v>26</v>
      </c>
      <c r="Q310">
        <f t="shared" si="65"/>
        <v>10469.217330000001</v>
      </c>
      <c r="R310">
        <f t="shared" si="66"/>
        <v>7731.62</v>
      </c>
      <c r="S310">
        <f t="shared" si="67"/>
        <v>2737.5973300000014</v>
      </c>
      <c r="T310">
        <f t="shared" si="68"/>
        <v>0.26149016146176429</v>
      </c>
      <c r="U310" t="str">
        <f t="shared" si="69"/>
        <v>Jan-2025</v>
      </c>
      <c r="V310" t="str">
        <f t="shared" si="70"/>
        <v>Q1-2025</v>
      </c>
      <c r="W310" t="str">
        <f t="shared" si="71"/>
        <v>Medium</v>
      </c>
      <c r="X310" t="str">
        <f t="shared" si="72"/>
        <v>Europe &gt; France &gt; Paris</v>
      </c>
      <c r="Y310" t="str" cm="1">
        <f t="array" ref="Y310">TEXT(_xlfn.AGGREGATE(15, 6, IF($E$2:$E$1000=E310, $B$2:$B$1000, ""), 1), "MMM-YYYY")</f>
        <v>Jan-2023</v>
      </c>
      <c r="Z310">
        <f t="shared" si="73"/>
        <v>24</v>
      </c>
      <c r="AA310">
        <f t="shared" si="74"/>
        <v>24</v>
      </c>
      <c r="AB310">
        <f t="shared" si="75"/>
        <v>1429853.4554100002</v>
      </c>
      <c r="AC310">
        <f>SUMIFS($Q$2:Q310, $J$2:J310, J310)</f>
        <v>1219342.2497299998</v>
      </c>
      <c r="AD310">
        <f t="shared" si="76"/>
        <v>0.85277427915181858</v>
      </c>
      <c r="AE310" t="str">
        <f t="shared" si="77"/>
        <v>B</v>
      </c>
      <c r="AF310">
        <f t="shared" si="78"/>
        <v>0</v>
      </c>
      <c r="AG310">
        <f t="shared" si="79"/>
        <v>1</v>
      </c>
      <c r="AH310">
        <f>MIN(StagingTable[[#This Row],[DiscountPct]], ControlPanel!$B$2/100)</f>
        <v>0.21099999999999999</v>
      </c>
      <c r="AI310">
        <f>StagingTable[[#This Row],[UnitCost]] * (1 + ControlPanel!$B$3/100)</f>
        <v>683.95099999999991</v>
      </c>
      <c r="AJ310">
        <f>StagingTable[[#This Row],[Quantity]] * (1 + ControlPanel!$B$4/100)</f>
        <v>15.6</v>
      </c>
      <c r="AK310">
        <f>StagingTable[[#This Row],[UnitPrice]] * StagingTable[[#This Row],[UpliftedQuantity]] * (1 - StagingTable[[#This Row],[AdjustedDiscountPct]])</f>
        <v>12563.060796000002</v>
      </c>
      <c r="AL310">
        <f>StagingTable[[#This Row],[InflatedUnitCost]] * StagingTable[[#This Row],[UpliftedQuantity]]</f>
        <v>10669.635599999998</v>
      </c>
      <c r="AM310">
        <f>StagingTable[[#This Row],[ScenarioRevenue]] - StagingTable[[#This Row],[ScenarioCost]]</f>
        <v>1893.4251960000038</v>
      </c>
    </row>
    <row r="311" spans="1:39" x14ac:dyDescent="0.35">
      <c r="A311" t="s">
        <v>447</v>
      </c>
      <c r="B311" s="6">
        <v>45636</v>
      </c>
      <c r="C311" s="2">
        <v>45645</v>
      </c>
      <c r="D311" t="s">
        <v>646</v>
      </c>
      <c r="E311" t="s">
        <v>651</v>
      </c>
      <c r="F311" t="s">
        <v>665</v>
      </c>
      <c r="G311" t="s">
        <v>701</v>
      </c>
      <c r="H311" t="s">
        <v>707</v>
      </c>
      <c r="I311" t="s">
        <v>719</v>
      </c>
      <c r="J311" t="s">
        <v>732</v>
      </c>
      <c r="K311" t="s">
        <v>1166</v>
      </c>
      <c r="L311" s="8">
        <v>488.68</v>
      </c>
      <c r="M311" s="8">
        <v>984.36</v>
      </c>
      <c r="N311" s="8">
        <v>5.8999999999999997E-2</v>
      </c>
      <c r="O311">
        <v>11</v>
      </c>
      <c r="P311">
        <f t="shared" si="64"/>
        <v>9</v>
      </c>
      <c r="Q311">
        <f t="shared" si="65"/>
        <v>10189.110360000002</v>
      </c>
      <c r="R311">
        <f t="shared" si="66"/>
        <v>5375.4800000000005</v>
      </c>
      <c r="S311">
        <f t="shared" si="67"/>
        <v>4813.6303600000019</v>
      </c>
      <c r="T311">
        <f t="shared" si="68"/>
        <v>0.47242891576649887</v>
      </c>
      <c r="U311" t="str">
        <f t="shared" si="69"/>
        <v>Dec-2024</v>
      </c>
      <c r="V311" t="str">
        <f t="shared" si="70"/>
        <v>Q4-2024</v>
      </c>
      <c r="W311" t="str">
        <f t="shared" si="71"/>
        <v>Medium</v>
      </c>
      <c r="X311" t="str">
        <f t="shared" si="72"/>
        <v>Africa &gt; Nigeria &gt; Lagos</v>
      </c>
      <c r="Y311" t="str" cm="1">
        <f t="array" ref="Y311">TEXT(_xlfn.AGGREGATE(15, 6, IF($E$2:$E$1000=E311, $B$2:$B$1000, ""), 1), "MMM-YYYY")</f>
        <v>Jan-2023</v>
      </c>
      <c r="Z311">
        <f t="shared" si="73"/>
        <v>23</v>
      </c>
      <c r="AA311">
        <f t="shared" si="74"/>
        <v>23</v>
      </c>
      <c r="AB311">
        <f t="shared" si="75"/>
        <v>1429853.4554100002</v>
      </c>
      <c r="AC311">
        <f>SUMIFS($Q$2:Q311, $J$2:J311, J311)</f>
        <v>1229531.3600899999</v>
      </c>
      <c r="AD311">
        <f t="shared" si="76"/>
        <v>0.8599002614134611</v>
      </c>
      <c r="AE311" t="str">
        <f t="shared" si="77"/>
        <v>B</v>
      </c>
      <c r="AF311">
        <f t="shared" si="78"/>
        <v>0</v>
      </c>
      <c r="AG311">
        <f t="shared" si="79"/>
        <v>0</v>
      </c>
      <c r="AH311">
        <f>MIN(StagingTable[[#This Row],[DiscountPct]], ControlPanel!$B$2/100)</f>
        <v>5.8999999999999997E-2</v>
      </c>
      <c r="AI311">
        <f>StagingTable[[#This Row],[UnitCost]] * (1 + ControlPanel!$B$3/100)</f>
        <v>561.98199999999997</v>
      </c>
      <c r="AJ311">
        <f>StagingTable[[#This Row],[Quantity]] * (1 + ControlPanel!$B$4/100)</f>
        <v>13.2</v>
      </c>
      <c r="AK311">
        <f>StagingTable[[#This Row],[UnitPrice]] * StagingTable[[#This Row],[UpliftedQuantity]] * (1 - StagingTable[[#This Row],[AdjustedDiscountPct]])</f>
        <v>12226.932432</v>
      </c>
      <c r="AL311">
        <f>StagingTable[[#This Row],[InflatedUnitCost]] * StagingTable[[#This Row],[UpliftedQuantity]]</f>
        <v>7418.1623999999993</v>
      </c>
      <c r="AM311">
        <f>StagingTable[[#This Row],[ScenarioRevenue]] - StagingTable[[#This Row],[ScenarioCost]]</f>
        <v>4808.7700320000004</v>
      </c>
    </row>
    <row r="312" spans="1:39" x14ac:dyDescent="0.35">
      <c r="A312" t="s">
        <v>155</v>
      </c>
      <c r="B312" s="6">
        <v>45048</v>
      </c>
      <c r="C312" s="2">
        <v>45064</v>
      </c>
      <c r="D312" t="s">
        <v>647</v>
      </c>
      <c r="E312" t="s">
        <v>654</v>
      </c>
      <c r="F312" t="s">
        <v>680</v>
      </c>
      <c r="G312" t="s">
        <v>705</v>
      </c>
      <c r="H312" t="s">
        <v>709</v>
      </c>
      <c r="I312" t="s">
        <v>723</v>
      </c>
      <c r="J312" t="s">
        <v>732</v>
      </c>
      <c r="K312" t="s">
        <v>874</v>
      </c>
      <c r="L312" s="8">
        <v>1463.92</v>
      </c>
      <c r="M312" s="8">
        <v>2252.2399999999998</v>
      </c>
      <c r="N312" s="8">
        <v>0.11799999999999999</v>
      </c>
      <c r="O312">
        <v>5</v>
      </c>
      <c r="P312">
        <f t="shared" si="64"/>
        <v>16</v>
      </c>
      <c r="Q312">
        <f t="shared" si="65"/>
        <v>9932.3783999999996</v>
      </c>
      <c r="R312">
        <f t="shared" si="66"/>
        <v>7319.6</v>
      </c>
      <c r="S312">
        <f t="shared" si="67"/>
        <v>2612.7783999999992</v>
      </c>
      <c r="T312">
        <f t="shared" si="68"/>
        <v>0.26305667130040067</v>
      </c>
      <c r="U312" t="str">
        <f t="shared" si="69"/>
        <v>May-2023</v>
      </c>
      <c r="V312" t="str">
        <f t="shared" si="70"/>
        <v>Q2-2023</v>
      </c>
      <c r="W312" t="str">
        <f t="shared" si="71"/>
        <v>High</v>
      </c>
      <c r="X312" t="str">
        <f t="shared" si="72"/>
        <v>Asia &gt; India &gt; Delhi</v>
      </c>
      <c r="Y312" t="str" cm="1">
        <f t="array" ref="Y312">TEXT(_xlfn.AGGREGATE(15, 6, IF($E$2:$E$1000=E312, $B$2:$B$1000, ""), 1), "MMM-YYYY")</f>
        <v>Jan-2023</v>
      </c>
      <c r="Z312">
        <f t="shared" si="73"/>
        <v>4</v>
      </c>
      <c r="AA312">
        <f t="shared" si="74"/>
        <v>4</v>
      </c>
      <c r="AB312">
        <f t="shared" si="75"/>
        <v>1429853.4554100002</v>
      </c>
      <c r="AC312">
        <f>SUMIFS($Q$2:Q312, $J$2:J312, J312)</f>
        <v>1239463.7384899999</v>
      </c>
      <c r="AD312">
        <f t="shared" si="76"/>
        <v>0.86684669243575918</v>
      </c>
      <c r="AE312" t="str">
        <f t="shared" si="77"/>
        <v>B</v>
      </c>
      <c r="AF312">
        <f t="shared" si="78"/>
        <v>0</v>
      </c>
      <c r="AG312">
        <f t="shared" si="79"/>
        <v>0</v>
      </c>
      <c r="AH312">
        <f>MIN(StagingTable[[#This Row],[DiscountPct]], ControlPanel!$B$2/100)</f>
        <v>0.11799999999999999</v>
      </c>
      <c r="AI312">
        <f>StagingTable[[#This Row],[UnitCost]] * (1 + ControlPanel!$B$3/100)</f>
        <v>1683.508</v>
      </c>
      <c r="AJ312">
        <f>StagingTable[[#This Row],[Quantity]] * (1 + ControlPanel!$B$4/100)</f>
        <v>6</v>
      </c>
      <c r="AK312">
        <f>StagingTable[[#This Row],[UnitPrice]] * StagingTable[[#This Row],[UpliftedQuantity]] * (1 - StagingTable[[#This Row],[AdjustedDiscountPct]])</f>
        <v>11918.854079999999</v>
      </c>
      <c r="AL312">
        <f>StagingTable[[#This Row],[InflatedUnitCost]] * StagingTable[[#This Row],[UpliftedQuantity]]</f>
        <v>10101.048000000001</v>
      </c>
      <c r="AM312">
        <f>StagingTable[[#This Row],[ScenarioRevenue]] - StagingTable[[#This Row],[ScenarioCost]]</f>
        <v>1817.8060799999985</v>
      </c>
    </row>
    <row r="313" spans="1:39" x14ac:dyDescent="0.35">
      <c r="A313" t="s">
        <v>286</v>
      </c>
      <c r="B313" s="6">
        <v>45382</v>
      </c>
      <c r="C313" s="2">
        <v>45399</v>
      </c>
      <c r="D313" t="s">
        <v>649</v>
      </c>
      <c r="E313" t="s">
        <v>656</v>
      </c>
      <c r="F313" t="s">
        <v>698</v>
      </c>
      <c r="G313" t="s">
        <v>702</v>
      </c>
      <c r="H313" t="s">
        <v>711</v>
      </c>
      <c r="I313" t="s">
        <v>722</v>
      </c>
      <c r="J313" t="s">
        <v>732</v>
      </c>
      <c r="K313" t="s">
        <v>1006</v>
      </c>
      <c r="L313" s="8">
        <v>1025.51</v>
      </c>
      <c r="M313" s="8">
        <v>1436.54</v>
      </c>
      <c r="N313" s="8">
        <v>0.13900000000000001</v>
      </c>
      <c r="O313">
        <v>8</v>
      </c>
      <c r="P313">
        <f t="shared" si="64"/>
        <v>17</v>
      </c>
      <c r="Q313">
        <f t="shared" si="65"/>
        <v>9894.8875200000002</v>
      </c>
      <c r="R313">
        <f t="shared" si="66"/>
        <v>8204.08</v>
      </c>
      <c r="S313">
        <f t="shared" si="67"/>
        <v>1690.8075200000003</v>
      </c>
      <c r="T313">
        <f t="shared" si="68"/>
        <v>0.17087688127656456</v>
      </c>
      <c r="U313" t="str">
        <f t="shared" si="69"/>
        <v>Mar-2024</v>
      </c>
      <c r="V313" t="str">
        <f t="shared" si="70"/>
        <v>Q1-2024</v>
      </c>
      <c r="W313" t="str">
        <f t="shared" si="71"/>
        <v>Medium</v>
      </c>
      <c r="X313" t="str">
        <f t="shared" si="72"/>
        <v>Europe &gt; Germany &gt; Frankfurt</v>
      </c>
      <c r="Y313" t="str" cm="1">
        <f t="array" ref="Y313">TEXT(_xlfn.AGGREGATE(15, 6, IF($E$2:$E$1000=E313, $B$2:$B$1000, ""), 1), "MMM-YYYY")</f>
        <v>Jan-2023</v>
      </c>
      <c r="Z313">
        <f t="shared" si="73"/>
        <v>14</v>
      </c>
      <c r="AA313">
        <f t="shared" si="74"/>
        <v>14</v>
      </c>
      <c r="AB313">
        <f t="shared" si="75"/>
        <v>1429853.4554100002</v>
      </c>
      <c r="AC313">
        <f>SUMIFS($Q$2:Q313, $J$2:J313, J313)</f>
        <v>1249358.62601</v>
      </c>
      <c r="AD313">
        <f t="shared" si="76"/>
        <v>0.87376690337245466</v>
      </c>
      <c r="AE313" t="str">
        <f t="shared" si="77"/>
        <v>B</v>
      </c>
      <c r="AF313">
        <f t="shared" si="78"/>
        <v>0</v>
      </c>
      <c r="AG313">
        <f t="shared" si="79"/>
        <v>0</v>
      </c>
      <c r="AH313">
        <f>MIN(StagingTable[[#This Row],[DiscountPct]], ControlPanel!$B$2/100)</f>
        <v>0.13900000000000001</v>
      </c>
      <c r="AI313">
        <f>StagingTable[[#This Row],[UnitCost]] * (1 + ControlPanel!$B$3/100)</f>
        <v>1179.3364999999999</v>
      </c>
      <c r="AJ313">
        <f>StagingTable[[#This Row],[Quantity]] * (1 + ControlPanel!$B$4/100)</f>
        <v>9.6</v>
      </c>
      <c r="AK313">
        <f>StagingTable[[#This Row],[UnitPrice]] * StagingTable[[#This Row],[UpliftedQuantity]] * (1 - StagingTable[[#This Row],[AdjustedDiscountPct]])</f>
        <v>11873.865023999999</v>
      </c>
      <c r="AL313">
        <f>StagingTable[[#This Row],[InflatedUnitCost]] * StagingTable[[#This Row],[UpliftedQuantity]]</f>
        <v>11321.630399999998</v>
      </c>
      <c r="AM313">
        <f>StagingTable[[#This Row],[ScenarioRevenue]] - StagingTable[[#This Row],[ScenarioCost]]</f>
        <v>552.23462400000062</v>
      </c>
    </row>
    <row r="314" spans="1:39" x14ac:dyDescent="0.35">
      <c r="A314" t="s">
        <v>55</v>
      </c>
      <c r="B314" s="6">
        <v>45531</v>
      </c>
      <c r="C314" s="2">
        <v>45554</v>
      </c>
      <c r="D314" t="s">
        <v>649</v>
      </c>
      <c r="E314" t="s">
        <v>656</v>
      </c>
      <c r="F314" t="s">
        <v>671</v>
      </c>
      <c r="G314" t="s">
        <v>705</v>
      </c>
      <c r="H314" t="s">
        <v>711</v>
      </c>
      <c r="I314" t="s">
        <v>726</v>
      </c>
      <c r="J314" t="s">
        <v>732</v>
      </c>
      <c r="K314" t="s">
        <v>774</v>
      </c>
      <c r="L314" s="8">
        <v>1024.01</v>
      </c>
      <c r="M314" s="8">
        <v>1580.97</v>
      </c>
      <c r="N314" s="8">
        <v>3.6999999999999998E-2</v>
      </c>
      <c r="O314">
        <v>6</v>
      </c>
      <c r="P314">
        <f t="shared" si="64"/>
        <v>23</v>
      </c>
      <c r="Q314">
        <f t="shared" si="65"/>
        <v>9134.8446599999988</v>
      </c>
      <c r="R314">
        <f t="shared" si="66"/>
        <v>6144.0599999999995</v>
      </c>
      <c r="S314">
        <f t="shared" si="67"/>
        <v>2990.7846599999993</v>
      </c>
      <c r="T314">
        <f t="shared" si="68"/>
        <v>0.32740399769425305</v>
      </c>
      <c r="U314" t="str">
        <f t="shared" si="69"/>
        <v>Aug-2024</v>
      </c>
      <c r="V314" t="str">
        <f t="shared" si="70"/>
        <v>Q3-2024</v>
      </c>
      <c r="W314" t="str">
        <f t="shared" si="71"/>
        <v>Medium</v>
      </c>
      <c r="X314" t="str">
        <f t="shared" si="72"/>
        <v>Europe &gt; Germany &gt; Berlin</v>
      </c>
      <c r="Y314" t="str" cm="1">
        <f t="array" ref="Y314">TEXT(_xlfn.AGGREGATE(15, 6, IF($E$2:$E$1000=E314, $B$2:$B$1000, ""), 1), "MMM-YYYY")</f>
        <v>Jan-2023</v>
      </c>
      <c r="Z314">
        <f t="shared" si="73"/>
        <v>19</v>
      </c>
      <c r="AA314">
        <f t="shared" si="74"/>
        <v>19</v>
      </c>
      <c r="AB314">
        <f t="shared" si="75"/>
        <v>1429853.4554100002</v>
      </c>
      <c r="AC314">
        <f>SUMIFS($Q$2:Q314, $J$2:J314, J314)</f>
        <v>1258493.47067</v>
      </c>
      <c r="AD314">
        <f t="shared" si="76"/>
        <v>0.88015556133277728</v>
      </c>
      <c r="AE314" t="str">
        <f t="shared" si="77"/>
        <v>B</v>
      </c>
      <c r="AF314">
        <f t="shared" si="78"/>
        <v>0</v>
      </c>
      <c r="AG314">
        <f t="shared" si="79"/>
        <v>0</v>
      </c>
      <c r="AH314">
        <f>MIN(StagingTable[[#This Row],[DiscountPct]], ControlPanel!$B$2/100)</f>
        <v>3.6999999999999998E-2</v>
      </c>
      <c r="AI314">
        <f>StagingTable[[#This Row],[UnitCost]] * (1 + ControlPanel!$B$3/100)</f>
        <v>1177.6115</v>
      </c>
      <c r="AJ314">
        <f>StagingTable[[#This Row],[Quantity]] * (1 + ControlPanel!$B$4/100)</f>
        <v>7.1999999999999993</v>
      </c>
      <c r="AK314">
        <f>StagingTable[[#This Row],[UnitPrice]] * StagingTable[[#This Row],[UpliftedQuantity]] * (1 - StagingTable[[#This Row],[AdjustedDiscountPct]])</f>
        <v>10961.813591999999</v>
      </c>
      <c r="AL314">
        <f>StagingTable[[#This Row],[InflatedUnitCost]] * StagingTable[[#This Row],[UpliftedQuantity]]</f>
        <v>8478.8027999999995</v>
      </c>
      <c r="AM314">
        <f>StagingTable[[#This Row],[ScenarioRevenue]] - StagingTable[[#This Row],[ScenarioCost]]</f>
        <v>2483.0107919999991</v>
      </c>
    </row>
    <row r="315" spans="1:39" x14ac:dyDescent="0.35">
      <c r="A315" t="s">
        <v>560</v>
      </c>
      <c r="B315" s="6">
        <v>45355</v>
      </c>
      <c r="C315" s="2">
        <v>45367</v>
      </c>
      <c r="D315" t="s">
        <v>646</v>
      </c>
      <c r="E315" t="s">
        <v>661</v>
      </c>
      <c r="F315" t="s">
        <v>682</v>
      </c>
      <c r="G315" t="s">
        <v>706</v>
      </c>
      <c r="H315" t="s">
        <v>710</v>
      </c>
      <c r="I315" t="s">
        <v>724</v>
      </c>
      <c r="J315" t="s">
        <v>732</v>
      </c>
      <c r="K315" t="s">
        <v>1278</v>
      </c>
      <c r="L315" s="8">
        <v>441.08</v>
      </c>
      <c r="M315" s="8">
        <v>1054.29</v>
      </c>
      <c r="N315" s="8">
        <v>0.23699999999999999</v>
      </c>
      <c r="O315">
        <v>11</v>
      </c>
      <c r="P315">
        <f t="shared" si="64"/>
        <v>12</v>
      </c>
      <c r="Q315">
        <f t="shared" si="65"/>
        <v>8848.6559699999998</v>
      </c>
      <c r="R315">
        <f t="shared" si="66"/>
        <v>4851.88</v>
      </c>
      <c r="S315">
        <f t="shared" si="67"/>
        <v>3996.7759699999997</v>
      </c>
      <c r="T315">
        <f t="shared" si="68"/>
        <v>0.45168169985932899</v>
      </c>
      <c r="U315" t="str">
        <f t="shared" si="69"/>
        <v>Mar-2024</v>
      </c>
      <c r="V315" t="str">
        <f t="shared" si="70"/>
        <v>Q1-2024</v>
      </c>
      <c r="W315" t="str">
        <f t="shared" si="71"/>
        <v>Medium</v>
      </c>
      <c r="X315" t="str">
        <f t="shared" si="72"/>
        <v>Africa &gt; South Africa &gt; Johannesburg</v>
      </c>
      <c r="Y315" t="str" cm="1">
        <f t="array" ref="Y315">TEXT(_xlfn.AGGREGATE(15, 6, IF($E$2:$E$1000=E315, $B$2:$B$1000, ""), 1), "MMM-YYYY")</f>
        <v>Jan-2023</v>
      </c>
      <c r="Z315">
        <f t="shared" si="73"/>
        <v>14</v>
      </c>
      <c r="AA315">
        <f t="shared" si="74"/>
        <v>14</v>
      </c>
      <c r="AB315">
        <f t="shared" si="75"/>
        <v>1429853.4554100002</v>
      </c>
      <c r="AC315">
        <f>SUMIFS($Q$2:Q315, $J$2:J315, J315)</f>
        <v>1267342.1266399999</v>
      </c>
      <c r="AD315">
        <f t="shared" si="76"/>
        <v>0.88634406683068001</v>
      </c>
      <c r="AE315" t="str">
        <f t="shared" si="77"/>
        <v>B</v>
      </c>
      <c r="AF315">
        <f t="shared" si="78"/>
        <v>0</v>
      </c>
      <c r="AG315">
        <f t="shared" si="79"/>
        <v>1</v>
      </c>
      <c r="AH315">
        <f>MIN(StagingTable[[#This Row],[DiscountPct]], ControlPanel!$B$2/100)</f>
        <v>0.23699999999999999</v>
      </c>
      <c r="AI315">
        <f>StagingTable[[#This Row],[UnitCost]] * (1 + ControlPanel!$B$3/100)</f>
        <v>507.24199999999996</v>
      </c>
      <c r="AJ315">
        <f>StagingTable[[#This Row],[Quantity]] * (1 + ControlPanel!$B$4/100)</f>
        <v>13.2</v>
      </c>
      <c r="AK315">
        <f>StagingTable[[#This Row],[UnitPrice]] * StagingTable[[#This Row],[UpliftedQuantity]] * (1 - StagingTable[[#This Row],[AdjustedDiscountPct]])</f>
        <v>10618.387164</v>
      </c>
      <c r="AL315">
        <f>StagingTable[[#This Row],[InflatedUnitCost]] * StagingTable[[#This Row],[UpliftedQuantity]]</f>
        <v>6695.594399999999</v>
      </c>
      <c r="AM315">
        <f>StagingTable[[#This Row],[ScenarioRevenue]] - StagingTable[[#This Row],[ScenarioCost]]</f>
        <v>3922.7927640000007</v>
      </c>
    </row>
    <row r="316" spans="1:39" x14ac:dyDescent="0.35">
      <c r="A316" t="s">
        <v>82</v>
      </c>
      <c r="B316" s="6">
        <v>45434</v>
      </c>
      <c r="C316" s="2">
        <v>45449</v>
      </c>
      <c r="D316" t="s">
        <v>647</v>
      </c>
      <c r="E316" t="s">
        <v>652</v>
      </c>
      <c r="F316" t="s">
        <v>694</v>
      </c>
      <c r="G316" t="s">
        <v>701</v>
      </c>
      <c r="H316" t="s">
        <v>710</v>
      </c>
      <c r="I316" t="s">
        <v>712</v>
      </c>
      <c r="J316" t="s">
        <v>732</v>
      </c>
      <c r="K316" t="s">
        <v>801</v>
      </c>
      <c r="L316" s="8">
        <v>673.88</v>
      </c>
      <c r="M316" s="8">
        <v>1228.01</v>
      </c>
      <c r="N316" s="8">
        <v>0.105</v>
      </c>
      <c r="O316">
        <v>8</v>
      </c>
      <c r="P316">
        <f t="shared" si="64"/>
        <v>15</v>
      </c>
      <c r="Q316">
        <f t="shared" si="65"/>
        <v>8792.5516000000007</v>
      </c>
      <c r="R316">
        <f t="shared" si="66"/>
        <v>5391.04</v>
      </c>
      <c r="S316">
        <f t="shared" si="67"/>
        <v>3401.5116000000007</v>
      </c>
      <c r="T316">
        <f t="shared" si="68"/>
        <v>0.38686285332690007</v>
      </c>
      <c r="U316" t="str">
        <f t="shared" si="69"/>
        <v>May-2024</v>
      </c>
      <c r="V316" t="str">
        <f t="shared" si="70"/>
        <v>Q2-2024</v>
      </c>
      <c r="W316" t="str">
        <f t="shared" si="71"/>
        <v>Medium</v>
      </c>
      <c r="X316" t="str">
        <f t="shared" si="72"/>
        <v>Asia &gt; Japan &gt; Nagoya</v>
      </c>
      <c r="Y316" t="str" cm="1">
        <f t="array" ref="Y316">TEXT(_xlfn.AGGREGATE(15, 6, IF($E$2:$E$1000=E316, $B$2:$B$1000, ""), 1), "MMM-YYYY")</f>
        <v>Mar-2023</v>
      </c>
      <c r="Z316">
        <f t="shared" si="73"/>
        <v>14</v>
      </c>
      <c r="AA316">
        <f t="shared" si="74"/>
        <v>14</v>
      </c>
      <c r="AB316">
        <f t="shared" si="75"/>
        <v>1429853.4554100002</v>
      </c>
      <c r="AC316">
        <f>SUMIFS($Q$2:Q316, $J$2:J316, J316)</f>
        <v>1276134.6782399998</v>
      </c>
      <c r="AD316">
        <f t="shared" si="76"/>
        <v>0.89249333448236301</v>
      </c>
      <c r="AE316" t="str">
        <f t="shared" si="77"/>
        <v>B</v>
      </c>
      <c r="AF316">
        <f t="shared" si="78"/>
        <v>0</v>
      </c>
      <c r="AG316">
        <f t="shared" si="79"/>
        <v>0</v>
      </c>
      <c r="AH316">
        <f>MIN(StagingTable[[#This Row],[DiscountPct]], ControlPanel!$B$2/100)</f>
        <v>0.105</v>
      </c>
      <c r="AI316">
        <f>StagingTable[[#This Row],[UnitCost]] * (1 + ControlPanel!$B$3/100)</f>
        <v>774.96199999999999</v>
      </c>
      <c r="AJ316">
        <f>StagingTable[[#This Row],[Quantity]] * (1 + ControlPanel!$B$4/100)</f>
        <v>9.6</v>
      </c>
      <c r="AK316">
        <f>StagingTable[[#This Row],[UnitPrice]] * StagingTable[[#This Row],[UpliftedQuantity]] * (1 - StagingTable[[#This Row],[AdjustedDiscountPct]])</f>
        <v>10551.061919999998</v>
      </c>
      <c r="AL316">
        <f>StagingTable[[#This Row],[InflatedUnitCost]] * StagingTable[[#This Row],[UpliftedQuantity]]</f>
        <v>7439.6351999999997</v>
      </c>
      <c r="AM316">
        <f>StagingTable[[#This Row],[ScenarioRevenue]] - StagingTable[[#This Row],[ScenarioCost]]</f>
        <v>3111.4267199999986</v>
      </c>
    </row>
    <row r="317" spans="1:39" x14ac:dyDescent="0.35">
      <c r="A317" t="s">
        <v>230</v>
      </c>
      <c r="B317" s="6">
        <v>45280</v>
      </c>
      <c r="C317" s="2">
        <v>45305</v>
      </c>
      <c r="D317" t="s">
        <v>647</v>
      </c>
      <c r="E317" t="s">
        <v>654</v>
      </c>
      <c r="F317" t="s">
        <v>691</v>
      </c>
      <c r="G317" t="s">
        <v>703</v>
      </c>
      <c r="H317" t="s">
        <v>709</v>
      </c>
      <c r="I317" t="s">
        <v>716</v>
      </c>
      <c r="J317" t="s">
        <v>732</v>
      </c>
      <c r="K317" t="s">
        <v>950</v>
      </c>
      <c r="L317" s="8">
        <v>1085.6099999999999</v>
      </c>
      <c r="M317" s="8">
        <v>1246.4100000000001</v>
      </c>
      <c r="N317" s="8">
        <v>0.113</v>
      </c>
      <c r="O317">
        <v>7</v>
      </c>
      <c r="P317">
        <f t="shared" si="64"/>
        <v>25</v>
      </c>
      <c r="Q317">
        <f t="shared" si="65"/>
        <v>7738.9596900000006</v>
      </c>
      <c r="R317">
        <f t="shared" si="66"/>
        <v>7599.2699999999995</v>
      </c>
      <c r="S317">
        <f t="shared" si="67"/>
        <v>139.68969000000106</v>
      </c>
      <c r="T317">
        <f t="shared" si="68"/>
        <v>1.8050189637310417E-2</v>
      </c>
      <c r="U317" t="str">
        <f t="shared" si="69"/>
        <v>Dec-2023</v>
      </c>
      <c r="V317" t="str">
        <f t="shared" si="70"/>
        <v>Q4-2023</v>
      </c>
      <c r="W317" t="str">
        <f t="shared" si="71"/>
        <v>Medium</v>
      </c>
      <c r="X317" t="str">
        <f t="shared" si="72"/>
        <v>Asia &gt; India &gt; Mumbai</v>
      </c>
      <c r="Y317" t="str" cm="1">
        <f t="array" ref="Y317">TEXT(_xlfn.AGGREGATE(15, 6, IF($E$2:$E$1000=E317, $B$2:$B$1000, ""), 1), "MMM-YYYY")</f>
        <v>Jan-2023</v>
      </c>
      <c r="Z317">
        <f t="shared" si="73"/>
        <v>11</v>
      </c>
      <c r="AA317">
        <f t="shared" si="74"/>
        <v>11</v>
      </c>
      <c r="AB317">
        <f t="shared" si="75"/>
        <v>1429853.4554100002</v>
      </c>
      <c r="AC317">
        <f>SUMIFS($Q$2:Q317, $J$2:J317, J317)</f>
        <v>1283873.6379299997</v>
      </c>
      <c r="AD317">
        <f t="shared" si="76"/>
        <v>0.89790574906283538</v>
      </c>
      <c r="AE317" t="str">
        <f t="shared" si="77"/>
        <v>B</v>
      </c>
      <c r="AF317">
        <f t="shared" si="78"/>
        <v>0</v>
      </c>
      <c r="AG317">
        <f t="shared" si="79"/>
        <v>0</v>
      </c>
      <c r="AH317">
        <f>MIN(StagingTable[[#This Row],[DiscountPct]], ControlPanel!$B$2/100)</f>
        <v>0.113</v>
      </c>
      <c r="AI317">
        <f>StagingTable[[#This Row],[UnitCost]] * (1 + ControlPanel!$B$3/100)</f>
        <v>1248.4514999999999</v>
      </c>
      <c r="AJ317">
        <f>StagingTable[[#This Row],[Quantity]] * (1 + ControlPanel!$B$4/100)</f>
        <v>8.4</v>
      </c>
      <c r="AK317">
        <f>StagingTable[[#This Row],[UnitPrice]] * StagingTable[[#This Row],[UpliftedQuantity]] * (1 - StagingTable[[#This Row],[AdjustedDiscountPct]])</f>
        <v>9286.7516280000018</v>
      </c>
      <c r="AL317">
        <f>StagingTable[[#This Row],[InflatedUnitCost]] * StagingTable[[#This Row],[UpliftedQuantity]]</f>
        <v>10486.9926</v>
      </c>
      <c r="AM317">
        <f>StagingTable[[#This Row],[ScenarioRevenue]] - StagingTable[[#This Row],[ScenarioCost]]</f>
        <v>-1200.2409719999978</v>
      </c>
    </row>
    <row r="318" spans="1:39" x14ac:dyDescent="0.35">
      <c r="A318" t="s">
        <v>145</v>
      </c>
      <c r="B318" s="6">
        <v>45700</v>
      </c>
      <c r="C318" s="2">
        <v>45716</v>
      </c>
      <c r="D318" t="s">
        <v>648</v>
      </c>
      <c r="E318" t="s">
        <v>655</v>
      </c>
      <c r="F318" t="s">
        <v>670</v>
      </c>
      <c r="G318" t="s">
        <v>703</v>
      </c>
      <c r="H318" t="s">
        <v>711</v>
      </c>
      <c r="I318" t="s">
        <v>717</v>
      </c>
      <c r="J318" t="s">
        <v>732</v>
      </c>
      <c r="K318" t="s">
        <v>864</v>
      </c>
      <c r="L318" s="8">
        <v>414.95</v>
      </c>
      <c r="M318" s="8">
        <v>1027.73</v>
      </c>
      <c r="N318" s="8">
        <v>6.3E-2</v>
      </c>
      <c r="O318">
        <v>8</v>
      </c>
      <c r="P318">
        <f t="shared" si="64"/>
        <v>16</v>
      </c>
      <c r="Q318">
        <f t="shared" si="65"/>
        <v>7703.8640800000003</v>
      </c>
      <c r="R318">
        <f t="shared" si="66"/>
        <v>3319.6</v>
      </c>
      <c r="S318">
        <f t="shared" si="67"/>
        <v>4384.2640800000008</v>
      </c>
      <c r="T318">
        <f t="shared" si="68"/>
        <v>0.56909935513815568</v>
      </c>
      <c r="U318" t="str">
        <f t="shared" si="69"/>
        <v>Feb-2025</v>
      </c>
      <c r="V318" t="str">
        <f t="shared" si="70"/>
        <v>Q1-2025</v>
      </c>
      <c r="W318" t="str">
        <f t="shared" si="71"/>
        <v>Medium</v>
      </c>
      <c r="X318" t="str">
        <f t="shared" si="72"/>
        <v>Americas &gt; Brazil &gt; São Paulo</v>
      </c>
      <c r="Y318" t="str" cm="1">
        <f t="array" ref="Y318">TEXT(_xlfn.AGGREGATE(15, 6, IF($E$2:$E$1000=E318, $B$2:$B$1000, ""), 1), "MMM-YYYY")</f>
        <v>Jan-2023</v>
      </c>
      <c r="Z318">
        <f t="shared" si="73"/>
        <v>25</v>
      </c>
      <c r="AA318">
        <f t="shared" si="74"/>
        <v>25</v>
      </c>
      <c r="AB318">
        <f t="shared" si="75"/>
        <v>1429853.4554100002</v>
      </c>
      <c r="AC318">
        <f>SUMIFS($Q$2:Q318, $J$2:J318, J318)</f>
        <v>1291577.5020099997</v>
      </c>
      <c r="AD318">
        <f t="shared" si="76"/>
        <v>0.90329361874336223</v>
      </c>
      <c r="AE318" t="str">
        <f t="shared" si="77"/>
        <v>B</v>
      </c>
      <c r="AF318">
        <f t="shared" si="78"/>
        <v>0</v>
      </c>
      <c r="AG318">
        <f t="shared" si="79"/>
        <v>0</v>
      </c>
      <c r="AH318">
        <f>MIN(StagingTable[[#This Row],[DiscountPct]], ControlPanel!$B$2/100)</f>
        <v>6.3E-2</v>
      </c>
      <c r="AI318">
        <f>StagingTable[[#This Row],[UnitCost]] * (1 + ControlPanel!$B$3/100)</f>
        <v>477.19249999999994</v>
      </c>
      <c r="AJ318">
        <f>StagingTable[[#This Row],[Quantity]] * (1 + ControlPanel!$B$4/100)</f>
        <v>9.6</v>
      </c>
      <c r="AK318">
        <f>StagingTable[[#This Row],[UnitPrice]] * StagingTable[[#This Row],[UpliftedQuantity]] * (1 - StagingTable[[#This Row],[AdjustedDiscountPct]])</f>
        <v>9244.6368960000018</v>
      </c>
      <c r="AL318">
        <f>StagingTable[[#This Row],[InflatedUnitCost]] * StagingTable[[#This Row],[UpliftedQuantity]]</f>
        <v>4581.0479999999989</v>
      </c>
      <c r="AM318">
        <f>StagingTable[[#This Row],[ScenarioRevenue]] - StagingTable[[#This Row],[ScenarioCost]]</f>
        <v>4663.5888960000029</v>
      </c>
    </row>
    <row r="319" spans="1:39" x14ac:dyDescent="0.35">
      <c r="A319" t="s">
        <v>247</v>
      </c>
      <c r="B319" s="6">
        <v>45540</v>
      </c>
      <c r="C319" s="2">
        <v>45560</v>
      </c>
      <c r="D319" t="s">
        <v>647</v>
      </c>
      <c r="E319" t="s">
        <v>652</v>
      </c>
      <c r="F319" t="s">
        <v>666</v>
      </c>
      <c r="G319" t="s">
        <v>706</v>
      </c>
      <c r="H319" t="s">
        <v>710</v>
      </c>
      <c r="I319" t="s">
        <v>726</v>
      </c>
      <c r="J319" t="s">
        <v>732</v>
      </c>
      <c r="K319" t="s">
        <v>967</v>
      </c>
      <c r="L319" s="8">
        <v>195.54</v>
      </c>
      <c r="M319" s="8">
        <v>405.97</v>
      </c>
      <c r="N319" s="8">
        <v>0.187</v>
      </c>
      <c r="O319">
        <v>22</v>
      </c>
      <c r="P319">
        <f t="shared" si="64"/>
        <v>20</v>
      </c>
      <c r="Q319">
        <f t="shared" si="65"/>
        <v>7261.1794199999995</v>
      </c>
      <c r="R319">
        <f t="shared" si="66"/>
        <v>4301.88</v>
      </c>
      <c r="S319">
        <f t="shared" si="67"/>
        <v>2959.2994199999994</v>
      </c>
      <c r="T319">
        <f t="shared" si="68"/>
        <v>0.40755079152141371</v>
      </c>
      <c r="U319" t="str">
        <f t="shared" si="69"/>
        <v>Sep-2024</v>
      </c>
      <c r="V319" t="str">
        <f t="shared" si="70"/>
        <v>Q3-2024</v>
      </c>
      <c r="W319" t="str">
        <f t="shared" si="71"/>
        <v>Low</v>
      </c>
      <c r="X319" t="str">
        <f t="shared" si="72"/>
        <v>Asia &gt; Japan &gt; Osaka</v>
      </c>
      <c r="Y319" t="str" cm="1">
        <f t="array" ref="Y319">TEXT(_xlfn.AGGREGATE(15, 6, IF($E$2:$E$1000=E319, $B$2:$B$1000, ""), 1), "MMM-YYYY")</f>
        <v>Mar-2023</v>
      </c>
      <c r="Z319">
        <f t="shared" si="73"/>
        <v>18</v>
      </c>
      <c r="AA319">
        <f t="shared" si="74"/>
        <v>18</v>
      </c>
      <c r="AB319">
        <f t="shared" si="75"/>
        <v>1429853.4554100002</v>
      </c>
      <c r="AC319">
        <f>SUMIFS($Q$2:Q319, $J$2:J319, J319)</f>
        <v>1298838.6814299996</v>
      </c>
      <c r="AD319">
        <f t="shared" si="76"/>
        <v>0.90837188700401961</v>
      </c>
      <c r="AE319" t="str">
        <f t="shared" si="77"/>
        <v>B</v>
      </c>
      <c r="AF319">
        <f t="shared" si="78"/>
        <v>0</v>
      </c>
      <c r="AG319">
        <f t="shared" si="79"/>
        <v>0</v>
      </c>
      <c r="AH319">
        <f>MIN(StagingTable[[#This Row],[DiscountPct]], ControlPanel!$B$2/100)</f>
        <v>0.187</v>
      </c>
      <c r="AI319">
        <f>StagingTable[[#This Row],[UnitCost]] * (1 + ControlPanel!$B$3/100)</f>
        <v>224.87099999999998</v>
      </c>
      <c r="AJ319">
        <f>StagingTable[[#This Row],[Quantity]] * (1 + ControlPanel!$B$4/100)</f>
        <v>26.4</v>
      </c>
      <c r="AK319">
        <f>StagingTable[[#This Row],[UnitPrice]] * StagingTable[[#This Row],[UpliftedQuantity]] * (1 - StagingTable[[#This Row],[AdjustedDiscountPct]])</f>
        <v>8713.4153040000001</v>
      </c>
      <c r="AL319">
        <f>StagingTable[[#This Row],[InflatedUnitCost]] * StagingTable[[#This Row],[UpliftedQuantity]]</f>
        <v>5936.594399999999</v>
      </c>
      <c r="AM319">
        <f>StagingTable[[#This Row],[ScenarioRevenue]] - StagingTable[[#This Row],[ScenarioCost]]</f>
        <v>2776.8209040000011</v>
      </c>
    </row>
    <row r="320" spans="1:39" x14ac:dyDescent="0.35">
      <c r="A320" t="s">
        <v>268</v>
      </c>
      <c r="B320" s="6">
        <v>45592</v>
      </c>
      <c r="C320" s="2">
        <v>45616</v>
      </c>
      <c r="D320" t="s">
        <v>647</v>
      </c>
      <c r="E320" t="s">
        <v>652</v>
      </c>
      <c r="F320" t="s">
        <v>694</v>
      </c>
      <c r="G320" t="s">
        <v>703</v>
      </c>
      <c r="H320" t="s">
        <v>708</v>
      </c>
      <c r="I320" t="s">
        <v>722</v>
      </c>
      <c r="J320" t="s">
        <v>732</v>
      </c>
      <c r="K320" t="s">
        <v>988</v>
      </c>
      <c r="L320" s="8">
        <v>317.25</v>
      </c>
      <c r="M320" s="8">
        <v>758.92</v>
      </c>
      <c r="N320" s="8">
        <v>5.2999999999999999E-2</v>
      </c>
      <c r="O320">
        <v>10</v>
      </c>
      <c r="P320">
        <f t="shared" si="64"/>
        <v>24</v>
      </c>
      <c r="Q320">
        <f t="shared" si="65"/>
        <v>7186.9723999999997</v>
      </c>
      <c r="R320">
        <f t="shared" si="66"/>
        <v>3172.5</v>
      </c>
      <c r="S320">
        <f t="shared" si="67"/>
        <v>4014.4723999999997</v>
      </c>
      <c r="T320">
        <f t="shared" si="68"/>
        <v>0.5585762928489888</v>
      </c>
      <c r="U320" t="str">
        <f t="shared" si="69"/>
        <v>Oct-2024</v>
      </c>
      <c r="V320" t="str">
        <f t="shared" si="70"/>
        <v>Q4-2024</v>
      </c>
      <c r="W320" t="str">
        <f t="shared" si="71"/>
        <v>Low</v>
      </c>
      <c r="X320" t="str">
        <f t="shared" si="72"/>
        <v>Asia &gt; Japan &gt; Nagoya</v>
      </c>
      <c r="Y320" t="str" cm="1">
        <f t="array" ref="Y320">TEXT(_xlfn.AGGREGATE(15, 6, IF($E$2:$E$1000=E320, $B$2:$B$1000, ""), 1), "MMM-YYYY")</f>
        <v>Mar-2023</v>
      </c>
      <c r="Z320">
        <f t="shared" si="73"/>
        <v>19</v>
      </c>
      <c r="AA320">
        <f t="shared" si="74"/>
        <v>19</v>
      </c>
      <c r="AB320">
        <f t="shared" si="75"/>
        <v>1429853.4554100002</v>
      </c>
      <c r="AC320">
        <f>SUMIFS($Q$2:Q320, $J$2:J320, J320)</f>
        <v>1306025.6538299997</v>
      </c>
      <c r="AD320">
        <f t="shared" si="76"/>
        <v>0.91339825692522192</v>
      </c>
      <c r="AE320" t="str">
        <f t="shared" si="77"/>
        <v>B</v>
      </c>
      <c r="AF320">
        <f t="shared" si="78"/>
        <v>0</v>
      </c>
      <c r="AG320">
        <f t="shared" si="79"/>
        <v>0</v>
      </c>
      <c r="AH320">
        <f>MIN(StagingTable[[#This Row],[DiscountPct]], ControlPanel!$B$2/100)</f>
        <v>5.2999999999999999E-2</v>
      </c>
      <c r="AI320">
        <f>StagingTable[[#This Row],[UnitCost]] * (1 + ControlPanel!$B$3/100)</f>
        <v>364.83749999999998</v>
      </c>
      <c r="AJ320">
        <f>StagingTable[[#This Row],[Quantity]] * (1 + ControlPanel!$B$4/100)</f>
        <v>12</v>
      </c>
      <c r="AK320">
        <f>StagingTable[[#This Row],[UnitPrice]] * StagingTable[[#This Row],[UpliftedQuantity]] * (1 - StagingTable[[#This Row],[AdjustedDiscountPct]])</f>
        <v>8624.3668799999996</v>
      </c>
      <c r="AL320">
        <f>StagingTable[[#This Row],[InflatedUnitCost]] * StagingTable[[#This Row],[UpliftedQuantity]]</f>
        <v>4378.0499999999993</v>
      </c>
      <c r="AM320">
        <f>StagingTable[[#This Row],[ScenarioRevenue]] - StagingTable[[#This Row],[ScenarioCost]]</f>
        <v>4246.3168800000003</v>
      </c>
    </row>
    <row r="321" spans="1:39" x14ac:dyDescent="0.35">
      <c r="A321" t="s">
        <v>487</v>
      </c>
      <c r="B321" s="6">
        <v>45328</v>
      </c>
      <c r="C321" s="2">
        <v>45350</v>
      </c>
      <c r="D321" t="s">
        <v>646</v>
      </c>
      <c r="E321" t="s">
        <v>650</v>
      </c>
      <c r="F321" t="s">
        <v>662</v>
      </c>
      <c r="G321" t="s">
        <v>703</v>
      </c>
      <c r="H321" t="s">
        <v>708</v>
      </c>
      <c r="I321" t="s">
        <v>723</v>
      </c>
      <c r="J321" t="s">
        <v>732</v>
      </c>
      <c r="K321" t="s">
        <v>1206</v>
      </c>
      <c r="L321" s="8">
        <v>834.93</v>
      </c>
      <c r="M321" s="8">
        <v>1588.53</v>
      </c>
      <c r="N321" s="8">
        <v>0.126</v>
      </c>
      <c r="O321">
        <v>5</v>
      </c>
      <c r="P321">
        <f t="shared" si="64"/>
        <v>22</v>
      </c>
      <c r="Q321">
        <f t="shared" si="65"/>
        <v>6941.8760999999995</v>
      </c>
      <c r="R321">
        <f t="shared" si="66"/>
        <v>4174.6499999999996</v>
      </c>
      <c r="S321">
        <f t="shared" si="67"/>
        <v>2767.2260999999999</v>
      </c>
      <c r="T321">
        <f t="shared" si="68"/>
        <v>0.39862798761274348</v>
      </c>
      <c r="U321" t="str">
        <f t="shared" si="69"/>
        <v>Feb-2024</v>
      </c>
      <c r="V321" t="str">
        <f t="shared" si="70"/>
        <v>Q1-2024</v>
      </c>
      <c r="W321" t="str">
        <f t="shared" si="71"/>
        <v>Medium</v>
      </c>
      <c r="X321" t="str">
        <f t="shared" si="72"/>
        <v>Africa &gt; Kenya &gt; Kisumu</v>
      </c>
      <c r="Y321" t="str" cm="1">
        <f t="array" ref="Y321">TEXT(_xlfn.AGGREGATE(15, 6, IF($E$2:$E$1000=E321, $B$2:$B$1000, ""), 1), "MMM-YYYY")</f>
        <v>Jan-2023</v>
      </c>
      <c r="Z321">
        <f t="shared" si="73"/>
        <v>13</v>
      </c>
      <c r="AA321">
        <f t="shared" si="74"/>
        <v>13</v>
      </c>
      <c r="AB321">
        <f t="shared" si="75"/>
        <v>1429853.4554100002</v>
      </c>
      <c r="AC321">
        <f>SUMIFS($Q$2:Q321, $J$2:J321, J321)</f>
        <v>1312967.5299299997</v>
      </c>
      <c r="AD321">
        <f t="shared" si="76"/>
        <v>0.91825321326619147</v>
      </c>
      <c r="AE321" t="str">
        <f t="shared" si="77"/>
        <v>B</v>
      </c>
      <c r="AF321">
        <f t="shared" si="78"/>
        <v>0</v>
      </c>
      <c r="AG321">
        <f t="shared" si="79"/>
        <v>0</v>
      </c>
      <c r="AH321">
        <f>MIN(StagingTable[[#This Row],[DiscountPct]], ControlPanel!$B$2/100)</f>
        <v>0.126</v>
      </c>
      <c r="AI321">
        <f>StagingTable[[#This Row],[UnitCost]] * (1 + ControlPanel!$B$3/100)</f>
        <v>960.16949999999986</v>
      </c>
      <c r="AJ321">
        <f>StagingTable[[#This Row],[Quantity]] * (1 + ControlPanel!$B$4/100)</f>
        <v>6</v>
      </c>
      <c r="AK321">
        <f>StagingTable[[#This Row],[UnitPrice]] * StagingTable[[#This Row],[UpliftedQuantity]] * (1 - StagingTable[[#This Row],[AdjustedDiscountPct]])</f>
        <v>8330.2513199999994</v>
      </c>
      <c r="AL321">
        <f>StagingTable[[#This Row],[InflatedUnitCost]] * StagingTable[[#This Row],[UpliftedQuantity]]</f>
        <v>5761.0169999999989</v>
      </c>
      <c r="AM321">
        <f>StagingTable[[#This Row],[ScenarioRevenue]] - StagingTable[[#This Row],[ScenarioCost]]</f>
        <v>2569.2343200000005</v>
      </c>
    </row>
    <row r="322" spans="1:39" x14ac:dyDescent="0.35">
      <c r="A322" t="s">
        <v>83</v>
      </c>
      <c r="B322" s="6">
        <v>45157</v>
      </c>
      <c r="C322" s="2">
        <v>45176</v>
      </c>
      <c r="D322" t="s">
        <v>646</v>
      </c>
      <c r="E322" t="s">
        <v>661</v>
      </c>
      <c r="F322" t="s">
        <v>682</v>
      </c>
      <c r="G322" t="s">
        <v>706</v>
      </c>
      <c r="H322" t="s">
        <v>707</v>
      </c>
      <c r="I322" t="s">
        <v>726</v>
      </c>
      <c r="J322" t="s">
        <v>732</v>
      </c>
      <c r="K322" t="s">
        <v>802</v>
      </c>
      <c r="L322" s="8">
        <v>494.61</v>
      </c>
      <c r="M322" s="8">
        <v>605.23</v>
      </c>
      <c r="N322" s="8">
        <v>0.20399999999999999</v>
      </c>
      <c r="O322">
        <v>14</v>
      </c>
      <c r="P322">
        <f t="shared" ref="P322:P385" si="80">C322-B322</f>
        <v>19</v>
      </c>
      <c r="Q322">
        <f t="shared" ref="Q322:Q385" si="81">M322 * O322 * (1-N322)</f>
        <v>6744.6831200000015</v>
      </c>
      <c r="R322">
        <f t="shared" ref="R322:R385" si="82">L322*O322</f>
        <v>6924.54</v>
      </c>
      <c r="S322">
        <f t="shared" ref="S322:S385" si="83">Q322-R322</f>
        <v>-179.85687999999845</v>
      </c>
      <c r="T322">
        <f t="shared" ref="T322:T385" si="84">IF(Q322=0, 0, S322 / Q322)</f>
        <v>-2.6666468505639508E-2</v>
      </c>
      <c r="U322" t="str">
        <f t="shared" ref="U322:U385" si="85">TEXT(B322,"MMM-YYYY")</f>
        <v>Aug-2023</v>
      </c>
      <c r="V322" t="str">
        <f t="shared" ref="V322:V385" si="86">"Q"&amp;INT((MONTH(B322)-1)/3)+1 &amp; "-" &amp; YEAR(B322)</f>
        <v>Q3-2023</v>
      </c>
      <c r="W322" t="str">
        <f t="shared" ref="W322:W385" si="87">IF(M322 &lt; _xlfn.PERCENTILE.INC($M$2:$M$633, 0.33), "Low",
 IF(M322 &lt; _xlfn.PERCENTILE.INC($M$2:$M$633, 0.66), "Medium", "High"))</f>
        <v>Low</v>
      </c>
      <c r="X322" t="str">
        <f t="shared" ref="X322:X385" si="88">D322 &amp; " &gt; " &amp; E322 &amp; " &gt; " &amp; F322</f>
        <v>Africa &gt; South Africa &gt; Johannesburg</v>
      </c>
      <c r="Y322" t="str" cm="1">
        <f t="array" ref="Y322">TEXT(_xlfn.AGGREGATE(15, 6, IF($E$2:$E$1000=E322, $B$2:$B$1000, ""), 1), "MMM-YYYY")</f>
        <v>Jan-2023</v>
      </c>
      <c r="Z322">
        <f t="shared" ref="Z322:Z385" si="89">DATEDIF(DATEVALUE("01-" &amp; Y322), B322, "m")</f>
        <v>7</v>
      </c>
      <c r="AA322">
        <f t="shared" ref="AA322:AA385" si="90">DATEDIF(DATEVALUE("01-" &amp; Y322), DATEVALUE("01-" &amp; U322), "m")</f>
        <v>7</v>
      </c>
      <c r="AB322">
        <f t="shared" ref="AB322:AB385" si="91">SUMIFS($Q$2:$Q$1000, $J$2:$J$1000, J322)</f>
        <v>1429853.4554100002</v>
      </c>
      <c r="AC322">
        <f>SUMIFS($Q$2:Q322, $J$2:J322, J322)</f>
        <v>1319712.2130499997</v>
      </c>
      <c r="AD322">
        <f t="shared" ref="AD322:AD385" si="92">IF(AB322=0, 0, AC322/AB322)</f>
        <v>0.92297025828537216</v>
      </c>
      <c r="AE322" t="str">
        <f t="shared" ref="AE322:AE385" si="93">IF(AD322&lt;=0.8,"A",IF(AD322&lt;=0.95,"B","C"))</f>
        <v>B</v>
      </c>
      <c r="AF322">
        <f t="shared" si="78"/>
        <v>0</v>
      </c>
      <c r="AG322">
        <f t="shared" si="79"/>
        <v>1</v>
      </c>
      <c r="AH322">
        <f>MIN(StagingTable[[#This Row],[DiscountPct]], ControlPanel!$B$2/100)</f>
        <v>0.20399999999999999</v>
      </c>
      <c r="AI322">
        <f>StagingTable[[#This Row],[UnitCost]] * (1 + ControlPanel!$B$3/100)</f>
        <v>568.80149999999992</v>
      </c>
      <c r="AJ322">
        <f>StagingTable[[#This Row],[Quantity]] * (1 + ControlPanel!$B$4/100)</f>
        <v>16.8</v>
      </c>
      <c r="AK322">
        <f>StagingTable[[#This Row],[UnitPrice]] * StagingTable[[#This Row],[UpliftedQuantity]] * (1 - StagingTable[[#This Row],[AdjustedDiscountPct]])</f>
        <v>8093.6197440000014</v>
      </c>
      <c r="AL322">
        <f>StagingTable[[#This Row],[InflatedUnitCost]] * StagingTable[[#This Row],[UpliftedQuantity]]</f>
        <v>9555.8651999999984</v>
      </c>
      <c r="AM322">
        <f>StagingTable[[#This Row],[ScenarioRevenue]] - StagingTable[[#This Row],[ScenarioCost]]</f>
        <v>-1462.2454559999969</v>
      </c>
    </row>
    <row r="323" spans="1:39" x14ac:dyDescent="0.35">
      <c r="A323" t="s">
        <v>193</v>
      </c>
      <c r="B323" s="6">
        <v>45021</v>
      </c>
      <c r="C323" s="2">
        <v>45032</v>
      </c>
      <c r="D323" t="s">
        <v>648</v>
      </c>
      <c r="E323" t="s">
        <v>653</v>
      </c>
      <c r="F323" t="s">
        <v>688</v>
      </c>
      <c r="G323" t="s">
        <v>703</v>
      </c>
      <c r="H323" t="s">
        <v>708</v>
      </c>
      <c r="I323" t="s">
        <v>719</v>
      </c>
      <c r="J323" t="s">
        <v>732</v>
      </c>
      <c r="K323" t="s">
        <v>912</v>
      </c>
      <c r="L323" s="8">
        <v>213.1</v>
      </c>
      <c r="M323" s="8">
        <v>501.31</v>
      </c>
      <c r="N323" s="8">
        <v>5.6000000000000001E-2</v>
      </c>
      <c r="O323">
        <v>14</v>
      </c>
      <c r="P323">
        <f t="shared" si="80"/>
        <v>11</v>
      </c>
      <c r="Q323">
        <f t="shared" si="81"/>
        <v>6625.3129600000002</v>
      </c>
      <c r="R323">
        <f t="shared" si="82"/>
        <v>2983.4</v>
      </c>
      <c r="S323">
        <f t="shared" si="83"/>
        <v>3641.9129600000001</v>
      </c>
      <c r="T323">
        <f t="shared" si="84"/>
        <v>0.54969674368409005</v>
      </c>
      <c r="U323" t="str">
        <f t="shared" si="85"/>
        <v>Apr-2023</v>
      </c>
      <c r="V323" t="str">
        <f t="shared" si="86"/>
        <v>Q2-2023</v>
      </c>
      <c r="W323" t="str">
        <f t="shared" si="87"/>
        <v>Low</v>
      </c>
      <c r="X323" t="str">
        <f t="shared" si="88"/>
        <v>Americas &gt; Canada &gt; Vancouver</v>
      </c>
      <c r="Y323" t="str" cm="1">
        <f t="array" ref="Y323">TEXT(_xlfn.AGGREGATE(15, 6, IF($E$2:$E$1000=E323, $B$2:$B$1000, ""), 1), "MMM-YYYY")</f>
        <v>Jan-2023</v>
      </c>
      <c r="Z323">
        <f t="shared" si="89"/>
        <v>3</v>
      </c>
      <c r="AA323">
        <f t="shared" si="90"/>
        <v>3</v>
      </c>
      <c r="AB323">
        <f t="shared" si="91"/>
        <v>1429853.4554100002</v>
      </c>
      <c r="AC323">
        <f>SUMIFS($Q$2:Q323, $J$2:J323, J323)</f>
        <v>1326337.5260099997</v>
      </c>
      <c r="AD323">
        <f t="shared" si="92"/>
        <v>0.92760381911283485</v>
      </c>
      <c r="AE323" t="str">
        <f t="shared" si="93"/>
        <v>B</v>
      </c>
      <c r="AF323">
        <f t="shared" ref="AF323:AF386" si="94">IF(P323&lt;=7, 1, 0)</f>
        <v>0</v>
      </c>
      <c r="AG323">
        <f t="shared" ref="AG323:AG386" si="95">IF(N323&gt; 0.2, 1, 0)</f>
        <v>0</v>
      </c>
      <c r="AH323">
        <f>MIN(StagingTable[[#This Row],[DiscountPct]], ControlPanel!$B$2/100)</f>
        <v>5.6000000000000001E-2</v>
      </c>
      <c r="AI323">
        <f>StagingTable[[#This Row],[UnitCost]] * (1 + ControlPanel!$B$3/100)</f>
        <v>245.06499999999997</v>
      </c>
      <c r="AJ323">
        <f>StagingTable[[#This Row],[Quantity]] * (1 + ControlPanel!$B$4/100)</f>
        <v>16.8</v>
      </c>
      <c r="AK323">
        <f>StagingTable[[#This Row],[UnitPrice]] * StagingTable[[#This Row],[UpliftedQuantity]] * (1 - StagingTable[[#This Row],[AdjustedDiscountPct]])</f>
        <v>7950.3755519999995</v>
      </c>
      <c r="AL323">
        <f>StagingTable[[#This Row],[InflatedUnitCost]] * StagingTable[[#This Row],[UpliftedQuantity]]</f>
        <v>4117.0919999999996</v>
      </c>
      <c r="AM323">
        <f>StagingTable[[#This Row],[ScenarioRevenue]] - StagingTable[[#This Row],[ScenarioCost]]</f>
        <v>3833.2835519999999</v>
      </c>
    </row>
    <row r="324" spans="1:39" x14ac:dyDescent="0.35">
      <c r="A324" t="s">
        <v>272</v>
      </c>
      <c r="B324" s="6">
        <v>45835</v>
      </c>
      <c r="C324" s="2">
        <v>45843</v>
      </c>
      <c r="D324" t="s">
        <v>649</v>
      </c>
      <c r="E324" t="s">
        <v>656</v>
      </c>
      <c r="F324" t="s">
        <v>684</v>
      </c>
      <c r="G324" t="s">
        <v>705</v>
      </c>
      <c r="H324" t="s">
        <v>711</v>
      </c>
      <c r="I324" t="s">
        <v>715</v>
      </c>
      <c r="J324" t="s">
        <v>732</v>
      </c>
      <c r="K324" t="s">
        <v>992</v>
      </c>
      <c r="L324" s="8">
        <v>314.93</v>
      </c>
      <c r="M324" s="8">
        <v>687.95</v>
      </c>
      <c r="N324" s="8">
        <v>0.20499999999999999</v>
      </c>
      <c r="O324">
        <v>12</v>
      </c>
      <c r="P324">
        <f t="shared" si="80"/>
        <v>8</v>
      </c>
      <c r="Q324">
        <f t="shared" si="81"/>
        <v>6563.0430000000015</v>
      </c>
      <c r="R324">
        <f t="shared" si="82"/>
        <v>3779.16</v>
      </c>
      <c r="S324">
        <f t="shared" si="83"/>
        <v>2783.8830000000016</v>
      </c>
      <c r="T324">
        <f t="shared" si="84"/>
        <v>0.42417564535231617</v>
      </c>
      <c r="U324" t="str">
        <f t="shared" si="85"/>
        <v>Jun-2025</v>
      </c>
      <c r="V324" t="str">
        <f t="shared" si="86"/>
        <v>Q2-2025</v>
      </c>
      <c r="W324" t="str">
        <f t="shared" si="87"/>
        <v>Low</v>
      </c>
      <c r="X324" t="str">
        <f t="shared" si="88"/>
        <v>Europe &gt; Germany &gt; Munich</v>
      </c>
      <c r="Y324" t="str" cm="1">
        <f t="array" ref="Y324">TEXT(_xlfn.AGGREGATE(15, 6, IF($E$2:$E$1000=E324, $B$2:$B$1000, ""), 1), "MMM-YYYY")</f>
        <v>Jan-2023</v>
      </c>
      <c r="Z324">
        <f t="shared" si="89"/>
        <v>29</v>
      </c>
      <c r="AA324">
        <f t="shared" si="90"/>
        <v>29</v>
      </c>
      <c r="AB324">
        <f t="shared" si="91"/>
        <v>1429853.4554100002</v>
      </c>
      <c r="AC324">
        <f>SUMIFS($Q$2:Q324, $J$2:J324, J324)</f>
        <v>1332900.5690099997</v>
      </c>
      <c r="AD324">
        <f t="shared" si="92"/>
        <v>0.9321938300507866</v>
      </c>
      <c r="AE324" t="str">
        <f t="shared" si="93"/>
        <v>B</v>
      </c>
      <c r="AF324">
        <f t="shared" si="94"/>
        <v>0</v>
      </c>
      <c r="AG324">
        <f t="shared" si="95"/>
        <v>1</v>
      </c>
      <c r="AH324">
        <f>MIN(StagingTable[[#This Row],[DiscountPct]], ControlPanel!$B$2/100)</f>
        <v>0.20499999999999999</v>
      </c>
      <c r="AI324">
        <f>StagingTable[[#This Row],[UnitCost]] * (1 + ControlPanel!$B$3/100)</f>
        <v>362.16949999999997</v>
      </c>
      <c r="AJ324">
        <f>StagingTable[[#This Row],[Quantity]] * (1 + ControlPanel!$B$4/100)</f>
        <v>14.399999999999999</v>
      </c>
      <c r="AK324">
        <f>StagingTable[[#This Row],[UnitPrice]] * StagingTable[[#This Row],[UpliftedQuantity]] * (1 - StagingTable[[#This Row],[AdjustedDiscountPct]])</f>
        <v>7875.6516000000001</v>
      </c>
      <c r="AL324">
        <f>StagingTable[[#This Row],[InflatedUnitCost]] * StagingTable[[#This Row],[UpliftedQuantity]]</f>
        <v>5215.2407999999987</v>
      </c>
      <c r="AM324">
        <f>StagingTable[[#This Row],[ScenarioRevenue]] - StagingTable[[#This Row],[ScenarioCost]]</f>
        <v>2660.4108000000015</v>
      </c>
    </row>
    <row r="325" spans="1:39" x14ac:dyDescent="0.35">
      <c r="A325" t="s">
        <v>468</v>
      </c>
      <c r="B325" s="6">
        <v>45070</v>
      </c>
      <c r="C325" s="2">
        <v>45098</v>
      </c>
      <c r="D325" t="s">
        <v>648</v>
      </c>
      <c r="E325" t="s">
        <v>660</v>
      </c>
      <c r="F325" t="s">
        <v>697</v>
      </c>
      <c r="G325" t="s">
        <v>705</v>
      </c>
      <c r="H325" t="s">
        <v>709</v>
      </c>
      <c r="I325" t="s">
        <v>715</v>
      </c>
      <c r="J325" t="s">
        <v>732</v>
      </c>
      <c r="K325" t="s">
        <v>1187</v>
      </c>
      <c r="L325" s="8">
        <v>813.97</v>
      </c>
      <c r="M325" s="8">
        <v>1568.83</v>
      </c>
      <c r="N325" s="8">
        <v>1.7000000000000001E-2</v>
      </c>
      <c r="O325">
        <v>4</v>
      </c>
      <c r="P325">
        <f t="shared" si="80"/>
        <v>28</v>
      </c>
      <c r="Q325">
        <f t="shared" si="81"/>
        <v>6168.6395599999996</v>
      </c>
      <c r="R325">
        <f t="shared" si="82"/>
        <v>3255.88</v>
      </c>
      <c r="S325">
        <f t="shared" si="83"/>
        <v>2912.7595599999995</v>
      </c>
      <c r="T325">
        <f t="shared" si="84"/>
        <v>0.47218832153649121</v>
      </c>
      <c r="U325" t="str">
        <f t="shared" si="85"/>
        <v>May-2023</v>
      </c>
      <c r="V325" t="str">
        <f t="shared" si="86"/>
        <v>Q2-2023</v>
      </c>
      <c r="W325" t="str">
        <f t="shared" si="87"/>
        <v>Medium</v>
      </c>
      <c r="X325" t="str">
        <f t="shared" si="88"/>
        <v>Americas &gt; USA &gt; Austin</v>
      </c>
      <c r="Y325" t="str" cm="1">
        <f t="array" ref="Y325">TEXT(_xlfn.AGGREGATE(15, 6, IF($E$2:$E$1000=E325, $B$2:$B$1000, ""), 1), "MMM-YYYY")</f>
        <v>Jan-2023</v>
      </c>
      <c r="Z325">
        <f t="shared" si="89"/>
        <v>4</v>
      </c>
      <c r="AA325">
        <f t="shared" si="90"/>
        <v>4</v>
      </c>
      <c r="AB325">
        <f t="shared" si="91"/>
        <v>1429853.4554100002</v>
      </c>
      <c r="AC325">
        <f>SUMIFS($Q$2:Q325, $J$2:J325, J325)</f>
        <v>1339069.2085699998</v>
      </c>
      <c r="AD325">
        <f t="shared" si="92"/>
        <v>0.93650800612013163</v>
      </c>
      <c r="AE325" t="str">
        <f t="shared" si="93"/>
        <v>B</v>
      </c>
      <c r="AF325">
        <f t="shared" si="94"/>
        <v>0</v>
      </c>
      <c r="AG325">
        <f t="shared" si="95"/>
        <v>0</v>
      </c>
      <c r="AH325">
        <f>MIN(StagingTable[[#This Row],[DiscountPct]], ControlPanel!$B$2/100)</f>
        <v>1.7000000000000001E-2</v>
      </c>
      <c r="AI325">
        <f>StagingTable[[#This Row],[UnitCost]] * (1 + ControlPanel!$B$3/100)</f>
        <v>936.06549999999993</v>
      </c>
      <c r="AJ325">
        <f>StagingTable[[#This Row],[Quantity]] * (1 + ControlPanel!$B$4/100)</f>
        <v>4.8</v>
      </c>
      <c r="AK325">
        <f>StagingTable[[#This Row],[UnitPrice]] * StagingTable[[#This Row],[UpliftedQuantity]] * (1 - StagingTable[[#This Row],[AdjustedDiscountPct]])</f>
        <v>7402.367471999999</v>
      </c>
      <c r="AL325">
        <f>StagingTable[[#This Row],[InflatedUnitCost]] * StagingTable[[#This Row],[UpliftedQuantity]]</f>
        <v>4493.1143999999995</v>
      </c>
      <c r="AM325">
        <f>StagingTable[[#This Row],[ScenarioRevenue]] - StagingTable[[#This Row],[ScenarioCost]]</f>
        <v>2909.2530719999995</v>
      </c>
    </row>
    <row r="326" spans="1:39" x14ac:dyDescent="0.35">
      <c r="A326" t="s">
        <v>524</v>
      </c>
      <c r="B326" s="6">
        <v>45056</v>
      </c>
      <c r="C326" s="2">
        <v>45060</v>
      </c>
      <c r="D326" t="s">
        <v>647</v>
      </c>
      <c r="E326" t="s">
        <v>654</v>
      </c>
      <c r="F326" t="s">
        <v>680</v>
      </c>
      <c r="G326" t="s">
        <v>703</v>
      </c>
      <c r="H326" t="s">
        <v>710</v>
      </c>
      <c r="I326" t="s">
        <v>712</v>
      </c>
      <c r="J326" t="s">
        <v>732</v>
      </c>
      <c r="K326" t="s">
        <v>1243</v>
      </c>
      <c r="L326" s="8">
        <v>622.6</v>
      </c>
      <c r="M326" s="8">
        <v>833.69</v>
      </c>
      <c r="N326" s="8">
        <v>0.20899999999999999</v>
      </c>
      <c r="O326">
        <v>9</v>
      </c>
      <c r="P326">
        <f t="shared" si="80"/>
        <v>4</v>
      </c>
      <c r="Q326">
        <f t="shared" si="81"/>
        <v>5935.0391100000006</v>
      </c>
      <c r="R326">
        <f t="shared" si="82"/>
        <v>5603.4000000000005</v>
      </c>
      <c r="S326">
        <f t="shared" si="83"/>
        <v>331.63911000000007</v>
      </c>
      <c r="T326">
        <f t="shared" si="84"/>
        <v>5.5878167582959708E-2</v>
      </c>
      <c r="U326" t="str">
        <f t="shared" si="85"/>
        <v>May-2023</v>
      </c>
      <c r="V326" t="str">
        <f t="shared" si="86"/>
        <v>Q2-2023</v>
      </c>
      <c r="W326" t="str">
        <f t="shared" si="87"/>
        <v>Medium</v>
      </c>
      <c r="X326" t="str">
        <f t="shared" si="88"/>
        <v>Asia &gt; India &gt; Delhi</v>
      </c>
      <c r="Y326" t="str" cm="1">
        <f t="array" ref="Y326">TEXT(_xlfn.AGGREGATE(15, 6, IF($E$2:$E$1000=E326, $B$2:$B$1000, ""), 1), "MMM-YYYY")</f>
        <v>Jan-2023</v>
      </c>
      <c r="Z326">
        <f t="shared" si="89"/>
        <v>4</v>
      </c>
      <c r="AA326">
        <f t="shared" si="90"/>
        <v>4</v>
      </c>
      <c r="AB326">
        <f t="shared" si="91"/>
        <v>1429853.4554100002</v>
      </c>
      <c r="AC326">
        <f>SUMIFS($Q$2:Q326, $J$2:J326, J326)</f>
        <v>1345004.2476799998</v>
      </c>
      <c r="AD326">
        <f t="shared" si="92"/>
        <v>0.94065880848910455</v>
      </c>
      <c r="AE326" t="str">
        <f t="shared" si="93"/>
        <v>B</v>
      </c>
      <c r="AF326">
        <f t="shared" si="94"/>
        <v>1</v>
      </c>
      <c r="AG326">
        <f t="shared" si="95"/>
        <v>1</v>
      </c>
      <c r="AH326">
        <f>MIN(StagingTable[[#This Row],[DiscountPct]], ControlPanel!$B$2/100)</f>
        <v>0.20899999999999999</v>
      </c>
      <c r="AI326">
        <f>StagingTable[[#This Row],[UnitCost]] * (1 + ControlPanel!$B$3/100)</f>
        <v>715.99</v>
      </c>
      <c r="AJ326">
        <f>StagingTable[[#This Row],[Quantity]] * (1 + ControlPanel!$B$4/100)</f>
        <v>10.799999999999999</v>
      </c>
      <c r="AK326">
        <f>StagingTable[[#This Row],[UnitPrice]] * StagingTable[[#This Row],[UpliftedQuantity]] * (1 - StagingTable[[#This Row],[AdjustedDiscountPct]])</f>
        <v>7122.0469319999993</v>
      </c>
      <c r="AL326">
        <f>StagingTable[[#This Row],[InflatedUnitCost]] * StagingTable[[#This Row],[UpliftedQuantity]]</f>
        <v>7732.6919999999991</v>
      </c>
      <c r="AM326">
        <f>StagingTable[[#This Row],[ScenarioRevenue]] - StagingTable[[#This Row],[ScenarioCost]]</f>
        <v>-610.64506799999981</v>
      </c>
    </row>
    <row r="327" spans="1:39" x14ac:dyDescent="0.35">
      <c r="A327" t="s">
        <v>572</v>
      </c>
      <c r="B327" s="6">
        <v>45362</v>
      </c>
      <c r="C327" s="2">
        <v>45380</v>
      </c>
      <c r="D327" t="s">
        <v>648</v>
      </c>
      <c r="E327" t="s">
        <v>660</v>
      </c>
      <c r="F327" t="s">
        <v>700</v>
      </c>
      <c r="G327" t="s">
        <v>701</v>
      </c>
      <c r="H327" t="s">
        <v>707</v>
      </c>
      <c r="I327" t="s">
        <v>724</v>
      </c>
      <c r="J327" t="s">
        <v>732</v>
      </c>
      <c r="K327" t="s">
        <v>1290</v>
      </c>
      <c r="L327" s="8">
        <v>710.98</v>
      </c>
      <c r="M327" s="8">
        <v>1481.45</v>
      </c>
      <c r="N327" s="8">
        <v>0.21099999999999999</v>
      </c>
      <c r="O327">
        <v>5</v>
      </c>
      <c r="P327">
        <f t="shared" si="80"/>
        <v>18</v>
      </c>
      <c r="Q327">
        <f t="shared" si="81"/>
        <v>5844.3202500000007</v>
      </c>
      <c r="R327">
        <f t="shared" si="82"/>
        <v>3554.9</v>
      </c>
      <c r="S327">
        <f t="shared" si="83"/>
        <v>2289.4202500000006</v>
      </c>
      <c r="T327">
        <f t="shared" si="84"/>
        <v>0.39173422264120455</v>
      </c>
      <c r="U327" t="str">
        <f t="shared" si="85"/>
        <v>Mar-2024</v>
      </c>
      <c r="V327" t="str">
        <f t="shared" si="86"/>
        <v>Q1-2024</v>
      </c>
      <c r="W327" t="str">
        <f t="shared" si="87"/>
        <v>Medium</v>
      </c>
      <c r="X327" t="str">
        <f t="shared" si="88"/>
        <v>Americas &gt; USA &gt; New York</v>
      </c>
      <c r="Y327" t="str" cm="1">
        <f t="array" ref="Y327">TEXT(_xlfn.AGGREGATE(15, 6, IF($E$2:$E$1000=E327, $B$2:$B$1000, ""), 1), "MMM-YYYY")</f>
        <v>Jan-2023</v>
      </c>
      <c r="Z327">
        <f t="shared" si="89"/>
        <v>14</v>
      </c>
      <c r="AA327">
        <f t="shared" si="90"/>
        <v>14</v>
      </c>
      <c r="AB327">
        <f t="shared" si="91"/>
        <v>1429853.4554100002</v>
      </c>
      <c r="AC327">
        <f>SUMIFS($Q$2:Q327, $J$2:J327, J327)</f>
        <v>1350848.5679299999</v>
      </c>
      <c r="AD327">
        <f t="shared" si="92"/>
        <v>0.944746164593947</v>
      </c>
      <c r="AE327" t="str">
        <f t="shared" si="93"/>
        <v>B</v>
      </c>
      <c r="AF327">
        <f t="shared" si="94"/>
        <v>0</v>
      </c>
      <c r="AG327">
        <f t="shared" si="95"/>
        <v>1</v>
      </c>
      <c r="AH327">
        <f>MIN(StagingTable[[#This Row],[DiscountPct]], ControlPanel!$B$2/100)</f>
        <v>0.21099999999999999</v>
      </c>
      <c r="AI327">
        <f>StagingTable[[#This Row],[UnitCost]] * (1 + ControlPanel!$B$3/100)</f>
        <v>817.62699999999995</v>
      </c>
      <c r="AJ327">
        <f>StagingTable[[#This Row],[Quantity]] * (1 + ControlPanel!$B$4/100)</f>
        <v>6</v>
      </c>
      <c r="AK327">
        <f>StagingTable[[#This Row],[UnitPrice]] * StagingTable[[#This Row],[UpliftedQuantity]] * (1 - StagingTable[[#This Row],[AdjustedDiscountPct]])</f>
        <v>7013.1843000000008</v>
      </c>
      <c r="AL327">
        <f>StagingTable[[#This Row],[InflatedUnitCost]] * StagingTable[[#This Row],[UpliftedQuantity]]</f>
        <v>4905.7619999999997</v>
      </c>
      <c r="AM327">
        <f>StagingTable[[#This Row],[ScenarioRevenue]] - StagingTable[[#This Row],[ScenarioCost]]</f>
        <v>2107.4223000000011</v>
      </c>
    </row>
    <row r="328" spans="1:39" x14ac:dyDescent="0.35">
      <c r="A328" t="s">
        <v>311</v>
      </c>
      <c r="B328" s="6">
        <v>45097</v>
      </c>
      <c r="C328" s="2">
        <v>45115</v>
      </c>
      <c r="D328" t="s">
        <v>648</v>
      </c>
      <c r="E328" t="s">
        <v>660</v>
      </c>
      <c r="F328" t="s">
        <v>697</v>
      </c>
      <c r="G328" t="s">
        <v>703</v>
      </c>
      <c r="H328" t="s">
        <v>711</v>
      </c>
      <c r="I328" t="s">
        <v>721</v>
      </c>
      <c r="J328" t="s">
        <v>732</v>
      </c>
      <c r="K328" t="s">
        <v>1031</v>
      </c>
      <c r="L328" s="8">
        <v>337</v>
      </c>
      <c r="M328" s="8">
        <v>511.03</v>
      </c>
      <c r="N328" s="8">
        <v>0.108</v>
      </c>
      <c r="O328">
        <v>12</v>
      </c>
      <c r="P328">
        <f t="shared" si="80"/>
        <v>18</v>
      </c>
      <c r="Q328">
        <f t="shared" si="81"/>
        <v>5470.0651200000002</v>
      </c>
      <c r="R328">
        <f t="shared" si="82"/>
        <v>4044</v>
      </c>
      <c r="S328">
        <f t="shared" si="83"/>
        <v>1426.0651200000002</v>
      </c>
      <c r="T328">
        <f t="shared" si="84"/>
        <v>0.26070349963219452</v>
      </c>
      <c r="U328" t="str">
        <f t="shared" si="85"/>
        <v>Jun-2023</v>
      </c>
      <c r="V328" t="str">
        <f t="shared" si="86"/>
        <v>Q2-2023</v>
      </c>
      <c r="W328" t="str">
        <f t="shared" si="87"/>
        <v>Low</v>
      </c>
      <c r="X328" t="str">
        <f t="shared" si="88"/>
        <v>Americas &gt; USA &gt; Austin</v>
      </c>
      <c r="Y328" t="str" cm="1">
        <f t="array" ref="Y328">TEXT(_xlfn.AGGREGATE(15, 6, IF($E$2:$E$1000=E328, $B$2:$B$1000, ""), 1), "MMM-YYYY")</f>
        <v>Jan-2023</v>
      </c>
      <c r="Z328">
        <f t="shared" si="89"/>
        <v>5</v>
      </c>
      <c r="AA328">
        <f t="shared" si="90"/>
        <v>5</v>
      </c>
      <c r="AB328">
        <f t="shared" si="91"/>
        <v>1429853.4554100002</v>
      </c>
      <c r="AC328">
        <f>SUMIFS($Q$2:Q328, $J$2:J328, J328)</f>
        <v>1356318.6330499998</v>
      </c>
      <c r="AD328">
        <f t="shared" si="92"/>
        <v>0.94857177700150064</v>
      </c>
      <c r="AE328" t="str">
        <f t="shared" si="93"/>
        <v>B</v>
      </c>
      <c r="AF328">
        <f t="shared" si="94"/>
        <v>0</v>
      </c>
      <c r="AG328">
        <f t="shared" si="95"/>
        <v>0</v>
      </c>
      <c r="AH328">
        <f>MIN(StagingTable[[#This Row],[DiscountPct]], ControlPanel!$B$2/100)</f>
        <v>0.108</v>
      </c>
      <c r="AI328">
        <f>StagingTable[[#This Row],[UnitCost]] * (1 + ControlPanel!$B$3/100)</f>
        <v>387.54999999999995</v>
      </c>
      <c r="AJ328">
        <f>StagingTable[[#This Row],[Quantity]] * (1 + ControlPanel!$B$4/100)</f>
        <v>14.399999999999999</v>
      </c>
      <c r="AK328">
        <f>StagingTable[[#This Row],[UnitPrice]] * StagingTable[[#This Row],[UpliftedQuantity]] * (1 - StagingTable[[#This Row],[AdjustedDiscountPct]])</f>
        <v>6564.0781439999992</v>
      </c>
      <c r="AL328">
        <f>StagingTable[[#This Row],[InflatedUnitCost]] * StagingTable[[#This Row],[UpliftedQuantity]]</f>
        <v>5580.7199999999984</v>
      </c>
      <c r="AM328">
        <f>StagingTable[[#This Row],[ScenarioRevenue]] - StagingTable[[#This Row],[ScenarioCost]]</f>
        <v>983.35814400000072</v>
      </c>
    </row>
    <row r="329" spans="1:39" x14ac:dyDescent="0.35">
      <c r="A329" t="s">
        <v>563</v>
      </c>
      <c r="B329" s="6">
        <v>45486</v>
      </c>
      <c r="C329" s="2">
        <v>45507</v>
      </c>
      <c r="D329" t="s">
        <v>648</v>
      </c>
      <c r="E329" t="s">
        <v>655</v>
      </c>
      <c r="F329" t="s">
        <v>692</v>
      </c>
      <c r="G329" t="s">
        <v>701</v>
      </c>
      <c r="H329" t="s">
        <v>709</v>
      </c>
      <c r="I329" t="s">
        <v>724</v>
      </c>
      <c r="J329" t="s">
        <v>732</v>
      </c>
      <c r="K329" t="s">
        <v>1281</v>
      </c>
      <c r="L329" s="8">
        <v>702.98</v>
      </c>
      <c r="M329" s="8">
        <v>1104.8</v>
      </c>
      <c r="N329" s="8">
        <v>0.17499999999999999</v>
      </c>
      <c r="O329">
        <v>6</v>
      </c>
      <c r="P329">
        <f t="shared" si="80"/>
        <v>21</v>
      </c>
      <c r="Q329">
        <f t="shared" si="81"/>
        <v>5468.7599999999993</v>
      </c>
      <c r="R329">
        <f t="shared" si="82"/>
        <v>4217.88</v>
      </c>
      <c r="S329">
        <f t="shared" si="83"/>
        <v>1250.8799999999992</v>
      </c>
      <c r="T329">
        <f t="shared" si="84"/>
        <v>0.22873192460448061</v>
      </c>
      <c r="U329" t="str">
        <f t="shared" si="85"/>
        <v>Jul-2024</v>
      </c>
      <c r="V329" t="str">
        <f t="shared" si="86"/>
        <v>Q3-2024</v>
      </c>
      <c r="W329" t="str">
        <f t="shared" si="87"/>
        <v>Medium</v>
      </c>
      <c r="X329" t="str">
        <f t="shared" si="88"/>
        <v>Americas &gt; Brazil &gt; Rio de Janeiro</v>
      </c>
      <c r="Y329" t="str" cm="1">
        <f t="array" ref="Y329">TEXT(_xlfn.AGGREGATE(15, 6, IF($E$2:$E$1000=E329, $B$2:$B$1000, ""), 1), "MMM-YYYY")</f>
        <v>Jan-2023</v>
      </c>
      <c r="Z329">
        <f t="shared" si="89"/>
        <v>18</v>
      </c>
      <c r="AA329">
        <f t="shared" si="90"/>
        <v>18</v>
      </c>
      <c r="AB329">
        <f t="shared" si="91"/>
        <v>1429853.4554100002</v>
      </c>
      <c r="AC329">
        <f>SUMIFS($Q$2:Q329, $J$2:J329, J329)</f>
        <v>1361787.3930499998</v>
      </c>
      <c r="AD329">
        <f t="shared" si="92"/>
        <v>0.9523964766441867</v>
      </c>
      <c r="AE329" t="str">
        <f t="shared" si="93"/>
        <v>C</v>
      </c>
      <c r="AF329">
        <f t="shared" si="94"/>
        <v>0</v>
      </c>
      <c r="AG329">
        <f t="shared" si="95"/>
        <v>0</v>
      </c>
      <c r="AH329">
        <f>MIN(StagingTable[[#This Row],[DiscountPct]], ControlPanel!$B$2/100)</f>
        <v>0.17499999999999999</v>
      </c>
      <c r="AI329">
        <f>StagingTable[[#This Row],[UnitCost]] * (1 + ControlPanel!$B$3/100)</f>
        <v>808.42699999999991</v>
      </c>
      <c r="AJ329">
        <f>StagingTable[[#This Row],[Quantity]] * (1 + ControlPanel!$B$4/100)</f>
        <v>7.1999999999999993</v>
      </c>
      <c r="AK329">
        <f>StagingTable[[#This Row],[UnitPrice]] * StagingTable[[#This Row],[UpliftedQuantity]] * (1 - StagingTable[[#This Row],[AdjustedDiscountPct]])</f>
        <v>6562.5119999999988</v>
      </c>
      <c r="AL329">
        <f>StagingTable[[#This Row],[InflatedUnitCost]] * StagingTable[[#This Row],[UpliftedQuantity]]</f>
        <v>5820.674399999999</v>
      </c>
      <c r="AM329">
        <f>StagingTable[[#This Row],[ScenarioRevenue]] - StagingTable[[#This Row],[ScenarioCost]]</f>
        <v>741.83759999999984</v>
      </c>
    </row>
    <row r="330" spans="1:39" x14ac:dyDescent="0.35">
      <c r="A330" t="s">
        <v>21</v>
      </c>
      <c r="B330" s="6">
        <v>45653</v>
      </c>
      <c r="C330" s="2">
        <v>45671</v>
      </c>
      <c r="D330" t="s">
        <v>647</v>
      </c>
      <c r="E330" t="s">
        <v>654</v>
      </c>
      <c r="F330" t="s">
        <v>668</v>
      </c>
      <c r="G330" t="s">
        <v>705</v>
      </c>
      <c r="H330" t="s">
        <v>709</v>
      </c>
      <c r="I330" t="s">
        <v>718</v>
      </c>
      <c r="J330" t="s">
        <v>732</v>
      </c>
      <c r="K330" t="s">
        <v>740</v>
      </c>
      <c r="L330" s="8">
        <v>586.07000000000005</v>
      </c>
      <c r="M330" s="8">
        <v>845.97</v>
      </c>
      <c r="N330" s="8">
        <v>0.14699999999999999</v>
      </c>
      <c r="O330">
        <v>7</v>
      </c>
      <c r="P330">
        <f t="shared" si="80"/>
        <v>18</v>
      </c>
      <c r="Q330">
        <f t="shared" si="81"/>
        <v>5051.2868699999999</v>
      </c>
      <c r="R330">
        <f t="shared" si="82"/>
        <v>4102.4900000000007</v>
      </c>
      <c r="S330">
        <f t="shared" si="83"/>
        <v>948.79686999999922</v>
      </c>
      <c r="T330">
        <f t="shared" si="84"/>
        <v>0.18783270370862926</v>
      </c>
      <c r="U330" t="str">
        <f t="shared" si="85"/>
        <v>Dec-2024</v>
      </c>
      <c r="V330" t="str">
        <f t="shared" si="86"/>
        <v>Q4-2024</v>
      </c>
      <c r="W330" t="str">
        <f t="shared" si="87"/>
        <v>Medium</v>
      </c>
      <c r="X330" t="str">
        <f t="shared" si="88"/>
        <v>Asia &gt; India &gt; Bengaluru</v>
      </c>
      <c r="Y330" t="str" cm="1">
        <f t="array" ref="Y330">TEXT(_xlfn.AGGREGATE(15, 6, IF($E$2:$E$1000=E330, $B$2:$B$1000, ""), 1), "MMM-YYYY")</f>
        <v>Jan-2023</v>
      </c>
      <c r="Z330">
        <f t="shared" si="89"/>
        <v>23</v>
      </c>
      <c r="AA330">
        <f t="shared" si="90"/>
        <v>23</v>
      </c>
      <c r="AB330">
        <f t="shared" si="91"/>
        <v>1429853.4554100002</v>
      </c>
      <c r="AC330">
        <f>SUMIFS($Q$2:Q330, $J$2:J330, J330)</f>
        <v>1366838.6799199998</v>
      </c>
      <c r="AD330">
        <f t="shared" si="92"/>
        <v>0.95592920711449314</v>
      </c>
      <c r="AE330" t="str">
        <f t="shared" si="93"/>
        <v>C</v>
      </c>
      <c r="AF330">
        <f t="shared" si="94"/>
        <v>0</v>
      </c>
      <c r="AG330">
        <f t="shared" si="95"/>
        <v>0</v>
      </c>
      <c r="AH330">
        <f>MIN(StagingTable[[#This Row],[DiscountPct]], ControlPanel!$B$2/100)</f>
        <v>0.14699999999999999</v>
      </c>
      <c r="AI330">
        <f>StagingTable[[#This Row],[UnitCost]] * (1 + ControlPanel!$B$3/100)</f>
        <v>673.98050000000001</v>
      </c>
      <c r="AJ330">
        <f>StagingTable[[#This Row],[Quantity]] * (1 + ControlPanel!$B$4/100)</f>
        <v>8.4</v>
      </c>
      <c r="AK330">
        <f>StagingTable[[#This Row],[UnitPrice]] * StagingTable[[#This Row],[UpliftedQuantity]] * (1 - StagingTable[[#This Row],[AdjustedDiscountPct]])</f>
        <v>6061.5442439999997</v>
      </c>
      <c r="AL330">
        <f>StagingTable[[#This Row],[InflatedUnitCost]] * StagingTable[[#This Row],[UpliftedQuantity]]</f>
        <v>5661.4362000000001</v>
      </c>
      <c r="AM330">
        <f>StagingTable[[#This Row],[ScenarioRevenue]] - StagingTable[[#This Row],[ScenarioCost]]</f>
        <v>400.10804399999961</v>
      </c>
    </row>
    <row r="331" spans="1:39" x14ac:dyDescent="0.35">
      <c r="A331" t="s">
        <v>328</v>
      </c>
      <c r="B331" s="6">
        <v>45451</v>
      </c>
      <c r="C331" s="2">
        <v>45467</v>
      </c>
      <c r="D331" t="s">
        <v>646</v>
      </c>
      <c r="E331" t="s">
        <v>661</v>
      </c>
      <c r="F331" t="s">
        <v>687</v>
      </c>
      <c r="G331" t="s">
        <v>702</v>
      </c>
      <c r="H331" t="s">
        <v>710</v>
      </c>
      <c r="I331" t="s">
        <v>722</v>
      </c>
      <c r="J331" t="s">
        <v>732</v>
      </c>
      <c r="K331" t="s">
        <v>1048</v>
      </c>
      <c r="L331" s="8">
        <v>597.85</v>
      </c>
      <c r="M331" s="8">
        <v>741.92</v>
      </c>
      <c r="N331" s="8">
        <v>3.1E-2</v>
      </c>
      <c r="O331">
        <v>7</v>
      </c>
      <c r="P331">
        <f t="shared" si="80"/>
        <v>16</v>
      </c>
      <c r="Q331">
        <f t="shared" si="81"/>
        <v>5032.4433599999993</v>
      </c>
      <c r="R331">
        <f t="shared" si="82"/>
        <v>4184.95</v>
      </c>
      <c r="S331">
        <f t="shared" si="83"/>
        <v>847.49335999999948</v>
      </c>
      <c r="T331">
        <f t="shared" si="84"/>
        <v>0.16840594108544515</v>
      </c>
      <c r="U331" t="str">
        <f t="shared" si="85"/>
        <v>Jun-2024</v>
      </c>
      <c r="V331" t="str">
        <f t="shared" si="86"/>
        <v>Q2-2024</v>
      </c>
      <c r="W331" t="str">
        <f t="shared" si="87"/>
        <v>Low</v>
      </c>
      <c r="X331" t="str">
        <f t="shared" si="88"/>
        <v>Africa &gt; South Africa &gt; Durban</v>
      </c>
      <c r="Y331" t="str" cm="1">
        <f t="array" ref="Y331">TEXT(_xlfn.AGGREGATE(15, 6, IF($E$2:$E$1000=E331, $B$2:$B$1000, ""), 1), "MMM-YYYY")</f>
        <v>Jan-2023</v>
      </c>
      <c r="Z331">
        <f t="shared" si="89"/>
        <v>17</v>
      </c>
      <c r="AA331">
        <f t="shared" si="90"/>
        <v>17</v>
      </c>
      <c r="AB331">
        <f t="shared" si="91"/>
        <v>1429853.4554100002</v>
      </c>
      <c r="AC331">
        <f>SUMIFS($Q$2:Q331, $J$2:J331, J331)</f>
        <v>1371871.1232799997</v>
      </c>
      <c r="AD331">
        <f t="shared" si="92"/>
        <v>0.95944875895455006</v>
      </c>
      <c r="AE331" t="str">
        <f t="shared" si="93"/>
        <v>C</v>
      </c>
      <c r="AF331">
        <f t="shared" si="94"/>
        <v>0</v>
      </c>
      <c r="AG331">
        <f t="shared" si="95"/>
        <v>0</v>
      </c>
      <c r="AH331">
        <f>MIN(StagingTable[[#This Row],[DiscountPct]], ControlPanel!$B$2/100)</f>
        <v>3.1E-2</v>
      </c>
      <c r="AI331">
        <f>StagingTable[[#This Row],[UnitCost]] * (1 + ControlPanel!$B$3/100)</f>
        <v>687.52749999999992</v>
      </c>
      <c r="AJ331">
        <f>StagingTable[[#This Row],[Quantity]] * (1 + ControlPanel!$B$4/100)</f>
        <v>8.4</v>
      </c>
      <c r="AK331">
        <f>StagingTable[[#This Row],[UnitPrice]] * StagingTable[[#This Row],[UpliftedQuantity]] * (1 - StagingTable[[#This Row],[AdjustedDiscountPct]])</f>
        <v>6038.9320319999997</v>
      </c>
      <c r="AL331">
        <f>StagingTable[[#This Row],[InflatedUnitCost]] * StagingTable[[#This Row],[UpliftedQuantity]]</f>
        <v>5775.2309999999998</v>
      </c>
      <c r="AM331">
        <f>StagingTable[[#This Row],[ScenarioRevenue]] - StagingTable[[#This Row],[ScenarioCost]]</f>
        <v>263.70103199999994</v>
      </c>
    </row>
    <row r="332" spans="1:39" x14ac:dyDescent="0.35">
      <c r="A332" t="s">
        <v>231</v>
      </c>
      <c r="B332" s="6">
        <v>44948</v>
      </c>
      <c r="C332" s="2">
        <v>44955</v>
      </c>
      <c r="D332" t="s">
        <v>649</v>
      </c>
      <c r="E332" t="s">
        <v>656</v>
      </c>
      <c r="F332" t="s">
        <v>684</v>
      </c>
      <c r="G332" t="s">
        <v>701</v>
      </c>
      <c r="H332" t="s">
        <v>711</v>
      </c>
      <c r="I332" t="s">
        <v>721</v>
      </c>
      <c r="J332" t="s">
        <v>732</v>
      </c>
      <c r="K332" t="s">
        <v>951</v>
      </c>
      <c r="L332" s="8">
        <v>150.86000000000001</v>
      </c>
      <c r="M332" s="8">
        <v>346.96</v>
      </c>
      <c r="N332" s="8">
        <v>0.19600000000000001</v>
      </c>
      <c r="O332">
        <v>18</v>
      </c>
      <c r="P332">
        <f t="shared" si="80"/>
        <v>7</v>
      </c>
      <c r="Q332">
        <f t="shared" si="81"/>
        <v>5021.2051200000005</v>
      </c>
      <c r="R332">
        <f t="shared" si="82"/>
        <v>2715.4800000000005</v>
      </c>
      <c r="S332">
        <f t="shared" si="83"/>
        <v>2305.7251200000001</v>
      </c>
      <c r="T332">
        <f t="shared" si="84"/>
        <v>0.45919755614365337</v>
      </c>
      <c r="U332" t="str">
        <f t="shared" si="85"/>
        <v>Jan-2023</v>
      </c>
      <c r="V332" t="str">
        <f t="shared" si="86"/>
        <v>Q1-2023</v>
      </c>
      <c r="W332" t="str">
        <f t="shared" si="87"/>
        <v>Low</v>
      </c>
      <c r="X332" t="str">
        <f t="shared" si="88"/>
        <v>Europe &gt; Germany &gt; Munich</v>
      </c>
      <c r="Y332" t="str" cm="1">
        <f t="array" ref="Y332">TEXT(_xlfn.AGGREGATE(15, 6, IF($E$2:$E$1000=E332, $B$2:$B$1000, ""), 1), "MMM-YYYY")</f>
        <v>Jan-2023</v>
      </c>
      <c r="Z332">
        <f t="shared" si="89"/>
        <v>0</v>
      </c>
      <c r="AA332">
        <f t="shared" si="90"/>
        <v>0</v>
      </c>
      <c r="AB332">
        <f t="shared" si="91"/>
        <v>1429853.4554100002</v>
      </c>
      <c r="AC332">
        <f>SUMIFS($Q$2:Q332, $J$2:J332, J332)</f>
        <v>1376892.3283999998</v>
      </c>
      <c r="AD332">
        <f t="shared" si="92"/>
        <v>0.96296045108006245</v>
      </c>
      <c r="AE332" t="str">
        <f t="shared" si="93"/>
        <v>C</v>
      </c>
      <c r="AF332">
        <f t="shared" si="94"/>
        <v>1</v>
      </c>
      <c r="AG332">
        <f t="shared" si="95"/>
        <v>0</v>
      </c>
      <c r="AH332">
        <f>MIN(StagingTable[[#This Row],[DiscountPct]], ControlPanel!$B$2/100)</f>
        <v>0.19600000000000001</v>
      </c>
      <c r="AI332">
        <f>StagingTable[[#This Row],[UnitCost]] * (1 + ControlPanel!$B$3/100)</f>
        <v>173.489</v>
      </c>
      <c r="AJ332">
        <f>StagingTable[[#This Row],[Quantity]] * (1 + ControlPanel!$B$4/100)</f>
        <v>21.599999999999998</v>
      </c>
      <c r="AK332">
        <f>StagingTable[[#This Row],[UnitPrice]] * StagingTable[[#This Row],[UpliftedQuantity]] * (1 - StagingTable[[#This Row],[AdjustedDiscountPct]])</f>
        <v>6025.4461439999986</v>
      </c>
      <c r="AL332">
        <f>StagingTable[[#This Row],[InflatedUnitCost]] * StagingTable[[#This Row],[UpliftedQuantity]]</f>
        <v>3747.3623999999995</v>
      </c>
      <c r="AM332">
        <f>StagingTable[[#This Row],[ScenarioRevenue]] - StagingTable[[#This Row],[ScenarioCost]]</f>
        <v>2278.0837439999991</v>
      </c>
    </row>
    <row r="333" spans="1:39" x14ac:dyDescent="0.35">
      <c r="A333" t="s">
        <v>509</v>
      </c>
      <c r="B333" s="6">
        <v>45508</v>
      </c>
      <c r="C333" s="2">
        <v>45521</v>
      </c>
      <c r="D333" t="s">
        <v>648</v>
      </c>
      <c r="E333" t="s">
        <v>660</v>
      </c>
      <c r="F333" t="s">
        <v>697</v>
      </c>
      <c r="G333" t="s">
        <v>704</v>
      </c>
      <c r="H333" t="s">
        <v>707</v>
      </c>
      <c r="I333" t="s">
        <v>726</v>
      </c>
      <c r="J333" t="s">
        <v>732</v>
      </c>
      <c r="K333" t="s">
        <v>1228</v>
      </c>
      <c r="L333" s="8">
        <v>352.79</v>
      </c>
      <c r="M333" s="8">
        <v>754.22</v>
      </c>
      <c r="N333" s="8">
        <v>0.113</v>
      </c>
      <c r="O333">
        <v>7</v>
      </c>
      <c r="P333">
        <f t="shared" si="80"/>
        <v>13</v>
      </c>
      <c r="Q333">
        <f t="shared" si="81"/>
        <v>4682.9519799999998</v>
      </c>
      <c r="R333">
        <f t="shared" si="82"/>
        <v>2469.5300000000002</v>
      </c>
      <c r="S333">
        <f t="shared" si="83"/>
        <v>2213.4219799999996</v>
      </c>
      <c r="T333">
        <f t="shared" si="84"/>
        <v>0.47265528014233443</v>
      </c>
      <c r="U333" t="str">
        <f t="shared" si="85"/>
        <v>Aug-2024</v>
      </c>
      <c r="V333" t="str">
        <f t="shared" si="86"/>
        <v>Q3-2024</v>
      </c>
      <c r="W333" t="str">
        <f t="shared" si="87"/>
        <v>Low</v>
      </c>
      <c r="X333" t="str">
        <f t="shared" si="88"/>
        <v>Americas &gt; USA &gt; Austin</v>
      </c>
      <c r="Y333" t="str" cm="1">
        <f t="array" ref="Y333">TEXT(_xlfn.AGGREGATE(15, 6, IF($E$2:$E$1000=E333, $B$2:$B$1000, ""), 1), "MMM-YYYY")</f>
        <v>Jan-2023</v>
      </c>
      <c r="Z333">
        <f t="shared" si="89"/>
        <v>19</v>
      </c>
      <c r="AA333">
        <f t="shared" si="90"/>
        <v>19</v>
      </c>
      <c r="AB333">
        <f t="shared" si="91"/>
        <v>1429853.4554100002</v>
      </c>
      <c r="AC333">
        <f>SUMIFS($Q$2:Q333, $J$2:J333, J333)</f>
        <v>1381575.2803799997</v>
      </c>
      <c r="AD333">
        <f t="shared" si="92"/>
        <v>0.96623557830536055</v>
      </c>
      <c r="AE333" t="str">
        <f t="shared" si="93"/>
        <v>C</v>
      </c>
      <c r="AF333">
        <f t="shared" si="94"/>
        <v>0</v>
      </c>
      <c r="AG333">
        <f t="shared" si="95"/>
        <v>0</v>
      </c>
      <c r="AH333">
        <f>MIN(StagingTable[[#This Row],[DiscountPct]], ControlPanel!$B$2/100)</f>
        <v>0.113</v>
      </c>
      <c r="AI333">
        <f>StagingTable[[#This Row],[UnitCost]] * (1 + ControlPanel!$B$3/100)</f>
        <v>405.70850000000002</v>
      </c>
      <c r="AJ333">
        <f>StagingTable[[#This Row],[Quantity]] * (1 + ControlPanel!$B$4/100)</f>
        <v>8.4</v>
      </c>
      <c r="AK333">
        <f>StagingTable[[#This Row],[UnitPrice]] * StagingTable[[#This Row],[UpliftedQuantity]] * (1 - StagingTable[[#This Row],[AdjustedDiscountPct]])</f>
        <v>5619.5423760000003</v>
      </c>
      <c r="AL333">
        <f>StagingTable[[#This Row],[InflatedUnitCost]] * StagingTable[[#This Row],[UpliftedQuantity]]</f>
        <v>3407.9514000000004</v>
      </c>
      <c r="AM333">
        <f>StagingTable[[#This Row],[ScenarioRevenue]] - StagingTable[[#This Row],[ScenarioCost]]</f>
        <v>2211.590976</v>
      </c>
    </row>
    <row r="334" spans="1:39" x14ac:dyDescent="0.35">
      <c r="A334" t="s">
        <v>641</v>
      </c>
      <c r="B334" s="6">
        <v>45141</v>
      </c>
      <c r="C334" s="2">
        <v>45168</v>
      </c>
      <c r="D334" t="s">
        <v>647</v>
      </c>
      <c r="E334" t="s">
        <v>659</v>
      </c>
      <c r="F334" t="s">
        <v>685</v>
      </c>
      <c r="G334" t="s">
        <v>704</v>
      </c>
      <c r="H334" t="s">
        <v>710</v>
      </c>
      <c r="I334" t="s">
        <v>725</v>
      </c>
      <c r="J334" t="s">
        <v>732</v>
      </c>
      <c r="K334" t="s">
        <v>1359</v>
      </c>
      <c r="L334" s="8">
        <v>226.04</v>
      </c>
      <c r="M334" s="8">
        <v>545.72</v>
      </c>
      <c r="N334" s="8">
        <v>0.151</v>
      </c>
      <c r="O334">
        <v>10</v>
      </c>
      <c r="P334">
        <f t="shared" si="80"/>
        <v>27</v>
      </c>
      <c r="Q334">
        <f t="shared" si="81"/>
        <v>4633.1628000000001</v>
      </c>
      <c r="R334">
        <f t="shared" si="82"/>
        <v>2260.4</v>
      </c>
      <c r="S334">
        <f t="shared" si="83"/>
        <v>2372.7628</v>
      </c>
      <c r="T334">
        <f t="shared" si="84"/>
        <v>0.51212592831834014</v>
      </c>
      <c r="U334" t="str">
        <f t="shared" si="85"/>
        <v>Aug-2023</v>
      </c>
      <c r="V334" t="str">
        <f t="shared" si="86"/>
        <v>Q3-2023</v>
      </c>
      <c r="W334" t="str">
        <f t="shared" si="87"/>
        <v>Low</v>
      </c>
      <c r="X334" t="str">
        <f t="shared" si="88"/>
        <v>Asia &gt; China &gt; Shanghai</v>
      </c>
      <c r="Y334" t="str" cm="1">
        <f t="array" ref="Y334">TEXT(_xlfn.AGGREGATE(15, 6, IF($E$2:$E$1000=E334, $B$2:$B$1000, ""), 1), "MMM-YYYY")</f>
        <v>Jan-2023</v>
      </c>
      <c r="Z334">
        <f t="shared" si="89"/>
        <v>7</v>
      </c>
      <c r="AA334">
        <f t="shared" si="90"/>
        <v>7</v>
      </c>
      <c r="AB334">
        <f t="shared" si="91"/>
        <v>1429853.4554100002</v>
      </c>
      <c r="AC334">
        <f>SUMIFS($Q$2:Q334, $J$2:J334, J334)</f>
        <v>1386208.4431799997</v>
      </c>
      <c r="AD334">
        <f t="shared" si="92"/>
        <v>0.96947588435383714</v>
      </c>
      <c r="AE334" t="str">
        <f t="shared" si="93"/>
        <v>C</v>
      </c>
      <c r="AF334">
        <f t="shared" si="94"/>
        <v>0</v>
      </c>
      <c r="AG334">
        <f t="shared" si="95"/>
        <v>0</v>
      </c>
      <c r="AH334">
        <f>MIN(StagingTable[[#This Row],[DiscountPct]], ControlPanel!$B$2/100)</f>
        <v>0.151</v>
      </c>
      <c r="AI334">
        <f>StagingTable[[#This Row],[UnitCost]] * (1 + ControlPanel!$B$3/100)</f>
        <v>259.94599999999997</v>
      </c>
      <c r="AJ334">
        <f>StagingTable[[#This Row],[Quantity]] * (1 + ControlPanel!$B$4/100)</f>
        <v>12</v>
      </c>
      <c r="AK334">
        <f>StagingTable[[#This Row],[UnitPrice]] * StagingTable[[#This Row],[UpliftedQuantity]] * (1 - StagingTable[[#This Row],[AdjustedDiscountPct]])</f>
        <v>5559.7953600000001</v>
      </c>
      <c r="AL334">
        <f>StagingTable[[#This Row],[InflatedUnitCost]] * StagingTable[[#This Row],[UpliftedQuantity]]</f>
        <v>3119.3519999999999</v>
      </c>
      <c r="AM334">
        <f>StagingTable[[#This Row],[ScenarioRevenue]] - StagingTable[[#This Row],[ScenarioCost]]</f>
        <v>2440.4433600000002</v>
      </c>
    </row>
    <row r="335" spans="1:39" x14ac:dyDescent="0.35">
      <c r="A335" t="s">
        <v>613</v>
      </c>
      <c r="B335" s="6">
        <v>45521</v>
      </c>
      <c r="C335" s="2">
        <v>45528</v>
      </c>
      <c r="D335" t="s">
        <v>648</v>
      </c>
      <c r="E335" t="s">
        <v>655</v>
      </c>
      <c r="F335" t="s">
        <v>692</v>
      </c>
      <c r="G335" t="s">
        <v>704</v>
      </c>
      <c r="H335" t="s">
        <v>711</v>
      </c>
      <c r="I335" t="s">
        <v>724</v>
      </c>
      <c r="J335" t="s">
        <v>732</v>
      </c>
      <c r="K335" t="s">
        <v>1331</v>
      </c>
      <c r="L335" s="8">
        <v>165.3</v>
      </c>
      <c r="M335" s="8">
        <v>275.07</v>
      </c>
      <c r="N335" s="8">
        <v>0.13300000000000001</v>
      </c>
      <c r="O335">
        <v>17</v>
      </c>
      <c r="P335">
        <f t="shared" si="80"/>
        <v>7</v>
      </c>
      <c r="Q335">
        <f t="shared" si="81"/>
        <v>4054.2567299999996</v>
      </c>
      <c r="R335">
        <f t="shared" si="82"/>
        <v>2810.1000000000004</v>
      </c>
      <c r="S335">
        <f t="shared" si="83"/>
        <v>1244.1567299999992</v>
      </c>
      <c r="T335">
        <f t="shared" si="84"/>
        <v>0.30687665159280608</v>
      </c>
      <c r="U335" t="str">
        <f t="shared" si="85"/>
        <v>Aug-2024</v>
      </c>
      <c r="V335" t="str">
        <f t="shared" si="86"/>
        <v>Q3-2024</v>
      </c>
      <c r="W335" t="str">
        <f t="shared" si="87"/>
        <v>Low</v>
      </c>
      <c r="X335" t="str">
        <f t="shared" si="88"/>
        <v>Americas &gt; Brazil &gt; Rio de Janeiro</v>
      </c>
      <c r="Y335" t="str" cm="1">
        <f t="array" ref="Y335">TEXT(_xlfn.AGGREGATE(15, 6, IF($E$2:$E$1000=E335, $B$2:$B$1000, ""), 1), "MMM-YYYY")</f>
        <v>Jan-2023</v>
      </c>
      <c r="Z335">
        <f t="shared" si="89"/>
        <v>19</v>
      </c>
      <c r="AA335">
        <f t="shared" si="90"/>
        <v>19</v>
      </c>
      <c r="AB335">
        <f t="shared" si="91"/>
        <v>1429853.4554100002</v>
      </c>
      <c r="AC335">
        <f>SUMIFS($Q$2:Q335, $J$2:J335, J335)</f>
        <v>1390262.6999099997</v>
      </c>
      <c r="AD335">
        <f t="shared" si="92"/>
        <v>0.97231131949207472</v>
      </c>
      <c r="AE335" t="str">
        <f t="shared" si="93"/>
        <v>C</v>
      </c>
      <c r="AF335">
        <f t="shared" si="94"/>
        <v>1</v>
      </c>
      <c r="AG335">
        <f t="shared" si="95"/>
        <v>0</v>
      </c>
      <c r="AH335">
        <f>MIN(StagingTable[[#This Row],[DiscountPct]], ControlPanel!$B$2/100)</f>
        <v>0.13300000000000001</v>
      </c>
      <c r="AI335">
        <f>StagingTable[[#This Row],[UnitCost]] * (1 + ControlPanel!$B$3/100)</f>
        <v>190.095</v>
      </c>
      <c r="AJ335">
        <f>StagingTable[[#This Row],[Quantity]] * (1 + ControlPanel!$B$4/100)</f>
        <v>20.399999999999999</v>
      </c>
      <c r="AK335">
        <f>StagingTable[[#This Row],[UnitPrice]] * StagingTable[[#This Row],[UpliftedQuantity]] * (1 - StagingTable[[#This Row],[AdjustedDiscountPct]])</f>
        <v>4865.1080759999995</v>
      </c>
      <c r="AL335">
        <f>StagingTable[[#This Row],[InflatedUnitCost]] * StagingTable[[#This Row],[UpliftedQuantity]]</f>
        <v>3877.9379999999996</v>
      </c>
      <c r="AM335">
        <f>StagingTable[[#This Row],[ScenarioRevenue]] - StagingTable[[#This Row],[ScenarioCost]]</f>
        <v>987.17007599999988</v>
      </c>
    </row>
    <row r="336" spans="1:39" x14ac:dyDescent="0.35">
      <c r="A336" t="s">
        <v>175</v>
      </c>
      <c r="B336" s="6">
        <v>44977</v>
      </c>
      <c r="C336" s="2">
        <v>44989</v>
      </c>
      <c r="D336" t="s">
        <v>647</v>
      </c>
      <c r="E336" t="s">
        <v>654</v>
      </c>
      <c r="F336" t="s">
        <v>680</v>
      </c>
      <c r="G336" t="s">
        <v>704</v>
      </c>
      <c r="H336" t="s">
        <v>710</v>
      </c>
      <c r="I336" t="s">
        <v>724</v>
      </c>
      <c r="J336" t="s">
        <v>732</v>
      </c>
      <c r="K336" t="s">
        <v>894</v>
      </c>
      <c r="L336" s="8">
        <v>299.75</v>
      </c>
      <c r="M336" s="8">
        <v>523.01</v>
      </c>
      <c r="N336" s="8">
        <v>0.157</v>
      </c>
      <c r="O336">
        <v>9</v>
      </c>
      <c r="P336">
        <f t="shared" si="80"/>
        <v>12</v>
      </c>
      <c r="Q336">
        <f t="shared" si="81"/>
        <v>3968.0768699999999</v>
      </c>
      <c r="R336">
        <f t="shared" si="82"/>
        <v>2697.75</v>
      </c>
      <c r="S336">
        <f t="shared" si="83"/>
        <v>1270.3268699999999</v>
      </c>
      <c r="T336">
        <f t="shared" si="84"/>
        <v>0.32013665854210127</v>
      </c>
      <c r="U336" t="str">
        <f t="shared" si="85"/>
        <v>Feb-2023</v>
      </c>
      <c r="V336" t="str">
        <f t="shared" si="86"/>
        <v>Q1-2023</v>
      </c>
      <c r="W336" t="str">
        <f t="shared" si="87"/>
        <v>Low</v>
      </c>
      <c r="X336" t="str">
        <f t="shared" si="88"/>
        <v>Asia &gt; India &gt; Delhi</v>
      </c>
      <c r="Y336" t="str" cm="1">
        <f t="array" ref="Y336">TEXT(_xlfn.AGGREGATE(15, 6, IF($E$2:$E$1000=E336, $B$2:$B$1000, ""), 1), "MMM-YYYY")</f>
        <v>Jan-2023</v>
      </c>
      <c r="Z336">
        <f t="shared" si="89"/>
        <v>1</v>
      </c>
      <c r="AA336">
        <f t="shared" si="90"/>
        <v>1</v>
      </c>
      <c r="AB336">
        <f t="shared" si="91"/>
        <v>1429853.4554100002</v>
      </c>
      <c r="AC336">
        <f>SUMIFS($Q$2:Q336, $J$2:J336, J336)</f>
        <v>1394230.7767799997</v>
      </c>
      <c r="AD336">
        <f t="shared" si="92"/>
        <v>0.97508648281736965</v>
      </c>
      <c r="AE336" t="str">
        <f t="shared" si="93"/>
        <v>C</v>
      </c>
      <c r="AF336">
        <f t="shared" si="94"/>
        <v>0</v>
      </c>
      <c r="AG336">
        <f t="shared" si="95"/>
        <v>0</v>
      </c>
      <c r="AH336">
        <f>MIN(StagingTable[[#This Row],[DiscountPct]], ControlPanel!$B$2/100)</f>
        <v>0.157</v>
      </c>
      <c r="AI336">
        <f>StagingTable[[#This Row],[UnitCost]] * (1 + ControlPanel!$B$3/100)</f>
        <v>344.71249999999998</v>
      </c>
      <c r="AJ336">
        <f>StagingTable[[#This Row],[Quantity]] * (1 + ControlPanel!$B$4/100)</f>
        <v>10.799999999999999</v>
      </c>
      <c r="AK336">
        <f>StagingTable[[#This Row],[UnitPrice]] * StagingTable[[#This Row],[UpliftedQuantity]] * (1 - StagingTable[[#This Row],[AdjustedDiscountPct]])</f>
        <v>4761.6922439999989</v>
      </c>
      <c r="AL336">
        <f>StagingTable[[#This Row],[InflatedUnitCost]] * StagingTable[[#This Row],[UpliftedQuantity]]</f>
        <v>3722.8949999999995</v>
      </c>
      <c r="AM336">
        <f>StagingTable[[#This Row],[ScenarioRevenue]] - StagingTable[[#This Row],[ScenarioCost]]</f>
        <v>1038.7972439999994</v>
      </c>
    </row>
    <row r="337" spans="1:39" x14ac:dyDescent="0.35">
      <c r="A337" t="s">
        <v>133</v>
      </c>
      <c r="B337" s="6">
        <v>45086</v>
      </c>
      <c r="C337" s="2">
        <v>45096</v>
      </c>
      <c r="D337" t="s">
        <v>647</v>
      </c>
      <c r="E337" t="s">
        <v>659</v>
      </c>
      <c r="F337" t="s">
        <v>699</v>
      </c>
      <c r="G337" t="s">
        <v>706</v>
      </c>
      <c r="H337" t="s">
        <v>707</v>
      </c>
      <c r="I337" t="s">
        <v>721</v>
      </c>
      <c r="J337" t="s">
        <v>732</v>
      </c>
      <c r="K337" t="s">
        <v>852</v>
      </c>
      <c r="L337" s="8">
        <v>339.61</v>
      </c>
      <c r="M337" s="8">
        <v>621.02</v>
      </c>
      <c r="N337" s="8">
        <v>7.0999999999999994E-2</v>
      </c>
      <c r="O337">
        <v>6</v>
      </c>
      <c r="P337">
        <f t="shared" si="80"/>
        <v>10</v>
      </c>
      <c r="Q337">
        <f t="shared" si="81"/>
        <v>3461.5654800000002</v>
      </c>
      <c r="R337">
        <f t="shared" si="82"/>
        <v>2037.66</v>
      </c>
      <c r="S337">
        <f t="shared" si="83"/>
        <v>1423.9054800000001</v>
      </c>
      <c r="T337">
        <f t="shared" si="84"/>
        <v>0.41134726129750981</v>
      </c>
      <c r="U337" t="str">
        <f t="shared" si="85"/>
        <v>Jun-2023</v>
      </c>
      <c r="V337" t="str">
        <f t="shared" si="86"/>
        <v>Q2-2023</v>
      </c>
      <c r="W337" t="str">
        <f t="shared" si="87"/>
        <v>Low</v>
      </c>
      <c r="X337" t="str">
        <f t="shared" si="88"/>
        <v>Asia &gt; China &gt; Beijing</v>
      </c>
      <c r="Y337" t="str" cm="1">
        <f t="array" ref="Y337">TEXT(_xlfn.AGGREGATE(15, 6, IF($E$2:$E$1000=E337, $B$2:$B$1000, ""), 1), "MMM-YYYY")</f>
        <v>Jan-2023</v>
      </c>
      <c r="Z337">
        <f t="shared" si="89"/>
        <v>5</v>
      </c>
      <c r="AA337">
        <f t="shared" si="90"/>
        <v>5</v>
      </c>
      <c r="AB337">
        <f t="shared" si="91"/>
        <v>1429853.4554100002</v>
      </c>
      <c r="AC337">
        <f>SUMIFS($Q$2:Q337, $J$2:J337, J337)</f>
        <v>1397692.3422599998</v>
      </c>
      <c r="AD337">
        <f t="shared" si="92"/>
        <v>0.97750740607135966</v>
      </c>
      <c r="AE337" t="str">
        <f t="shared" si="93"/>
        <v>C</v>
      </c>
      <c r="AF337">
        <f t="shared" si="94"/>
        <v>0</v>
      </c>
      <c r="AG337">
        <f t="shared" si="95"/>
        <v>0</v>
      </c>
      <c r="AH337">
        <f>MIN(StagingTable[[#This Row],[DiscountPct]], ControlPanel!$B$2/100)</f>
        <v>7.0999999999999994E-2</v>
      </c>
      <c r="AI337">
        <f>StagingTable[[#This Row],[UnitCost]] * (1 + ControlPanel!$B$3/100)</f>
        <v>390.55149999999998</v>
      </c>
      <c r="AJ337">
        <f>StagingTable[[#This Row],[Quantity]] * (1 + ControlPanel!$B$4/100)</f>
        <v>7.1999999999999993</v>
      </c>
      <c r="AK337">
        <f>StagingTable[[#This Row],[UnitPrice]] * StagingTable[[#This Row],[UpliftedQuantity]] * (1 - StagingTable[[#This Row],[AdjustedDiscountPct]])</f>
        <v>4153.8785759999992</v>
      </c>
      <c r="AL337">
        <f>StagingTable[[#This Row],[InflatedUnitCost]] * StagingTable[[#This Row],[UpliftedQuantity]]</f>
        <v>2811.9707999999996</v>
      </c>
      <c r="AM337">
        <f>StagingTable[[#This Row],[ScenarioRevenue]] - StagingTable[[#This Row],[ScenarioCost]]</f>
        <v>1341.9077759999996</v>
      </c>
    </row>
    <row r="338" spans="1:39" x14ac:dyDescent="0.35">
      <c r="A338" t="s">
        <v>471</v>
      </c>
      <c r="B338" s="6">
        <v>45048</v>
      </c>
      <c r="C338" s="2">
        <v>45065</v>
      </c>
      <c r="D338" t="s">
        <v>647</v>
      </c>
      <c r="E338" t="s">
        <v>659</v>
      </c>
      <c r="F338" t="s">
        <v>685</v>
      </c>
      <c r="G338" t="s">
        <v>703</v>
      </c>
      <c r="H338" t="s">
        <v>711</v>
      </c>
      <c r="I338" t="s">
        <v>713</v>
      </c>
      <c r="J338" t="s">
        <v>732</v>
      </c>
      <c r="K338" t="s">
        <v>1190</v>
      </c>
      <c r="L338" s="8">
        <v>714.28</v>
      </c>
      <c r="M338" s="8">
        <v>757.59</v>
      </c>
      <c r="N338" s="8">
        <v>0.13600000000000001</v>
      </c>
      <c r="O338">
        <v>5</v>
      </c>
      <c r="P338">
        <f t="shared" si="80"/>
        <v>17</v>
      </c>
      <c r="Q338">
        <f t="shared" si="81"/>
        <v>3272.7888000000003</v>
      </c>
      <c r="R338">
        <f t="shared" si="82"/>
        <v>3571.3999999999996</v>
      </c>
      <c r="S338">
        <f t="shared" si="83"/>
        <v>-298.61119999999937</v>
      </c>
      <c r="T338">
        <f t="shared" si="84"/>
        <v>-9.1240595787910092E-2</v>
      </c>
      <c r="U338" t="str">
        <f t="shared" si="85"/>
        <v>May-2023</v>
      </c>
      <c r="V338" t="str">
        <f t="shared" si="86"/>
        <v>Q2-2023</v>
      </c>
      <c r="W338" t="str">
        <f t="shared" si="87"/>
        <v>Low</v>
      </c>
      <c r="X338" t="str">
        <f t="shared" si="88"/>
        <v>Asia &gt; China &gt; Shanghai</v>
      </c>
      <c r="Y338" t="str" cm="1">
        <f t="array" ref="Y338">TEXT(_xlfn.AGGREGATE(15, 6, IF($E$2:$E$1000=E338, $B$2:$B$1000, ""), 1), "MMM-YYYY")</f>
        <v>Jan-2023</v>
      </c>
      <c r="Z338">
        <f t="shared" si="89"/>
        <v>4</v>
      </c>
      <c r="AA338">
        <f t="shared" si="90"/>
        <v>4</v>
      </c>
      <c r="AB338">
        <f t="shared" si="91"/>
        <v>1429853.4554100002</v>
      </c>
      <c r="AC338">
        <f>SUMIFS($Q$2:Q338, $J$2:J338, J338)</f>
        <v>1400965.1310599998</v>
      </c>
      <c r="AD338">
        <f t="shared" si="92"/>
        <v>0.97979630413123919</v>
      </c>
      <c r="AE338" t="str">
        <f t="shared" si="93"/>
        <v>C</v>
      </c>
      <c r="AF338">
        <f t="shared" si="94"/>
        <v>0</v>
      </c>
      <c r="AG338">
        <f t="shared" si="95"/>
        <v>0</v>
      </c>
      <c r="AH338">
        <f>MIN(StagingTable[[#This Row],[DiscountPct]], ControlPanel!$B$2/100)</f>
        <v>0.13600000000000001</v>
      </c>
      <c r="AI338">
        <f>StagingTable[[#This Row],[UnitCost]] * (1 + ControlPanel!$B$3/100)</f>
        <v>821.42199999999991</v>
      </c>
      <c r="AJ338">
        <f>StagingTable[[#This Row],[Quantity]] * (1 + ControlPanel!$B$4/100)</f>
        <v>6</v>
      </c>
      <c r="AK338">
        <f>StagingTable[[#This Row],[UnitPrice]] * StagingTable[[#This Row],[UpliftedQuantity]] * (1 - StagingTable[[#This Row],[AdjustedDiscountPct]])</f>
        <v>3927.34656</v>
      </c>
      <c r="AL338">
        <f>StagingTable[[#This Row],[InflatedUnitCost]] * StagingTable[[#This Row],[UpliftedQuantity]]</f>
        <v>4928.5319999999992</v>
      </c>
      <c r="AM338">
        <f>StagingTable[[#This Row],[ScenarioRevenue]] - StagingTable[[#This Row],[ScenarioCost]]</f>
        <v>-1001.1854399999993</v>
      </c>
    </row>
    <row r="339" spans="1:39" x14ac:dyDescent="0.35">
      <c r="A339" t="s">
        <v>319</v>
      </c>
      <c r="B339" s="6">
        <v>45756</v>
      </c>
      <c r="C339" s="2">
        <v>45759</v>
      </c>
      <c r="D339" t="s">
        <v>649</v>
      </c>
      <c r="E339" t="s">
        <v>657</v>
      </c>
      <c r="F339" t="s">
        <v>679</v>
      </c>
      <c r="G339" t="s">
        <v>705</v>
      </c>
      <c r="H339" t="s">
        <v>710</v>
      </c>
      <c r="I339" t="s">
        <v>722</v>
      </c>
      <c r="J339" t="s">
        <v>732</v>
      </c>
      <c r="K339" t="s">
        <v>1039</v>
      </c>
      <c r="L339" s="8">
        <v>86.68</v>
      </c>
      <c r="M339" s="8">
        <v>213.32</v>
      </c>
      <c r="N339" s="8">
        <v>3.7999999999999999E-2</v>
      </c>
      <c r="O339">
        <v>15</v>
      </c>
      <c r="P339">
        <f t="shared" si="80"/>
        <v>3</v>
      </c>
      <c r="Q339">
        <f t="shared" si="81"/>
        <v>3078.2075999999997</v>
      </c>
      <c r="R339">
        <f t="shared" si="82"/>
        <v>1300.2</v>
      </c>
      <c r="S339">
        <f t="shared" si="83"/>
        <v>1778.0075999999997</v>
      </c>
      <c r="T339">
        <f t="shared" si="84"/>
        <v>0.57761133459614611</v>
      </c>
      <c r="U339" t="str">
        <f t="shared" si="85"/>
        <v>Apr-2025</v>
      </c>
      <c r="V339" t="str">
        <f t="shared" si="86"/>
        <v>Q2-2025</v>
      </c>
      <c r="W339" t="str">
        <f t="shared" si="87"/>
        <v>Low</v>
      </c>
      <c r="X339" t="str">
        <f t="shared" si="88"/>
        <v>Europe &gt; France &gt; Lyon</v>
      </c>
      <c r="Y339" t="str" cm="1">
        <f t="array" ref="Y339">TEXT(_xlfn.AGGREGATE(15, 6, IF($E$2:$E$1000=E339, $B$2:$B$1000, ""), 1), "MMM-YYYY")</f>
        <v>Jan-2023</v>
      </c>
      <c r="Z339">
        <f t="shared" si="89"/>
        <v>27</v>
      </c>
      <c r="AA339">
        <f t="shared" si="90"/>
        <v>27</v>
      </c>
      <c r="AB339">
        <f t="shared" si="91"/>
        <v>1429853.4554100002</v>
      </c>
      <c r="AC339">
        <f>SUMIFS($Q$2:Q339, $J$2:J339, J339)</f>
        <v>1404043.3386599999</v>
      </c>
      <c r="AD339">
        <f t="shared" si="92"/>
        <v>0.9819491174760987</v>
      </c>
      <c r="AE339" t="str">
        <f t="shared" si="93"/>
        <v>C</v>
      </c>
      <c r="AF339">
        <f t="shared" si="94"/>
        <v>1</v>
      </c>
      <c r="AG339">
        <f t="shared" si="95"/>
        <v>0</v>
      </c>
      <c r="AH339">
        <f>MIN(StagingTable[[#This Row],[DiscountPct]], ControlPanel!$B$2/100)</f>
        <v>3.7999999999999999E-2</v>
      </c>
      <c r="AI339">
        <f>StagingTable[[#This Row],[UnitCost]] * (1 + ControlPanel!$B$3/100)</f>
        <v>99.682000000000002</v>
      </c>
      <c r="AJ339">
        <f>StagingTable[[#This Row],[Quantity]] * (1 + ControlPanel!$B$4/100)</f>
        <v>18</v>
      </c>
      <c r="AK339">
        <f>StagingTable[[#This Row],[UnitPrice]] * StagingTable[[#This Row],[UpliftedQuantity]] * (1 - StagingTable[[#This Row],[AdjustedDiscountPct]])</f>
        <v>3693.8491199999999</v>
      </c>
      <c r="AL339">
        <f>StagingTable[[#This Row],[InflatedUnitCost]] * StagingTable[[#This Row],[UpliftedQuantity]]</f>
        <v>1794.2760000000001</v>
      </c>
      <c r="AM339">
        <f>StagingTable[[#This Row],[ScenarioRevenue]] - StagingTable[[#This Row],[ScenarioCost]]</f>
        <v>1899.5731199999998</v>
      </c>
    </row>
    <row r="340" spans="1:39" x14ac:dyDescent="0.35">
      <c r="A340" t="s">
        <v>332</v>
      </c>
      <c r="B340" s="6">
        <v>45748</v>
      </c>
      <c r="C340" s="2">
        <v>45774</v>
      </c>
      <c r="D340" t="s">
        <v>648</v>
      </c>
      <c r="E340" t="s">
        <v>660</v>
      </c>
      <c r="F340" t="s">
        <v>686</v>
      </c>
      <c r="G340" t="s">
        <v>701</v>
      </c>
      <c r="H340" t="s">
        <v>711</v>
      </c>
      <c r="I340" t="s">
        <v>714</v>
      </c>
      <c r="J340" t="s">
        <v>732</v>
      </c>
      <c r="K340" t="s">
        <v>1052</v>
      </c>
      <c r="L340" s="8">
        <v>156.55000000000001</v>
      </c>
      <c r="M340" s="8">
        <v>227.45</v>
      </c>
      <c r="N340" s="8">
        <v>1.4E-2</v>
      </c>
      <c r="O340">
        <v>13</v>
      </c>
      <c r="P340">
        <f t="shared" si="80"/>
        <v>26</v>
      </c>
      <c r="Q340">
        <f t="shared" si="81"/>
        <v>2915.4540999999999</v>
      </c>
      <c r="R340">
        <f t="shared" si="82"/>
        <v>2035.15</v>
      </c>
      <c r="S340">
        <f t="shared" si="83"/>
        <v>880.30409999999983</v>
      </c>
      <c r="T340">
        <f t="shared" si="84"/>
        <v>0.3019440779396938</v>
      </c>
      <c r="U340" t="str">
        <f t="shared" si="85"/>
        <v>Apr-2025</v>
      </c>
      <c r="V340" t="str">
        <f t="shared" si="86"/>
        <v>Q2-2025</v>
      </c>
      <c r="W340" t="str">
        <f t="shared" si="87"/>
        <v>Low</v>
      </c>
      <c r="X340" t="str">
        <f t="shared" si="88"/>
        <v>Americas &gt; USA &gt; San Francisco</v>
      </c>
      <c r="Y340" t="str" cm="1">
        <f t="array" ref="Y340">TEXT(_xlfn.AGGREGATE(15, 6, IF($E$2:$E$1000=E340, $B$2:$B$1000, ""), 1), "MMM-YYYY")</f>
        <v>Jan-2023</v>
      </c>
      <c r="Z340">
        <f t="shared" si="89"/>
        <v>27</v>
      </c>
      <c r="AA340">
        <f t="shared" si="90"/>
        <v>27</v>
      </c>
      <c r="AB340">
        <f t="shared" si="91"/>
        <v>1429853.4554100002</v>
      </c>
      <c r="AC340">
        <f>SUMIFS($Q$2:Q340, $J$2:J340, J340)</f>
        <v>1406958.7927599999</v>
      </c>
      <c r="AD340">
        <f t="shared" si="92"/>
        <v>0.98398810551992166</v>
      </c>
      <c r="AE340" t="str">
        <f t="shared" si="93"/>
        <v>C</v>
      </c>
      <c r="AF340">
        <f t="shared" si="94"/>
        <v>0</v>
      </c>
      <c r="AG340">
        <f t="shared" si="95"/>
        <v>0</v>
      </c>
      <c r="AH340">
        <f>MIN(StagingTable[[#This Row],[DiscountPct]], ControlPanel!$B$2/100)</f>
        <v>1.4E-2</v>
      </c>
      <c r="AI340">
        <f>StagingTable[[#This Row],[UnitCost]] * (1 + ControlPanel!$B$3/100)</f>
        <v>180.0325</v>
      </c>
      <c r="AJ340">
        <f>StagingTable[[#This Row],[Quantity]] * (1 + ControlPanel!$B$4/100)</f>
        <v>15.6</v>
      </c>
      <c r="AK340">
        <f>StagingTable[[#This Row],[UnitPrice]] * StagingTable[[#This Row],[UpliftedQuantity]] * (1 - StagingTable[[#This Row],[AdjustedDiscountPct]])</f>
        <v>3498.5449199999998</v>
      </c>
      <c r="AL340">
        <f>StagingTable[[#This Row],[InflatedUnitCost]] * StagingTable[[#This Row],[UpliftedQuantity]]</f>
        <v>2808.5070000000001</v>
      </c>
      <c r="AM340">
        <f>StagingTable[[#This Row],[ScenarioRevenue]] - StagingTable[[#This Row],[ScenarioCost]]</f>
        <v>690.03791999999976</v>
      </c>
    </row>
    <row r="341" spans="1:39" x14ac:dyDescent="0.35">
      <c r="A341" t="s">
        <v>461</v>
      </c>
      <c r="B341" s="6">
        <v>45746</v>
      </c>
      <c r="C341" s="2">
        <v>45776</v>
      </c>
      <c r="D341" t="s">
        <v>646</v>
      </c>
      <c r="E341" t="s">
        <v>661</v>
      </c>
      <c r="F341" t="s">
        <v>687</v>
      </c>
      <c r="G341" t="s">
        <v>704</v>
      </c>
      <c r="H341" t="s">
        <v>709</v>
      </c>
      <c r="I341" t="s">
        <v>713</v>
      </c>
      <c r="J341" t="s">
        <v>732</v>
      </c>
      <c r="K341" t="s">
        <v>1180</v>
      </c>
      <c r="L341" s="8">
        <v>194.6</v>
      </c>
      <c r="M341" s="8">
        <v>314.87</v>
      </c>
      <c r="N341" s="8">
        <v>0.29299999999999998</v>
      </c>
      <c r="O341">
        <v>12</v>
      </c>
      <c r="P341">
        <f t="shared" si="80"/>
        <v>30</v>
      </c>
      <c r="Q341">
        <f t="shared" si="81"/>
        <v>2671.3570800000002</v>
      </c>
      <c r="R341">
        <f t="shared" si="82"/>
        <v>2335.1999999999998</v>
      </c>
      <c r="S341">
        <f t="shared" si="83"/>
        <v>336.15708000000041</v>
      </c>
      <c r="T341">
        <f t="shared" si="84"/>
        <v>0.12583756867127638</v>
      </c>
      <c r="U341" t="str">
        <f t="shared" si="85"/>
        <v>Mar-2025</v>
      </c>
      <c r="V341" t="str">
        <f t="shared" si="86"/>
        <v>Q1-2025</v>
      </c>
      <c r="W341" t="str">
        <f t="shared" si="87"/>
        <v>Low</v>
      </c>
      <c r="X341" t="str">
        <f t="shared" si="88"/>
        <v>Africa &gt; South Africa &gt; Durban</v>
      </c>
      <c r="Y341" t="str" cm="1">
        <f t="array" ref="Y341">TEXT(_xlfn.AGGREGATE(15, 6, IF($E$2:$E$1000=E341, $B$2:$B$1000, ""), 1), "MMM-YYYY")</f>
        <v>Jan-2023</v>
      </c>
      <c r="Z341">
        <f t="shared" si="89"/>
        <v>26</v>
      </c>
      <c r="AA341">
        <f t="shared" si="90"/>
        <v>26</v>
      </c>
      <c r="AB341">
        <f t="shared" si="91"/>
        <v>1429853.4554100002</v>
      </c>
      <c r="AC341">
        <f>SUMIFS($Q$2:Q341, $J$2:J341, J341)</f>
        <v>1409630.1498399999</v>
      </c>
      <c r="AD341">
        <f t="shared" si="92"/>
        <v>0.9858563788523339</v>
      </c>
      <c r="AE341" t="str">
        <f t="shared" si="93"/>
        <v>C</v>
      </c>
      <c r="AF341">
        <f t="shared" si="94"/>
        <v>0</v>
      </c>
      <c r="AG341">
        <f t="shared" si="95"/>
        <v>1</v>
      </c>
      <c r="AH341">
        <f>MIN(StagingTable[[#This Row],[DiscountPct]], ControlPanel!$B$2/100)</f>
        <v>0.25</v>
      </c>
      <c r="AI341">
        <f>StagingTable[[#This Row],[UnitCost]] * (1 + ControlPanel!$B$3/100)</f>
        <v>223.78999999999996</v>
      </c>
      <c r="AJ341">
        <f>StagingTable[[#This Row],[Quantity]] * (1 + ControlPanel!$B$4/100)</f>
        <v>14.399999999999999</v>
      </c>
      <c r="AK341">
        <f>StagingTable[[#This Row],[UnitPrice]] * StagingTable[[#This Row],[UpliftedQuantity]] * (1 - StagingTable[[#This Row],[AdjustedDiscountPct]])</f>
        <v>3400.5959999999995</v>
      </c>
      <c r="AL341">
        <f>StagingTable[[#This Row],[InflatedUnitCost]] * StagingTable[[#This Row],[UpliftedQuantity]]</f>
        <v>3222.5759999999991</v>
      </c>
      <c r="AM341">
        <f>StagingTable[[#This Row],[ScenarioRevenue]] - StagingTable[[#This Row],[ScenarioCost]]</f>
        <v>178.02000000000044</v>
      </c>
    </row>
    <row r="342" spans="1:39" x14ac:dyDescent="0.35">
      <c r="A342" t="s">
        <v>446</v>
      </c>
      <c r="B342" s="6">
        <v>45220</v>
      </c>
      <c r="C342" s="2">
        <v>45220</v>
      </c>
      <c r="D342" t="s">
        <v>649</v>
      </c>
      <c r="E342" t="s">
        <v>658</v>
      </c>
      <c r="F342" t="s">
        <v>693</v>
      </c>
      <c r="G342" t="s">
        <v>706</v>
      </c>
      <c r="H342" t="s">
        <v>710</v>
      </c>
      <c r="I342" t="s">
        <v>713</v>
      </c>
      <c r="J342" t="s">
        <v>732</v>
      </c>
      <c r="K342" t="s">
        <v>1165</v>
      </c>
      <c r="L342" s="8">
        <v>384.19</v>
      </c>
      <c r="M342" s="8">
        <v>278.35000000000002</v>
      </c>
      <c r="N342" s="8">
        <v>5.6000000000000001E-2</v>
      </c>
      <c r="O342">
        <v>10</v>
      </c>
      <c r="P342">
        <f t="shared" si="80"/>
        <v>0</v>
      </c>
      <c r="Q342">
        <f t="shared" si="81"/>
        <v>2627.6239999999998</v>
      </c>
      <c r="R342">
        <f t="shared" si="82"/>
        <v>3841.9</v>
      </c>
      <c r="S342">
        <f t="shared" si="83"/>
        <v>-1214.2760000000003</v>
      </c>
      <c r="T342">
        <f t="shared" si="84"/>
        <v>-0.46211938998882657</v>
      </c>
      <c r="U342" t="str">
        <f t="shared" si="85"/>
        <v>Oct-2023</v>
      </c>
      <c r="V342" t="str">
        <f t="shared" si="86"/>
        <v>Q4-2023</v>
      </c>
      <c r="W342" t="str">
        <f t="shared" si="87"/>
        <v>Low</v>
      </c>
      <c r="X342" t="str">
        <f t="shared" si="88"/>
        <v>Europe &gt; United Kingdom &gt; Manchester</v>
      </c>
      <c r="Y342" t="str" cm="1">
        <f t="array" ref="Y342">TEXT(_xlfn.AGGREGATE(15, 6, IF($E$2:$E$1000=E342, $B$2:$B$1000, ""), 1), "MMM-YYYY")</f>
        <v>Jan-2023</v>
      </c>
      <c r="Z342">
        <f t="shared" si="89"/>
        <v>9</v>
      </c>
      <c r="AA342">
        <f t="shared" si="90"/>
        <v>9</v>
      </c>
      <c r="AB342">
        <f t="shared" si="91"/>
        <v>1429853.4554100002</v>
      </c>
      <c r="AC342">
        <f>SUMIFS($Q$2:Q342, $J$2:J342, J342)</f>
        <v>1412257.7738399999</v>
      </c>
      <c r="AD342">
        <f t="shared" si="92"/>
        <v>0.98769406647693503</v>
      </c>
      <c r="AE342" t="str">
        <f t="shared" si="93"/>
        <v>C</v>
      </c>
      <c r="AF342">
        <f t="shared" si="94"/>
        <v>1</v>
      </c>
      <c r="AG342">
        <f t="shared" si="95"/>
        <v>0</v>
      </c>
      <c r="AH342">
        <f>MIN(StagingTable[[#This Row],[DiscountPct]], ControlPanel!$B$2/100)</f>
        <v>5.6000000000000001E-2</v>
      </c>
      <c r="AI342">
        <f>StagingTable[[#This Row],[UnitCost]] * (1 + ControlPanel!$B$3/100)</f>
        <v>441.81849999999997</v>
      </c>
      <c r="AJ342">
        <f>StagingTable[[#This Row],[Quantity]] * (1 + ControlPanel!$B$4/100)</f>
        <v>12</v>
      </c>
      <c r="AK342">
        <f>StagingTable[[#This Row],[UnitPrice]] * StagingTable[[#This Row],[UpliftedQuantity]] * (1 - StagingTable[[#This Row],[AdjustedDiscountPct]])</f>
        <v>3153.1487999999999</v>
      </c>
      <c r="AL342">
        <f>StagingTable[[#This Row],[InflatedUnitCost]] * StagingTable[[#This Row],[UpliftedQuantity]]</f>
        <v>5301.8220000000001</v>
      </c>
      <c r="AM342">
        <f>StagingTable[[#This Row],[ScenarioRevenue]] - StagingTable[[#This Row],[ScenarioCost]]</f>
        <v>-2148.6732000000002</v>
      </c>
    </row>
    <row r="343" spans="1:39" x14ac:dyDescent="0.35">
      <c r="A343" t="s">
        <v>433</v>
      </c>
      <c r="B343" s="6">
        <v>45307</v>
      </c>
      <c r="C343" s="2">
        <v>45333</v>
      </c>
      <c r="D343" t="s">
        <v>649</v>
      </c>
      <c r="E343" t="s">
        <v>656</v>
      </c>
      <c r="F343" t="s">
        <v>698</v>
      </c>
      <c r="G343" t="s">
        <v>703</v>
      </c>
      <c r="H343" t="s">
        <v>710</v>
      </c>
      <c r="I343" t="s">
        <v>718</v>
      </c>
      <c r="J343" t="s">
        <v>732</v>
      </c>
      <c r="K343" t="s">
        <v>1152</v>
      </c>
      <c r="L343" s="8">
        <v>504.93</v>
      </c>
      <c r="M343" s="8">
        <v>819.06</v>
      </c>
      <c r="N343" s="8">
        <v>0.22600000000000001</v>
      </c>
      <c r="O343">
        <v>4</v>
      </c>
      <c r="P343">
        <f t="shared" si="80"/>
        <v>26</v>
      </c>
      <c r="Q343">
        <f t="shared" si="81"/>
        <v>2535.8097600000001</v>
      </c>
      <c r="R343">
        <f t="shared" si="82"/>
        <v>2019.72</v>
      </c>
      <c r="S343">
        <f t="shared" si="83"/>
        <v>516.08976000000007</v>
      </c>
      <c r="T343">
        <f t="shared" si="84"/>
        <v>0.2035206931295982</v>
      </c>
      <c r="U343" t="str">
        <f t="shared" si="85"/>
        <v>Jan-2024</v>
      </c>
      <c r="V343" t="str">
        <f t="shared" si="86"/>
        <v>Q1-2024</v>
      </c>
      <c r="W343" t="str">
        <f t="shared" si="87"/>
        <v>Medium</v>
      </c>
      <c r="X343" t="str">
        <f t="shared" si="88"/>
        <v>Europe &gt; Germany &gt; Frankfurt</v>
      </c>
      <c r="Y343" t="str" cm="1">
        <f t="array" ref="Y343">TEXT(_xlfn.AGGREGATE(15, 6, IF($E$2:$E$1000=E343, $B$2:$B$1000, ""), 1), "MMM-YYYY")</f>
        <v>Jan-2023</v>
      </c>
      <c r="Z343">
        <f t="shared" si="89"/>
        <v>12</v>
      </c>
      <c r="AA343">
        <f t="shared" si="90"/>
        <v>12</v>
      </c>
      <c r="AB343">
        <f t="shared" si="91"/>
        <v>1429853.4554100002</v>
      </c>
      <c r="AC343">
        <f>SUMIFS($Q$2:Q343, $J$2:J343, J343)</f>
        <v>1414793.5836</v>
      </c>
      <c r="AD343">
        <f t="shared" si="92"/>
        <v>0.98946754175889873</v>
      </c>
      <c r="AE343" t="str">
        <f t="shared" si="93"/>
        <v>C</v>
      </c>
      <c r="AF343">
        <f t="shared" si="94"/>
        <v>0</v>
      </c>
      <c r="AG343">
        <f t="shared" si="95"/>
        <v>1</v>
      </c>
      <c r="AH343">
        <f>MIN(StagingTable[[#This Row],[DiscountPct]], ControlPanel!$B$2/100)</f>
        <v>0.22600000000000001</v>
      </c>
      <c r="AI343">
        <f>StagingTable[[#This Row],[UnitCost]] * (1 + ControlPanel!$B$3/100)</f>
        <v>580.66949999999997</v>
      </c>
      <c r="AJ343">
        <f>StagingTable[[#This Row],[Quantity]] * (1 + ControlPanel!$B$4/100)</f>
        <v>4.8</v>
      </c>
      <c r="AK343">
        <f>StagingTable[[#This Row],[UnitPrice]] * StagingTable[[#This Row],[UpliftedQuantity]] * (1 - StagingTable[[#This Row],[AdjustedDiscountPct]])</f>
        <v>3042.9717119999996</v>
      </c>
      <c r="AL343">
        <f>StagingTable[[#This Row],[InflatedUnitCost]] * StagingTable[[#This Row],[UpliftedQuantity]]</f>
        <v>2787.2135999999996</v>
      </c>
      <c r="AM343">
        <f>StagingTable[[#This Row],[ScenarioRevenue]] - StagingTable[[#This Row],[ScenarioCost]]</f>
        <v>255.75811199999998</v>
      </c>
    </row>
    <row r="344" spans="1:39" x14ac:dyDescent="0.35">
      <c r="A344" t="s">
        <v>565</v>
      </c>
      <c r="B344" s="6">
        <v>45875</v>
      </c>
      <c r="C344" s="2">
        <v>45892</v>
      </c>
      <c r="D344" t="s">
        <v>648</v>
      </c>
      <c r="E344" t="s">
        <v>655</v>
      </c>
      <c r="F344" t="s">
        <v>672</v>
      </c>
      <c r="G344" t="s">
        <v>704</v>
      </c>
      <c r="H344" t="s">
        <v>710</v>
      </c>
      <c r="I344" t="s">
        <v>720</v>
      </c>
      <c r="J344" t="s">
        <v>732</v>
      </c>
      <c r="K344" t="s">
        <v>1283</v>
      </c>
      <c r="L344" s="8">
        <v>86.64</v>
      </c>
      <c r="M344" s="8">
        <v>213.06</v>
      </c>
      <c r="N344" s="8">
        <v>0.21199999999999999</v>
      </c>
      <c r="O344">
        <v>14</v>
      </c>
      <c r="P344">
        <f t="shared" si="80"/>
        <v>17</v>
      </c>
      <c r="Q344">
        <f t="shared" si="81"/>
        <v>2350.4779200000003</v>
      </c>
      <c r="R344">
        <f t="shared" si="82"/>
        <v>1212.96</v>
      </c>
      <c r="S344">
        <f t="shared" si="83"/>
        <v>1137.5179200000002</v>
      </c>
      <c r="T344">
        <f t="shared" si="84"/>
        <v>0.48395175735154328</v>
      </c>
      <c r="U344" t="str">
        <f t="shared" si="85"/>
        <v>Aug-2025</v>
      </c>
      <c r="V344" t="str">
        <f t="shared" si="86"/>
        <v>Q3-2025</v>
      </c>
      <c r="W344" t="str">
        <f t="shared" si="87"/>
        <v>Low</v>
      </c>
      <c r="X344" t="str">
        <f t="shared" si="88"/>
        <v>Americas &gt; Brazil &gt; Brasília</v>
      </c>
      <c r="Y344" t="str" cm="1">
        <f t="array" ref="Y344">TEXT(_xlfn.AGGREGATE(15, 6, IF($E$2:$E$1000=E344, $B$2:$B$1000, ""), 1), "MMM-YYYY")</f>
        <v>Jan-2023</v>
      </c>
      <c r="Z344">
        <f t="shared" si="89"/>
        <v>31</v>
      </c>
      <c r="AA344">
        <f t="shared" si="90"/>
        <v>31</v>
      </c>
      <c r="AB344">
        <f t="shared" si="91"/>
        <v>1429853.4554100002</v>
      </c>
      <c r="AC344">
        <f>SUMIFS($Q$2:Q344, $J$2:J344, J344)</f>
        <v>1417144.06152</v>
      </c>
      <c r="AD344">
        <f t="shared" si="92"/>
        <v>0.99111140107266738</v>
      </c>
      <c r="AE344" t="str">
        <f t="shared" si="93"/>
        <v>C</v>
      </c>
      <c r="AF344">
        <f t="shared" si="94"/>
        <v>0</v>
      </c>
      <c r="AG344">
        <f t="shared" si="95"/>
        <v>1</v>
      </c>
      <c r="AH344">
        <f>MIN(StagingTable[[#This Row],[DiscountPct]], ControlPanel!$B$2/100)</f>
        <v>0.21199999999999999</v>
      </c>
      <c r="AI344">
        <f>StagingTable[[#This Row],[UnitCost]] * (1 + ControlPanel!$B$3/100)</f>
        <v>99.635999999999996</v>
      </c>
      <c r="AJ344">
        <f>StagingTable[[#This Row],[Quantity]] * (1 + ControlPanel!$B$4/100)</f>
        <v>16.8</v>
      </c>
      <c r="AK344">
        <f>StagingTable[[#This Row],[UnitPrice]] * StagingTable[[#This Row],[UpliftedQuantity]] * (1 - StagingTable[[#This Row],[AdjustedDiscountPct]])</f>
        <v>2820.5735040000004</v>
      </c>
      <c r="AL344">
        <f>StagingTable[[#This Row],[InflatedUnitCost]] * StagingTable[[#This Row],[UpliftedQuantity]]</f>
        <v>1673.8848</v>
      </c>
      <c r="AM344">
        <f>StagingTable[[#This Row],[ScenarioRevenue]] - StagingTable[[#This Row],[ScenarioCost]]</f>
        <v>1146.6887040000004</v>
      </c>
    </row>
    <row r="345" spans="1:39" x14ac:dyDescent="0.35">
      <c r="A345" t="s">
        <v>104</v>
      </c>
      <c r="B345" s="6">
        <v>45106</v>
      </c>
      <c r="C345" s="2">
        <v>45109</v>
      </c>
      <c r="D345" t="s">
        <v>647</v>
      </c>
      <c r="E345" t="s">
        <v>652</v>
      </c>
      <c r="F345" t="s">
        <v>694</v>
      </c>
      <c r="G345" t="s">
        <v>702</v>
      </c>
      <c r="H345" t="s">
        <v>709</v>
      </c>
      <c r="I345" t="s">
        <v>721</v>
      </c>
      <c r="J345" t="s">
        <v>732</v>
      </c>
      <c r="K345" t="s">
        <v>823</v>
      </c>
      <c r="L345" s="8">
        <v>55.65</v>
      </c>
      <c r="M345" s="8">
        <v>83.57</v>
      </c>
      <c r="N345" s="8">
        <v>6.6000000000000003E-2</v>
      </c>
      <c r="O345">
        <v>28</v>
      </c>
      <c r="P345">
        <f t="shared" si="80"/>
        <v>3</v>
      </c>
      <c r="Q345">
        <f t="shared" si="81"/>
        <v>2185.5226399999997</v>
      </c>
      <c r="R345">
        <f t="shared" si="82"/>
        <v>1558.2</v>
      </c>
      <c r="S345">
        <f t="shared" si="83"/>
        <v>627.32263999999964</v>
      </c>
      <c r="T345">
        <f t="shared" si="84"/>
        <v>0.28703552574499969</v>
      </c>
      <c r="U345" t="str">
        <f t="shared" si="85"/>
        <v>Jun-2023</v>
      </c>
      <c r="V345" t="str">
        <f t="shared" si="86"/>
        <v>Q2-2023</v>
      </c>
      <c r="W345" t="str">
        <f t="shared" si="87"/>
        <v>Low</v>
      </c>
      <c r="X345" t="str">
        <f t="shared" si="88"/>
        <v>Asia &gt; Japan &gt; Nagoya</v>
      </c>
      <c r="Y345" t="str" cm="1">
        <f t="array" ref="Y345">TEXT(_xlfn.AGGREGATE(15, 6, IF($E$2:$E$1000=E345, $B$2:$B$1000, ""), 1), "MMM-YYYY")</f>
        <v>Mar-2023</v>
      </c>
      <c r="Z345">
        <f t="shared" si="89"/>
        <v>3</v>
      </c>
      <c r="AA345">
        <f t="shared" si="90"/>
        <v>3</v>
      </c>
      <c r="AB345">
        <f t="shared" si="91"/>
        <v>1429853.4554100002</v>
      </c>
      <c r="AC345">
        <f>SUMIFS($Q$2:Q345, $J$2:J345, J345)</f>
        <v>1419329.5841600001</v>
      </c>
      <c r="AD345">
        <f t="shared" si="92"/>
        <v>0.99263989522130258</v>
      </c>
      <c r="AE345" t="str">
        <f t="shared" si="93"/>
        <v>C</v>
      </c>
      <c r="AF345">
        <f t="shared" si="94"/>
        <v>1</v>
      </c>
      <c r="AG345">
        <f t="shared" si="95"/>
        <v>0</v>
      </c>
      <c r="AH345">
        <f>MIN(StagingTable[[#This Row],[DiscountPct]], ControlPanel!$B$2/100)</f>
        <v>6.6000000000000003E-2</v>
      </c>
      <c r="AI345">
        <f>StagingTable[[#This Row],[UnitCost]] * (1 + ControlPanel!$B$3/100)</f>
        <v>63.997499999999995</v>
      </c>
      <c r="AJ345">
        <f>StagingTable[[#This Row],[Quantity]] * (1 + ControlPanel!$B$4/100)</f>
        <v>33.6</v>
      </c>
      <c r="AK345">
        <f>StagingTable[[#This Row],[UnitPrice]] * StagingTable[[#This Row],[UpliftedQuantity]] * (1 - StagingTable[[#This Row],[AdjustedDiscountPct]])</f>
        <v>2622.6271679999995</v>
      </c>
      <c r="AL345">
        <f>StagingTable[[#This Row],[InflatedUnitCost]] * StagingTable[[#This Row],[UpliftedQuantity]]</f>
        <v>2150.3159999999998</v>
      </c>
      <c r="AM345">
        <f>StagingTable[[#This Row],[ScenarioRevenue]] - StagingTable[[#This Row],[ScenarioCost]]</f>
        <v>472.31116799999972</v>
      </c>
    </row>
    <row r="346" spans="1:39" x14ac:dyDescent="0.35">
      <c r="A346" t="s">
        <v>178</v>
      </c>
      <c r="B346" s="6">
        <v>45010</v>
      </c>
      <c r="C346" s="2">
        <v>45011</v>
      </c>
      <c r="D346" t="s">
        <v>647</v>
      </c>
      <c r="E346" t="s">
        <v>652</v>
      </c>
      <c r="F346" t="s">
        <v>666</v>
      </c>
      <c r="G346" t="s">
        <v>705</v>
      </c>
      <c r="H346" t="s">
        <v>710</v>
      </c>
      <c r="I346" t="s">
        <v>714</v>
      </c>
      <c r="J346" t="s">
        <v>732</v>
      </c>
      <c r="K346" t="s">
        <v>897</v>
      </c>
      <c r="L346" s="8">
        <v>135.12</v>
      </c>
      <c r="M346" s="8">
        <v>301.7</v>
      </c>
      <c r="N346" s="8">
        <v>0.14000000000000001</v>
      </c>
      <c r="O346">
        <v>7</v>
      </c>
      <c r="P346">
        <f t="shared" si="80"/>
        <v>1</v>
      </c>
      <c r="Q346">
        <f t="shared" si="81"/>
        <v>1816.2340000000002</v>
      </c>
      <c r="R346">
        <f t="shared" si="82"/>
        <v>945.84</v>
      </c>
      <c r="S346">
        <f t="shared" si="83"/>
        <v>870.39400000000012</v>
      </c>
      <c r="T346">
        <f t="shared" si="84"/>
        <v>0.47923009920527865</v>
      </c>
      <c r="U346" t="str">
        <f t="shared" si="85"/>
        <v>Mar-2023</v>
      </c>
      <c r="V346" t="str">
        <f t="shared" si="86"/>
        <v>Q1-2023</v>
      </c>
      <c r="W346" t="str">
        <f t="shared" si="87"/>
        <v>Low</v>
      </c>
      <c r="X346" t="str">
        <f t="shared" si="88"/>
        <v>Asia &gt; Japan &gt; Osaka</v>
      </c>
      <c r="Y346" t="str" cm="1">
        <f t="array" ref="Y346">TEXT(_xlfn.AGGREGATE(15, 6, IF($E$2:$E$1000=E346, $B$2:$B$1000, ""), 1), "MMM-YYYY")</f>
        <v>Mar-2023</v>
      </c>
      <c r="Z346">
        <f t="shared" si="89"/>
        <v>0</v>
      </c>
      <c r="AA346">
        <f t="shared" si="90"/>
        <v>0</v>
      </c>
      <c r="AB346">
        <f t="shared" si="91"/>
        <v>1429853.4554100002</v>
      </c>
      <c r="AC346">
        <f>SUMIFS($Q$2:Q346, $J$2:J346, J346)</f>
        <v>1421145.81816</v>
      </c>
      <c r="AD346">
        <f t="shared" si="92"/>
        <v>0.99391011909853144</v>
      </c>
      <c r="AE346" t="str">
        <f t="shared" si="93"/>
        <v>C</v>
      </c>
      <c r="AF346">
        <f t="shared" si="94"/>
        <v>1</v>
      </c>
      <c r="AG346">
        <f t="shared" si="95"/>
        <v>0</v>
      </c>
      <c r="AH346">
        <f>MIN(StagingTable[[#This Row],[DiscountPct]], ControlPanel!$B$2/100)</f>
        <v>0.14000000000000001</v>
      </c>
      <c r="AI346">
        <f>StagingTable[[#This Row],[UnitCost]] * (1 + ControlPanel!$B$3/100)</f>
        <v>155.38800000000001</v>
      </c>
      <c r="AJ346">
        <f>StagingTable[[#This Row],[Quantity]] * (1 + ControlPanel!$B$4/100)</f>
        <v>8.4</v>
      </c>
      <c r="AK346">
        <f>StagingTable[[#This Row],[UnitPrice]] * StagingTable[[#This Row],[UpliftedQuantity]] * (1 - StagingTable[[#This Row],[AdjustedDiscountPct]])</f>
        <v>2179.4808000000003</v>
      </c>
      <c r="AL346">
        <f>StagingTable[[#This Row],[InflatedUnitCost]] * StagingTable[[#This Row],[UpliftedQuantity]]</f>
        <v>1305.2592000000002</v>
      </c>
      <c r="AM346">
        <f>StagingTable[[#This Row],[ScenarioRevenue]] - StagingTable[[#This Row],[ScenarioCost]]</f>
        <v>874.22160000000008</v>
      </c>
    </row>
    <row r="347" spans="1:39" x14ac:dyDescent="0.35">
      <c r="A347" t="s">
        <v>66</v>
      </c>
      <c r="B347" s="6">
        <v>45582</v>
      </c>
      <c r="C347" s="2">
        <v>45602</v>
      </c>
      <c r="D347" t="s">
        <v>647</v>
      </c>
      <c r="E347" t="s">
        <v>654</v>
      </c>
      <c r="F347" t="s">
        <v>668</v>
      </c>
      <c r="G347" t="s">
        <v>706</v>
      </c>
      <c r="H347" t="s">
        <v>710</v>
      </c>
      <c r="I347" t="s">
        <v>719</v>
      </c>
      <c r="J347" t="s">
        <v>732</v>
      </c>
      <c r="K347" t="s">
        <v>785</v>
      </c>
      <c r="L347" s="8">
        <v>72.94</v>
      </c>
      <c r="M347" s="8">
        <v>106.3</v>
      </c>
      <c r="N347" s="8">
        <v>0.29499999999999998</v>
      </c>
      <c r="O347">
        <v>23</v>
      </c>
      <c r="P347">
        <f t="shared" si="80"/>
        <v>20</v>
      </c>
      <c r="Q347">
        <f t="shared" si="81"/>
        <v>1723.6545000000003</v>
      </c>
      <c r="R347">
        <f t="shared" si="82"/>
        <v>1677.62</v>
      </c>
      <c r="S347">
        <f t="shared" si="83"/>
        <v>46.034500000000435</v>
      </c>
      <c r="T347">
        <f t="shared" si="84"/>
        <v>2.670749851550901E-2</v>
      </c>
      <c r="U347" t="str">
        <f t="shared" si="85"/>
        <v>Oct-2024</v>
      </c>
      <c r="V347" t="str">
        <f t="shared" si="86"/>
        <v>Q4-2024</v>
      </c>
      <c r="W347" t="str">
        <f t="shared" si="87"/>
        <v>Low</v>
      </c>
      <c r="X347" t="str">
        <f t="shared" si="88"/>
        <v>Asia &gt; India &gt; Bengaluru</v>
      </c>
      <c r="Y347" t="str" cm="1">
        <f t="array" ref="Y347">TEXT(_xlfn.AGGREGATE(15, 6, IF($E$2:$E$1000=E347, $B$2:$B$1000, ""), 1), "MMM-YYYY")</f>
        <v>Jan-2023</v>
      </c>
      <c r="Z347">
        <f t="shared" si="89"/>
        <v>21</v>
      </c>
      <c r="AA347">
        <f t="shared" si="90"/>
        <v>21</v>
      </c>
      <c r="AB347">
        <f t="shared" si="91"/>
        <v>1429853.4554100002</v>
      </c>
      <c r="AC347">
        <f>SUMIFS($Q$2:Q347, $J$2:J347, J347)</f>
        <v>1422869.47266</v>
      </c>
      <c r="AD347">
        <f t="shared" si="92"/>
        <v>0.99511559543142303</v>
      </c>
      <c r="AE347" t="str">
        <f t="shared" si="93"/>
        <v>C</v>
      </c>
      <c r="AF347">
        <f t="shared" si="94"/>
        <v>0</v>
      </c>
      <c r="AG347">
        <f t="shared" si="95"/>
        <v>1</v>
      </c>
      <c r="AH347">
        <f>MIN(StagingTable[[#This Row],[DiscountPct]], ControlPanel!$B$2/100)</f>
        <v>0.25</v>
      </c>
      <c r="AI347">
        <f>StagingTable[[#This Row],[UnitCost]] * (1 + ControlPanel!$B$3/100)</f>
        <v>83.880999999999986</v>
      </c>
      <c r="AJ347">
        <f>StagingTable[[#This Row],[Quantity]] * (1 + ControlPanel!$B$4/100)</f>
        <v>27.599999999999998</v>
      </c>
      <c r="AK347">
        <f>StagingTable[[#This Row],[UnitPrice]] * StagingTable[[#This Row],[UpliftedQuantity]] * (1 - StagingTable[[#This Row],[AdjustedDiscountPct]])</f>
        <v>2200.41</v>
      </c>
      <c r="AL347">
        <f>StagingTable[[#This Row],[InflatedUnitCost]] * StagingTable[[#This Row],[UpliftedQuantity]]</f>
        <v>2315.1155999999996</v>
      </c>
      <c r="AM347">
        <f>StagingTable[[#This Row],[ScenarioRevenue]] - StagingTable[[#This Row],[ScenarioCost]]</f>
        <v>-114.70559999999978</v>
      </c>
    </row>
    <row r="348" spans="1:39" x14ac:dyDescent="0.35">
      <c r="A348" t="s">
        <v>546</v>
      </c>
      <c r="B348" s="6">
        <v>45769</v>
      </c>
      <c r="C348" s="2">
        <v>45789</v>
      </c>
      <c r="D348" t="s">
        <v>649</v>
      </c>
      <c r="E348" t="s">
        <v>657</v>
      </c>
      <c r="F348" t="s">
        <v>679</v>
      </c>
      <c r="G348" t="s">
        <v>706</v>
      </c>
      <c r="H348" t="s">
        <v>709</v>
      </c>
      <c r="I348" t="s">
        <v>723</v>
      </c>
      <c r="J348" t="s">
        <v>732</v>
      </c>
      <c r="K348" t="s">
        <v>1265</v>
      </c>
      <c r="L348" s="8">
        <v>59.51</v>
      </c>
      <c r="M348" s="8">
        <v>67.040000000000006</v>
      </c>
      <c r="N348" s="8">
        <v>0.114</v>
      </c>
      <c r="O348">
        <v>24</v>
      </c>
      <c r="P348">
        <f t="shared" si="80"/>
        <v>20</v>
      </c>
      <c r="Q348">
        <f t="shared" si="81"/>
        <v>1425.53856</v>
      </c>
      <c r="R348">
        <f t="shared" si="82"/>
        <v>1428.24</v>
      </c>
      <c r="S348">
        <f t="shared" si="83"/>
        <v>-2.7014400000000478</v>
      </c>
      <c r="T348">
        <f t="shared" si="84"/>
        <v>-1.8950311663263938E-3</v>
      </c>
      <c r="U348" t="str">
        <f t="shared" si="85"/>
        <v>Apr-2025</v>
      </c>
      <c r="V348" t="str">
        <f t="shared" si="86"/>
        <v>Q2-2025</v>
      </c>
      <c r="W348" t="str">
        <f t="shared" si="87"/>
        <v>Low</v>
      </c>
      <c r="X348" t="str">
        <f t="shared" si="88"/>
        <v>Europe &gt; France &gt; Lyon</v>
      </c>
      <c r="Y348" t="str" cm="1">
        <f t="array" ref="Y348">TEXT(_xlfn.AGGREGATE(15, 6, IF($E$2:$E$1000=E348, $B$2:$B$1000, ""), 1), "MMM-YYYY")</f>
        <v>Jan-2023</v>
      </c>
      <c r="Z348">
        <f t="shared" si="89"/>
        <v>27</v>
      </c>
      <c r="AA348">
        <f t="shared" si="90"/>
        <v>27</v>
      </c>
      <c r="AB348">
        <f t="shared" si="91"/>
        <v>1429853.4554100002</v>
      </c>
      <c r="AC348">
        <f>SUMIFS($Q$2:Q348, $J$2:J348, J348)</f>
        <v>1424295.01122</v>
      </c>
      <c r="AD348">
        <f t="shared" si="92"/>
        <v>0.99611257771279338</v>
      </c>
      <c r="AE348" t="str">
        <f t="shared" si="93"/>
        <v>C</v>
      </c>
      <c r="AF348">
        <f t="shared" si="94"/>
        <v>0</v>
      </c>
      <c r="AG348">
        <f t="shared" si="95"/>
        <v>0</v>
      </c>
      <c r="AH348">
        <f>MIN(StagingTable[[#This Row],[DiscountPct]], ControlPanel!$B$2/100)</f>
        <v>0.114</v>
      </c>
      <c r="AI348">
        <f>StagingTable[[#This Row],[UnitCost]] * (1 + ControlPanel!$B$3/100)</f>
        <v>68.436499999999995</v>
      </c>
      <c r="AJ348">
        <f>StagingTable[[#This Row],[Quantity]] * (1 + ControlPanel!$B$4/100)</f>
        <v>28.799999999999997</v>
      </c>
      <c r="AK348">
        <f>StagingTable[[#This Row],[UnitPrice]] * StagingTable[[#This Row],[UpliftedQuantity]] * (1 - StagingTable[[#This Row],[AdjustedDiscountPct]])</f>
        <v>1710.646272</v>
      </c>
      <c r="AL348">
        <f>StagingTable[[#This Row],[InflatedUnitCost]] * StagingTable[[#This Row],[UpliftedQuantity]]</f>
        <v>1970.9711999999997</v>
      </c>
      <c r="AM348">
        <f>StagingTable[[#This Row],[ScenarioRevenue]] - StagingTable[[#This Row],[ScenarioCost]]</f>
        <v>-260.32492799999977</v>
      </c>
    </row>
    <row r="349" spans="1:39" x14ac:dyDescent="0.35">
      <c r="A349" t="s">
        <v>225</v>
      </c>
      <c r="B349" s="6">
        <v>45852</v>
      </c>
      <c r="C349" s="2">
        <v>45873</v>
      </c>
      <c r="D349" t="s">
        <v>648</v>
      </c>
      <c r="E349" t="s">
        <v>653</v>
      </c>
      <c r="F349" t="s">
        <v>681</v>
      </c>
      <c r="G349" t="s">
        <v>704</v>
      </c>
      <c r="H349" t="s">
        <v>708</v>
      </c>
      <c r="I349" t="s">
        <v>722</v>
      </c>
      <c r="J349" t="s">
        <v>732</v>
      </c>
      <c r="K349" t="s">
        <v>945</v>
      </c>
      <c r="L349" s="8">
        <v>90.3</v>
      </c>
      <c r="M349" s="8">
        <v>131.76</v>
      </c>
      <c r="N349" s="8">
        <v>0.10199999999999999</v>
      </c>
      <c r="O349">
        <v>11</v>
      </c>
      <c r="P349">
        <f t="shared" si="80"/>
        <v>21</v>
      </c>
      <c r="Q349">
        <f t="shared" si="81"/>
        <v>1301.5252799999998</v>
      </c>
      <c r="R349">
        <f t="shared" si="82"/>
        <v>993.3</v>
      </c>
      <c r="S349">
        <f t="shared" si="83"/>
        <v>308.22527999999988</v>
      </c>
      <c r="T349">
        <f t="shared" si="84"/>
        <v>0.23681851189244663</v>
      </c>
      <c r="U349" t="str">
        <f t="shared" si="85"/>
        <v>Jul-2025</v>
      </c>
      <c r="V349" t="str">
        <f t="shared" si="86"/>
        <v>Q3-2025</v>
      </c>
      <c r="W349" t="str">
        <f t="shared" si="87"/>
        <v>Low</v>
      </c>
      <c r="X349" t="str">
        <f t="shared" si="88"/>
        <v>Americas &gt; Canada &gt; Montreal</v>
      </c>
      <c r="Y349" t="str" cm="1">
        <f t="array" ref="Y349">TEXT(_xlfn.AGGREGATE(15, 6, IF($E$2:$E$1000=E349, $B$2:$B$1000, ""), 1), "MMM-YYYY")</f>
        <v>Jan-2023</v>
      </c>
      <c r="Z349">
        <f t="shared" si="89"/>
        <v>30</v>
      </c>
      <c r="AA349">
        <f t="shared" si="90"/>
        <v>30</v>
      </c>
      <c r="AB349">
        <f t="shared" si="91"/>
        <v>1429853.4554100002</v>
      </c>
      <c r="AC349">
        <f>SUMIFS($Q$2:Q349, $J$2:J349, J349)</f>
        <v>1425596.5364999999</v>
      </c>
      <c r="AD349">
        <f t="shared" si="92"/>
        <v>0.99702282853260682</v>
      </c>
      <c r="AE349" t="str">
        <f t="shared" si="93"/>
        <v>C</v>
      </c>
      <c r="AF349">
        <f t="shared" si="94"/>
        <v>0</v>
      </c>
      <c r="AG349">
        <f t="shared" si="95"/>
        <v>0</v>
      </c>
      <c r="AH349">
        <f>MIN(StagingTable[[#This Row],[DiscountPct]], ControlPanel!$B$2/100)</f>
        <v>0.10199999999999999</v>
      </c>
      <c r="AI349">
        <f>StagingTable[[#This Row],[UnitCost]] * (1 + ControlPanel!$B$3/100)</f>
        <v>103.84499999999998</v>
      </c>
      <c r="AJ349">
        <f>StagingTable[[#This Row],[Quantity]] * (1 + ControlPanel!$B$4/100)</f>
        <v>13.2</v>
      </c>
      <c r="AK349">
        <f>StagingTable[[#This Row],[UnitPrice]] * StagingTable[[#This Row],[UpliftedQuantity]] * (1 - StagingTable[[#This Row],[AdjustedDiscountPct]])</f>
        <v>1561.8303359999998</v>
      </c>
      <c r="AL349">
        <f>StagingTable[[#This Row],[InflatedUnitCost]] * StagingTable[[#This Row],[UpliftedQuantity]]</f>
        <v>1370.7539999999997</v>
      </c>
      <c r="AM349">
        <f>StagingTable[[#This Row],[ScenarioRevenue]] - StagingTable[[#This Row],[ScenarioCost]]</f>
        <v>191.07633600000008</v>
      </c>
    </row>
    <row r="350" spans="1:39" x14ac:dyDescent="0.35">
      <c r="A350" t="s">
        <v>442</v>
      </c>
      <c r="B350" s="6">
        <v>45347</v>
      </c>
      <c r="C350" s="2">
        <v>45360</v>
      </c>
      <c r="D350" t="s">
        <v>649</v>
      </c>
      <c r="E350" t="s">
        <v>657</v>
      </c>
      <c r="F350" t="s">
        <v>673</v>
      </c>
      <c r="G350" t="s">
        <v>705</v>
      </c>
      <c r="H350" t="s">
        <v>710</v>
      </c>
      <c r="I350" t="s">
        <v>718</v>
      </c>
      <c r="J350" t="s">
        <v>732</v>
      </c>
      <c r="K350" t="s">
        <v>1161</v>
      </c>
      <c r="L350" s="8">
        <v>322.44</v>
      </c>
      <c r="M350" s="8">
        <v>395.61</v>
      </c>
      <c r="N350" s="8">
        <v>0</v>
      </c>
      <c r="O350">
        <v>3</v>
      </c>
      <c r="P350">
        <f t="shared" si="80"/>
        <v>13</v>
      </c>
      <c r="Q350">
        <f t="shared" si="81"/>
        <v>1186.83</v>
      </c>
      <c r="R350">
        <f t="shared" si="82"/>
        <v>967.31999999999994</v>
      </c>
      <c r="S350">
        <f t="shared" si="83"/>
        <v>219.51</v>
      </c>
      <c r="T350">
        <f t="shared" si="84"/>
        <v>0.18495487980586942</v>
      </c>
      <c r="U350" t="str">
        <f t="shared" si="85"/>
        <v>Feb-2024</v>
      </c>
      <c r="V350" t="str">
        <f t="shared" si="86"/>
        <v>Q1-2024</v>
      </c>
      <c r="W350" t="str">
        <f t="shared" si="87"/>
        <v>Low</v>
      </c>
      <c r="X350" t="str">
        <f t="shared" si="88"/>
        <v>Europe &gt; France &gt; Marseille</v>
      </c>
      <c r="Y350" t="str" cm="1">
        <f t="array" ref="Y350">TEXT(_xlfn.AGGREGATE(15, 6, IF($E$2:$E$1000=E350, $B$2:$B$1000, ""), 1), "MMM-YYYY")</f>
        <v>Jan-2023</v>
      </c>
      <c r="Z350">
        <f t="shared" si="89"/>
        <v>13</v>
      </c>
      <c r="AA350">
        <f t="shared" si="90"/>
        <v>13</v>
      </c>
      <c r="AB350">
        <f t="shared" si="91"/>
        <v>1429853.4554100002</v>
      </c>
      <c r="AC350">
        <f>SUMIFS($Q$2:Q350, $J$2:J350, J350)</f>
        <v>1426783.3665</v>
      </c>
      <c r="AD350">
        <f t="shared" si="92"/>
        <v>0.99785286464260781</v>
      </c>
      <c r="AE350" t="str">
        <f t="shared" si="93"/>
        <v>C</v>
      </c>
      <c r="AF350">
        <f t="shared" si="94"/>
        <v>0</v>
      </c>
      <c r="AG350">
        <f t="shared" si="95"/>
        <v>0</v>
      </c>
      <c r="AH350">
        <f>MIN(StagingTable[[#This Row],[DiscountPct]], ControlPanel!$B$2/100)</f>
        <v>0</v>
      </c>
      <c r="AI350">
        <f>StagingTable[[#This Row],[UnitCost]] * (1 + ControlPanel!$B$3/100)</f>
        <v>370.80599999999998</v>
      </c>
      <c r="AJ350">
        <f>StagingTable[[#This Row],[Quantity]] * (1 + ControlPanel!$B$4/100)</f>
        <v>3.5999999999999996</v>
      </c>
      <c r="AK350">
        <f>StagingTable[[#This Row],[UnitPrice]] * StagingTable[[#This Row],[UpliftedQuantity]] * (1 - StagingTable[[#This Row],[AdjustedDiscountPct]])</f>
        <v>1424.1959999999999</v>
      </c>
      <c r="AL350">
        <f>StagingTable[[#This Row],[InflatedUnitCost]] * StagingTable[[#This Row],[UpliftedQuantity]]</f>
        <v>1334.9015999999999</v>
      </c>
      <c r="AM350">
        <f>StagingTable[[#This Row],[ScenarioRevenue]] - StagingTable[[#This Row],[ScenarioCost]]</f>
        <v>89.294399999999996</v>
      </c>
    </row>
    <row r="351" spans="1:39" x14ac:dyDescent="0.35">
      <c r="A351" t="s">
        <v>98</v>
      </c>
      <c r="B351" s="6">
        <v>45770</v>
      </c>
      <c r="C351" s="2">
        <v>45777</v>
      </c>
      <c r="D351" t="s">
        <v>648</v>
      </c>
      <c r="E351" t="s">
        <v>660</v>
      </c>
      <c r="F351" t="s">
        <v>686</v>
      </c>
      <c r="G351" t="s">
        <v>703</v>
      </c>
      <c r="H351" t="s">
        <v>710</v>
      </c>
      <c r="I351" t="s">
        <v>726</v>
      </c>
      <c r="J351" t="s">
        <v>732</v>
      </c>
      <c r="K351" t="s">
        <v>817</v>
      </c>
      <c r="L351" s="8">
        <v>23.24</v>
      </c>
      <c r="M351" s="8">
        <v>44.57</v>
      </c>
      <c r="N351" s="8">
        <v>0.215</v>
      </c>
      <c r="O351">
        <v>25</v>
      </c>
      <c r="P351">
        <f t="shared" si="80"/>
        <v>7</v>
      </c>
      <c r="Q351">
        <f t="shared" si="81"/>
        <v>874.68625000000009</v>
      </c>
      <c r="R351">
        <f t="shared" si="82"/>
        <v>581</v>
      </c>
      <c r="S351">
        <f t="shared" si="83"/>
        <v>293.68625000000009</v>
      </c>
      <c r="T351">
        <f t="shared" si="84"/>
        <v>0.33576182316802172</v>
      </c>
      <c r="U351" t="str">
        <f t="shared" si="85"/>
        <v>Apr-2025</v>
      </c>
      <c r="V351" t="str">
        <f t="shared" si="86"/>
        <v>Q2-2025</v>
      </c>
      <c r="W351" t="str">
        <f t="shared" si="87"/>
        <v>Low</v>
      </c>
      <c r="X351" t="str">
        <f t="shared" si="88"/>
        <v>Americas &gt; USA &gt; San Francisco</v>
      </c>
      <c r="Y351" t="str" cm="1">
        <f t="array" ref="Y351">TEXT(_xlfn.AGGREGATE(15, 6, IF($E$2:$E$1000=E351, $B$2:$B$1000, ""), 1), "MMM-YYYY")</f>
        <v>Jan-2023</v>
      </c>
      <c r="Z351">
        <f t="shared" si="89"/>
        <v>27</v>
      </c>
      <c r="AA351">
        <f t="shared" si="90"/>
        <v>27</v>
      </c>
      <c r="AB351">
        <f t="shared" si="91"/>
        <v>1429853.4554100002</v>
      </c>
      <c r="AC351">
        <f>SUMIFS($Q$2:Q351, $J$2:J351, J351)</f>
        <v>1427658.05275</v>
      </c>
      <c r="AD351">
        <f t="shared" si="92"/>
        <v>0.99846459603836069</v>
      </c>
      <c r="AE351" t="str">
        <f t="shared" si="93"/>
        <v>C</v>
      </c>
      <c r="AF351">
        <f t="shared" si="94"/>
        <v>1</v>
      </c>
      <c r="AG351">
        <f t="shared" si="95"/>
        <v>1</v>
      </c>
      <c r="AH351">
        <f>MIN(StagingTable[[#This Row],[DiscountPct]], ControlPanel!$B$2/100)</f>
        <v>0.215</v>
      </c>
      <c r="AI351">
        <f>StagingTable[[#This Row],[UnitCost]] * (1 + ControlPanel!$B$3/100)</f>
        <v>26.725999999999996</v>
      </c>
      <c r="AJ351">
        <f>StagingTable[[#This Row],[Quantity]] * (1 + ControlPanel!$B$4/100)</f>
        <v>30</v>
      </c>
      <c r="AK351">
        <f>StagingTable[[#This Row],[UnitPrice]] * StagingTable[[#This Row],[UpliftedQuantity]] * (1 - StagingTable[[#This Row],[AdjustedDiscountPct]])</f>
        <v>1049.6234999999999</v>
      </c>
      <c r="AL351">
        <f>StagingTable[[#This Row],[InflatedUnitCost]] * StagingTable[[#This Row],[UpliftedQuantity]]</f>
        <v>801.77999999999986</v>
      </c>
      <c r="AM351">
        <f>StagingTable[[#This Row],[ScenarioRevenue]] - StagingTable[[#This Row],[ScenarioCost]]</f>
        <v>247.84350000000006</v>
      </c>
    </row>
    <row r="352" spans="1:39" x14ac:dyDescent="0.35">
      <c r="A352" t="s">
        <v>261</v>
      </c>
      <c r="B352" s="6">
        <v>45769</v>
      </c>
      <c r="C352" s="2">
        <v>45779</v>
      </c>
      <c r="D352" t="s">
        <v>649</v>
      </c>
      <c r="E352" t="s">
        <v>656</v>
      </c>
      <c r="F352" t="s">
        <v>671</v>
      </c>
      <c r="G352" t="s">
        <v>701</v>
      </c>
      <c r="H352" t="s">
        <v>709</v>
      </c>
      <c r="I352" t="s">
        <v>712</v>
      </c>
      <c r="J352" t="s">
        <v>732</v>
      </c>
      <c r="K352" t="s">
        <v>981</v>
      </c>
      <c r="L352" s="8">
        <v>20.149999999999999</v>
      </c>
      <c r="M352" s="8">
        <v>39.74</v>
      </c>
      <c r="N352" s="8">
        <v>0.151</v>
      </c>
      <c r="O352">
        <v>19</v>
      </c>
      <c r="P352">
        <f t="shared" si="80"/>
        <v>10</v>
      </c>
      <c r="Q352">
        <f t="shared" si="81"/>
        <v>641.04594000000009</v>
      </c>
      <c r="R352">
        <f t="shared" si="82"/>
        <v>382.84999999999997</v>
      </c>
      <c r="S352">
        <f t="shared" si="83"/>
        <v>258.19594000000012</v>
      </c>
      <c r="T352">
        <f t="shared" si="84"/>
        <v>0.40277291203185855</v>
      </c>
      <c r="U352" t="str">
        <f t="shared" si="85"/>
        <v>Apr-2025</v>
      </c>
      <c r="V352" t="str">
        <f t="shared" si="86"/>
        <v>Q2-2025</v>
      </c>
      <c r="W352" t="str">
        <f t="shared" si="87"/>
        <v>Low</v>
      </c>
      <c r="X352" t="str">
        <f t="shared" si="88"/>
        <v>Europe &gt; Germany &gt; Berlin</v>
      </c>
      <c r="Y352" t="str" cm="1">
        <f t="array" ref="Y352">TEXT(_xlfn.AGGREGATE(15, 6, IF($E$2:$E$1000=E352, $B$2:$B$1000, ""), 1), "MMM-YYYY")</f>
        <v>Jan-2023</v>
      </c>
      <c r="Z352">
        <f t="shared" si="89"/>
        <v>27</v>
      </c>
      <c r="AA352">
        <f t="shared" si="90"/>
        <v>27</v>
      </c>
      <c r="AB352">
        <f t="shared" si="91"/>
        <v>1429853.4554100002</v>
      </c>
      <c r="AC352">
        <f>SUMIFS($Q$2:Q352, $J$2:J352, J352)</f>
        <v>1428299.0986900001</v>
      </c>
      <c r="AD352">
        <f t="shared" si="92"/>
        <v>0.99891292585675895</v>
      </c>
      <c r="AE352" t="str">
        <f t="shared" si="93"/>
        <v>C</v>
      </c>
      <c r="AF352">
        <f t="shared" si="94"/>
        <v>0</v>
      </c>
      <c r="AG352">
        <f t="shared" si="95"/>
        <v>0</v>
      </c>
      <c r="AH352">
        <f>MIN(StagingTable[[#This Row],[DiscountPct]], ControlPanel!$B$2/100)</f>
        <v>0.151</v>
      </c>
      <c r="AI352">
        <f>StagingTable[[#This Row],[UnitCost]] * (1 + ControlPanel!$B$3/100)</f>
        <v>23.172499999999996</v>
      </c>
      <c r="AJ352">
        <f>StagingTable[[#This Row],[Quantity]] * (1 + ControlPanel!$B$4/100)</f>
        <v>22.8</v>
      </c>
      <c r="AK352">
        <f>StagingTable[[#This Row],[UnitPrice]] * StagingTable[[#This Row],[UpliftedQuantity]] * (1 - StagingTable[[#This Row],[AdjustedDiscountPct]])</f>
        <v>769.25512800000013</v>
      </c>
      <c r="AL352">
        <f>StagingTable[[#This Row],[InflatedUnitCost]] * StagingTable[[#This Row],[UpliftedQuantity]]</f>
        <v>528.33299999999997</v>
      </c>
      <c r="AM352">
        <f>StagingTable[[#This Row],[ScenarioRevenue]] - StagingTable[[#This Row],[ScenarioCost]]</f>
        <v>240.92212800000016</v>
      </c>
    </row>
    <row r="353" spans="1:39" x14ac:dyDescent="0.35">
      <c r="A353" t="s">
        <v>631</v>
      </c>
      <c r="B353" s="6">
        <v>45643</v>
      </c>
      <c r="C353" s="2">
        <v>45673</v>
      </c>
      <c r="D353" t="s">
        <v>649</v>
      </c>
      <c r="E353" t="s">
        <v>658</v>
      </c>
      <c r="F353" t="s">
        <v>693</v>
      </c>
      <c r="G353" t="s">
        <v>701</v>
      </c>
      <c r="H353" t="s">
        <v>707</v>
      </c>
      <c r="I353" t="s">
        <v>726</v>
      </c>
      <c r="J353" t="s">
        <v>732</v>
      </c>
      <c r="K353" t="s">
        <v>1349</v>
      </c>
      <c r="L353" s="8">
        <v>722.87</v>
      </c>
      <c r="M353" s="8">
        <v>33.659999999999997</v>
      </c>
      <c r="N353" s="8">
        <v>0.10199999999999999</v>
      </c>
      <c r="O353">
        <v>20</v>
      </c>
      <c r="P353">
        <f t="shared" si="80"/>
        <v>30</v>
      </c>
      <c r="Q353">
        <f t="shared" si="81"/>
        <v>604.53359999999998</v>
      </c>
      <c r="R353">
        <f t="shared" si="82"/>
        <v>14457.4</v>
      </c>
      <c r="S353">
        <f t="shared" si="83"/>
        <v>-13852.866399999999</v>
      </c>
      <c r="T353">
        <f t="shared" si="84"/>
        <v>-22.914965189693344</v>
      </c>
      <c r="U353" t="str">
        <f t="shared" si="85"/>
        <v>Dec-2024</v>
      </c>
      <c r="V353" t="str">
        <f t="shared" si="86"/>
        <v>Q4-2024</v>
      </c>
      <c r="W353" t="str">
        <f t="shared" si="87"/>
        <v>Low</v>
      </c>
      <c r="X353" t="str">
        <f t="shared" si="88"/>
        <v>Europe &gt; United Kingdom &gt; Manchester</v>
      </c>
      <c r="Y353" t="str" cm="1">
        <f t="array" ref="Y353">TEXT(_xlfn.AGGREGATE(15, 6, IF($E$2:$E$1000=E353, $B$2:$B$1000, ""), 1), "MMM-YYYY")</f>
        <v>Jan-2023</v>
      </c>
      <c r="Z353">
        <f t="shared" si="89"/>
        <v>23</v>
      </c>
      <c r="AA353">
        <f t="shared" si="90"/>
        <v>23</v>
      </c>
      <c r="AB353">
        <f t="shared" si="91"/>
        <v>1429853.4554100002</v>
      </c>
      <c r="AC353">
        <f>SUMIFS($Q$2:Q353, $J$2:J353, J353)</f>
        <v>1428903.6322900001</v>
      </c>
      <c r="AD353">
        <f t="shared" si="92"/>
        <v>0.99933571995339365</v>
      </c>
      <c r="AE353" t="str">
        <f t="shared" si="93"/>
        <v>C</v>
      </c>
      <c r="AF353">
        <f t="shared" si="94"/>
        <v>0</v>
      </c>
      <c r="AG353">
        <f t="shared" si="95"/>
        <v>0</v>
      </c>
      <c r="AH353">
        <f>MIN(StagingTable[[#This Row],[DiscountPct]], ControlPanel!$B$2/100)</f>
        <v>0.10199999999999999</v>
      </c>
      <c r="AI353">
        <f>StagingTable[[#This Row],[UnitCost]] * (1 + ControlPanel!$B$3/100)</f>
        <v>831.30049999999994</v>
      </c>
      <c r="AJ353">
        <f>StagingTable[[#This Row],[Quantity]] * (1 + ControlPanel!$B$4/100)</f>
        <v>24</v>
      </c>
      <c r="AK353">
        <f>StagingTable[[#This Row],[UnitPrice]] * StagingTable[[#This Row],[UpliftedQuantity]] * (1 - StagingTable[[#This Row],[AdjustedDiscountPct]])</f>
        <v>725.44031999999993</v>
      </c>
      <c r="AL353">
        <f>StagingTable[[#This Row],[InflatedUnitCost]] * StagingTable[[#This Row],[UpliftedQuantity]]</f>
        <v>19951.212</v>
      </c>
      <c r="AM353">
        <f>StagingTable[[#This Row],[ScenarioRevenue]] - StagingTable[[#This Row],[ScenarioCost]]</f>
        <v>-19225.771679999998</v>
      </c>
    </row>
    <row r="354" spans="1:39" x14ac:dyDescent="0.35">
      <c r="A354" t="s">
        <v>111</v>
      </c>
      <c r="B354" s="6">
        <v>45870</v>
      </c>
      <c r="C354" s="2">
        <v>45885</v>
      </c>
      <c r="D354" t="s">
        <v>647</v>
      </c>
      <c r="E354" t="s">
        <v>654</v>
      </c>
      <c r="F354" t="s">
        <v>1435</v>
      </c>
      <c r="G354" t="s">
        <v>706</v>
      </c>
      <c r="H354" t="s">
        <v>711</v>
      </c>
      <c r="I354" t="s">
        <v>719</v>
      </c>
      <c r="J354" t="s">
        <v>732</v>
      </c>
      <c r="K354" t="s">
        <v>830</v>
      </c>
      <c r="L354" s="8">
        <v>24.44</v>
      </c>
      <c r="M354" s="8">
        <v>28.69</v>
      </c>
      <c r="N354" s="8">
        <v>0.14599999999999999</v>
      </c>
      <c r="O354">
        <v>20</v>
      </c>
      <c r="P354">
        <f t="shared" si="80"/>
        <v>15</v>
      </c>
      <c r="Q354">
        <f t="shared" si="81"/>
        <v>490.02520000000004</v>
      </c>
      <c r="R354">
        <f t="shared" si="82"/>
        <v>488.8</v>
      </c>
      <c r="S354">
        <f t="shared" si="83"/>
        <v>1.2252000000000294</v>
      </c>
      <c r="T354">
        <f t="shared" si="84"/>
        <v>2.5002795774585252E-3</v>
      </c>
      <c r="U354" t="str">
        <f t="shared" si="85"/>
        <v>Aug-2025</v>
      </c>
      <c r="V354" t="str">
        <f t="shared" si="86"/>
        <v>Q3-2025</v>
      </c>
      <c r="W354" t="str">
        <f t="shared" si="87"/>
        <v>Low</v>
      </c>
      <c r="X354" t="str">
        <f t="shared" si="88"/>
        <v>Asia &gt; India &gt; Unknown - India</v>
      </c>
      <c r="Y354" t="str" cm="1">
        <f t="array" ref="Y354">TEXT(_xlfn.AGGREGATE(15, 6, IF($E$2:$E$1000=E354, $B$2:$B$1000, ""), 1), "MMM-YYYY")</f>
        <v>Jan-2023</v>
      </c>
      <c r="Z354">
        <f t="shared" si="89"/>
        <v>31</v>
      </c>
      <c r="AA354">
        <f t="shared" si="90"/>
        <v>31</v>
      </c>
      <c r="AB354">
        <f t="shared" si="91"/>
        <v>1429853.4554100002</v>
      </c>
      <c r="AC354">
        <f>SUMIFS($Q$2:Q354, $J$2:J354, J354)</f>
        <v>1429393.6574900001</v>
      </c>
      <c r="AD354">
        <f t="shared" si="92"/>
        <v>0.99967843003892443</v>
      </c>
      <c r="AE354" t="str">
        <f t="shared" si="93"/>
        <v>C</v>
      </c>
      <c r="AF354">
        <f t="shared" si="94"/>
        <v>0</v>
      </c>
      <c r="AG354">
        <f t="shared" si="95"/>
        <v>0</v>
      </c>
      <c r="AH354">
        <f>MIN(StagingTable[[#This Row],[DiscountPct]], ControlPanel!$B$2/100)</f>
        <v>0.14599999999999999</v>
      </c>
      <c r="AI354">
        <f>StagingTable[[#This Row],[UnitCost]] * (1 + ControlPanel!$B$3/100)</f>
        <v>28.105999999999998</v>
      </c>
      <c r="AJ354">
        <f>StagingTable[[#This Row],[Quantity]] * (1 + ControlPanel!$B$4/100)</f>
        <v>24</v>
      </c>
      <c r="AK354">
        <f>StagingTable[[#This Row],[UnitPrice]] * StagingTable[[#This Row],[UpliftedQuantity]] * (1 - StagingTable[[#This Row],[AdjustedDiscountPct]])</f>
        <v>588.03024000000005</v>
      </c>
      <c r="AL354">
        <f>StagingTable[[#This Row],[InflatedUnitCost]] * StagingTable[[#This Row],[UpliftedQuantity]]</f>
        <v>674.54399999999998</v>
      </c>
      <c r="AM354">
        <f>StagingTable[[#This Row],[ScenarioRevenue]] - StagingTable[[#This Row],[ScenarioCost]]</f>
        <v>-86.513759999999934</v>
      </c>
    </row>
    <row r="355" spans="1:39" x14ac:dyDescent="0.35">
      <c r="A355" t="s">
        <v>596</v>
      </c>
      <c r="B355" s="6">
        <v>44955</v>
      </c>
      <c r="C355" s="2">
        <v>44963</v>
      </c>
      <c r="D355" t="s">
        <v>648</v>
      </c>
      <c r="E355" t="s">
        <v>655</v>
      </c>
      <c r="F355" t="s">
        <v>672</v>
      </c>
      <c r="G355" t="s">
        <v>701</v>
      </c>
      <c r="H355" t="s">
        <v>709</v>
      </c>
      <c r="I355" t="s">
        <v>726</v>
      </c>
      <c r="J355" t="s">
        <v>732</v>
      </c>
      <c r="K355" t="s">
        <v>1314</v>
      </c>
      <c r="L355" s="8">
        <v>41.84</v>
      </c>
      <c r="M355" s="8">
        <v>86.2</v>
      </c>
      <c r="N355" s="8">
        <v>0.22600000000000001</v>
      </c>
      <c r="O355">
        <v>6</v>
      </c>
      <c r="P355">
        <f t="shared" si="80"/>
        <v>8</v>
      </c>
      <c r="Q355">
        <f t="shared" si="81"/>
        <v>400.31280000000004</v>
      </c>
      <c r="R355">
        <f t="shared" si="82"/>
        <v>251.04000000000002</v>
      </c>
      <c r="S355">
        <f t="shared" si="83"/>
        <v>149.27280000000002</v>
      </c>
      <c r="T355">
        <f t="shared" si="84"/>
        <v>0.37289039970742882</v>
      </c>
      <c r="U355" t="str">
        <f t="shared" si="85"/>
        <v>Jan-2023</v>
      </c>
      <c r="V355" t="str">
        <f t="shared" si="86"/>
        <v>Q1-2023</v>
      </c>
      <c r="W355" t="str">
        <f t="shared" si="87"/>
        <v>Low</v>
      </c>
      <c r="X355" t="str">
        <f t="shared" si="88"/>
        <v>Americas &gt; Brazil &gt; Brasília</v>
      </c>
      <c r="Y355" t="str" cm="1">
        <f t="array" ref="Y355">TEXT(_xlfn.AGGREGATE(15, 6, IF($E$2:$E$1000=E355, $B$2:$B$1000, ""), 1), "MMM-YYYY")</f>
        <v>Jan-2023</v>
      </c>
      <c r="Z355">
        <f t="shared" si="89"/>
        <v>0</v>
      </c>
      <c r="AA355">
        <f t="shared" si="90"/>
        <v>0</v>
      </c>
      <c r="AB355">
        <f t="shared" si="91"/>
        <v>1429853.4554100002</v>
      </c>
      <c r="AC355">
        <f>SUMIFS($Q$2:Q355, $J$2:J355, J355)</f>
        <v>1429793.9702900001</v>
      </c>
      <c r="AD355">
        <f t="shared" si="92"/>
        <v>0.9999583977506401</v>
      </c>
      <c r="AE355" t="str">
        <f t="shared" si="93"/>
        <v>C</v>
      </c>
      <c r="AF355">
        <f t="shared" si="94"/>
        <v>0</v>
      </c>
      <c r="AG355">
        <f t="shared" si="95"/>
        <v>1</v>
      </c>
      <c r="AH355">
        <f>MIN(StagingTable[[#This Row],[DiscountPct]], ControlPanel!$B$2/100)</f>
        <v>0.22600000000000001</v>
      </c>
      <c r="AI355">
        <f>StagingTable[[#This Row],[UnitCost]] * (1 + ControlPanel!$B$3/100)</f>
        <v>48.116</v>
      </c>
      <c r="AJ355">
        <f>StagingTable[[#This Row],[Quantity]] * (1 + ControlPanel!$B$4/100)</f>
        <v>7.1999999999999993</v>
      </c>
      <c r="AK355">
        <f>StagingTable[[#This Row],[UnitPrice]] * StagingTable[[#This Row],[UpliftedQuantity]] * (1 - StagingTable[[#This Row],[AdjustedDiscountPct]])</f>
        <v>480.37536</v>
      </c>
      <c r="AL355">
        <f>StagingTable[[#This Row],[InflatedUnitCost]] * StagingTable[[#This Row],[UpliftedQuantity]]</f>
        <v>346.43519999999995</v>
      </c>
      <c r="AM355">
        <f>StagingTable[[#This Row],[ScenarioRevenue]] - StagingTable[[#This Row],[ScenarioCost]]</f>
        <v>133.94016000000005</v>
      </c>
    </row>
    <row r="356" spans="1:39" x14ac:dyDescent="0.35">
      <c r="A356" t="s">
        <v>312</v>
      </c>
      <c r="B356" s="6">
        <v>45377</v>
      </c>
      <c r="C356" s="2">
        <v>45387</v>
      </c>
      <c r="D356" t="s">
        <v>648</v>
      </c>
      <c r="E356" t="s">
        <v>660</v>
      </c>
      <c r="F356" t="s">
        <v>697</v>
      </c>
      <c r="G356" t="s">
        <v>704</v>
      </c>
      <c r="H356" t="s">
        <v>711</v>
      </c>
      <c r="I356" t="s">
        <v>713</v>
      </c>
      <c r="J356" t="s">
        <v>732</v>
      </c>
      <c r="K356" t="s">
        <v>1032</v>
      </c>
      <c r="L356" s="8">
        <v>5.66</v>
      </c>
      <c r="M356" s="8">
        <v>4.22</v>
      </c>
      <c r="N356" s="8">
        <v>0.11899999999999999</v>
      </c>
      <c r="O356">
        <v>16</v>
      </c>
      <c r="P356">
        <f t="shared" si="80"/>
        <v>10</v>
      </c>
      <c r="Q356">
        <f t="shared" si="81"/>
        <v>59.485119999999995</v>
      </c>
      <c r="R356">
        <f t="shared" si="82"/>
        <v>90.56</v>
      </c>
      <c r="S356">
        <f t="shared" si="83"/>
        <v>-31.074880000000007</v>
      </c>
      <c r="T356">
        <f t="shared" si="84"/>
        <v>-0.52239753403876488</v>
      </c>
      <c r="U356" t="str">
        <f t="shared" si="85"/>
        <v>Mar-2024</v>
      </c>
      <c r="V356" t="str">
        <f t="shared" si="86"/>
        <v>Q1-2024</v>
      </c>
      <c r="W356" t="str">
        <f t="shared" si="87"/>
        <v>Low</v>
      </c>
      <c r="X356" t="str">
        <f t="shared" si="88"/>
        <v>Americas &gt; USA &gt; Austin</v>
      </c>
      <c r="Y356" t="str" cm="1">
        <f t="array" ref="Y356">TEXT(_xlfn.AGGREGATE(15, 6, IF($E$2:$E$1000=E356, $B$2:$B$1000, ""), 1), "MMM-YYYY")</f>
        <v>Jan-2023</v>
      </c>
      <c r="Z356">
        <f t="shared" si="89"/>
        <v>14</v>
      </c>
      <c r="AA356">
        <f t="shared" si="90"/>
        <v>14</v>
      </c>
      <c r="AB356">
        <f t="shared" si="91"/>
        <v>1429853.4554100002</v>
      </c>
      <c r="AC356">
        <f>SUMIFS($Q$2:Q356, $J$2:J356, J356)</f>
        <v>1429853.4554100002</v>
      </c>
      <c r="AD356">
        <f t="shared" si="92"/>
        <v>1</v>
      </c>
      <c r="AE356" t="str">
        <f t="shared" si="93"/>
        <v>C</v>
      </c>
      <c r="AF356">
        <f t="shared" si="94"/>
        <v>0</v>
      </c>
      <c r="AG356">
        <f t="shared" si="95"/>
        <v>0</v>
      </c>
      <c r="AH356">
        <f>MIN(StagingTable[[#This Row],[DiscountPct]], ControlPanel!$B$2/100)</f>
        <v>0.11899999999999999</v>
      </c>
      <c r="AI356">
        <f>StagingTable[[#This Row],[UnitCost]] * (1 + ControlPanel!$B$3/100)</f>
        <v>6.5089999999999995</v>
      </c>
      <c r="AJ356">
        <f>StagingTable[[#This Row],[Quantity]] * (1 + ControlPanel!$B$4/100)</f>
        <v>19.2</v>
      </c>
      <c r="AK356">
        <f>StagingTable[[#This Row],[UnitPrice]] * StagingTable[[#This Row],[UpliftedQuantity]] * (1 - StagingTable[[#This Row],[AdjustedDiscountPct]])</f>
        <v>71.382143999999982</v>
      </c>
      <c r="AL356">
        <f>StagingTable[[#This Row],[InflatedUnitCost]] * StagingTable[[#This Row],[UpliftedQuantity]]</f>
        <v>124.97279999999998</v>
      </c>
      <c r="AM356">
        <f>StagingTable[[#This Row],[ScenarioRevenue]] - StagingTable[[#This Row],[ScenarioCost]]</f>
        <v>-53.590655999999996</v>
      </c>
    </row>
    <row r="357" spans="1:39" x14ac:dyDescent="0.35">
      <c r="A357" t="s">
        <v>583</v>
      </c>
      <c r="B357" s="6">
        <v>45342</v>
      </c>
      <c r="C357" s="2">
        <v>45342</v>
      </c>
      <c r="D357" t="s">
        <v>648</v>
      </c>
      <c r="E357" t="s">
        <v>660</v>
      </c>
      <c r="F357" t="s">
        <v>700</v>
      </c>
      <c r="G357" t="s">
        <v>706</v>
      </c>
      <c r="H357" t="s">
        <v>708</v>
      </c>
      <c r="I357" t="s">
        <v>712</v>
      </c>
      <c r="J357" t="s">
        <v>729</v>
      </c>
      <c r="K357" t="s">
        <v>1301</v>
      </c>
      <c r="L357" s="8">
        <v>1407.05</v>
      </c>
      <c r="M357" s="8">
        <v>2858.93</v>
      </c>
      <c r="N357" s="8">
        <v>0</v>
      </c>
      <c r="O357">
        <v>34</v>
      </c>
      <c r="P357">
        <f t="shared" si="80"/>
        <v>0</v>
      </c>
      <c r="Q357">
        <f t="shared" si="81"/>
        <v>97203.62</v>
      </c>
      <c r="R357">
        <f t="shared" si="82"/>
        <v>47839.7</v>
      </c>
      <c r="S357">
        <f t="shared" si="83"/>
        <v>49363.92</v>
      </c>
      <c r="T357">
        <f t="shared" si="84"/>
        <v>0.50784034586366233</v>
      </c>
      <c r="U357" t="str">
        <f t="shared" si="85"/>
        <v>Feb-2024</v>
      </c>
      <c r="V357" t="str">
        <f t="shared" si="86"/>
        <v>Q1-2024</v>
      </c>
      <c r="W357" t="str">
        <f t="shared" si="87"/>
        <v>High</v>
      </c>
      <c r="X357" t="str">
        <f t="shared" si="88"/>
        <v>Americas &gt; USA &gt; New York</v>
      </c>
      <c r="Y357" t="str" cm="1">
        <f t="array" ref="Y357">TEXT(_xlfn.AGGREGATE(15, 6, IF($E$2:$E$1000=E357, $B$2:$B$1000, ""), 1), "MMM-YYYY")</f>
        <v>Jan-2023</v>
      </c>
      <c r="Z357">
        <f t="shared" si="89"/>
        <v>13</v>
      </c>
      <c r="AA357">
        <f t="shared" si="90"/>
        <v>13</v>
      </c>
      <c r="AB357">
        <f t="shared" si="91"/>
        <v>1785746.8479899997</v>
      </c>
      <c r="AC357">
        <f>SUMIFS($Q$2:Q357, $J$2:J357, J357)</f>
        <v>97203.62</v>
      </c>
      <c r="AD357">
        <f t="shared" si="92"/>
        <v>5.4433034620450495E-2</v>
      </c>
      <c r="AE357" t="str">
        <f t="shared" si="93"/>
        <v>A</v>
      </c>
      <c r="AF357">
        <f t="shared" si="94"/>
        <v>1</v>
      </c>
      <c r="AG357">
        <f t="shared" si="95"/>
        <v>0</v>
      </c>
      <c r="AH357">
        <f>MIN(StagingTable[[#This Row],[DiscountPct]], ControlPanel!$B$2/100)</f>
        <v>0</v>
      </c>
      <c r="AI357">
        <f>StagingTable[[#This Row],[UnitCost]] * (1 + ControlPanel!$B$3/100)</f>
        <v>1618.1074999999998</v>
      </c>
      <c r="AJ357">
        <f>StagingTable[[#This Row],[Quantity]] * (1 + ControlPanel!$B$4/100)</f>
        <v>40.799999999999997</v>
      </c>
      <c r="AK357">
        <f>StagingTable[[#This Row],[UnitPrice]] * StagingTable[[#This Row],[UpliftedQuantity]] * (1 - StagingTable[[#This Row],[AdjustedDiscountPct]])</f>
        <v>116644.34399999998</v>
      </c>
      <c r="AL357">
        <f>StagingTable[[#This Row],[InflatedUnitCost]] * StagingTable[[#This Row],[UpliftedQuantity]]</f>
        <v>66018.785999999993</v>
      </c>
      <c r="AM357">
        <f>StagingTable[[#This Row],[ScenarioRevenue]] - StagingTable[[#This Row],[ScenarioCost]]</f>
        <v>50625.55799999999</v>
      </c>
    </row>
    <row r="358" spans="1:39" x14ac:dyDescent="0.35">
      <c r="A358" t="s">
        <v>240</v>
      </c>
      <c r="B358" s="6">
        <v>45137</v>
      </c>
      <c r="C358" s="2">
        <v>45145</v>
      </c>
      <c r="D358" t="s">
        <v>647</v>
      </c>
      <c r="E358" t="s">
        <v>652</v>
      </c>
      <c r="F358" t="s">
        <v>694</v>
      </c>
      <c r="G358" t="s">
        <v>702</v>
      </c>
      <c r="H358" t="s">
        <v>709</v>
      </c>
      <c r="I358" t="s">
        <v>720</v>
      </c>
      <c r="J358" t="s">
        <v>729</v>
      </c>
      <c r="K358" t="s">
        <v>960</v>
      </c>
      <c r="L358" s="8">
        <v>1352.44</v>
      </c>
      <c r="M358" s="8">
        <v>2698.01</v>
      </c>
      <c r="N358" s="8">
        <v>0.13100000000000001</v>
      </c>
      <c r="O358">
        <v>41</v>
      </c>
      <c r="P358">
        <f t="shared" si="80"/>
        <v>8</v>
      </c>
      <c r="Q358">
        <f t="shared" si="81"/>
        <v>96127.398289999997</v>
      </c>
      <c r="R358">
        <f t="shared" si="82"/>
        <v>55450.04</v>
      </c>
      <c r="S358">
        <f t="shared" si="83"/>
        <v>40677.358289999996</v>
      </c>
      <c r="T358">
        <f t="shared" si="84"/>
        <v>0.42316091992090882</v>
      </c>
      <c r="U358" t="str">
        <f t="shared" si="85"/>
        <v>Jul-2023</v>
      </c>
      <c r="V358" t="str">
        <f t="shared" si="86"/>
        <v>Q3-2023</v>
      </c>
      <c r="W358" t="str">
        <f t="shared" si="87"/>
        <v>High</v>
      </c>
      <c r="X358" t="str">
        <f t="shared" si="88"/>
        <v>Asia &gt; Japan &gt; Nagoya</v>
      </c>
      <c r="Y358" t="str" cm="1">
        <f t="array" ref="Y358">TEXT(_xlfn.AGGREGATE(15, 6, IF($E$2:$E$1000=E358, $B$2:$B$1000, ""), 1), "MMM-YYYY")</f>
        <v>Mar-2023</v>
      </c>
      <c r="Z358">
        <f t="shared" si="89"/>
        <v>4</v>
      </c>
      <c r="AA358">
        <f t="shared" si="90"/>
        <v>4</v>
      </c>
      <c r="AB358">
        <f t="shared" si="91"/>
        <v>1785746.8479899997</v>
      </c>
      <c r="AC358">
        <f>SUMIFS($Q$2:Q358, $J$2:J358, J358)</f>
        <v>193331.01828999998</v>
      </c>
      <c r="AD358">
        <f t="shared" si="92"/>
        <v>0.1082633960729705</v>
      </c>
      <c r="AE358" t="str">
        <f t="shared" si="93"/>
        <v>A</v>
      </c>
      <c r="AF358">
        <f t="shared" si="94"/>
        <v>0</v>
      </c>
      <c r="AG358">
        <f t="shared" si="95"/>
        <v>0</v>
      </c>
      <c r="AH358">
        <f>MIN(StagingTable[[#This Row],[DiscountPct]], ControlPanel!$B$2/100)</f>
        <v>0.13100000000000001</v>
      </c>
      <c r="AI358">
        <f>StagingTable[[#This Row],[UnitCost]] * (1 + ControlPanel!$B$3/100)</f>
        <v>1555.306</v>
      </c>
      <c r="AJ358">
        <f>StagingTable[[#This Row],[Quantity]] * (1 + ControlPanel!$B$4/100)</f>
        <v>49.199999999999996</v>
      </c>
      <c r="AK358">
        <f>StagingTable[[#This Row],[UnitPrice]] * StagingTable[[#This Row],[UpliftedQuantity]] * (1 - StagingTable[[#This Row],[AdjustedDiscountPct]])</f>
        <v>115352.87794800001</v>
      </c>
      <c r="AL358">
        <f>StagingTable[[#This Row],[InflatedUnitCost]] * StagingTable[[#This Row],[UpliftedQuantity]]</f>
        <v>76521.055200000003</v>
      </c>
      <c r="AM358">
        <f>StagingTable[[#This Row],[ScenarioRevenue]] - StagingTable[[#This Row],[ScenarioCost]]</f>
        <v>38831.822748000006</v>
      </c>
    </row>
    <row r="359" spans="1:39" x14ac:dyDescent="0.35">
      <c r="A359" t="s">
        <v>237</v>
      </c>
      <c r="B359" s="6">
        <v>45854</v>
      </c>
      <c r="C359" s="2">
        <v>45855</v>
      </c>
      <c r="D359" t="s">
        <v>646</v>
      </c>
      <c r="E359" t="s">
        <v>661</v>
      </c>
      <c r="F359" t="s">
        <v>687</v>
      </c>
      <c r="G359" t="s">
        <v>705</v>
      </c>
      <c r="H359" t="s">
        <v>710</v>
      </c>
      <c r="I359" t="s">
        <v>717</v>
      </c>
      <c r="J359" t="s">
        <v>729</v>
      </c>
      <c r="K359" t="s">
        <v>957</v>
      </c>
      <c r="L359" s="8">
        <v>1198.9000000000001</v>
      </c>
      <c r="M359" s="8">
        <v>2941.2</v>
      </c>
      <c r="N359" s="8">
        <v>5.0999999999999997E-2</v>
      </c>
      <c r="O359">
        <v>28</v>
      </c>
      <c r="P359">
        <f t="shared" si="80"/>
        <v>1</v>
      </c>
      <c r="Q359">
        <f t="shared" si="81"/>
        <v>78153.566399999982</v>
      </c>
      <c r="R359">
        <f t="shared" si="82"/>
        <v>33569.200000000004</v>
      </c>
      <c r="S359">
        <f t="shared" si="83"/>
        <v>44584.366399999977</v>
      </c>
      <c r="T359">
        <f t="shared" si="84"/>
        <v>0.57047129713583977</v>
      </c>
      <c r="U359" t="str">
        <f t="shared" si="85"/>
        <v>Jul-2025</v>
      </c>
      <c r="V359" t="str">
        <f t="shared" si="86"/>
        <v>Q3-2025</v>
      </c>
      <c r="W359" t="str">
        <f t="shared" si="87"/>
        <v>High</v>
      </c>
      <c r="X359" t="str">
        <f t="shared" si="88"/>
        <v>Africa &gt; South Africa &gt; Durban</v>
      </c>
      <c r="Y359" t="str" cm="1">
        <f t="array" ref="Y359">TEXT(_xlfn.AGGREGATE(15, 6, IF($E$2:$E$1000=E359, $B$2:$B$1000, ""), 1), "MMM-YYYY")</f>
        <v>Jan-2023</v>
      </c>
      <c r="Z359">
        <f t="shared" si="89"/>
        <v>30</v>
      </c>
      <c r="AA359">
        <f t="shared" si="90"/>
        <v>30</v>
      </c>
      <c r="AB359">
        <f t="shared" si="91"/>
        <v>1785746.8479899997</v>
      </c>
      <c r="AC359">
        <f>SUMIFS($Q$2:Q359, $J$2:J359, J359)</f>
        <v>271484.58468999993</v>
      </c>
      <c r="AD359">
        <f t="shared" si="92"/>
        <v>0.15202859520406123</v>
      </c>
      <c r="AE359" t="str">
        <f t="shared" si="93"/>
        <v>A</v>
      </c>
      <c r="AF359">
        <f t="shared" si="94"/>
        <v>1</v>
      </c>
      <c r="AG359">
        <f t="shared" si="95"/>
        <v>0</v>
      </c>
      <c r="AH359">
        <f>MIN(StagingTable[[#This Row],[DiscountPct]], ControlPanel!$B$2/100)</f>
        <v>5.0999999999999997E-2</v>
      </c>
      <c r="AI359">
        <f>StagingTable[[#This Row],[UnitCost]] * (1 + ControlPanel!$B$3/100)</f>
        <v>1378.7349999999999</v>
      </c>
      <c r="AJ359">
        <f>StagingTable[[#This Row],[Quantity]] * (1 + ControlPanel!$B$4/100)</f>
        <v>33.6</v>
      </c>
      <c r="AK359">
        <f>StagingTable[[#This Row],[UnitPrice]] * StagingTable[[#This Row],[UpliftedQuantity]] * (1 - StagingTable[[#This Row],[AdjustedDiscountPct]])</f>
        <v>93784.279679999992</v>
      </c>
      <c r="AL359">
        <f>StagingTable[[#This Row],[InflatedUnitCost]] * StagingTable[[#This Row],[UpliftedQuantity]]</f>
        <v>46325.495999999999</v>
      </c>
      <c r="AM359">
        <f>StagingTable[[#This Row],[ScenarioRevenue]] - StagingTable[[#This Row],[ScenarioCost]]</f>
        <v>47458.783679999993</v>
      </c>
    </row>
    <row r="360" spans="1:39" x14ac:dyDescent="0.35">
      <c r="A360" t="s">
        <v>63</v>
      </c>
      <c r="B360" s="6">
        <v>45579</v>
      </c>
      <c r="C360" s="2">
        <v>45604</v>
      </c>
      <c r="D360" t="s">
        <v>646</v>
      </c>
      <c r="E360" t="s">
        <v>651</v>
      </c>
      <c r="F360" t="s">
        <v>665</v>
      </c>
      <c r="G360" t="s">
        <v>706</v>
      </c>
      <c r="H360" t="s">
        <v>708</v>
      </c>
      <c r="I360" t="s">
        <v>719</v>
      </c>
      <c r="J360" t="s">
        <v>729</v>
      </c>
      <c r="K360" t="s">
        <v>782</v>
      </c>
      <c r="L360" s="8">
        <v>859.35</v>
      </c>
      <c r="M360" s="8">
        <v>1825.61</v>
      </c>
      <c r="N360" s="8">
        <v>0.187</v>
      </c>
      <c r="O360">
        <v>47</v>
      </c>
      <c r="P360">
        <f t="shared" si="80"/>
        <v>25</v>
      </c>
      <c r="Q360">
        <f t="shared" si="81"/>
        <v>69758.383709999995</v>
      </c>
      <c r="R360">
        <f t="shared" si="82"/>
        <v>40389.450000000004</v>
      </c>
      <c r="S360">
        <f t="shared" si="83"/>
        <v>29368.93370999999</v>
      </c>
      <c r="T360">
        <f t="shared" si="84"/>
        <v>0.42100937762681989</v>
      </c>
      <c r="U360" t="str">
        <f t="shared" si="85"/>
        <v>Oct-2024</v>
      </c>
      <c r="V360" t="str">
        <f t="shared" si="86"/>
        <v>Q4-2024</v>
      </c>
      <c r="W360" t="str">
        <f t="shared" si="87"/>
        <v>High</v>
      </c>
      <c r="X360" t="str">
        <f t="shared" si="88"/>
        <v>Africa &gt; Nigeria &gt; Lagos</v>
      </c>
      <c r="Y360" t="str" cm="1">
        <f t="array" ref="Y360">TEXT(_xlfn.AGGREGATE(15, 6, IF($E$2:$E$1000=E360, $B$2:$B$1000, ""), 1), "MMM-YYYY")</f>
        <v>Jan-2023</v>
      </c>
      <c r="Z360">
        <f t="shared" si="89"/>
        <v>21</v>
      </c>
      <c r="AA360">
        <f t="shared" si="90"/>
        <v>21</v>
      </c>
      <c r="AB360">
        <f t="shared" si="91"/>
        <v>1785746.8479899997</v>
      </c>
      <c r="AC360">
        <f>SUMIFS($Q$2:Q360, $J$2:J360, J360)</f>
        <v>341242.9683999999</v>
      </c>
      <c r="AD360">
        <f t="shared" si="92"/>
        <v>0.19109257775484584</v>
      </c>
      <c r="AE360" t="str">
        <f t="shared" si="93"/>
        <v>A</v>
      </c>
      <c r="AF360">
        <f t="shared" si="94"/>
        <v>0</v>
      </c>
      <c r="AG360">
        <f t="shared" si="95"/>
        <v>0</v>
      </c>
      <c r="AH360">
        <f>MIN(StagingTable[[#This Row],[DiscountPct]], ControlPanel!$B$2/100)</f>
        <v>0.187</v>
      </c>
      <c r="AI360">
        <f>StagingTable[[#This Row],[UnitCost]] * (1 + ControlPanel!$B$3/100)</f>
        <v>988.25249999999994</v>
      </c>
      <c r="AJ360">
        <f>StagingTable[[#This Row],[Quantity]] * (1 + ControlPanel!$B$4/100)</f>
        <v>56.4</v>
      </c>
      <c r="AK360">
        <f>StagingTable[[#This Row],[UnitPrice]] * StagingTable[[#This Row],[UpliftedQuantity]] * (1 - StagingTable[[#This Row],[AdjustedDiscountPct]])</f>
        <v>83710.060451999991</v>
      </c>
      <c r="AL360">
        <f>StagingTable[[#This Row],[InflatedUnitCost]] * StagingTable[[#This Row],[UpliftedQuantity]]</f>
        <v>55737.440999999999</v>
      </c>
      <c r="AM360">
        <f>StagingTable[[#This Row],[ScenarioRevenue]] - StagingTable[[#This Row],[ScenarioCost]]</f>
        <v>27972.619451999992</v>
      </c>
    </row>
    <row r="361" spans="1:39" x14ac:dyDescent="0.35">
      <c r="A361" t="s">
        <v>628</v>
      </c>
      <c r="B361" s="6">
        <v>45137</v>
      </c>
      <c r="C361" s="2">
        <v>45157</v>
      </c>
      <c r="D361" t="s">
        <v>649</v>
      </c>
      <c r="E361" t="s">
        <v>657</v>
      </c>
      <c r="F361" t="s">
        <v>690</v>
      </c>
      <c r="G361" t="s">
        <v>706</v>
      </c>
      <c r="H361" t="s">
        <v>709</v>
      </c>
      <c r="I361" t="s">
        <v>715</v>
      </c>
      <c r="J361" t="s">
        <v>729</v>
      </c>
      <c r="K361" t="s">
        <v>1346</v>
      </c>
      <c r="L361" s="8">
        <v>1418.51</v>
      </c>
      <c r="M361" s="8">
        <v>2789.61</v>
      </c>
      <c r="N361" s="8">
        <v>0.17100000000000001</v>
      </c>
      <c r="O361">
        <v>30</v>
      </c>
      <c r="P361">
        <f t="shared" si="80"/>
        <v>20</v>
      </c>
      <c r="Q361">
        <f t="shared" si="81"/>
        <v>69377.600699999995</v>
      </c>
      <c r="R361">
        <f t="shared" si="82"/>
        <v>42555.3</v>
      </c>
      <c r="S361">
        <f t="shared" si="83"/>
        <v>26822.300699999993</v>
      </c>
      <c r="T361">
        <f t="shared" si="84"/>
        <v>0.38661326464695678</v>
      </c>
      <c r="U361" t="str">
        <f t="shared" si="85"/>
        <v>Jul-2023</v>
      </c>
      <c r="V361" t="str">
        <f t="shared" si="86"/>
        <v>Q3-2023</v>
      </c>
      <c r="W361" t="str">
        <f t="shared" si="87"/>
        <v>High</v>
      </c>
      <c r="X361" t="str">
        <f t="shared" si="88"/>
        <v>Europe &gt; France &gt; Paris</v>
      </c>
      <c r="Y361" t="str" cm="1">
        <f t="array" ref="Y361">TEXT(_xlfn.AGGREGATE(15, 6, IF($E$2:$E$1000=E361, $B$2:$B$1000, ""), 1), "MMM-YYYY")</f>
        <v>Jan-2023</v>
      </c>
      <c r="Z361">
        <f t="shared" si="89"/>
        <v>6</v>
      </c>
      <c r="AA361">
        <f t="shared" si="90"/>
        <v>6</v>
      </c>
      <c r="AB361">
        <f t="shared" si="91"/>
        <v>1785746.8479899997</v>
      </c>
      <c r="AC361">
        <f>SUMIFS($Q$2:Q361, $J$2:J361, J361)</f>
        <v>410620.56909999991</v>
      </c>
      <c r="AD361">
        <f t="shared" si="92"/>
        <v>0.22994332570833659</v>
      </c>
      <c r="AE361" t="str">
        <f t="shared" si="93"/>
        <v>A</v>
      </c>
      <c r="AF361">
        <f t="shared" si="94"/>
        <v>0</v>
      </c>
      <c r="AG361">
        <f t="shared" si="95"/>
        <v>0</v>
      </c>
      <c r="AH361">
        <f>MIN(StagingTable[[#This Row],[DiscountPct]], ControlPanel!$B$2/100)</f>
        <v>0.17100000000000001</v>
      </c>
      <c r="AI361">
        <f>StagingTable[[#This Row],[UnitCost]] * (1 + ControlPanel!$B$3/100)</f>
        <v>1631.2864999999999</v>
      </c>
      <c r="AJ361">
        <f>StagingTable[[#This Row],[Quantity]] * (1 + ControlPanel!$B$4/100)</f>
        <v>36</v>
      </c>
      <c r="AK361">
        <f>StagingTable[[#This Row],[UnitPrice]] * StagingTable[[#This Row],[UpliftedQuantity]] * (1 - StagingTable[[#This Row],[AdjustedDiscountPct]])</f>
        <v>83253.120840000003</v>
      </c>
      <c r="AL361">
        <f>StagingTable[[#This Row],[InflatedUnitCost]] * StagingTable[[#This Row],[UpliftedQuantity]]</f>
        <v>58726.313999999998</v>
      </c>
      <c r="AM361">
        <f>StagingTable[[#This Row],[ScenarioRevenue]] - StagingTable[[#This Row],[ScenarioCost]]</f>
        <v>24526.806840000005</v>
      </c>
    </row>
    <row r="362" spans="1:39" x14ac:dyDescent="0.35">
      <c r="A362" t="s">
        <v>336</v>
      </c>
      <c r="B362" s="6">
        <v>44985</v>
      </c>
      <c r="C362" s="2">
        <v>44992</v>
      </c>
      <c r="D362" t="s">
        <v>649</v>
      </c>
      <c r="E362" t="s">
        <v>657</v>
      </c>
      <c r="F362" t="s">
        <v>673</v>
      </c>
      <c r="G362" t="s">
        <v>701</v>
      </c>
      <c r="H362" t="s">
        <v>707</v>
      </c>
      <c r="I362" t="s">
        <v>723</v>
      </c>
      <c r="J362" t="s">
        <v>729</v>
      </c>
      <c r="K362" t="s">
        <v>1056</v>
      </c>
      <c r="L362" s="8">
        <v>1299.81</v>
      </c>
      <c r="M362" s="8">
        <v>3149.13</v>
      </c>
      <c r="N362" s="8">
        <v>0.10299999999999999</v>
      </c>
      <c r="O362">
        <v>19</v>
      </c>
      <c r="P362">
        <f t="shared" si="80"/>
        <v>7</v>
      </c>
      <c r="Q362">
        <f t="shared" si="81"/>
        <v>53670.622589999999</v>
      </c>
      <c r="R362">
        <f t="shared" si="82"/>
        <v>24696.39</v>
      </c>
      <c r="S362">
        <f t="shared" si="83"/>
        <v>28974.23259</v>
      </c>
      <c r="T362">
        <f t="shared" si="84"/>
        <v>0.53985273864511729</v>
      </c>
      <c r="U362" t="str">
        <f t="shared" si="85"/>
        <v>Feb-2023</v>
      </c>
      <c r="V362" t="str">
        <f t="shared" si="86"/>
        <v>Q1-2023</v>
      </c>
      <c r="W362" t="str">
        <f t="shared" si="87"/>
        <v>High</v>
      </c>
      <c r="X362" t="str">
        <f t="shared" si="88"/>
        <v>Europe &gt; France &gt; Marseille</v>
      </c>
      <c r="Y362" t="str" cm="1">
        <f t="array" ref="Y362">TEXT(_xlfn.AGGREGATE(15, 6, IF($E$2:$E$1000=E362, $B$2:$B$1000, ""), 1), "MMM-YYYY")</f>
        <v>Jan-2023</v>
      </c>
      <c r="Z362">
        <f t="shared" si="89"/>
        <v>1</v>
      </c>
      <c r="AA362">
        <f t="shared" si="90"/>
        <v>1</v>
      </c>
      <c r="AB362">
        <f t="shared" si="91"/>
        <v>1785746.8479899997</v>
      </c>
      <c r="AC362">
        <f>SUMIFS($Q$2:Q362, $J$2:J362, J362)</f>
        <v>464291.19168999989</v>
      </c>
      <c r="AD362">
        <f t="shared" si="92"/>
        <v>0.25999832630957553</v>
      </c>
      <c r="AE362" t="str">
        <f t="shared" si="93"/>
        <v>A</v>
      </c>
      <c r="AF362">
        <f t="shared" si="94"/>
        <v>1</v>
      </c>
      <c r="AG362">
        <f t="shared" si="95"/>
        <v>0</v>
      </c>
      <c r="AH362">
        <f>MIN(StagingTable[[#This Row],[DiscountPct]], ControlPanel!$B$2/100)</f>
        <v>0.10299999999999999</v>
      </c>
      <c r="AI362">
        <f>StagingTable[[#This Row],[UnitCost]] * (1 + ControlPanel!$B$3/100)</f>
        <v>1494.7814999999998</v>
      </c>
      <c r="AJ362">
        <f>StagingTable[[#This Row],[Quantity]] * (1 + ControlPanel!$B$4/100)</f>
        <v>22.8</v>
      </c>
      <c r="AK362">
        <f>StagingTable[[#This Row],[UnitPrice]] * StagingTable[[#This Row],[UpliftedQuantity]] * (1 - StagingTable[[#This Row],[AdjustedDiscountPct]])</f>
        <v>64404.747108000003</v>
      </c>
      <c r="AL362">
        <f>StagingTable[[#This Row],[InflatedUnitCost]] * StagingTable[[#This Row],[UpliftedQuantity]]</f>
        <v>34081.018199999999</v>
      </c>
      <c r="AM362">
        <f>StagingTable[[#This Row],[ScenarioRevenue]] - StagingTable[[#This Row],[ScenarioCost]]</f>
        <v>30323.728908000005</v>
      </c>
    </row>
    <row r="363" spans="1:39" x14ac:dyDescent="0.35">
      <c r="A363" t="s">
        <v>428</v>
      </c>
      <c r="B363" s="6">
        <v>45449</v>
      </c>
      <c r="C363" s="2">
        <v>45467</v>
      </c>
      <c r="D363" t="s">
        <v>647</v>
      </c>
      <c r="E363" t="s">
        <v>654</v>
      </c>
      <c r="F363" t="s">
        <v>668</v>
      </c>
      <c r="G363" t="s">
        <v>705</v>
      </c>
      <c r="H363" t="s">
        <v>711</v>
      </c>
      <c r="I363" t="s">
        <v>722</v>
      </c>
      <c r="J363" t="s">
        <v>729</v>
      </c>
      <c r="K363" t="s">
        <v>1147</v>
      </c>
      <c r="L363" s="8">
        <v>1253.25</v>
      </c>
      <c r="M363" s="8">
        <v>3087.13</v>
      </c>
      <c r="N363" s="8">
        <v>7.1999999999999995E-2</v>
      </c>
      <c r="O363">
        <v>18</v>
      </c>
      <c r="P363">
        <f t="shared" si="80"/>
        <v>18</v>
      </c>
      <c r="Q363">
        <f t="shared" si="81"/>
        <v>51567.419520000003</v>
      </c>
      <c r="R363">
        <f t="shared" si="82"/>
        <v>22558.5</v>
      </c>
      <c r="S363">
        <f t="shared" si="83"/>
        <v>29008.919520000003</v>
      </c>
      <c r="T363">
        <f t="shared" si="84"/>
        <v>0.562543555408064</v>
      </c>
      <c r="U363" t="str">
        <f t="shared" si="85"/>
        <v>Jun-2024</v>
      </c>
      <c r="V363" t="str">
        <f t="shared" si="86"/>
        <v>Q2-2024</v>
      </c>
      <c r="W363" t="str">
        <f t="shared" si="87"/>
        <v>High</v>
      </c>
      <c r="X363" t="str">
        <f t="shared" si="88"/>
        <v>Asia &gt; India &gt; Bengaluru</v>
      </c>
      <c r="Y363" t="str" cm="1">
        <f t="array" ref="Y363">TEXT(_xlfn.AGGREGATE(15, 6, IF($E$2:$E$1000=E363, $B$2:$B$1000, ""), 1), "MMM-YYYY")</f>
        <v>Jan-2023</v>
      </c>
      <c r="Z363">
        <f t="shared" si="89"/>
        <v>17</v>
      </c>
      <c r="AA363">
        <f t="shared" si="90"/>
        <v>17</v>
      </c>
      <c r="AB363">
        <f t="shared" si="91"/>
        <v>1785746.8479899997</v>
      </c>
      <c r="AC363">
        <f>SUMIFS($Q$2:Q363, $J$2:J363, J363)</f>
        <v>515858.61120999989</v>
      </c>
      <c r="AD363">
        <f t="shared" si="92"/>
        <v>0.28887555466814341</v>
      </c>
      <c r="AE363" t="str">
        <f t="shared" si="93"/>
        <v>A</v>
      </c>
      <c r="AF363">
        <f t="shared" si="94"/>
        <v>0</v>
      </c>
      <c r="AG363">
        <f t="shared" si="95"/>
        <v>0</v>
      </c>
      <c r="AH363">
        <f>MIN(StagingTable[[#This Row],[DiscountPct]], ControlPanel!$B$2/100)</f>
        <v>7.1999999999999995E-2</v>
      </c>
      <c r="AI363">
        <f>StagingTable[[#This Row],[UnitCost]] * (1 + ControlPanel!$B$3/100)</f>
        <v>1441.2375</v>
      </c>
      <c r="AJ363">
        <f>StagingTable[[#This Row],[Quantity]] * (1 + ControlPanel!$B$4/100)</f>
        <v>21.599999999999998</v>
      </c>
      <c r="AK363">
        <f>StagingTable[[#This Row],[UnitPrice]] * StagingTable[[#This Row],[UpliftedQuantity]] * (1 - StagingTable[[#This Row],[AdjustedDiscountPct]])</f>
        <v>61880.903424000004</v>
      </c>
      <c r="AL363">
        <f>StagingTable[[#This Row],[InflatedUnitCost]] * StagingTable[[#This Row],[UpliftedQuantity]]</f>
        <v>31130.729999999996</v>
      </c>
      <c r="AM363">
        <f>StagingTable[[#This Row],[ScenarioRevenue]] - StagingTable[[#This Row],[ScenarioCost]]</f>
        <v>30750.173424000008</v>
      </c>
    </row>
    <row r="364" spans="1:39" x14ac:dyDescent="0.35">
      <c r="A364" t="s">
        <v>62</v>
      </c>
      <c r="B364" s="6">
        <v>45426</v>
      </c>
      <c r="C364" s="2">
        <v>45440</v>
      </c>
      <c r="D364" t="s">
        <v>649</v>
      </c>
      <c r="E364" t="s">
        <v>658</v>
      </c>
      <c r="F364" t="s">
        <v>674</v>
      </c>
      <c r="G364" t="s">
        <v>704</v>
      </c>
      <c r="H364" t="s">
        <v>707</v>
      </c>
      <c r="I364" t="s">
        <v>717</v>
      </c>
      <c r="J364" t="s">
        <v>729</v>
      </c>
      <c r="K364" t="s">
        <v>781</v>
      </c>
      <c r="L364" s="8">
        <v>1421.14</v>
      </c>
      <c r="M364" s="8">
        <v>3524</v>
      </c>
      <c r="N364" s="8">
        <v>0</v>
      </c>
      <c r="O364">
        <v>13</v>
      </c>
      <c r="P364">
        <f t="shared" si="80"/>
        <v>14</v>
      </c>
      <c r="Q364">
        <f t="shared" si="81"/>
        <v>45812</v>
      </c>
      <c r="R364">
        <f t="shared" si="82"/>
        <v>18474.82</v>
      </c>
      <c r="S364">
        <f t="shared" si="83"/>
        <v>27337.18</v>
      </c>
      <c r="T364">
        <f t="shared" si="84"/>
        <v>0.59672531214528945</v>
      </c>
      <c r="U364" t="str">
        <f t="shared" si="85"/>
        <v>May-2024</v>
      </c>
      <c r="V364" t="str">
        <f t="shared" si="86"/>
        <v>Q2-2024</v>
      </c>
      <c r="W364" t="str">
        <f t="shared" si="87"/>
        <v>High</v>
      </c>
      <c r="X364" t="str">
        <f t="shared" si="88"/>
        <v>Europe &gt; United Kingdom &gt; Birmingham</v>
      </c>
      <c r="Y364" t="str" cm="1">
        <f t="array" ref="Y364">TEXT(_xlfn.AGGREGATE(15, 6, IF($E$2:$E$1000=E364, $B$2:$B$1000, ""), 1), "MMM-YYYY")</f>
        <v>Jan-2023</v>
      </c>
      <c r="Z364">
        <f t="shared" si="89"/>
        <v>16</v>
      </c>
      <c r="AA364">
        <f t="shared" si="90"/>
        <v>16</v>
      </c>
      <c r="AB364">
        <f t="shared" si="91"/>
        <v>1785746.8479899997</v>
      </c>
      <c r="AC364">
        <f>SUMIFS($Q$2:Q364, $J$2:J364, J364)</f>
        <v>561670.61120999989</v>
      </c>
      <c r="AD364">
        <f t="shared" si="92"/>
        <v>0.31452980686607673</v>
      </c>
      <c r="AE364" t="str">
        <f t="shared" si="93"/>
        <v>A</v>
      </c>
      <c r="AF364">
        <f t="shared" si="94"/>
        <v>0</v>
      </c>
      <c r="AG364">
        <f t="shared" si="95"/>
        <v>0</v>
      </c>
      <c r="AH364">
        <f>MIN(StagingTable[[#This Row],[DiscountPct]], ControlPanel!$B$2/100)</f>
        <v>0</v>
      </c>
      <c r="AI364">
        <f>StagingTable[[#This Row],[UnitCost]] * (1 + ControlPanel!$B$3/100)</f>
        <v>1634.3109999999999</v>
      </c>
      <c r="AJ364">
        <f>StagingTable[[#This Row],[Quantity]] * (1 + ControlPanel!$B$4/100)</f>
        <v>15.6</v>
      </c>
      <c r="AK364">
        <f>StagingTable[[#This Row],[UnitPrice]] * StagingTable[[#This Row],[UpliftedQuantity]] * (1 - StagingTable[[#This Row],[AdjustedDiscountPct]])</f>
        <v>54974.400000000001</v>
      </c>
      <c r="AL364">
        <f>StagingTable[[#This Row],[InflatedUnitCost]] * StagingTable[[#This Row],[UpliftedQuantity]]</f>
        <v>25495.2516</v>
      </c>
      <c r="AM364">
        <f>StagingTable[[#This Row],[ScenarioRevenue]] - StagingTable[[#This Row],[ScenarioCost]]</f>
        <v>29479.148400000002</v>
      </c>
    </row>
    <row r="365" spans="1:39" x14ac:dyDescent="0.35">
      <c r="A365" t="s">
        <v>36</v>
      </c>
      <c r="B365" s="6">
        <v>45057</v>
      </c>
      <c r="C365" s="2">
        <v>45074</v>
      </c>
      <c r="D365" t="s">
        <v>647</v>
      </c>
      <c r="E365" t="s">
        <v>659</v>
      </c>
      <c r="F365" t="s">
        <v>676</v>
      </c>
      <c r="G365" t="s">
        <v>706</v>
      </c>
      <c r="H365" t="s">
        <v>709</v>
      </c>
      <c r="I365" t="s">
        <v>718</v>
      </c>
      <c r="J365" t="s">
        <v>729</v>
      </c>
      <c r="K365" t="s">
        <v>755</v>
      </c>
      <c r="L365" s="8">
        <v>1331.19</v>
      </c>
      <c r="M365" s="8">
        <v>2903.09</v>
      </c>
      <c r="N365" s="8">
        <v>0.14299999999999999</v>
      </c>
      <c r="O365">
        <v>18</v>
      </c>
      <c r="P365">
        <f t="shared" si="80"/>
        <v>17</v>
      </c>
      <c r="Q365">
        <f t="shared" si="81"/>
        <v>44783.066340000005</v>
      </c>
      <c r="R365">
        <f t="shared" si="82"/>
        <v>23961.420000000002</v>
      </c>
      <c r="S365">
        <f t="shared" si="83"/>
        <v>20821.646340000003</v>
      </c>
      <c r="T365">
        <f t="shared" si="84"/>
        <v>0.46494463290920779</v>
      </c>
      <c r="U365" t="str">
        <f t="shared" si="85"/>
        <v>May-2023</v>
      </c>
      <c r="V365" t="str">
        <f t="shared" si="86"/>
        <v>Q2-2023</v>
      </c>
      <c r="W365" t="str">
        <f t="shared" si="87"/>
        <v>High</v>
      </c>
      <c r="X365" t="str">
        <f t="shared" si="88"/>
        <v>Asia &gt; China &gt; Shenzhen</v>
      </c>
      <c r="Y365" t="str" cm="1">
        <f t="array" ref="Y365">TEXT(_xlfn.AGGREGATE(15, 6, IF($E$2:$E$1000=E365, $B$2:$B$1000, ""), 1), "MMM-YYYY")</f>
        <v>Jan-2023</v>
      </c>
      <c r="Z365">
        <f t="shared" si="89"/>
        <v>4</v>
      </c>
      <c r="AA365">
        <f t="shared" si="90"/>
        <v>4</v>
      </c>
      <c r="AB365">
        <f t="shared" si="91"/>
        <v>1785746.8479899997</v>
      </c>
      <c r="AC365">
        <f>SUMIFS($Q$2:Q365, $J$2:J365, J365)</f>
        <v>606453.67754999991</v>
      </c>
      <c r="AD365">
        <f t="shared" si="92"/>
        <v>0.33960786672120508</v>
      </c>
      <c r="AE365" t="str">
        <f t="shared" si="93"/>
        <v>A</v>
      </c>
      <c r="AF365">
        <f t="shared" si="94"/>
        <v>0</v>
      </c>
      <c r="AG365">
        <f t="shared" si="95"/>
        <v>0</v>
      </c>
      <c r="AH365">
        <f>MIN(StagingTable[[#This Row],[DiscountPct]], ControlPanel!$B$2/100)</f>
        <v>0.14299999999999999</v>
      </c>
      <c r="AI365">
        <f>StagingTable[[#This Row],[UnitCost]] * (1 + ControlPanel!$B$3/100)</f>
        <v>1530.8685</v>
      </c>
      <c r="AJ365">
        <f>StagingTable[[#This Row],[Quantity]] * (1 + ControlPanel!$B$4/100)</f>
        <v>21.599999999999998</v>
      </c>
      <c r="AK365">
        <f>StagingTable[[#This Row],[UnitPrice]] * StagingTable[[#This Row],[UpliftedQuantity]] * (1 - StagingTable[[#This Row],[AdjustedDiscountPct]])</f>
        <v>53739.679607999999</v>
      </c>
      <c r="AL365">
        <f>StagingTable[[#This Row],[InflatedUnitCost]] * StagingTable[[#This Row],[UpliftedQuantity]]</f>
        <v>33066.759599999998</v>
      </c>
      <c r="AM365">
        <f>StagingTable[[#This Row],[ScenarioRevenue]] - StagingTable[[#This Row],[ScenarioCost]]</f>
        <v>20672.920008000001</v>
      </c>
    </row>
    <row r="366" spans="1:39" x14ac:dyDescent="0.35">
      <c r="A366" t="s">
        <v>95</v>
      </c>
      <c r="B366" s="6">
        <v>44965</v>
      </c>
      <c r="C366" s="2">
        <v>44968</v>
      </c>
      <c r="D366" t="s">
        <v>646</v>
      </c>
      <c r="E366" t="s">
        <v>661</v>
      </c>
      <c r="F366" t="s">
        <v>695</v>
      </c>
      <c r="G366" t="s">
        <v>701</v>
      </c>
      <c r="H366" t="s">
        <v>711</v>
      </c>
      <c r="I366" t="s">
        <v>724</v>
      </c>
      <c r="J366" t="s">
        <v>729</v>
      </c>
      <c r="K366" t="s">
        <v>814</v>
      </c>
      <c r="L366" s="8">
        <v>1410.05</v>
      </c>
      <c r="M366" s="8">
        <v>2763.95</v>
      </c>
      <c r="N366" s="8">
        <v>0.161</v>
      </c>
      <c r="O366">
        <v>18</v>
      </c>
      <c r="P366">
        <f t="shared" si="80"/>
        <v>3</v>
      </c>
      <c r="Q366">
        <f t="shared" si="81"/>
        <v>41741.172899999998</v>
      </c>
      <c r="R366">
        <f t="shared" si="82"/>
        <v>25380.899999999998</v>
      </c>
      <c r="S366">
        <f t="shared" si="83"/>
        <v>16360.2729</v>
      </c>
      <c r="T366">
        <f t="shared" si="84"/>
        <v>0.39194569206750779</v>
      </c>
      <c r="U366" t="str">
        <f t="shared" si="85"/>
        <v>Feb-2023</v>
      </c>
      <c r="V366" t="str">
        <f t="shared" si="86"/>
        <v>Q1-2023</v>
      </c>
      <c r="W366" t="str">
        <f t="shared" si="87"/>
        <v>High</v>
      </c>
      <c r="X366" t="str">
        <f t="shared" si="88"/>
        <v>Africa &gt; South Africa &gt; Cape Town</v>
      </c>
      <c r="Y366" t="str" cm="1">
        <f t="array" ref="Y366">TEXT(_xlfn.AGGREGATE(15, 6, IF($E$2:$E$1000=E366, $B$2:$B$1000, ""), 1), "MMM-YYYY")</f>
        <v>Jan-2023</v>
      </c>
      <c r="Z366">
        <f t="shared" si="89"/>
        <v>1</v>
      </c>
      <c r="AA366">
        <f t="shared" si="90"/>
        <v>1</v>
      </c>
      <c r="AB366">
        <f t="shared" si="91"/>
        <v>1785746.8479899997</v>
      </c>
      <c r="AC366">
        <f>SUMIFS($Q$2:Q366, $J$2:J366, J366)</f>
        <v>648194.85044999991</v>
      </c>
      <c r="AD366">
        <f t="shared" si="92"/>
        <v>0.36298249731175214</v>
      </c>
      <c r="AE366" t="str">
        <f t="shared" si="93"/>
        <v>A</v>
      </c>
      <c r="AF366">
        <f t="shared" si="94"/>
        <v>1</v>
      </c>
      <c r="AG366">
        <f t="shared" si="95"/>
        <v>0</v>
      </c>
      <c r="AH366">
        <f>MIN(StagingTable[[#This Row],[DiscountPct]], ControlPanel!$B$2/100)</f>
        <v>0.161</v>
      </c>
      <c r="AI366">
        <f>StagingTable[[#This Row],[UnitCost]] * (1 + ControlPanel!$B$3/100)</f>
        <v>1621.5574999999999</v>
      </c>
      <c r="AJ366">
        <f>StagingTable[[#This Row],[Quantity]] * (1 + ControlPanel!$B$4/100)</f>
        <v>21.599999999999998</v>
      </c>
      <c r="AK366">
        <f>StagingTable[[#This Row],[UnitPrice]] * StagingTable[[#This Row],[UpliftedQuantity]] * (1 - StagingTable[[#This Row],[AdjustedDiscountPct]])</f>
        <v>50089.407479999994</v>
      </c>
      <c r="AL366">
        <f>StagingTable[[#This Row],[InflatedUnitCost]] * StagingTable[[#This Row],[UpliftedQuantity]]</f>
        <v>35025.641999999993</v>
      </c>
      <c r="AM366">
        <f>StagingTable[[#This Row],[ScenarioRevenue]] - StagingTable[[#This Row],[ScenarioCost]]</f>
        <v>15063.765480000002</v>
      </c>
    </row>
    <row r="367" spans="1:39" x14ac:dyDescent="0.35">
      <c r="A367" t="s">
        <v>627</v>
      </c>
      <c r="B367" s="6">
        <v>45468</v>
      </c>
      <c r="C367" s="2">
        <v>45473</v>
      </c>
      <c r="D367" t="s">
        <v>646</v>
      </c>
      <c r="E367" t="s">
        <v>650</v>
      </c>
      <c r="F367" t="s">
        <v>662</v>
      </c>
      <c r="G367" t="s">
        <v>702</v>
      </c>
      <c r="H367" t="s">
        <v>711</v>
      </c>
      <c r="I367" t="s">
        <v>724</v>
      </c>
      <c r="J367" t="s">
        <v>729</v>
      </c>
      <c r="K367" t="s">
        <v>1345</v>
      </c>
      <c r="L367" s="8">
        <v>1323.55</v>
      </c>
      <c r="M367" s="8">
        <v>3230.35</v>
      </c>
      <c r="N367" s="8">
        <v>2.1999999999999999E-2</v>
      </c>
      <c r="O367">
        <v>13</v>
      </c>
      <c r="P367">
        <f t="shared" si="80"/>
        <v>5</v>
      </c>
      <c r="Q367">
        <f t="shared" si="81"/>
        <v>41070.669899999994</v>
      </c>
      <c r="R367">
        <f t="shared" si="82"/>
        <v>17206.149999999998</v>
      </c>
      <c r="S367">
        <f t="shared" si="83"/>
        <v>23864.519899999996</v>
      </c>
      <c r="T367">
        <f t="shared" si="84"/>
        <v>0.58105991351263542</v>
      </c>
      <c r="U367" t="str">
        <f t="shared" si="85"/>
        <v>Jun-2024</v>
      </c>
      <c r="V367" t="str">
        <f t="shared" si="86"/>
        <v>Q2-2024</v>
      </c>
      <c r="W367" t="str">
        <f t="shared" si="87"/>
        <v>High</v>
      </c>
      <c r="X367" t="str">
        <f t="shared" si="88"/>
        <v>Africa &gt; Kenya &gt; Kisumu</v>
      </c>
      <c r="Y367" t="str" cm="1">
        <f t="array" ref="Y367">TEXT(_xlfn.AGGREGATE(15, 6, IF($E$2:$E$1000=E367, $B$2:$B$1000, ""), 1), "MMM-YYYY")</f>
        <v>Jan-2023</v>
      </c>
      <c r="Z367">
        <f t="shared" si="89"/>
        <v>17</v>
      </c>
      <c r="AA367">
        <f t="shared" si="90"/>
        <v>17</v>
      </c>
      <c r="AB367">
        <f t="shared" si="91"/>
        <v>1785746.8479899997</v>
      </c>
      <c r="AC367">
        <f>SUMIFS($Q$2:Q367, $J$2:J367, J367)</f>
        <v>689265.52034999989</v>
      </c>
      <c r="AD367">
        <f t="shared" si="92"/>
        <v>0.38598165306903559</v>
      </c>
      <c r="AE367" t="str">
        <f t="shared" si="93"/>
        <v>A</v>
      </c>
      <c r="AF367">
        <f t="shared" si="94"/>
        <v>1</v>
      </c>
      <c r="AG367">
        <f t="shared" si="95"/>
        <v>0</v>
      </c>
      <c r="AH367">
        <f>MIN(StagingTable[[#This Row],[DiscountPct]], ControlPanel!$B$2/100)</f>
        <v>2.1999999999999999E-2</v>
      </c>
      <c r="AI367">
        <f>StagingTable[[#This Row],[UnitCost]] * (1 + ControlPanel!$B$3/100)</f>
        <v>1522.0824999999998</v>
      </c>
      <c r="AJ367">
        <f>StagingTable[[#This Row],[Quantity]] * (1 + ControlPanel!$B$4/100)</f>
        <v>15.6</v>
      </c>
      <c r="AK367">
        <f>StagingTable[[#This Row],[UnitPrice]] * StagingTable[[#This Row],[UpliftedQuantity]] * (1 - StagingTable[[#This Row],[AdjustedDiscountPct]])</f>
        <v>49284.803879999999</v>
      </c>
      <c r="AL367">
        <f>StagingTable[[#This Row],[InflatedUnitCost]] * StagingTable[[#This Row],[UpliftedQuantity]]</f>
        <v>23744.486999999997</v>
      </c>
      <c r="AM367">
        <f>StagingTable[[#This Row],[ScenarioRevenue]] - StagingTable[[#This Row],[ScenarioCost]]</f>
        <v>25540.316880000002</v>
      </c>
    </row>
    <row r="368" spans="1:39" x14ac:dyDescent="0.35">
      <c r="A368" t="s">
        <v>135</v>
      </c>
      <c r="B368" s="6">
        <v>45827</v>
      </c>
      <c r="C368" s="2">
        <v>45850</v>
      </c>
      <c r="D368" t="s">
        <v>649</v>
      </c>
      <c r="E368" t="s">
        <v>658</v>
      </c>
      <c r="F368" t="s">
        <v>1436</v>
      </c>
      <c r="G368" t="s">
        <v>703</v>
      </c>
      <c r="H368" t="s">
        <v>711</v>
      </c>
      <c r="I368" t="s">
        <v>1426</v>
      </c>
      <c r="J368" t="s">
        <v>729</v>
      </c>
      <c r="K368" t="s">
        <v>854</v>
      </c>
      <c r="L368" s="8">
        <v>801.24</v>
      </c>
      <c r="M368" s="8">
        <v>1959.09</v>
      </c>
      <c r="N368" s="8">
        <v>0.123</v>
      </c>
      <c r="O368">
        <v>23</v>
      </c>
      <c r="P368">
        <f t="shared" si="80"/>
        <v>23</v>
      </c>
      <c r="Q368">
        <f t="shared" si="81"/>
        <v>39516.804389999998</v>
      </c>
      <c r="R368">
        <f t="shared" si="82"/>
        <v>18428.52</v>
      </c>
      <c r="S368">
        <f t="shared" si="83"/>
        <v>21088.284389999997</v>
      </c>
      <c r="T368">
        <f t="shared" si="84"/>
        <v>0.53365358650651762</v>
      </c>
      <c r="U368" t="str">
        <f t="shared" si="85"/>
        <v>Jun-2025</v>
      </c>
      <c r="V368" t="str">
        <f t="shared" si="86"/>
        <v>Q2-2025</v>
      </c>
      <c r="W368" t="str">
        <f t="shared" si="87"/>
        <v>High</v>
      </c>
      <c r="X368" t="str">
        <f t="shared" si="88"/>
        <v>Europe &gt; United Kingdom &gt; Unknown - United Kingdom</v>
      </c>
      <c r="Y368" t="str" cm="1">
        <f t="array" ref="Y368">TEXT(_xlfn.AGGREGATE(15, 6, IF($E$2:$E$1000=E368, $B$2:$B$1000, ""), 1), "MMM-YYYY")</f>
        <v>Jan-2023</v>
      </c>
      <c r="Z368">
        <f t="shared" si="89"/>
        <v>29</v>
      </c>
      <c r="AA368">
        <f t="shared" si="90"/>
        <v>29</v>
      </c>
      <c r="AB368">
        <f t="shared" si="91"/>
        <v>1785746.8479899997</v>
      </c>
      <c r="AC368">
        <f>SUMIFS($Q$2:Q368, $J$2:J368, J368)</f>
        <v>728782.32473999984</v>
      </c>
      <c r="AD368">
        <f t="shared" si="92"/>
        <v>0.40811066000777346</v>
      </c>
      <c r="AE368" t="str">
        <f t="shared" si="93"/>
        <v>A</v>
      </c>
      <c r="AF368">
        <f t="shared" si="94"/>
        <v>0</v>
      </c>
      <c r="AG368">
        <f t="shared" si="95"/>
        <v>0</v>
      </c>
      <c r="AH368">
        <f>MIN(StagingTable[[#This Row],[DiscountPct]], ControlPanel!$B$2/100)</f>
        <v>0.123</v>
      </c>
      <c r="AI368">
        <f>StagingTable[[#This Row],[UnitCost]] * (1 + ControlPanel!$B$3/100)</f>
        <v>921.42599999999993</v>
      </c>
      <c r="AJ368">
        <f>StagingTable[[#This Row],[Quantity]] * (1 + ControlPanel!$B$4/100)</f>
        <v>27.599999999999998</v>
      </c>
      <c r="AK368">
        <f>StagingTable[[#This Row],[UnitPrice]] * StagingTable[[#This Row],[UpliftedQuantity]] * (1 - StagingTable[[#This Row],[AdjustedDiscountPct]])</f>
        <v>47420.16526799999</v>
      </c>
      <c r="AL368">
        <f>StagingTable[[#This Row],[InflatedUnitCost]] * StagingTable[[#This Row],[UpliftedQuantity]]</f>
        <v>25431.357599999996</v>
      </c>
      <c r="AM368">
        <f>StagingTable[[#This Row],[ScenarioRevenue]] - StagingTable[[#This Row],[ScenarioCost]]</f>
        <v>21988.807667999994</v>
      </c>
    </row>
    <row r="369" spans="1:39" x14ac:dyDescent="0.35">
      <c r="A369" t="s">
        <v>44</v>
      </c>
      <c r="B369" s="6">
        <v>45754</v>
      </c>
      <c r="C369" s="2">
        <v>45758</v>
      </c>
      <c r="D369" t="s">
        <v>649</v>
      </c>
      <c r="E369" t="s">
        <v>657</v>
      </c>
      <c r="F369" t="s">
        <v>679</v>
      </c>
      <c r="G369" t="s">
        <v>702</v>
      </c>
      <c r="H369" t="s">
        <v>707</v>
      </c>
      <c r="I369" t="s">
        <v>718</v>
      </c>
      <c r="J369" t="s">
        <v>729</v>
      </c>
      <c r="K369" t="s">
        <v>763</v>
      </c>
      <c r="L369" s="8">
        <v>754.77</v>
      </c>
      <c r="M369" s="8">
        <v>1666.18</v>
      </c>
      <c r="N369" s="8">
        <v>0.13900000000000001</v>
      </c>
      <c r="O369">
        <v>27</v>
      </c>
      <c r="P369">
        <f t="shared" si="80"/>
        <v>4</v>
      </c>
      <c r="Q369">
        <f t="shared" si="81"/>
        <v>38733.686459999997</v>
      </c>
      <c r="R369">
        <f t="shared" si="82"/>
        <v>20378.79</v>
      </c>
      <c r="S369">
        <f t="shared" si="83"/>
        <v>18354.896459999996</v>
      </c>
      <c r="T369">
        <f t="shared" si="84"/>
        <v>0.47387424584424637</v>
      </c>
      <c r="U369" t="str">
        <f t="shared" si="85"/>
        <v>Apr-2025</v>
      </c>
      <c r="V369" t="str">
        <f t="shared" si="86"/>
        <v>Q2-2025</v>
      </c>
      <c r="W369" t="str">
        <f t="shared" si="87"/>
        <v>High</v>
      </c>
      <c r="X369" t="str">
        <f t="shared" si="88"/>
        <v>Europe &gt; France &gt; Lyon</v>
      </c>
      <c r="Y369" t="str" cm="1">
        <f t="array" ref="Y369">TEXT(_xlfn.AGGREGATE(15, 6, IF($E$2:$E$1000=E369, $B$2:$B$1000, ""), 1), "MMM-YYYY")</f>
        <v>Jan-2023</v>
      </c>
      <c r="Z369">
        <f t="shared" si="89"/>
        <v>27</v>
      </c>
      <c r="AA369">
        <f t="shared" si="90"/>
        <v>27</v>
      </c>
      <c r="AB369">
        <f t="shared" si="91"/>
        <v>1785746.8479899997</v>
      </c>
      <c r="AC369">
        <f>SUMIFS($Q$2:Q369, $J$2:J369, J369)</f>
        <v>767516.01119999983</v>
      </c>
      <c r="AD369">
        <f t="shared" si="92"/>
        <v>0.42980112890239747</v>
      </c>
      <c r="AE369" t="str">
        <f t="shared" si="93"/>
        <v>A</v>
      </c>
      <c r="AF369">
        <f t="shared" si="94"/>
        <v>1</v>
      </c>
      <c r="AG369">
        <f t="shared" si="95"/>
        <v>0</v>
      </c>
      <c r="AH369">
        <f>MIN(StagingTable[[#This Row],[DiscountPct]], ControlPanel!$B$2/100)</f>
        <v>0.13900000000000001</v>
      </c>
      <c r="AI369">
        <f>StagingTable[[#This Row],[UnitCost]] * (1 + ControlPanel!$B$3/100)</f>
        <v>867.98549999999989</v>
      </c>
      <c r="AJ369">
        <f>StagingTable[[#This Row],[Quantity]] * (1 + ControlPanel!$B$4/100)</f>
        <v>32.4</v>
      </c>
      <c r="AK369">
        <f>StagingTable[[#This Row],[UnitPrice]] * StagingTable[[#This Row],[UpliftedQuantity]] * (1 - StagingTable[[#This Row],[AdjustedDiscountPct]])</f>
        <v>46480.423751999995</v>
      </c>
      <c r="AL369">
        <f>StagingTable[[#This Row],[InflatedUnitCost]] * StagingTable[[#This Row],[UpliftedQuantity]]</f>
        <v>28122.730199999995</v>
      </c>
      <c r="AM369">
        <f>StagingTable[[#This Row],[ScenarioRevenue]] - StagingTable[[#This Row],[ScenarioCost]]</f>
        <v>18357.693552000001</v>
      </c>
    </row>
    <row r="370" spans="1:39" x14ac:dyDescent="0.35">
      <c r="A370" t="s">
        <v>521</v>
      </c>
      <c r="B370" s="6">
        <v>45589</v>
      </c>
      <c r="C370" s="2">
        <v>45593</v>
      </c>
      <c r="D370" t="s">
        <v>647</v>
      </c>
      <c r="E370" t="s">
        <v>659</v>
      </c>
      <c r="F370" t="s">
        <v>685</v>
      </c>
      <c r="G370" t="s">
        <v>705</v>
      </c>
      <c r="H370" t="s">
        <v>710</v>
      </c>
      <c r="I370" t="s">
        <v>714</v>
      </c>
      <c r="J370" t="s">
        <v>729</v>
      </c>
      <c r="K370" t="s">
        <v>1240</v>
      </c>
      <c r="L370" s="8">
        <v>1331.77</v>
      </c>
      <c r="M370" s="8">
        <v>2606.11</v>
      </c>
      <c r="N370" s="8">
        <v>0.02</v>
      </c>
      <c r="O370">
        <v>15</v>
      </c>
      <c r="P370">
        <f t="shared" si="80"/>
        <v>4</v>
      </c>
      <c r="Q370">
        <f t="shared" si="81"/>
        <v>38309.817000000003</v>
      </c>
      <c r="R370">
        <f t="shared" si="82"/>
        <v>19976.55</v>
      </c>
      <c r="S370">
        <f t="shared" si="83"/>
        <v>18333.267000000003</v>
      </c>
      <c r="T370">
        <f t="shared" si="84"/>
        <v>0.4785527166574563</v>
      </c>
      <c r="U370" t="str">
        <f t="shared" si="85"/>
        <v>Oct-2024</v>
      </c>
      <c r="V370" t="str">
        <f t="shared" si="86"/>
        <v>Q4-2024</v>
      </c>
      <c r="W370" t="str">
        <f t="shared" si="87"/>
        <v>High</v>
      </c>
      <c r="X370" t="str">
        <f t="shared" si="88"/>
        <v>Asia &gt; China &gt; Shanghai</v>
      </c>
      <c r="Y370" t="str" cm="1">
        <f t="array" ref="Y370">TEXT(_xlfn.AGGREGATE(15, 6, IF($E$2:$E$1000=E370, $B$2:$B$1000, ""), 1), "MMM-YYYY")</f>
        <v>Jan-2023</v>
      </c>
      <c r="Z370">
        <f t="shared" si="89"/>
        <v>21</v>
      </c>
      <c r="AA370">
        <f t="shared" si="90"/>
        <v>21</v>
      </c>
      <c r="AB370">
        <f t="shared" si="91"/>
        <v>1785746.8479899997</v>
      </c>
      <c r="AC370">
        <f>SUMIFS($Q$2:Q370, $J$2:J370, J370)</f>
        <v>805825.82819999987</v>
      </c>
      <c r="AD370">
        <f t="shared" si="92"/>
        <v>0.45125423522769814</v>
      </c>
      <c r="AE370" t="str">
        <f t="shared" si="93"/>
        <v>A</v>
      </c>
      <c r="AF370">
        <f t="shared" si="94"/>
        <v>1</v>
      </c>
      <c r="AG370">
        <f t="shared" si="95"/>
        <v>0</v>
      </c>
      <c r="AH370">
        <f>MIN(StagingTable[[#This Row],[DiscountPct]], ControlPanel!$B$2/100)</f>
        <v>0.02</v>
      </c>
      <c r="AI370">
        <f>StagingTable[[#This Row],[UnitCost]] * (1 + ControlPanel!$B$3/100)</f>
        <v>1531.5355</v>
      </c>
      <c r="AJ370">
        <f>StagingTable[[#This Row],[Quantity]] * (1 + ControlPanel!$B$4/100)</f>
        <v>18</v>
      </c>
      <c r="AK370">
        <f>StagingTable[[#This Row],[UnitPrice]] * StagingTable[[#This Row],[UpliftedQuantity]] * (1 - StagingTable[[#This Row],[AdjustedDiscountPct]])</f>
        <v>45971.780400000003</v>
      </c>
      <c r="AL370">
        <f>StagingTable[[#This Row],[InflatedUnitCost]] * StagingTable[[#This Row],[UpliftedQuantity]]</f>
        <v>27567.638999999999</v>
      </c>
      <c r="AM370">
        <f>StagingTable[[#This Row],[ScenarioRevenue]] - StagingTable[[#This Row],[ScenarioCost]]</f>
        <v>18404.141400000004</v>
      </c>
    </row>
    <row r="371" spans="1:39" x14ac:dyDescent="0.35">
      <c r="A371" t="s">
        <v>390</v>
      </c>
      <c r="B371" s="6">
        <v>45835</v>
      </c>
      <c r="C371" s="2">
        <v>45849</v>
      </c>
      <c r="D371" t="s">
        <v>647</v>
      </c>
      <c r="E371" t="s">
        <v>659</v>
      </c>
      <c r="F371" t="s">
        <v>685</v>
      </c>
      <c r="G371" t="s">
        <v>705</v>
      </c>
      <c r="H371" t="s">
        <v>709</v>
      </c>
      <c r="I371" t="s">
        <v>716</v>
      </c>
      <c r="J371" t="s">
        <v>729</v>
      </c>
      <c r="K371" t="s">
        <v>1110</v>
      </c>
      <c r="L371" s="8">
        <v>1227.7</v>
      </c>
      <c r="M371" s="8">
        <v>2197.23</v>
      </c>
      <c r="N371" s="8">
        <v>9.9000000000000005E-2</v>
      </c>
      <c r="O371">
        <v>19</v>
      </c>
      <c r="P371">
        <f t="shared" si="80"/>
        <v>14</v>
      </c>
      <c r="Q371">
        <f t="shared" si="81"/>
        <v>37614.380370000006</v>
      </c>
      <c r="R371">
        <f t="shared" si="82"/>
        <v>23326.3</v>
      </c>
      <c r="S371">
        <f t="shared" si="83"/>
        <v>14288.080370000007</v>
      </c>
      <c r="T371">
        <f t="shared" si="84"/>
        <v>0.37985685871873914</v>
      </c>
      <c r="U371" t="str">
        <f t="shared" si="85"/>
        <v>Jun-2025</v>
      </c>
      <c r="V371" t="str">
        <f t="shared" si="86"/>
        <v>Q2-2025</v>
      </c>
      <c r="W371" t="str">
        <f t="shared" si="87"/>
        <v>High</v>
      </c>
      <c r="X371" t="str">
        <f t="shared" si="88"/>
        <v>Asia &gt; China &gt; Shanghai</v>
      </c>
      <c r="Y371" t="str" cm="1">
        <f t="array" ref="Y371">TEXT(_xlfn.AGGREGATE(15, 6, IF($E$2:$E$1000=E371, $B$2:$B$1000, ""), 1), "MMM-YYYY")</f>
        <v>Jan-2023</v>
      </c>
      <c r="Z371">
        <f t="shared" si="89"/>
        <v>29</v>
      </c>
      <c r="AA371">
        <f t="shared" si="90"/>
        <v>29</v>
      </c>
      <c r="AB371">
        <f t="shared" si="91"/>
        <v>1785746.8479899997</v>
      </c>
      <c r="AC371">
        <f>SUMIFS($Q$2:Q371, $J$2:J371, J371)</f>
        <v>843440.2085699999</v>
      </c>
      <c r="AD371">
        <f t="shared" si="92"/>
        <v>0.47231790414154112</v>
      </c>
      <c r="AE371" t="str">
        <f t="shared" si="93"/>
        <v>A</v>
      </c>
      <c r="AF371">
        <f t="shared" si="94"/>
        <v>0</v>
      </c>
      <c r="AG371">
        <f t="shared" si="95"/>
        <v>0</v>
      </c>
      <c r="AH371">
        <f>MIN(StagingTable[[#This Row],[DiscountPct]], ControlPanel!$B$2/100)</f>
        <v>9.9000000000000005E-2</v>
      </c>
      <c r="AI371">
        <f>StagingTable[[#This Row],[UnitCost]] * (1 + ControlPanel!$B$3/100)</f>
        <v>1411.855</v>
      </c>
      <c r="AJ371">
        <f>StagingTable[[#This Row],[Quantity]] * (1 + ControlPanel!$B$4/100)</f>
        <v>22.8</v>
      </c>
      <c r="AK371">
        <f>StagingTable[[#This Row],[UnitPrice]] * StagingTable[[#This Row],[UpliftedQuantity]] * (1 - StagingTable[[#This Row],[AdjustedDiscountPct]])</f>
        <v>45137.256444000006</v>
      </c>
      <c r="AL371">
        <f>StagingTable[[#This Row],[InflatedUnitCost]] * StagingTable[[#This Row],[UpliftedQuantity]]</f>
        <v>32190.294000000002</v>
      </c>
      <c r="AM371">
        <f>StagingTable[[#This Row],[ScenarioRevenue]] - StagingTable[[#This Row],[ScenarioCost]]</f>
        <v>12946.962444000004</v>
      </c>
    </row>
    <row r="372" spans="1:39" x14ac:dyDescent="0.35">
      <c r="A372" t="s">
        <v>566</v>
      </c>
      <c r="B372" s="6">
        <v>44988</v>
      </c>
      <c r="C372" s="2">
        <v>45005</v>
      </c>
      <c r="D372" t="s">
        <v>647</v>
      </c>
      <c r="E372" t="s">
        <v>652</v>
      </c>
      <c r="F372" t="s">
        <v>694</v>
      </c>
      <c r="G372" t="s">
        <v>705</v>
      </c>
      <c r="H372" t="s">
        <v>708</v>
      </c>
      <c r="I372" t="s">
        <v>726</v>
      </c>
      <c r="J372" t="s">
        <v>729</v>
      </c>
      <c r="K372" t="s">
        <v>1284</v>
      </c>
      <c r="L372" s="8">
        <v>1171.17</v>
      </c>
      <c r="M372" s="8">
        <v>2030.64</v>
      </c>
      <c r="N372" s="8">
        <v>0.157</v>
      </c>
      <c r="O372">
        <v>21</v>
      </c>
      <c r="P372">
        <f t="shared" si="80"/>
        <v>17</v>
      </c>
      <c r="Q372">
        <f t="shared" si="81"/>
        <v>35948.41992</v>
      </c>
      <c r="R372">
        <f t="shared" si="82"/>
        <v>24594.57</v>
      </c>
      <c r="S372">
        <f t="shared" si="83"/>
        <v>11353.849920000001</v>
      </c>
      <c r="T372">
        <f t="shared" si="84"/>
        <v>0.3158372452883042</v>
      </c>
      <c r="U372" t="str">
        <f t="shared" si="85"/>
        <v>Mar-2023</v>
      </c>
      <c r="V372" t="str">
        <f t="shared" si="86"/>
        <v>Q1-2023</v>
      </c>
      <c r="W372" t="str">
        <f t="shared" si="87"/>
        <v>High</v>
      </c>
      <c r="X372" t="str">
        <f t="shared" si="88"/>
        <v>Asia &gt; Japan &gt; Nagoya</v>
      </c>
      <c r="Y372" t="str" cm="1">
        <f t="array" ref="Y372">TEXT(_xlfn.AGGREGATE(15, 6, IF($E$2:$E$1000=E372, $B$2:$B$1000, ""), 1), "MMM-YYYY")</f>
        <v>Mar-2023</v>
      </c>
      <c r="Z372">
        <f t="shared" si="89"/>
        <v>0</v>
      </c>
      <c r="AA372">
        <f t="shared" si="90"/>
        <v>0</v>
      </c>
      <c r="AB372">
        <f t="shared" si="91"/>
        <v>1785746.8479899997</v>
      </c>
      <c r="AC372">
        <f>SUMIFS($Q$2:Q372, $J$2:J372, J372)</f>
        <v>879388.62848999992</v>
      </c>
      <c r="AD372">
        <f t="shared" si="92"/>
        <v>0.49244865221507844</v>
      </c>
      <c r="AE372" t="str">
        <f t="shared" si="93"/>
        <v>A</v>
      </c>
      <c r="AF372">
        <f t="shared" si="94"/>
        <v>0</v>
      </c>
      <c r="AG372">
        <f t="shared" si="95"/>
        <v>0</v>
      </c>
      <c r="AH372">
        <f>MIN(StagingTable[[#This Row],[DiscountPct]], ControlPanel!$B$2/100)</f>
        <v>0.157</v>
      </c>
      <c r="AI372">
        <f>StagingTable[[#This Row],[UnitCost]] * (1 + ControlPanel!$B$3/100)</f>
        <v>1346.8454999999999</v>
      </c>
      <c r="AJ372">
        <f>StagingTable[[#This Row],[Quantity]] * (1 + ControlPanel!$B$4/100)</f>
        <v>25.2</v>
      </c>
      <c r="AK372">
        <f>StagingTable[[#This Row],[UnitPrice]] * StagingTable[[#This Row],[UpliftedQuantity]] * (1 - StagingTable[[#This Row],[AdjustedDiscountPct]])</f>
        <v>43138.103904000003</v>
      </c>
      <c r="AL372">
        <f>StagingTable[[#This Row],[InflatedUnitCost]] * StagingTable[[#This Row],[UpliftedQuantity]]</f>
        <v>33940.506599999993</v>
      </c>
      <c r="AM372">
        <f>StagingTable[[#This Row],[ScenarioRevenue]] - StagingTable[[#This Row],[ScenarioCost]]</f>
        <v>9197.5973040000099</v>
      </c>
    </row>
    <row r="373" spans="1:39" x14ac:dyDescent="0.35">
      <c r="A373" t="s">
        <v>295</v>
      </c>
      <c r="B373" s="6">
        <v>45730</v>
      </c>
      <c r="C373" s="2">
        <v>45745</v>
      </c>
      <c r="D373" t="s">
        <v>647</v>
      </c>
      <c r="E373" t="s">
        <v>652</v>
      </c>
      <c r="F373" t="s">
        <v>689</v>
      </c>
      <c r="G373" t="s">
        <v>703</v>
      </c>
      <c r="H373" t="s">
        <v>711</v>
      </c>
      <c r="I373" t="s">
        <v>722</v>
      </c>
      <c r="J373" t="s">
        <v>729</v>
      </c>
      <c r="K373" t="s">
        <v>1015</v>
      </c>
      <c r="L373" s="8">
        <v>1106.96</v>
      </c>
      <c r="M373" s="8">
        <v>2726.62</v>
      </c>
      <c r="N373" s="8">
        <v>0.3</v>
      </c>
      <c r="O373">
        <v>17</v>
      </c>
      <c r="P373">
        <f t="shared" si="80"/>
        <v>15</v>
      </c>
      <c r="Q373">
        <f t="shared" si="81"/>
        <v>32446.777999999998</v>
      </c>
      <c r="R373">
        <f t="shared" si="82"/>
        <v>18818.32</v>
      </c>
      <c r="S373">
        <f t="shared" si="83"/>
        <v>13628.457999999999</v>
      </c>
      <c r="T373">
        <f t="shared" si="84"/>
        <v>0.42002500217432992</v>
      </c>
      <c r="U373" t="str">
        <f t="shared" si="85"/>
        <v>Mar-2025</v>
      </c>
      <c r="V373" t="str">
        <f t="shared" si="86"/>
        <v>Q1-2025</v>
      </c>
      <c r="W373" t="str">
        <f t="shared" si="87"/>
        <v>High</v>
      </c>
      <c r="X373" t="str">
        <f t="shared" si="88"/>
        <v>Asia &gt; Japan &gt; Tokyo</v>
      </c>
      <c r="Y373" t="str" cm="1">
        <f t="array" ref="Y373">TEXT(_xlfn.AGGREGATE(15, 6, IF($E$2:$E$1000=E373, $B$2:$B$1000, ""), 1), "MMM-YYYY")</f>
        <v>Mar-2023</v>
      </c>
      <c r="Z373">
        <f t="shared" si="89"/>
        <v>24</v>
      </c>
      <c r="AA373">
        <f t="shared" si="90"/>
        <v>24</v>
      </c>
      <c r="AB373">
        <f t="shared" si="91"/>
        <v>1785746.8479899997</v>
      </c>
      <c r="AC373">
        <f>SUMIFS($Q$2:Q373, $J$2:J373, J373)</f>
        <v>911835.40648999996</v>
      </c>
      <c r="AD373">
        <f t="shared" si="92"/>
        <v>0.51061851656988411</v>
      </c>
      <c r="AE373" t="str">
        <f t="shared" si="93"/>
        <v>A</v>
      </c>
      <c r="AF373">
        <f t="shared" si="94"/>
        <v>0</v>
      </c>
      <c r="AG373">
        <f t="shared" si="95"/>
        <v>1</v>
      </c>
      <c r="AH373">
        <f>MIN(StagingTable[[#This Row],[DiscountPct]], ControlPanel!$B$2/100)</f>
        <v>0.25</v>
      </c>
      <c r="AI373">
        <f>StagingTable[[#This Row],[UnitCost]] * (1 + ControlPanel!$B$3/100)</f>
        <v>1273.0039999999999</v>
      </c>
      <c r="AJ373">
        <f>StagingTable[[#This Row],[Quantity]] * (1 + ControlPanel!$B$4/100)</f>
        <v>20.399999999999999</v>
      </c>
      <c r="AK373">
        <f>StagingTable[[#This Row],[UnitPrice]] * StagingTable[[#This Row],[UpliftedQuantity]] * (1 - StagingTable[[#This Row],[AdjustedDiscountPct]])</f>
        <v>41717.285999999993</v>
      </c>
      <c r="AL373">
        <f>StagingTable[[#This Row],[InflatedUnitCost]] * StagingTable[[#This Row],[UpliftedQuantity]]</f>
        <v>25969.281599999995</v>
      </c>
      <c r="AM373">
        <f>StagingTable[[#This Row],[ScenarioRevenue]] - StagingTable[[#This Row],[ScenarioCost]]</f>
        <v>15748.004399999998</v>
      </c>
    </row>
    <row r="374" spans="1:39" x14ac:dyDescent="0.35">
      <c r="A374" t="s">
        <v>559</v>
      </c>
      <c r="B374" s="6">
        <v>45889</v>
      </c>
      <c r="C374" s="2">
        <v>45895</v>
      </c>
      <c r="D374" t="s">
        <v>648</v>
      </c>
      <c r="E374" t="s">
        <v>660</v>
      </c>
      <c r="F374" t="s">
        <v>700</v>
      </c>
      <c r="G374" t="s">
        <v>701</v>
      </c>
      <c r="H374" t="s">
        <v>707</v>
      </c>
      <c r="I374" t="s">
        <v>724</v>
      </c>
      <c r="J374" t="s">
        <v>729</v>
      </c>
      <c r="K374" t="s">
        <v>1277</v>
      </c>
      <c r="L374" s="8">
        <v>1304.95</v>
      </c>
      <c r="M374" s="8">
        <v>1712.03</v>
      </c>
      <c r="N374" s="8">
        <v>0.21199999999999999</v>
      </c>
      <c r="O374">
        <v>24</v>
      </c>
      <c r="P374">
        <f t="shared" si="80"/>
        <v>6</v>
      </c>
      <c r="Q374">
        <f t="shared" si="81"/>
        <v>32377.911360000002</v>
      </c>
      <c r="R374">
        <f t="shared" si="82"/>
        <v>31318.800000000003</v>
      </c>
      <c r="S374">
        <f t="shared" si="83"/>
        <v>1059.111359999999</v>
      </c>
      <c r="T374">
        <f t="shared" si="84"/>
        <v>3.2710922833287998E-2</v>
      </c>
      <c r="U374" t="str">
        <f t="shared" si="85"/>
        <v>Aug-2025</v>
      </c>
      <c r="V374" t="str">
        <f t="shared" si="86"/>
        <v>Q3-2025</v>
      </c>
      <c r="W374" t="str">
        <f t="shared" si="87"/>
        <v>High</v>
      </c>
      <c r="X374" t="str">
        <f t="shared" si="88"/>
        <v>Americas &gt; USA &gt; New York</v>
      </c>
      <c r="Y374" t="str" cm="1">
        <f t="array" ref="Y374">TEXT(_xlfn.AGGREGATE(15, 6, IF($E$2:$E$1000=E374, $B$2:$B$1000, ""), 1), "MMM-YYYY")</f>
        <v>Jan-2023</v>
      </c>
      <c r="Z374">
        <f t="shared" si="89"/>
        <v>31</v>
      </c>
      <c r="AA374">
        <f t="shared" si="90"/>
        <v>31</v>
      </c>
      <c r="AB374">
        <f t="shared" si="91"/>
        <v>1785746.8479899997</v>
      </c>
      <c r="AC374">
        <f>SUMIFS($Q$2:Q374, $J$2:J374, J374)</f>
        <v>944213.31784999999</v>
      </c>
      <c r="AD374">
        <f t="shared" si="92"/>
        <v>0.52874981630951068</v>
      </c>
      <c r="AE374" t="str">
        <f t="shared" si="93"/>
        <v>A</v>
      </c>
      <c r="AF374">
        <f t="shared" si="94"/>
        <v>1</v>
      </c>
      <c r="AG374">
        <f t="shared" si="95"/>
        <v>1</v>
      </c>
      <c r="AH374">
        <f>MIN(StagingTable[[#This Row],[DiscountPct]], ControlPanel!$B$2/100)</f>
        <v>0.21199999999999999</v>
      </c>
      <c r="AI374">
        <f>StagingTable[[#This Row],[UnitCost]] * (1 + ControlPanel!$B$3/100)</f>
        <v>1500.6924999999999</v>
      </c>
      <c r="AJ374">
        <f>StagingTable[[#This Row],[Quantity]] * (1 + ControlPanel!$B$4/100)</f>
        <v>28.799999999999997</v>
      </c>
      <c r="AK374">
        <f>StagingTable[[#This Row],[UnitPrice]] * StagingTable[[#This Row],[UpliftedQuantity]] * (1 - StagingTable[[#This Row],[AdjustedDiscountPct]])</f>
        <v>38853.493631999998</v>
      </c>
      <c r="AL374">
        <f>StagingTable[[#This Row],[InflatedUnitCost]] * StagingTable[[#This Row],[UpliftedQuantity]]</f>
        <v>43219.943999999996</v>
      </c>
      <c r="AM374">
        <f>StagingTable[[#This Row],[ScenarioRevenue]] - StagingTable[[#This Row],[ScenarioCost]]</f>
        <v>-4366.450367999998</v>
      </c>
    </row>
    <row r="375" spans="1:39" x14ac:dyDescent="0.35">
      <c r="A375" t="s">
        <v>159</v>
      </c>
      <c r="B375" s="6">
        <v>45112</v>
      </c>
      <c r="C375" s="2">
        <v>45121</v>
      </c>
      <c r="D375" t="s">
        <v>648</v>
      </c>
      <c r="E375" t="s">
        <v>655</v>
      </c>
      <c r="F375" t="s">
        <v>672</v>
      </c>
      <c r="G375" t="s">
        <v>706</v>
      </c>
      <c r="H375" t="s">
        <v>711</v>
      </c>
      <c r="I375" t="s">
        <v>717</v>
      </c>
      <c r="J375" t="s">
        <v>729</v>
      </c>
      <c r="K375" t="s">
        <v>878</v>
      </c>
      <c r="L375" s="8">
        <v>578.85</v>
      </c>
      <c r="M375" s="8">
        <v>998.76</v>
      </c>
      <c r="N375" s="8">
        <v>8.2000000000000003E-2</v>
      </c>
      <c r="O375">
        <v>34</v>
      </c>
      <c r="P375">
        <f t="shared" si="80"/>
        <v>9</v>
      </c>
      <c r="Q375">
        <f t="shared" si="81"/>
        <v>31173.297119999999</v>
      </c>
      <c r="R375">
        <f t="shared" si="82"/>
        <v>19680.900000000001</v>
      </c>
      <c r="S375">
        <f t="shared" si="83"/>
        <v>11492.397119999998</v>
      </c>
      <c r="T375">
        <f t="shared" si="84"/>
        <v>0.36866158480960831</v>
      </c>
      <c r="U375" t="str">
        <f t="shared" si="85"/>
        <v>Jul-2023</v>
      </c>
      <c r="V375" t="str">
        <f t="shared" si="86"/>
        <v>Q3-2023</v>
      </c>
      <c r="W375" t="str">
        <f t="shared" si="87"/>
        <v>Medium</v>
      </c>
      <c r="X375" t="str">
        <f t="shared" si="88"/>
        <v>Americas &gt; Brazil &gt; Brasília</v>
      </c>
      <c r="Y375" t="str" cm="1">
        <f t="array" ref="Y375">TEXT(_xlfn.AGGREGATE(15, 6, IF($E$2:$E$1000=E375, $B$2:$B$1000, ""), 1), "MMM-YYYY")</f>
        <v>Jan-2023</v>
      </c>
      <c r="Z375">
        <f t="shared" si="89"/>
        <v>6</v>
      </c>
      <c r="AA375">
        <f t="shared" si="90"/>
        <v>6</v>
      </c>
      <c r="AB375">
        <f t="shared" si="91"/>
        <v>1785746.8479899997</v>
      </c>
      <c r="AC375">
        <f>SUMIFS($Q$2:Q375, $J$2:J375, J375)</f>
        <v>975386.61497</v>
      </c>
      <c r="AD375">
        <f t="shared" si="92"/>
        <v>0.5462065443754669</v>
      </c>
      <c r="AE375" t="str">
        <f t="shared" si="93"/>
        <v>A</v>
      </c>
      <c r="AF375">
        <f t="shared" si="94"/>
        <v>0</v>
      </c>
      <c r="AG375">
        <f t="shared" si="95"/>
        <v>0</v>
      </c>
      <c r="AH375">
        <f>MIN(StagingTable[[#This Row],[DiscountPct]], ControlPanel!$B$2/100)</f>
        <v>8.2000000000000003E-2</v>
      </c>
      <c r="AI375">
        <f>StagingTable[[#This Row],[UnitCost]] * (1 + ControlPanel!$B$3/100)</f>
        <v>665.67750000000001</v>
      </c>
      <c r="AJ375">
        <f>StagingTable[[#This Row],[Quantity]] * (1 + ControlPanel!$B$4/100)</f>
        <v>40.799999999999997</v>
      </c>
      <c r="AK375">
        <f>StagingTable[[#This Row],[UnitPrice]] * StagingTable[[#This Row],[UpliftedQuantity]] * (1 - StagingTable[[#This Row],[AdjustedDiscountPct]])</f>
        <v>37407.956544000001</v>
      </c>
      <c r="AL375">
        <f>StagingTable[[#This Row],[InflatedUnitCost]] * StagingTable[[#This Row],[UpliftedQuantity]]</f>
        <v>27159.642</v>
      </c>
      <c r="AM375">
        <f>StagingTable[[#This Row],[ScenarioRevenue]] - StagingTable[[#This Row],[ScenarioCost]]</f>
        <v>10248.314544000001</v>
      </c>
    </row>
    <row r="376" spans="1:39" x14ac:dyDescent="0.35">
      <c r="A376" t="s">
        <v>636</v>
      </c>
      <c r="B376" s="6">
        <v>45501</v>
      </c>
      <c r="C376" s="2">
        <v>45527</v>
      </c>
      <c r="D376" t="s">
        <v>647</v>
      </c>
      <c r="E376" t="s">
        <v>654</v>
      </c>
      <c r="F376" t="s">
        <v>696</v>
      </c>
      <c r="G376" t="s">
        <v>701</v>
      </c>
      <c r="H376" t="s">
        <v>707</v>
      </c>
      <c r="I376" t="s">
        <v>713</v>
      </c>
      <c r="J376" t="s">
        <v>729</v>
      </c>
      <c r="K376" t="s">
        <v>1354</v>
      </c>
      <c r="L376" s="8">
        <v>1339.24</v>
      </c>
      <c r="M376" s="8">
        <v>1558.89</v>
      </c>
      <c r="N376" s="8">
        <v>0.192</v>
      </c>
      <c r="O376">
        <v>24</v>
      </c>
      <c r="P376">
        <f t="shared" si="80"/>
        <v>26</v>
      </c>
      <c r="Q376">
        <f t="shared" si="81"/>
        <v>30229.994880000002</v>
      </c>
      <c r="R376">
        <f t="shared" si="82"/>
        <v>32141.760000000002</v>
      </c>
      <c r="S376">
        <f t="shared" si="83"/>
        <v>-1911.76512</v>
      </c>
      <c r="T376">
        <f t="shared" si="84"/>
        <v>-6.3240669659021781E-2</v>
      </c>
      <c r="U376" t="str">
        <f t="shared" si="85"/>
        <v>Jul-2024</v>
      </c>
      <c r="V376" t="str">
        <f t="shared" si="86"/>
        <v>Q3-2024</v>
      </c>
      <c r="W376" t="str">
        <f t="shared" si="87"/>
        <v>Medium</v>
      </c>
      <c r="X376" t="str">
        <f t="shared" si="88"/>
        <v>Asia &gt; India &gt; Hyderabad</v>
      </c>
      <c r="Y376" t="str" cm="1">
        <f t="array" ref="Y376">TEXT(_xlfn.AGGREGATE(15, 6, IF($E$2:$E$1000=E376, $B$2:$B$1000, ""), 1), "MMM-YYYY")</f>
        <v>Jan-2023</v>
      </c>
      <c r="Z376">
        <f t="shared" si="89"/>
        <v>18</v>
      </c>
      <c r="AA376">
        <f t="shared" si="90"/>
        <v>18</v>
      </c>
      <c r="AB376">
        <f t="shared" si="91"/>
        <v>1785746.8479899997</v>
      </c>
      <c r="AC376">
        <f>SUMIFS($Q$2:Q376, $J$2:J376, J376)</f>
        <v>1005616.60985</v>
      </c>
      <c r="AD376">
        <f t="shared" si="92"/>
        <v>0.56313503281940636</v>
      </c>
      <c r="AE376" t="str">
        <f t="shared" si="93"/>
        <v>A</v>
      </c>
      <c r="AF376">
        <f t="shared" si="94"/>
        <v>0</v>
      </c>
      <c r="AG376">
        <f t="shared" si="95"/>
        <v>0</v>
      </c>
      <c r="AH376">
        <f>MIN(StagingTable[[#This Row],[DiscountPct]], ControlPanel!$B$2/100)</f>
        <v>0.192</v>
      </c>
      <c r="AI376">
        <f>StagingTable[[#This Row],[UnitCost]] * (1 + ControlPanel!$B$3/100)</f>
        <v>1540.126</v>
      </c>
      <c r="AJ376">
        <f>StagingTable[[#This Row],[Quantity]] * (1 + ControlPanel!$B$4/100)</f>
        <v>28.799999999999997</v>
      </c>
      <c r="AK376">
        <f>StagingTable[[#This Row],[UnitPrice]] * StagingTable[[#This Row],[UpliftedQuantity]] * (1 - StagingTable[[#This Row],[AdjustedDiscountPct]])</f>
        <v>36275.993856000001</v>
      </c>
      <c r="AL376">
        <f>StagingTable[[#This Row],[InflatedUnitCost]] * StagingTable[[#This Row],[UpliftedQuantity]]</f>
        <v>44355.628799999991</v>
      </c>
      <c r="AM376">
        <f>StagingTable[[#This Row],[ScenarioRevenue]] - StagingTable[[#This Row],[ScenarioCost]]</f>
        <v>-8079.6349439999904</v>
      </c>
    </row>
    <row r="377" spans="1:39" x14ac:dyDescent="0.35">
      <c r="A377" t="s">
        <v>217</v>
      </c>
      <c r="B377" s="6">
        <v>44946</v>
      </c>
      <c r="C377" s="2">
        <v>44960</v>
      </c>
      <c r="D377" t="s">
        <v>646</v>
      </c>
      <c r="E377" t="s">
        <v>650</v>
      </c>
      <c r="F377" t="s">
        <v>662</v>
      </c>
      <c r="G377" t="s">
        <v>701</v>
      </c>
      <c r="H377" t="s">
        <v>707</v>
      </c>
      <c r="I377" t="s">
        <v>724</v>
      </c>
      <c r="J377" t="s">
        <v>729</v>
      </c>
      <c r="K377" t="s">
        <v>937</v>
      </c>
      <c r="L377" s="8">
        <v>884.36</v>
      </c>
      <c r="M377" s="8">
        <v>1545.34</v>
      </c>
      <c r="N377" s="8">
        <v>0.24299999999999999</v>
      </c>
      <c r="O377">
        <v>25</v>
      </c>
      <c r="P377">
        <f t="shared" si="80"/>
        <v>14</v>
      </c>
      <c r="Q377">
        <f t="shared" si="81"/>
        <v>29245.559499999999</v>
      </c>
      <c r="R377">
        <f t="shared" si="82"/>
        <v>22109</v>
      </c>
      <c r="S377">
        <f t="shared" si="83"/>
        <v>7136.5594999999994</v>
      </c>
      <c r="T377">
        <f t="shared" si="84"/>
        <v>0.24402198562827973</v>
      </c>
      <c r="U377" t="str">
        <f t="shared" si="85"/>
        <v>Jan-2023</v>
      </c>
      <c r="V377" t="str">
        <f t="shared" si="86"/>
        <v>Q1-2023</v>
      </c>
      <c r="W377" t="str">
        <f t="shared" si="87"/>
        <v>Medium</v>
      </c>
      <c r="X377" t="str">
        <f t="shared" si="88"/>
        <v>Africa &gt; Kenya &gt; Kisumu</v>
      </c>
      <c r="Y377" t="str" cm="1">
        <f t="array" ref="Y377">TEXT(_xlfn.AGGREGATE(15, 6, IF($E$2:$E$1000=E377, $B$2:$B$1000, ""), 1), "MMM-YYYY")</f>
        <v>Jan-2023</v>
      </c>
      <c r="Z377">
        <f t="shared" si="89"/>
        <v>0</v>
      </c>
      <c r="AA377">
        <f t="shared" si="90"/>
        <v>0</v>
      </c>
      <c r="AB377">
        <f t="shared" si="91"/>
        <v>1785746.8479899997</v>
      </c>
      <c r="AC377">
        <f>SUMIFS($Q$2:Q377, $J$2:J377, J377)</f>
        <v>1034862.16935</v>
      </c>
      <c r="AD377">
        <f t="shared" si="92"/>
        <v>0.5795122475029536</v>
      </c>
      <c r="AE377" t="str">
        <f t="shared" si="93"/>
        <v>A</v>
      </c>
      <c r="AF377">
        <f t="shared" si="94"/>
        <v>0</v>
      </c>
      <c r="AG377">
        <f t="shared" si="95"/>
        <v>1</v>
      </c>
      <c r="AH377">
        <f>MIN(StagingTable[[#This Row],[DiscountPct]], ControlPanel!$B$2/100)</f>
        <v>0.24299999999999999</v>
      </c>
      <c r="AI377">
        <f>StagingTable[[#This Row],[UnitCost]] * (1 + ControlPanel!$B$3/100)</f>
        <v>1017.0139999999999</v>
      </c>
      <c r="AJ377">
        <f>StagingTable[[#This Row],[Quantity]] * (1 + ControlPanel!$B$4/100)</f>
        <v>30</v>
      </c>
      <c r="AK377">
        <f>StagingTable[[#This Row],[UnitPrice]] * StagingTable[[#This Row],[UpliftedQuantity]] * (1 - StagingTable[[#This Row],[AdjustedDiscountPct]])</f>
        <v>35094.671399999999</v>
      </c>
      <c r="AL377">
        <f>StagingTable[[#This Row],[InflatedUnitCost]] * StagingTable[[#This Row],[UpliftedQuantity]]</f>
        <v>30510.42</v>
      </c>
      <c r="AM377">
        <f>StagingTable[[#This Row],[ScenarioRevenue]] - StagingTable[[#This Row],[ScenarioCost]]</f>
        <v>4584.251400000001</v>
      </c>
    </row>
    <row r="378" spans="1:39" x14ac:dyDescent="0.35">
      <c r="A378" t="s">
        <v>60</v>
      </c>
      <c r="B378" s="6">
        <v>45035</v>
      </c>
      <c r="C378" s="2">
        <v>45046</v>
      </c>
      <c r="D378" t="s">
        <v>647</v>
      </c>
      <c r="E378" t="s">
        <v>654</v>
      </c>
      <c r="F378" t="s">
        <v>680</v>
      </c>
      <c r="G378" t="s">
        <v>705</v>
      </c>
      <c r="H378" t="s">
        <v>707</v>
      </c>
      <c r="I378" t="s">
        <v>720</v>
      </c>
      <c r="J378" t="s">
        <v>729</v>
      </c>
      <c r="K378" t="s">
        <v>779</v>
      </c>
      <c r="L378" s="8">
        <v>826.55</v>
      </c>
      <c r="M378" s="8">
        <v>1397.05</v>
      </c>
      <c r="N378" s="8">
        <v>0.16900000000000001</v>
      </c>
      <c r="O378">
        <v>24</v>
      </c>
      <c r="P378">
        <f t="shared" si="80"/>
        <v>11</v>
      </c>
      <c r="Q378">
        <f t="shared" si="81"/>
        <v>27862.765199999998</v>
      </c>
      <c r="R378">
        <f t="shared" si="82"/>
        <v>19837.199999999997</v>
      </c>
      <c r="S378">
        <f t="shared" si="83"/>
        <v>8025.5652000000009</v>
      </c>
      <c r="T378">
        <f t="shared" si="84"/>
        <v>0.28803907804527606</v>
      </c>
      <c r="U378" t="str">
        <f t="shared" si="85"/>
        <v>Apr-2023</v>
      </c>
      <c r="V378" t="str">
        <f t="shared" si="86"/>
        <v>Q2-2023</v>
      </c>
      <c r="W378" t="str">
        <f t="shared" si="87"/>
        <v>Medium</v>
      </c>
      <c r="X378" t="str">
        <f t="shared" si="88"/>
        <v>Asia &gt; India &gt; Delhi</v>
      </c>
      <c r="Y378" t="str" cm="1">
        <f t="array" ref="Y378">TEXT(_xlfn.AGGREGATE(15, 6, IF($E$2:$E$1000=E378, $B$2:$B$1000, ""), 1), "MMM-YYYY")</f>
        <v>Jan-2023</v>
      </c>
      <c r="Z378">
        <f t="shared" si="89"/>
        <v>3</v>
      </c>
      <c r="AA378">
        <f t="shared" si="90"/>
        <v>3</v>
      </c>
      <c r="AB378">
        <f t="shared" si="91"/>
        <v>1785746.8479899997</v>
      </c>
      <c r="AC378">
        <f>SUMIFS($Q$2:Q378, $J$2:J378, J378)</f>
        <v>1062724.9345499999</v>
      </c>
      <c r="AD378">
        <f t="shared" si="92"/>
        <v>0.59511511149868834</v>
      </c>
      <c r="AE378" t="str">
        <f t="shared" si="93"/>
        <v>A</v>
      </c>
      <c r="AF378">
        <f t="shared" si="94"/>
        <v>0</v>
      </c>
      <c r="AG378">
        <f t="shared" si="95"/>
        <v>0</v>
      </c>
      <c r="AH378">
        <f>MIN(StagingTable[[#This Row],[DiscountPct]], ControlPanel!$B$2/100)</f>
        <v>0.16900000000000001</v>
      </c>
      <c r="AI378">
        <f>StagingTable[[#This Row],[UnitCost]] * (1 + ControlPanel!$B$3/100)</f>
        <v>950.53249999999991</v>
      </c>
      <c r="AJ378">
        <f>StagingTable[[#This Row],[Quantity]] * (1 + ControlPanel!$B$4/100)</f>
        <v>28.799999999999997</v>
      </c>
      <c r="AK378">
        <f>StagingTable[[#This Row],[UnitPrice]] * StagingTable[[#This Row],[UpliftedQuantity]] * (1 - StagingTable[[#This Row],[AdjustedDiscountPct]])</f>
        <v>33435.318239999993</v>
      </c>
      <c r="AL378">
        <f>StagingTable[[#This Row],[InflatedUnitCost]] * StagingTable[[#This Row],[UpliftedQuantity]]</f>
        <v>27375.335999999996</v>
      </c>
      <c r="AM378">
        <f>StagingTable[[#This Row],[ScenarioRevenue]] - StagingTable[[#This Row],[ScenarioCost]]</f>
        <v>6059.9822399999975</v>
      </c>
    </row>
    <row r="379" spans="1:39" x14ac:dyDescent="0.35">
      <c r="A379" t="s">
        <v>290</v>
      </c>
      <c r="B379" s="6">
        <v>45378</v>
      </c>
      <c r="C379" s="2">
        <v>45393</v>
      </c>
      <c r="D379" t="s">
        <v>648</v>
      </c>
      <c r="E379" t="s">
        <v>660</v>
      </c>
      <c r="F379" t="s">
        <v>686</v>
      </c>
      <c r="G379" t="s">
        <v>705</v>
      </c>
      <c r="H379" t="s">
        <v>711</v>
      </c>
      <c r="I379" t="s">
        <v>719</v>
      </c>
      <c r="J379" t="s">
        <v>729</v>
      </c>
      <c r="K379" t="s">
        <v>1010</v>
      </c>
      <c r="L379" s="8">
        <v>1338.35</v>
      </c>
      <c r="M379" s="8">
        <v>2247.14</v>
      </c>
      <c r="N379" s="8">
        <v>0.115</v>
      </c>
      <c r="O379">
        <v>14</v>
      </c>
      <c r="P379">
        <f t="shared" si="80"/>
        <v>15</v>
      </c>
      <c r="Q379">
        <f t="shared" si="81"/>
        <v>27842.064599999998</v>
      </c>
      <c r="R379">
        <f t="shared" si="82"/>
        <v>18736.899999999998</v>
      </c>
      <c r="S379">
        <f t="shared" si="83"/>
        <v>9105.1646000000001</v>
      </c>
      <c r="T379">
        <f t="shared" si="84"/>
        <v>0.3270290738424621</v>
      </c>
      <c r="U379" t="str">
        <f t="shared" si="85"/>
        <v>Mar-2024</v>
      </c>
      <c r="V379" t="str">
        <f t="shared" si="86"/>
        <v>Q1-2024</v>
      </c>
      <c r="W379" t="str">
        <f t="shared" si="87"/>
        <v>High</v>
      </c>
      <c r="X379" t="str">
        <f t="shared" si="88"/>
        <v>Americas &gt; USA &gt; San Francisco</v>
      </c>
      <c r="Y379" t="str" cm="1">
        <f t="array" ref="Y379">TEXT(_xlfn.AGGREGATE(15, 6, IF($E$2:$E$1000=E379, $B$2:$B$1000, ""), 1), "MMM-YYYY")</f>
        <v>Jan-2023</v>
      </c>
      <c r="Z379">
        <f t="shared" si="89"/>
        <v>14</v>
      </c>
      <c r="AA379">
        <f t="shared" si="90"/>
        <v>14</v>
      </c>
      <c r="AB379">
        <f t="shared" si="91"/>
        <v>1785746.8479899997</v>
      </c>
      <c r="AC379">
        <f>SUMIFS($Q$2:Q379, $J$2:J379, J379)</f>
        <v>1090566.9991499998</v>
      </c>
      <c r="AD379">
        <f t="shared" si="92"/>
        <v>0.61070638336980398</v>
      </c>
      <c r="AE379" t="str">
        <f t="shared" si="93"/>
        <v>A</v>
      </c>
      <c r="AF379">
        <f t="shared" si="94"/>
        <v>0</v>
      </c>
      <c r="AG379">
        <f t="shared" si="95"/>
        <v>0</v>
      </c>
      <c r="AH379">
        <f>MIN(StagingTable[[#This Row],[DiscountPct]], ControlPanel!$B$2/100)</f>
        <v>0.115</v>
      </c>
      <c r="AI379">
        <f>StagingTable[[#This Row],[UnitCost]] * (1 + ControlPanel!$B$3/100)</f>
        <v>1539.1024999999997</v>
      </c>
      <c r="AJ379">
        <f>StagingTable[[#This Row],[Quantity]] * (1 + ControlPanel!$B$4/100)</f>
        <v>16.8</v>
      </c>
      <c r="AK379">
        <f>StagingTable[[#This Row],[UnitPrice]] * StagingTable[[#This Row],[UpliftedQuantity]] * (1 - StagingTable[[#This Row],[AdjustedDiscountPct]])</f>
        <v>33410.47752</v>
      </c>
      <c r="AL379">
        <f>StagingTable[[#This Row],[InflatedUnitCost]] * StagingTable[[#This Row],[UpliftedQuantity]]</f>
        <v>25856.921999999995</v>
      </c>
      <c r="AM379">
        <f>StagingTable[[#This Row],[ScenarioRevenue]] - StagingTable[[#This Row],[ScenarioCost]]</f>
        <v>7553.5555200000053</v>
      </c>
    </row>
    <row r="380" spans="1:39" x14ac:dyDescent="0.35">
      <c r="A380" t="s">
        <v>639</v>
      </c>
      <c r="B380" s="6">
        <v>45249</v>
      </c>
      <c r="C380" s="2">
        <v>45272</v>
      </c>
      <c r="D380" t="s">
        <v>647</v>
      </c>
      <c r="E380" t="s">
        <v>654</v>
      </c>
      <c r="F380" t="s">
        <v>680</v>
      </c>
      <c r="G380" t="s">
        <v>705</v>
      </c>
      <c r="H380" t="s">
        <v>711</v>
      </c>
      <c r="I380" t="s">
        <v>712</v>
      </c>
      <c r="J380" t="s">
        <v>729</v>
      </c>
      <c r="K380" t="s">
        <v>1357</v>
      </c>
      <c r="L380" s="8">
        <v>1349.04</v>
      </c>
      <c r="M380" s="8">
        <v>2636.6</v>
      </c>
      <c r="N380" s="8">
        <v>0.114</v>
      </c>
      <c r="O380">
        <v>11</v>
      </c>
      <c r="P380">
        <f t="shared" si="80"/>
        <v>23</v>
      </c>
      <c r="Q380">
        <f t="shared" si="81"/>
        <v>25696.303599999999</v>
      </c>
      <c r="R380">
        <f t="shared" si="82"/>
        <v>14839.439999999999</v>
      </c>
      <c r="S380">
        <f t="shared" si="83"/>
        <v>10856.863600000001</v>
      </c>
      <c r="T380">
        <f t="shared" si="84"/>
        <v>0.42250682312143917</v>
      </c>
      <c r="U380" t="str">
        <f t="shared" si="85"/>
        <v>Nov-2023</v>
      </c>
      <c r="V380" t="str">
        <f t="shared" si="86"/>
        <v>Q4-2023</v>
      </c>
      <c r="W380" t="str">
        <f t="shared" si="87"/>
        <v>High</v>
      </c>
      <c r="X380" t="str">
        <f t="shared" si="88"/>
        <v>Asia &gt; India &gt; Delhi</v>
      </c>
      <c r="Y380" t="str" cm="1">
        <f t="array" ref="Y380">TEXT(_xlfn.AGGREGATE(15, 6, IF($E$2:$E$1000=E380, $B$2:$B$1000, ""), 1), "MMM-YYYY")</f>
        <v>Jan-2023</v>
      </c>
      <c r="Z380">
        <f t="shared" si="89"/>
        <v>10</v>
      </c>
      <c r="AA380">
        <f t="shared" si="90"/>
        <v>10</v>
      </c>
      <c r="AB380">
        <f t="shared" si="91"/>
        <v>1785746.8479899997</v>
      </c>
      <c r="AC380">
        <f>SUMIFS($Q$2:Q380, $J$2:J380, J380)</f>
        <v>1116263.3027499998</v>
      </c>
      <c r="AD380">
        <f t="shared" si="92"/>
        <v>0.62509605099202226</v>
      </c>
      <c r="AE380" t="str">
        <f t="shared" si="93"/>
        <v>A</v>
      </c>
      <c r="AF380">
        <f t="shared" si="94"/>
        <v>0</v>
      </c>
      <c r="AG380">
        <f t="shared" si="95"/>
        <v>0</v>
      </c>
      <c r="AH380">
        <f>MIN(StagingTable[[#This Row],[DiscountPct]], ControlPanel!$B$2/100)</f>
        <v>0.114</v>
      </c>
      <c r="AI380">
        <f>StagingTable[[#This Row],[UnitCost]] * (1 + ControlPanel!$B$3/100)</f>
        <v>1551.3959999999997</v>
      </c>
      <c r="AJ380">
        <f>StagingTable[[#This Row],[Quantity]] * (1 + ControlPanel!$B$4/100)</f>
        <v>13.2</v>
      </c>
      <c r="AK380">
        <f>StagingTable[[#This Row],[UnitPrice]] * StagingTable[[#This Row],[UpliftedQuantity]] * (1 - StagingTable[[#This Row],[AdjustedDiscountPct]])</f>
        <v>30835.564319999998</v>
      </c>
      <c r="AL380">
        <f>StagingTable[[#This Row],[InflatedUnitCost]] * StagingTable[[#This Row],[UpliftedQuantity]]</f>
        <v>20478.427199999995</v>
      </c>
      <c r="AM380">
        <f>StagingTable[[#This Row],[ScenarioRevenue]] - StagingTable[[#This Row],[ScenarioCost]]</f>
        <v>10357.137120000003</v>
      </c>
    </row>
    <row r="381" spans="1:39" x14ac:dyDescent="0.35">
      <c r="A381" t="s">
        <v>371</v>
      </c>
      <c r="B381" s="6">
        <v>45385</v>
      </c>
      <c r="C381" s="2">
        <v>45403</v>
      </c>
      <c r="D381" t="s">
        <v>648</v>
      </c>
      <c r="E381" t="s">
        <v>655</v>
      </c>
      <c r="F381" t="s">
        <v>672</v>
      </c>
      <c r="G381" t="s">
        <v>705</v>
      </c>
      <c r="H381" t="s">
        <v>710</v>
      </c>
      <c r="I381" t="s">
        <v>717</v>
      </c>
      <c r="J381" t="s">
        <v>729</v>
      </c>
      <c r="K381" t="s">
        <v>1091</v>
      </c>
      <c r="L381" s="8">
        <v>1176.69</v>
      </c>
      <c r="M381" s="8">
        <v>2201.54</v>
      </c>
      <c r="N381" s="8">
        <v>0.17</v>
      </c>
      <c r="O381">
        <v>14</v>
      </c>
      <c r="P381">
        <f t="shared" si="80"/>
        <v>18</v>
      </c>
      <c r="Q381">
        <f t="shared" si="81"/>
        <v>25581.894799999998</v>
      </c>
      <c r="R381">
        <f t="shared" si="82"/>
        <v>16473.66</v>
      </c>
      <c r="S381">
        <f t="shared" si="83"/>
        <v>9108.2347999999984</v>
      </c>
      <c r="T381">
        <f t="shared" si="84"/>
        <v>0.35604222717701112</v>
      </c>
      <c r="U381" t="str">
        <f t="shared" si="85"/>
        <v>Apr-2024</v>
      </c>
      <c r="V381" t="str">
        <f t="shared" si="86"/>
        <v>Q2-2024</v>
      </c>
      <c r="W381" t="str">
        <f t="shared" si="87"/>
        <v>High</v>
      </c>
      <c r="X381" t="str">
        <f t="shared" si="88"/>
        <v>Americas &gt; Brazil &gt; Brasília</v>
      </c>
      <c r="Y381" t="str" cm="1">
        <f t="array" ref="Y381">TEXT(_xlfn.AGGREGATE(15, 6, IF($E$2:$E$1000=E381, $B$2:$B$1000, ""), 1), "MMM-YYYY")</f>
        <v>Jan-2023</v>
      </c>
      <c r="Z381">
        <f t="shared" si="89"/>
        <v>15</v>
      </c>
      <c r="AA381">
        <f t="shared" si="90"/>
        <v>15</v>
      </c>
      <c r="AB381">
        <f t="shared" si="91"/>
        <v>1785746.8479899997</v>
      </c>
      <c r="AC381">
        <f>SUMIFS($Q$2:Q381, $J$2:J381, J381)</f>
        <v>1141845.1975499997</v>
      </c>
      <c r="AD381">
        <f t="shared" si="92"/>
        <v>0.63942165085450797</v>
      </c>
      <c r="AE381" t="str">
        <f t="shared" si="93"/>
        <v>A</v>
      </c>
      <c r="AF381">
        <f t="shared" si="94"/>
        <v>0</v>
      </c>
      <c r="AG381">
        <f t="shared" si="95"/>
        <v>0</v>
      </c>
      <c r="AH381">
        <f>MIN(StagingTable[[#This Row],[DiscountPct]], ControlPanel!$B$2/100)</f>
        <v>0.17</v>
      </c>
      <c r="AI381">
        <f>StagingTable[[#This Row],[UnitCost]] * (1 + ControlPanel!$B$3/100)</f>
        <v>1353.1934999999999</v>
      </c>
      <c r="AJ381">
        <f>StagingTable[[#This Row],[Quantity]] * (1 + ControlPanel!$B$4/100)</f>
        <v>16.8</v>
      </c>
      <c r="AK381">
        <f>StagingTable[[#This Row],[UnitPrice]] * StagingTable[[#This Row],[UpliftedQuantity]] * (1 - StagingTable[[#This Row],[AdjustedDiscountPct]])</f>
        <v>30698.27376</v>
      </c>
      <c r="AL381">
        <f>StagingTable[[#This Row],[InflatedUnitCost]] * StagingTable[[#This Row],[UpliftedQuantity]]</f>
        <v>22733.650799999999</v>
      </c>
      <c r="AM381">
        <f>StagingTable[[#This Row],[ScenarioRevenue]] - StagingTable[[#This Row],[ScenarioCost]]</f>
        <v>7964.6229600000006</v>
      </c>
    </row>
    <row r="382" spans="1:39" x14ac:dyDescent="0.35">
      <c r="A382" t="s">
        <v>301</v>
      </c>
      <c r="B382" s="6">
        <v>45542</v>
      </c>
      <c r="C382" s="2">
        <v>45542</v>
      </c>
      <c r="D382" t="s">
        <v>647</v>
      </c>
      <c r="E382" t="s">
        <v>654</v>
      </c>
      <c r="F382" t="s">
        <v>691</v>
      </c>
      <c r="G382" t="s">
        <v>702</v>
      </c>
      <c r="H382" t="s">
        <v>710</v>
      </c>
      <c r="I382" t="s">
        <v>717</v>
      </c>
      <c r="J382" t="s">
        <v>729</v>
      </c>
      <c r="K382" t="s">
        <v>1021</v>
      </c>
      <c r="L382" s="8">
        <v>1066.6500000000001</v>
      </c>
      <c r="M382" s="8">
        <v>2569.77</v>
      </c>
      <c r="N382" s="8">
        <v>0.13400000000000001</v>
      </c>
      <c r="O382">
        <v>11</v>
      </c>
      <c r="P382">
        <f t="shared" si="80"/>
        <v>0</v>
      </c>
      <c r="Q382">
        <f t="shared" si="81"/>
        <v>24479.62902</v>
      </c>
      <c r="R382">
        <f t="shared" si="82"/>
        <v>11733.150000000001</v>
      </c>
      <c r="S382">
        <f t="shared" si="83"/>
        <v>12746.479019999999</v>
      </c>
      <c r="T382">
        <f t="shared" si="84"/>
        <v>0.52069739331368348</v>
      </c>
      <c r="U382" t="str">
        <f t="shared" si="85"/>
        <v>Sep-2024</v>
      </c>
      <c r="V382" t="str">
        <f t="shared" si="86"/>
        <v>Q3-2024</v>
      </c>
      <c r="W382" t="str">
        <f t="shared" si="87"/>
        <v>High</v>
      </c>
      <c r="X382" t="str">
        <f t="shared" si="88"/>
        <v>Asia &gt; India &gt; Mumbai</v>
      </c>
      <c r="Y382" t="str" cm="1">
        <f t="array" ref="Y382">TEXT(_xlfn.AGGREGATE(15, 6, IF($E$2:$E$1000=E382, $B$2:$B$1000, ""), 1), "MMM-YYYY")</f>
        <v>Jan-2023</v>
      </c>
      <c r="Z382">
        <f t="shared" si="89"/>
        <v>20</v>
      </c>
      <c r="AA382">
        <f t="shared" si="90"/>
        <v>20</v>
      </c>
      <c r="AB382">
        <f t="shared" si="91"/>
        <v>1785746.8479899997</v>
      </c>
      <c r="AC382">
        <f>SUMIFS($Q$2:Q382, $J$2:J382, J382)</f>
        <v>1166324.8265699998</v>
      </c>
      <c r="AD382">
        <f t="shared" si="92"/>
        <v>0.65312999313580833</v>
      </c>
      <c r="AE382" t="str">
        <f t="shared" si="93"/>
        <v>A</v>
      </c>
      <c r="AF382">
        <f t="shared" si="94"/>
        <v>1</v>
      </c>
      <c r="AG382">
        <f t="shared" si="95"/>
        <v>0</v>
      </c>
      <c r="AH382">
        <f>MIN(StagingTable[[#This Row],[DiscountPct]], ControlPanel!$B$2/100)</f>
        <v>0.13400000000000001</v>
      </c>
      <c r="AI382">
        <f>StagingTable[[#This Row],[UnitCost]] * (1 + ControlPanel!$B$3/100)</f>
        <v>1226.6475</v>
      </c>
      <c r="AJ382">
        <f>StagingTable[[#This Row],[Quantity]] * (1 + ControlPanel!$B$4/100)</f>
        <v>13.2</v>
      </c>
      <c r="AK382">
        <f>StagingTable[[#This Row],[UnitPrice]] * StagingTable[[#This Row],[UpliftedQuantity]] * (1 - StagingTable[[#This Row],[AdjustedDiscountPct]])</f>
        <v>29375.554823999999</v>
      </c>
      <c r="AL382">
        <f>StagingTable[[#This Row],[InflatedUnitCost]] * StagingTable[[#This Row],[UpliftedQuantity]]</f>
        <v>16191.746999999999</v>
      </c>
      <c r="AM382">
        <f>StagingTable[[#This Row],[ScenarioRevenue]] - StagingTable[[#This Row],[ScenarioCost]]</f>
        <v>13183.807824</v>
      </c>
    </row>
    <row r="383" spans="1:39" x14ac:dyDescent="0.35">
      <c r="A383" t="s">
        <v>550</v>
      </c>
      <c r="B383" s="6">
        <v>45108</v>
      </c>
      <c r="C383" s="2">
        <v>45118</v>
      </c>
      <c r="D383" t="s">
        <v>649</v>
      </c>
      <c r="E383" t="s">
        <v>657</v>
      </c>
      <c r="F383" t="s">
        <v>690</v>
      </c>
      <c r="G383" t="s">
        <v>701</v>
      </c>
      <c r="H383" t="s">
        <v>711</v>
      </c>
      <c r="I383" t="s">
        <v>721</v>
      </c>
      <c r="J383" t="s">
        <v>729</v>
      </c>
      <c r="K383" t="s">
        <v>1269</v>
      </c>
      <c r="L383" s="8">
        <v>479.5</v>
      </c>
      <c r="M383" s="8">
        <v>656.66</v>
      </c>
      <c r="N383" s="8">
        <v>0.14899999999999999</v>
      </c>
      <c r="O383">
        <v>42</v>
      </c>
      <c r="P383">
        <f t="shared" si="80"/>
        <v>10</v>
      </c>
      <c r="Q383">
        <f t="shared" si="81"/>
        <v>23470.341719999997</v>
      </c>
      <c r="R383">
        <f t="shared" si="82"/>
        <v>20139</v>
      </c>
      <c r="S383">
        <f t="shared" si="83"/>
        <v>3331.3417199999967</v>
      </c>
      <c r="T383">
        <f t="shared" si="84"/>
        <v>0.14193835606412283</v>
      </c>
      <c r="U383" t="str">
        <f t="shared" si="85"/>
        <v>Jul-2023</v>
      </c>
      <c r="V383" t="str">
        <f t="shared" si="86"/>
        <v>Q3-2023</v>
      </c>
      <c r="W383" t="str">
        <f t="shared" si="87"/>
        <v>Low</v>
      </c>
      <c r="X383" t="str">
        <f t="shared" si="88"/>
        <v>Europe &gt; France &gt; Paris</v>
      </c>
      <c r="Y383" t="str" cm="1">
        <f t="array" ref="Y383">TEXT(_xlfn.AGGREGATE(15, 6, IF($E$2:$E$1000=E383, $B$2:$B$1000, ""), 1), "MMM-YYYY")</f>
        <v>Jan-2023</v>
      </c>
      <c r="Z383">
        <f t="shared" si="89"/>
        <v>6</v>
      </c>
      <c r="AA383">
        <f t="shared" si="90"/>
        <v>6</v>
      </c>
      <c r="AB383">
        <f t="shared" si="91"/>
        <v>1785746.8479899997</v>
      </c>
      <c r="AC383">
        <f>SUMIFS($Q$2:Q383, $J$2:J383, J383)</f>
        <v>1189795.1682899997</v>
      </c>
      <c r="AD383">
        <f t="shared" si="92"/>
        <v>0.66627314483528777</v>
      </c>
      <c r="AE383" t="str">
        <f t="shared" si="93"/>
        <v>A</v>
      </c>
      <c r="AF383">
        <f t="shared" si="94"/>
        <v>0</v>
      </c>
      <c r="AG383">
        <f t="shared" si="95"/>
        <v>0</v>
      </c>
      <c r="AH383">
        <f>MIN(StagingTable[[#This Row],[DiscountPct]], ControlPanel!$B$2/100)</f>
        <v>0.14899999999999999</v>
      </c>
      <c r="AI383">
        <f>StagingTable[[#This Row],[UnitCost]] * (1 + ControlPanel!$B$3/100)</f>
        <v>551.42499999999995</v>
      </c>
      <c r="AJ383">
        <f>StagingTable[[#This Row],[Quantity]] * (1 + ControlPanel!$B$4/100)</f>
        <v>50.4</v>
      </c>
      <c r="AK383">
        <f>StagingTable[[#This Row],[UnitPrice]] * StagingTable[[#This Row],[UpliftedQuantity]] * (1 - StagingTable[[#This Row],[AdjustedDiscountPct]])</f>
        <v>28164.410063999996</v>
      </c>
      <c r="AL383">
        <f>StagingTable[[#This Row],[InflatedUnitCost]] * StagingTable[[#This Row],[UpliftedQuantity]]</f>
        <v>27791.819999999996</v>
      </c>
      <c r="AM383">
        <f>StagingTable[[#This Row],[ScenarioRevenue]] - StagingTable[[#This Row],[ScenarioCost]]</f>
        <v>372.59006399999998</v>
      </c>
    </row>
    <row r="384" spans="1:39" x14ac:dyDescent="0.35">
      <c r="A384" t="s">
        <v>138</v>
      </c>
      <c r="B384" s="6">
        <v>45598</v>
      </c>
      <c r="C384" s="2">
        <v>45625</v>
      </c>
      <c r="D384" t="s">
        <v>648</v>
      </c>
      <c r="E384" t="s">
        <v>655</v>
      </c>
      <c r="F384" t="s">
        <v>672</v>
      </c>
      <c r="G384" t="s">
        <v>705</v>
      </c>
      <c r="H384" t="s">
        <v>711</v>
      </c>
      <c r="I384" t="s">
        <v>714</v>
      </c>
      <c r="J384" t="s">
        <v>729</v>
      </c>
      <c r="K384" t="s">
        <v>857</v>
      </c>
      <c r="L384" s="8">
        <v>1363.51</v>
      </c>
      <c r="M384" s="8">
        <v>1433.9</v>
      </c>
      <c r="N384" s="8">
        <v>5.7000000000000002E-2</v>
      </c>
      <c r="O384">
        <v>17</v>
      </c>
      <c r="P384">
        <f t="shared" si="80"/>
        <v>27</v>
      </c>
      <c r="Q384">
        <f t="shared" si="81"/>
        <v>22986.850900000001</v>
      </c>
      <c r="R384">
        <f t="shared" si="82"/>
        <v>23179.67</v>
      </c>
      <c r="S384">
        <f t="shared" si="83"/>
        <v>-192.81909999999698</v>
      </c>
      <c r="T384">
        <f t="shared" si="84"/>
        <v>-8.3882346842036101E-3</v>
      </c>
      <c r="U384" t="str">
        <f t="shared" si="85"/>
        <v>Nov-2024</v>
      </c>
      <c r="V384" t="str">
        <f t="shared" si="86"/>
        <v>Q4-2024</v>
      </c>
      <c r="W384" t="str">
        <f t="shared" si="87"/>
        <v>Medium</v>
      </c>
      <c r="X384" t="str">
        <f t="shared" si="88"/>
        <v>Americas &gt; Brazil &gt; Brasília</v>
      </c>
      <c r="Y384" t="str" cm="1">
        <f t="array" ref="Y384">TEXT(_xlfn.AGGREGATE(15, 6, IF($E$2:$E$1000=E384, $B$2:$B$1000, ""), 1), "MMM-YYYY")</f>
        <v>Jan-2023</v>
      </c>
      <c r="Z384">
        <f t="shared" si="89"/>
        <v>22</v>
      </c>
      <c r="AA384">
        <f t="shared" si="90"/>
        <v>22</v>
      </c>
      <c r="AB384">
        <f t="shared" si="91"/>
        <v>1785746.8479899997</v>
      </c>
      <c r="AC384">
        <f>SUMIFS($Q$2:Q384, $J$2:J384, J384)</f>
        <v>1212782.0191899997</v>
      </c>
      <c r="AD384">
        <f t="shared" si="92"/>
        <v>0.67914554661265814</v>
      </c>
      <c r="AE384" t="str">
        <f t="shared" si="93"/>
        <v>A</v>
      </c>
      <c r="AF384">
        <f t="shared" si="94"/>
        <v>0</v>
      </c>
      <c r="AG384">
        <f t="shared" si="95"/>
        <v>0</v>
      </c>
      <c r="AH384">
        <f>MIN(StagingTable[[#This Row],[DiscountPct]], ControlPanel!$B$2/100)</f>
        <v>5.7000000000000002E-2</v>
      </c>
      <c r="AI384">
        <f>StagingTable[[#This Row],[UnitCost]] * (1 + ControlPanel!$B$3/100)</f>
        <v>1568.0364999999999</v>
      </c>
      <c r="AJ384">
        <f>StagingTable[[#This Row],[Quantity]] * (1 + ControlPanel!$B$4/100)</f>
        <v>20.399999999999999</v>
      </c>
      <c r="AK384">
        <f>StagingTable[[#This Row],[UnitPrice]] * StagingTable[[#This Row],[UpliftedQuantity]] * (1 - StagingTable[[#This Row],[AdjustedDiscountPct]])</f>
        <v>27584.221079999999</v>
      </c>
      <c r="AL384">
        <f>StagingTable[[#This Row],[InflatedUnitCost]] * StagingTable[[#This Row],[UpliftedQuantity]]</f>
        <v>31987.944599999995</v>
      </c>
      <c r="AM384">
        <f>StagingTable[[#This Row],[ScenarioRevenue]] - StagingTable[[#This Row],[ScenarioCost]]</f>
        <v>-4403.7235199999959</v>
      </c>
    </row>
    <row r="385" spans="1:39" x14ac:dyDescent="0.35">
      <c r="A385" t="s">
        <v>56</v>
      </c>
      <c r="B385" s="6">
        <v>45302</v>
      </c>
      <c r="C385" s="2">
        <v>45324</v>
      </c>
      <c r="D385" t="s">
        <v>646</v>
      </c>
      <c r="E385" t="s">
        <v>661</v>
      </c>
      <c r="F385" t="s">
        <v>687</v>
      </c>
      <c r="G385" t="s">
        <v>704</v>
      </c>
      <c r="H385" t="s">
        <v>708</v>
      </c>
      <c r="I385" t="s">
        <v>723</v>
      </c>
      <c r="J385" t="s">
        <v>729</v>
      </c>
      <c r="K385" t="s">
        <v>775</v>
      </c>
      <c r="L385" s="8">
        <v>1206.2</v>
      </c>
      <c r="M385" s="8">
        <v>1759.79</v>
      </c>
      <c r="N385" s="8">
        <v>0</v>
      </c>
      <c r="O385">
        <v>13</v>
      </c>
      <c r="P385">
        <f t="shared" si="80"/>
        <v>22</v>
      </c>
      <c r="Q385">
        <f t="shared" si="81"/>
        <v>22877.27</v>
      </c>
      <c r="R385">
        <f t="shared" si="82"/>
        <v>15680.6</v>
      </c>
      <c r="S385">
        <f t="shared" si="83"/>
        <v>7196.67</v>
      </c>
      <c r="T385">
        <f t="shared" si="84"/>
        <v>0.31457730751964724</v>
      </c>
      <c r="U385" t="str">
        <f t="shared" si="85"/>
        <v>Jan-2024</v>
      </c>
      <c r="V385" t="str">
        <f t="shared" si="86"/>
        <v>Q1-2024</v>
      </c>
      <c r="W385" t="str">
        <f t="shared" si="87"/>
        <v>High</v>
      </c>
      <c r="X385" t="str">
        <f t="shared" si="88"/>
        <v>Africa &gt; South Africa &gt; Durban</v>
      </c>
      <c r="Y385" t="str" cm="1">
        <f t="array" ref="Y385">TEXT(_xlfn.AGGREGATE(15, 6, IF($E$2:$E$1000=E385, $B$2:$B$1000, ""), 1), "MMM-YYYY")</f>
        <v>Jan-2023</v>
      </c>
      <c r="Z385">
        <f t="shared" si="89"/>
        <v>12</v>
      </c>
      <c r="AA385">
        <f t="shared" si="90"/>
        <v>12</v>
      </c>
      <c r="AB385">
        <f t="shared" si="91"/>
        <v>1785746.8479899997</v>
      </c>
      <c r="AC385">
        <f>SUMIFS($Q$2:Q385, $J$2:J385, J385)</f>
        <v>1235659.2891899997</v>
      </c>
      <c r="AD385">
        <f t="shared" si="92"/>
        <v>0.69195658420499673</v>
      </c>
      <c r="AE385" t="str">
        <f t="shared" si="93"/>
        <v>A</v>
      </c>
      <c r="AF385">
        <f t="shared" si="94"/>
        <v>0</v>
      </c>
      <c r="AG385">
        <f t="shared" si="95"/>
        <v>0</v>
      </c>
      <c r="AH385">
        <f>MIN(StagingTable[[#This Row],[DiscountPct]], ControlPanel!$B$2/100)</f>
        <v>0</v>
      </c>
      <c r="AI385">
        <f>StagingTable[[#This Row],[UnitCost]] * (1 + ControlPanel!$B$3/100)</f>
        <v>1387.1299999999999</v>
      </c>
      <c r="AJ385">
        <f>StagingTable[[#This Row],[Quantity]] * (1 + ControlPanel!$B$4/100)</f>
        <v>15.6</v>
      </c>
      <c r="AK385">
        <f>StagingTable[[#This Row],[UnitPrice]] * StagingTable[[#This Row],[UpliftedQuantity]] * (1 - StagingTable[[#This Row],[AdjustedDiscountPct]])</f>
        <v>27452.723999999998</v>
      </c>
      <c r="AL385">
        <f>StagingTable[[#This Row],[InflatedUnitCost]] * StagingTable[[#This Row],[UpliftedQuantity]]</f>
        <v>21639.227999999999</v>
      </c>
      <c r="AM385">
        <f>StagingTable[[#This Row],[ScenarioRevenue]] - StagingTable[[#This Row],[ScenarioCost]]</f>
        <v>5813.4959999999992</v>
      </c>
    </row>
    <row r="386" spans="1:39" x14ac:dyDescent="0.35">
      <c r="A386" t="s">
        <v>212</v>
      </c>
      <c r="B386" s="6">
        <v>44956</v>
      </c>
      <c r="C386" s="2">
        <v>44978</v>
      </c>
      <c r="D386" t="s">
        <v>649</v>
      </c>
      <c r="E386" t="s">
        <v>656</v>
      </c>
      <c r="F386" t="s">
        <v>684</v>
      </c>
      <c r="G386" t="s">
        <v>705</v>
      </c>
      <c r="H386" t="s">
        <v>709</v>
      </c>
      <c r="I386" t="s">
        <v>715</v>
      </c>
      <c r="J386" t="s">
        <v>729</v>
      </c>
      <c r="K386" t="s">
        <v>932</v>
      </c>
      <c r="L386" s="8">
        <v>1142.8800000000001</v>
      </c>
      <c r="M386" s="8">
        <v>1465.29</v>
      </c>
      <c r="N386" s="8">
        <v>0.186</v>
      </c>
      <c r="O386">
        <v>18</v>
      </c>
      <c r="P386">
        <f t="shared" ref="P386:P449" si="96">C386-B386</f>
        <v>22</v>
      </c>
      <c r="Q386">
        <f t="shared" ref="Q386:Q449" si="97">M386 * O386 * (1-N386)</f>
        <v>21469.429080000002</v>
      </c>
      <c r="R386">
        <f t="shared" ref="R386:R449" si="98">L386*O386</f>
        <v>20571.840000000004</v>
      </c>
      <c r="S386">
        <f t="shared" ref="S386:S449" si="99">Q386-R386</f>
        <v>897.58907999999792</v>
      </c>
      <c r="T386">
        <f t="shared" ref="T386:T449" si="100">IF(Q386=0, 0, S386 / Q386)</f>
        <v>4.1807775915017387E-2</v>
      </c>
      <c r="U386" t="str">
        <f t="shared" ref="U386:U449" si="101">TEXT(B386,"MMM-YYYY")</f>
        <v>Jan-2023</v>
      </c>
      <c r="V386" t="str">
        <f t="shared" ref="V386:V449" si="102">"Q"&amp;INT((MONTH(B386)-1)/3)+1 &amp; "-" &amp; YEAR(B386)</f>
        <v>Q1-2023</v>
      </c>
      <c r="W386" t="str">
        <f t="shared" ref="W386:W449" si="103">IF(M386 &lt; _xlfn.PERCENTILE.INC($M$2:$M$633, 0.33), "Low",
 IF(M386 &lt; _xlfn.PERCENTILE.INC($M$2:$M$633, 0.66), "Medium", "High"))</f>
        <v>Medium</v>
      </c>
      <c r="X386" t="str">
        <f t="shared" ref="X386:X449" si="104">D386 &amp; " &gt; " &amp; E386 &amp; " &gt; " &amp; F386</f>
        <v>Europe &gt; Germany &gt; Munich</v>
      </c>
      <c r="Y386" t="str" cm="1">
        <f t="array" ref="Y386">TEXT(_xlfn.AGGREGATE(15, 6, IF($E$2:$E$1000=E386, $B$2:$B$1000, ""), 1), "MMM-YYYY")</f>
        <v>Jan-2023</v>
      </c>
      <c r="Z386">
        <f t="shared" ref="Z386:Z449" si="105">DATEDIF(DATEVALUE("01-" &amp; Y386), B386, "m")</f>
        <v>0</v>
      </c>
      <c r="AA386">
        <f t="shared" ref="AA386:AA449" si="106">DATEDIF(DATEVALUE("01-" &amp; Y386), DATEVALUE("01-" &amp; U386), "m")</f>
        <v>0</v>
      </c>
      <c r="AB386">
        <f t="shared" ref="AB386:AB449" si="107">SUMIFS($Q$2:$Q$1000, $J$2:$J$1000, J386)</f>
        <v>1785746.8479899997</v>
      </c>
      <c r="AC386">
        <f>SUMIFS($Q$2:Q386, $J$2:J386, J386)</f>
        <v>1257128.7182699996</v>
      </c>
      <c r="AD386">
        <f t="shared" ref="AD386:AD449" si="108">IF(AB386=0, 0, AC386/AB386)</f>
        <v>0.70397924525808242</v>
      </c>
      <c r="AE386" t="str">
        <f t="shared" ref="AE386:AE449" si="109">IF(AD386&lt;=0.8,"A",IF(AD386&lt;=0.95,"B","C"))</f>
        <v>A</v>
      </c>
      <c r="AF386">
        <f t="shared" si="94"/>
        <v>0</v>
      </c>
      <c r="AG386">
        <f t="shared" si="95"/>
        <v>0</v>
      </c>
      <c r="AH386">
        <f>MIN(StagingTable[[#This Row],[DiscountPct]], ControlPanel!$B$2/100)</f>
        <v>0.186</v>
      </c>
      <c r="AI386">
        <f>StagingTable[[#This Row],[UnitCost]] * (1 + ControlPanel!$B$3/100)</f>
        <v>1314.3120000000001</v>
      </c>
      <c r="AJ386">
        <f>StagingTable[[#This Row],[Quantity]] * (1 + ControlPanel!$B$4/100)</f>
        <v>21.599999999999998</v>
      </c>
      <c r="AK386">
        <f>StagingTable[[#This Row],[UnitPrice]] * StagingTable[[#This Row],[UpliftedQuantity]] * (1 - StagingTable[[#This Row],[AdjustedDiscountPct]])</f>
        <v>25763.314896</v>
      </c>
      <c r="AL386">
        <f>StagingTable[[#This Row],[InflatedUnitCost]] * StagingTable[[#This Row],[UpliftedQuantity]]</f>
        <v>28389.139200000001</v>
      </c>
      <c r="AM386">
        <f>StagingTable[[#This Row],[ScenarioRevenue]] - StagingTable[[#This Row],[ScenarioCost]]</f>
        <v>-2625.8243040000016</v>
      </c>
    </row>
    <row r="387" spans="1:39" x14ac:dyDescent="0.35">
      <c r="A387" t="s">
        <v>606</v>
      </c>
      <c r="B387" s="6">
        <v>44984</v>
      </c>
      <c r="C387" s="2">
        <v>44991</v>
      </c>
      <c r="D387" t="s">
        <v>648</v>
      </c>
      <c r="E387" t="s">
        <v>660</v>
      </c>
      <c r="F387" t="s">
        <v>686</v>
      </c>
      <c r="G387" t="s">
        <v>703</v>
      </c>
      <c r="H387" t="s">
        <v>708</v>
      </c>
      <c r="I387" t="s">
        <v>716</v>
      </c>
      <c r="J387" t="s">
        <v>729</v>
      </c>
      <c r="K387" t="s">
        <v>1324</v>
      </c>
      <c r="L387" s="8">
        <v>1015.91</v>
      </c>
      <c r="M387" s="8">
        <v>2331.48</v>
      </c>
      <c r="N387" s="8">
        <v>0.14599999999999999</v>
      </c>
      <c r="O387">
        <v>10</v>
      </c>
      <c r="P387">
        <f t="shared" si="96"/>
        <v>7</v>
      </c>
      <c r="Q387">
        <f t="shared" si="97"/>
        <v>19910.839199999999</v>
      </c>
      <c r="R387">
        <f t="shared" si="98"/>
        <v>10159.1</v>
      </c>
      <c r="S387">
        <f t="shared" si="99"/>
        <v>9751.7391999999982</v>
      </c>
      <c r="T387">
        <f t="shared" si="100"/>
        <v>0.4897703759266962</v>
      </c>
      <c r="U387" t="str">
        <f t="shared" si="101"/>
        <v>Feb-2023</v>
      </c>
      <c r="V387" t="str">
        <f t="shared" si="102"/>
        <v>Q1-2023</v>
      </c>
      <c r="W387" t="str">
        <f t="shared" si="103"/>
        <v>High</v>
      </c>
      <c r="X387" t="str">
        <f t="shared" si="104"/>
        <v>Americas &gt; USA &gt; San Francisco</v>
      </c>
      <c r="Y387" t="str" cm="1">
        <f t="array" ref="Y387">TEXT(_xlfn.AGGREGATE(15, 6, IF($E$2:$E$1000=E387, $B$2:$B$1000, ""), 1), "MMM-YYYY")</f>
        <v>Jan-2023</v>
      </c>
      <c r="Z387">
        <f t="shared" si="105"/>
        <v>1</v>
      </c>
      <c r="AA387">
        <f t="shared" si="106"/>
        <v>1</v>
      </c>
      <c r="AB387">
        <f t="shared" si="107"/>
        <v>1785746.8479899997</v>
      </c>
      <c r="AC387">
        <f>SUMIFS($Q$2:Q387, $J$2:J387, J387)</f>
        <v>1277039.5574699997</v>
      </c>
      <c r="AD387">
        <f t="shared" si="108"/>
        <v>0.71512911189366479</v>
      </c>
      <c r="AE387" t="str">
        <f t="shared" si="109"/>
        <v>A</v>
      </c>
      <c r="AF387">
        <f t="shared" ref="AF387:AF450" si="110">IF(P387&lt;=7, 1, 0)</f>
        <v>1</v>
      </c>
      <c r="AG387">
        <f t="shared" ref="AG387:AG450" si="111">IF(N387&gt; 0.2, 1, 0)</f>
        <v>0</v>
      </c>
      <c r="AH387">
        <f>MIN(StagingTable[[#This Row],[DiscountPct]], ControlPanel!$B$2/100)</f>
        <v>0.14599999999999999</v>
      </c>
      <c r="AI387">
        <f>StagingTable[[#This Row],[UnitCost]] * (1 + ControlPanel!$B$3/100)</f>
        <v>1168.2964999999999</v>
      </c>
      <c r="AJ387">
        <f>StagingTable[[#This Row],[Quantity]] * (1 + ControlPanel!$B$4/100)</f>
        <v>12</v>
      </c>
      <c r="AK387">
        <f>StagingTable[[#This Row],[UnitPrice]] * StagingTable[[#This Row],[UpliftedQuantity]] * (1 - StagingTable[[#This Row],[AdjustedDiscountPct]])</f>
        <v>23893.00704</v>
      </c>
      <c r="AL387">
        <f>StagingTable[[#This Row],[InflatedUnitCost]] * StagingTable[[#This Row],[UpliftedQuantity]]</f>
        <v>14019.557999999999</v>
      </c>
      <c r="AM387">
        <f>StagingTable[[#This Row],[ScenarioRevenue]] - StagingTable[[#This Row],[ScenarioCost]]</f>
        <v>9873.4490400000013</v>
      </c>
    </row>
    <row r="388" spans="1:39" x14ac:dyDescent="0.35">
      <c r="A388" t="s">
        <v>316</v>
      </c>
      <c r="B388" s="6">
        <v>45125</v>
      </c>
      <c r="C388" s="2">
        <v>45129</v>
      </c>
      <c r="D388" t="s">
        <v>648</v>
      </c>
      <c r="E388" t="s">
        <v>655</v>
      </c>
      <c r="F388" t="s">
        <v>670</v>
      </c>
      <c r="G388" t="s">
        <v>704</v>
      </c>
      <c r="H388" t="s">
        <v>711</v>
      </c>
      <c r="I388" t="s">
        <v>721</v>
      </c>
      <c r="J388" t="s">
        <v>729</v>
      </c>
      <c r="K388" t="s">
        <v>1036</v>
      </c>
      <c r="L388" s="8">
        <v>1269.55</v>
      </c>
      <c r="M388" s="8">
        <v>2071.1</v>
      </c>
      <c r="N388" s="8">
        <v>0.129</v>
      </c>
      <c r="O388">
        <v>11</v>
      </c>
      <c r="P388">
        <f t="shared" si="96"/>
        <v>4</v>
      </c>
      <c r="Q388">
        <f t="shared" si="97"/>
        <v>19843.2091</v>
      </c>
      <c r="R388">
        <f t="shared" si="98"/>
        <v>13965.05</v>
      </c>
      <c r="S388">
        <f t="shared" si="99"/>
        <v>5878.1591000000008</v>
      </c>
      <c r="T388">
        <f t="shared" si="100"/>
        <v>0.29623026549672354</v>
      </c>
      <c r="U388" t="str">
        <f t="shared" si="101"/>
        <v>Jul-2023</v>
      </c>
      <c r="V388" t="str">
        <f t="shared" si="102"/>
        <v>Q3-2023</v>
      </c>
      <c r="W388" t="str">
        <f t="shared" si="103"/>
        <v>High</v>
      </c>
      <c r="X388" t="str">
        <f t="shared" si="104"/>
        <v>Americas &gt; Brazil &gt; São Paulo</v>
      </c>
      <c r="Y388" t="str" cm="1">
        <f t="array" ref="Y388">TEXT(_xlfn.AGGREGATE(15, 6, IF($E$2:$E$1000=E388, $B$2:$B$1000, ""), 1), "MMM-YYYY")</f>
        <v>Jan-2023</v>
      </c>
      <c r="Z388">
        <f t="shared" si="105"/>
        <v>6</v>
      </c>
      <c r="AA388">
        <f t="shared" si="106"/>
        <v>6</v>
      </c>
      <c r="AB388">
        <f t="shared" si="107"/>
        <v>1785746.8479899997</v>
      </c>
      <c r="AC388">
        <f>SUMIFS($Q$2:Q388, $J$2:J388, J388)</f>
        <v>1296882.7665699997</v>
      </c>
      <c r="AD388">
        <f t="shared" si="108"/>
        <v>0.72624110636384132</v>
      </c>
      <c r="AE388" t="str">
        <f t="shared" si="109"/>
        <v>A</v>
      </c>
      <c r="AF388">
        <f t="shared" si="110"/>
        <v>1</v>
      </c>
      <c r="AG388">
        <f t="shared" si="111"/>
        <v>0</v>
      </c>
      <c r="AH388">
        <f>MIN(StagingTable[[#This Row],[DiscountPct]], ControlPanel!$B$2/100)</f>
        <v>0.129</v>
      </c>
      <c r="AI388">
        <f>StagingTable[[#This Row],[UnitCost]] * (1 + ControlPanel!$B$3/100)</f>
        <v>1459.9824999999998</v>
      </c>
      <c r="AJ388">
        <f>StagingTable[[#This Row],[Quantity]] * (1 + ControlPanel!$B$4/100)</f>
        <v>13.2</v>
      </c>
      <c r="AK388">
        <f>StagingTable[[#This Row],[UnitPrice]] * StagingTable[[#This Row],[UpliftedQuantity]] * (1 - StagingTable[[#This Row],[AdjustedDiscountPct]])</f>
        <v>23811.850919999997</v>
      </c>
      <c r="AL388">
        <f>StagingTable[[#This Row],[InflatedUnitCost]] * StagingTable[[#This Row],[UpliftedQuantity]]</f>
        <v>19271.768999999997</v>
      </c>
      <c r="AM388">
        <f>StagingTable[[#This Row],[ScenarioRevenue]] - StagingTable[[#This Row],[ScenarioCost]]</f>
        <v>4540.0819200000005</v>
      </c>
    </row>
    <row r="389" spans="1:39" x14ac:dyDescent="0.35">
      <c r="A389" t="s">
        <v>630</v>
      </c>
      <c r="B389" s="6">
        <v>45208</v>
      </c>
      <c r="C389" s="2">
        <v>45210</v>
      </c>
      <c r="D389" t="s">
        <v>646</v>
      </c>
      <c r="E389" t="s">
        <v>651</v>
      </c>
      <c r="F389" t="s">
        <v>663</v>
      </c>
      <c r="G389" t="s">
        <v>702</v>
      </c>
      <c r="H389" t="s">
        <v>709</v>
      </c>
      <c r="I389" t="s">
        <v>723</v>
      </c>
      <c r="J389" t="s">
        <v>729</v>
      </c>
      <c r="K389" t="s">
        <v>1348</v>
      </c>
      <c r="L389" s="8">
        <v>391.16</v>
      </c>
      <c r="M389" s="8">
        <v>902.47</v>
      </c>
      <c r="N389" s="8">
        <v>4.0000000000000001E-3</v>
      </c>
      <c r="O389">
        <v>22</v>
      </c>
      <c r="P389">
        <f t="shared" si="96"/>
        <v>2</v>
      </c>
      <c r="Q389">
        <f t="shared" si="97"/>
        <v>19774.922640000001</v>
      </c>
      <c r="R389">
        <f t="shared" si="98"/>
        <v>8605.52</v>
      </c>
      <c r="S389">
        <f t="shared" si="99"/>
        <v>11169.40264</v>
      </c>
      <c r="T389">
        <f t="shared" si="100"/>
        <v>0.56482661618139207</v>
      </c>
      <c r="U389" t="str">
        <f t="shared" si="101"/>
        <v>Oct-2023</v>
      </c>
      <c r="V389" t="str">
        <f t="shared" si="102"/>
        <v>Q4-2023</v>
      </c>
      <c r="W389" t="str">
        <f t="shared" si="103"/>
        <v>Medium</v>
      </c>
      <c r="X389" t="str">
        <f t="shared" si="104"/>
        <v>Africa &gt; Nigeria &gt; Port Harcourt</v>
      </c>
      <c r="Y389" t="str" cm="1">
        <f t="array" ref="Y389">TEXT(_xlfn.AGGREGATE(15, 6, IF($E$2:$E$1000=E389, $B$2:$B$1000, ""), 1), "MMM-YYYY")</f>
        <v>Jan-2023</v>
      </c>
      <c r="Z389">
        <f t="shared" si="105"/>
        <v>9</v>
      </c>
      <c r="AA389">
        <f t="shared" si="106"/>
        <v>9</v>
      </c>
      <c r="AB389">
        <f t="shared" si="107"/>
        <v>1785746.8479899997</v>
      </c>
      <c r="AC389">
        <f>SUMIFS($Q$2:Q389, $J$2:J389, J389)</f>
        <v>1316657.6892099997</v>
      </c>
      <c r="AD389">
        <f t="shared" si="108"/>
        <v>0.73731486111371436</v>
      </c>
      <c r="AE389" t="str">
        <f t="shared" si="109"/>
        <v>A</v>
      </c>
      <c r="AF389">
        <f t="shared" si="110"/>
        <v>1</v>
      </c>
      <c r="AG389">
        <f t="shared" si="111"/>
        <v>0</v>
      </c>
      <c r="AH389">
        <f>MIN(StagingTable[[#This Row],[DiscountPct]], ControlPanel!$B$2/100)</f>
        <v>4.0000000000000001E-3</v>
      </c>
      <c r="AI389">
        <f>StagingTable[[#This Row],[UnitCost]] * (1 + ControlPanel!$B$3/100)</f>
        <v>449.834</v>
      </c>
      <c r="AJ389">
        <f>StagingTable[[#This Row],[Quantity]] * (1 + ControlPanel!$B$4/100)</f>
        <v>26.4</v>
      </c>
      <c r="AK389">
        <f>StagingTable[[#This Row],[UnitPrice]] * StagingTable[[#This Row],[UpliftedQuantity]] * (1 - StagingTable[[#This Row],[AdjustedDiscountPct]])</f>
        <v>23729.907167999998</v>
      </c>
      <c r="AL389">
        <f>StagingTable[[#This Row],[InflatedUnitCost]] * StagingTable[[#This Row],[UpliftedQuantity]]</f>
        <v>11875.6176</v>
      </c>
      <c r="AM389">
        <f>StagingTable[[#This Row],[ScenarioRevenue]] - StagingTable[[#This Row],[ScenarioCost]]</f>
        <v>11854.289567999998</v>
      </c>
    </row>
    <row r="390" spans="1:39" x14ac:dyDescent="0.35">
      <c r="A390" t="s">
        <v>590</v>
      </c>
      <c r="B390" s="6">
        <v>45872</v>
      </c>
      <c r="C390" s="2">
        <v>45885</v>
      </c>
      <c r="D390" t="s">
        <v>648</v>
      </c>
      <c r="E390" t="s">
        <v>653</v>
      </c>
      <c r="F390" t="s">
        <v>681</v>
      </c>
      <c r="G390" t="s">
        <v>706</v>
      </c>
      <c r="H390" t="s">
        <v>710</v>
      </c>
      <c r="I390" t="s">
        <v>719</v>
      </c>
      <c r="J390" t="s">
        <v>729</v>
      </c>
      <c r="K390" t="s">
        <v>1308</v>
      </c>
      <c r="L390" s="8">
        <v>698.66</v>
      </c>
      <c r="M390" s="8">
        <v>868.62</v>
      </c>
      <c r="N390" s="8">
        <v>7.1999999999999995E-2</v>
      </c>
      <c r="O390">
        <v>24</v>
      </c>
      <c r="P390">
        <f t="shared" si="96"/>
        <v>13</v>
      </c>
      <c r="Q390">
        <f t="shared" si="97"/>
        <v>19345.904640000001</v>
      </c>
      <c r="R390">
        <f t="shared" si="98"/>
        <v>16767.84</v>
      </c>
      <c r="S390">
        <f t="shared" si="99"/>
        <v>2578.0646400000005</v>
      </c>
      <c r="T390">
        <f t="shared" si="100"/>
        <v>0.1332615190643264</v>
      </c>
      <c r="U390" t="str">
        <f t="shared" si="101"/>
        <v>Aug-2025</v>
      </c>
      <c r="V390" t="str">
        <f t="shared" si="102"/>
        <v>Q3-2025</v>
      </c>
      <c r="W390" t="str">
        <f t="shared" si="103"/>
        <v>Medium</v>
      </c>
      <c r="X390" t="str">
        <f t="shared" si="104"/>
        <v>Americas &gt; Canada &gt; Montreal</v>
      </c>
      <c r="Y390" t="str" cm="1">
        <f t="array" ref="Y390">TEXT(_xlfn.AGGREGATE(15, 6, IF($E$2:$E$1000=E390, $B$2:$B$1000, ""), 1), "MMM-YYYY")</f>
        <v>Jan-2023</v>
      </c>
      <c r="Z390">
        <f t="shared" si="105"/>
        <v>31</v>
      </c>
      <c r="AA390">
        <f t="shared" si="106"/>
        <v>31</v>
      </c>
      <c r="AB390">
        <f t="shared" si="107"/>
        <v>1785746.8479899997</v>
      </c>
      <c r="AC390">
        <f>SUMIFS($Q$2:Q390, $J$2:J390, J390)</f>
        <v>1336003.5938499998</v>
      </c>
      <c r="AD390">
        <f t="shared" si="108"/>
        <v>0.74814837016443747</v>
      </c>
      <c r="AE390" t="str">
        <f t="shared" si="109"/>
        <v>A</v>
      </c>
      <c r="AF390">
        <f t="shared" si="110"/>
        <v>0</v>
      </c>
      <c r="AG390">
        <f t="shared" si="111"/>
        <v>0</v>
      </c>
      <c r="AH390">
        <f>MIN(StagingTable[[#This Row],[DiscountPct]], ControlPanel!$B$2/100)</f>
        <v>7.1999999999999995E-2</v>
      </c>
      <c r="AI390">
        <f>StagingTable[[#This Row],[UnitCost]] * (1 + ControlPanel!$B$3/100)</f>
        <v>803.45899999999995</v>
      </c>
      <c r="AJ390">
        <f>StagingTable[[#This Row],[Quantity]] * (1 + ControlPanel!$B$4/100)</f>
        <v>28.799999999999997</v>
      </c>
      <c r="AK390">
        <f>StagingTable[[#This Row],[UnitPrice]] * StagingTable[[#This Row],[UpliftedQuantity]] * (1 - StagingTable[[#This Row],[AdjustedDiscountPct]])</f>
        <v>23215.085567999999</v>
      </c>
      <c r="AL390">
        <f>StagingTable[[#This Row],[InflatedUnitCost]] * StagingTable[[#This Row],[UpliftedQuantity]]</f>
        <v>23139.619199999997</v>
      </c>
      <c r="AM390">
        <f>StagingTable[[#This Row],[ScenarioRevenue]] - StagingTable[[#This Row],[ScenarioCost]]</f>
        <v>75.466368000001239</v>
      </c>
    </row>
    <row r="391" spans="1:39" x14ac:dyDescent="0.35">
      <c r="A391" t="s">
        <v>517</v>
      </c>
      <c r="B391" s="6">
        <v>45740</v>
      </c>
      <c r="C391" s="2">
        <v>45741</v>
      </c>
      <c r="D391" t="s">
        <v>647</v>
      </c>
      <c r="E391" t="s">
        <v>659</v>
      </c>
      <c r="F391" t="s">
        <v>699</v>
      </c>
      <c r="G391" t="s">
        <v>703</v>
      </c>
      <c r="H391" t="s">
        <v>708</v>
      </c>
      <c r="I391" t="s">
        <v>715</v>
      </c>
      <c r="J391" t="s">
        <v>729</v>
      </c>
      <c r="K391" t="s">
        <v>1236</v>
      </c>
      <c r="L391" s="8">
        <v>1133.03</v>
      </c>
      <c r="M391" s="8">
        <v>1921.51</v>
      </c>
      <c r="N391" s="8">
        <v>0.10100000000000001</v>
      </c>
      <c r="O391">
        <v>11</v>
      </c>
      <c r="P391">
        <f t="shared" si="96"/>
        <v>1</v>
      </c>
      <c r="Q391">
        <f t="shared" si="97"/>
        <v>19001.812390000003</v>
      </c>
      <c r="R391">
        <f t="shared" si="98"/>
        <v>12463.33</v>
      </c>
      <c r="S391">
        <f t="shared" si="99"/>
        <v>6538.4823900000029</v>
      </c>
      <c r="T391">
        <f t="shared" si="100"/>
        <v>0.34409782897556551</v>
      </c>
      <c r="U391" t="str">
        <f t="shared" si="101"/>
        <v>Mar-2025</v>
      </c>
      <c r="V391" t="str">
        <f t="shared" si="102"/>
        <v>Q1-2025</v>
      </c>
      <c r="W391" t="str">
        <f t="shared" si="103"/>
        <v>High</v>
      </c>
      <c r="X391" t="str">
        <f t="shared" si="104"/>
        <v>Asia &gt; China &gt; Beijing</v>
      </c>
      <c r="Y391" t="str" cm="1">
        <f t="array" ref="Y391">TEXT(_xlfn.AGGREGATE(15, 6, IF($E$2:$E$1000=E391, $B$2:$B$1000, ""), 1), "MMM-YYYY")</f>
        <v>Jan-2023</v>
      </c>
      <c r="Z391">
        <f t="shared" si="105"/>
        <v>26</v>
      </c>
      <c r="AA391">
        <f t="shared" si="106"/>
        <v>26</v>
      </c>
      <c r="AB391">
        <f t="shared" si="107"/>
        <v>1785746.8479899997</v>
      </c>
      <c r="AC391">
        <f>SUMIFS($Q$2:Q391, $J$2:J391, J391)</f>
        <v>1355005.4062399999</v>
      </c>
      <c r="AD391">
        <f t="shared" si="108"/>
        <v>0.75878919106880482</v>
      </c>
      <c r="AE391" t="str">
        <f t="shared" si="109"/>
        <v>A</v>
      </c>
      <c r="AF391">
        <f t="shared" si="110"/>
        <v>1</v>
      </c>
      <c r="AG391">
        <f t="shared" si="111"/>
        <v>0</v>
      </c>
      <c r="AH391">
        <f>MIN(StagingTable[[#This Row],[DiscountPct]], ControlPanel!$B$2/100)</f>
        <v>0.10100000000000001</v>
      </c>
      <c r="AI391">
        <f>StagingTable[[#This Row],[UnitCost]] * (1 + ControlPanel!$B$3/100)</f>
        <v>1302.9844999999998</v>
      </c>
      <c r="AJ391">
        <f>StagingTable[[#This Row],[Quantity]] * (1 + ControlPanel!$B$4/100)</f>
        <v>13.2</v>
      </c>
      <c r="AK391">
        <f>StagingTable[[#This Row],[UnitPrice]] * StagingTable[[#This Row],[UpliftedQuantity]] * (1 - StagingTable[[#This Row],[AdjustedDiscountPct]])</f>
        <v>22802.174867999998</v>
      </c>
      <c r="AL391">
        <f>StagingTable[[#This Row],[InflatedUnitCost]] * StagingTable[[#This Row],[UpliftedQuantity]]</f>
        <v>17199.395399999998</v>
      </c>
      <c r="AM391">
        <f>StagingTable[[#This Row],[ScenarioRevenue]] - StagingTable[[#This Row],[ScenarioCost]]</f>
        <v>5602.7794680000006</v>
      </c>
    </row>
    <row r="392" spans="1:39" x14ac:dyDescent="0.35">
      <c r="A392" t="s">
        <v>271</v>
      </c>
      <c r="B392" s="6">
        <v>45035</v>
      </c>
      <c r="C392" s="2">
        <v>45053</v>
      </c>
      <c r="D392" t="s">
        <v>649</v>
      </c>
      <c r="E392" t="s">
        <v>658</v>
      </c>
      <c r="F392" t="s">
        <v>683</v>
      </c>
      <c r="G392" t="s">
        <v>703</v>
      </c>
      <c r="H392" t="s">
        <v>711</v>
      </c>
      <c r="I392" t="s">
        <v>722</v>
      </c>
      <c r="J392" t="s">
        <v>729</v>
      </c>
      <c r="K392" t="s">
        <v>991</v>
      </c>
      <c r="L392" s="8">
        <v>516.96</v>
      </c>
      <c r="M392" s="8">
        <v>745.38</v>
      </c>
      <c r="N392" s="8">
        <v>0.19700000000000001</v>
      </c>
      <c r="O392">
        <v>31</v>
      </c>
      <c r="P392">
        <f t="shared" si="96"/>
        <v>18</v>
      </c>
      <c r="Q392">
        <f t="shared" si="97"/>
        <v>18554.744339999997</v>
      </c>
      <c r="R392">
        <f t="shared" si="98"/>
        <v>16025.760000000002</v>
      </c>
      <c r="S392">
        <f t="shared" si="99"/>
        <v>2528.9843399999954</v>
      </c>
      <c r="T392">
        <f t="shared" si="100"/>
        <v>0.1362985279483509</v>
      </c>
      <c r="U392" t="str">
        <f t="shared" si="101"/>
        <v>Apr-2023</v>
      </c>
      <c r="V392" t="str">
        <f t="shared" si="102"/>
        <v>Q2-2023</v>
      </c>
      <c r="W392" t="str">
        <f t="shared" si="103"/>
        <v>Low</v>
      </c>
      <c r="X392" t="str">
        <f t="shared" si="104"/>
        <v>Europe &gt; United Kingdom &gt; London</v>
      </c>
      <c r="Y392" t="str" cm="1">
        <f t="array" ref="Y392">TEXT(_xlfn.AGGREGATE(15, 6, IF($E$2:$E$1000=E392, $B$2:$B$1000, ""), 1), "MMM-YYYY")</f>
        <v>Jan-2023</v>
      </c>
      <c r="Z392">
        <f t="shared" si="105"/>
        <v>3</v>
      </c>
      <c r="AA392">
        <f t="shared" si="106"/>
        <v>3</v>
      </c>
      <c r="AB392">
        <f t="shared" si="107"/>
        <v>1785746.8479899997</v>
      </c>
      <c r="AC392">
        <f>SUMIFS($Q$2:Q392, $J$2:J392, J392)</f>
        <v>1373560.1505799999</v>
      </c>
      <c r="AD392">
        <f t="shared" si="108"/>
        <v>0.76917965843033753</v>
      </c>
      <c r="AE392" t="str">
        <f t="shared" si="109"/>
        <v>A</v>
      </c>
      <c r="AF392">
        <f t="shared" si="110"/>
        <v>0</v>
      </c>
      <c r="AG392">
        <f t="shared" si="111"/>
        <v>0</v>
      </c>
      <c r="AH392">
        <f>MIN(StagingTable[[#This Row],[DiscountPct]], ControlPanel!$B$2/100)</f>
        <v>0.19700000000000001</v>
      </c>
      <c r="AI392">
        <f>StagingTable[[#This Row],[UnitCost]] * (1 + ControlPanel!$B$3/100)</f>
        <v>594.50400000000002</v>
      </c>
      <c r="AJ392">
        <f>StagingTable[[#This Row],[Quantity]] * (1 + ControlPanel!$B$4/100)</f>
        <v>37.199999999999996</v>
      </c>
      <c r="AK392">
        <f>StagingTable[[#This Row],[UnitPrice]] * StagingTable[[#This Row],[UpliftedQuantity]] * (1 - StagingTable[[#This Row],[AdjustedDiscountPct]])</f>
        <v>22265.693207999993</v>
      </c>
      <c r="AL392">
        <f>StagingTable[[#This Row],[InflatedUnitCost]] * StagingTable[[#This Row],[UpliftedQuantity]]</f>
        <v>22115.548799999997</v>
      </c>
      <c r="AM392">
        <f>StagingTable[[#This Row],[ScenarioRevenue]] - StagingTable[[#This Row],[ScenarioCost]]</f>
        <v>150.14440799999647</v>
      </c>
    </row>
    <row r="393" spans="1:39" x14ac:dyDescent="0.35">
      <c r="A393" t="s">
        <v>498</v>
      </c>
      <c r="B393" s="6">
        <v>45148</v>
      </c>
      <c r="C393" s="2">
        <v>45153</v>
      </c>
      <c r="D393" t="s">
        <v>648</v>
      </c>
      <c r="E393" t="s">
        <v>655</v>
      </c>
      <c r="F393" t="s">
        <v>670</v>
      </c>
      <c r="G393" t="s">
        <v>702</v>
      </c>
      <c r="H393" t="s">
        <v>711</v>
      </c>
      <c r="I393" t="s">
        <v>715</v>
      </c>
      <c r="J393" t="s">
        <v>729</v>
      </c>
      <c r="K393" t="s">
        <v>1217</v>
      </c>
      <c r="L393" s="8">
        <v>1307.52</v>
      </c>
      <c r="M393" s="8">
        <v>1921.65</v>
      </c>
      <c r="N393" s="8">
        <v>0.123</v>
      </c>
      <c r="O393">
        <v>11</v>
      </c>
      <c r="P393">
        <f t="shared" si="96"/>
        <v>5</v>
      </c>
      <c r="Q393">
        <f t="shared" si="97"/>
        <v>18538.15755</v>
      </c>
      <c r="R393">
        <f t="shared" si="98"/>
        <v>14382.72</v>
      </c>
      <c r="S393">
        <f t="shared" si="99"/>
        <v>4155.4375500000006</v>
      </c>
      <c r="T393">
        <f t="shared" si="100"/>
        <v>0.22415590863289436</v>
      </c>
      <c r="U393" t="str">
        <f t="shared" si="101"/>
        <v>Aug-2023</v>
      </c>
      <c r="V393" t="str">
        <f t="shared" si="102"/>
        <v>Q3-2023</v>
      </c>
      <c r="W393" t="str">
        <f t="shared" si="103"/>
        <v>High</v>
      </c>
      <c r="X393" t="str">
        <f t="shared" si="104"/>
        <v>Americas &gt; Brazil &gt; São Paulo</v>
      </c>
      <c r="Y393" t="str" cm="1">
        <f t="array" ref="Y393">TEXT(_xlfn.AGGREGATE(15, 6, IF($E$2:$E$1000=E393, $B$2:$B$1000, ""), 1), "MMM-YYYY")</f>
        <v>Jan-2023</v>
      </c>
      <c r="Z393">
        <f t="shared" si="105"/>
        <v>7</v>
      </c>
      <c r="AA393">
        <f t="shared" si="106"/>
        <v>7</v>
      </c>
      <c r="AB393">
        <f t="shared" si="107"/>
        <v>1785746.8479899997</v>
      </c>
      <c r="AC393">
        <f>SUMIFS($Q$2:Q393, $J$2:J393, J393)</f>
        <v>1392098.3081299998</v>
      </c>
      <c r="AD393">
        <f t="shared" si="108"/>
        <v>0.77956083735884363</v>
      </c>
      <c r="AE393" t="str">
        <f t="shared" si="109"/>
        <v>A</v>
      </c>
      <c r="AF393">
        <f t="shared" si="110"/>
        <v>1</v>
      </c>
      <c r="AG393">
        <f t="shared" si="111"/>
        <v>0</v>
      </c>
      <c r="AH393">
        <f>MIN(StagingTable[[#This Row],[DiscountPct]], ControlPanel!$B$2/100)</f>
        <v>0.123</v>
      </c>
      <c r="AI393">
        <f>StagingTable[[#This Row],[UnitCost]] * (1 + ControlPanel!$B$3/100)</f>
        <v>1503.6479999999999</v>
      </c>
      <c r="AJ393">
        <f>StagingTable[[#This Row],[Quantity]] * (1 + ControlPanel!$B$4/100)</f>
        <v>13.2</v>
      </c>
      <c r="AK393">
        <f>StagingTable[[#This Row],[UnitPrice]] * StagingTable[[#This Row],[UpliftedQuantity]] * (1 - StagingTable[[#This Row],[AdjustedDiscountPct]])</f>
        <v>22245.789059999999</v>
      </c>
      <c r="AL393">
        <f>StagingTable[[#This Row],[InflatedUnitCost]] * StagingTable[[#This Row],[UpliftedQuantity]]</f>
        <v>19848.153599999998</v>
      </c>
      <c r="AM393">
        <f>StagingTable[[#This Row],[ScenarioRevenue]] - StagingTable[[#This Row],[ScenarioCost]]</f>
        <v>2397.6354600000013</v>
      </c>
    </row>
    <row r="394" spans="1:39" x14ac:dyDescent="0.35">
      <c r="A394" t="s">
        <v>510</v>
      </c>
      <c r="B394" s="6">
        <v>45097</v>
      </c>
      <c r="C394" s="2">
        <v>45111</v>
      </c>
      <c r="D394" t="s">
        <v>648</v>
      </c>
      <c r="E394" t="s">
        <v>655</v>
      </c>
      <c r="F394" t="s">
        <v>672</v>
      </c>
      <c r="G394" t="s">
        <v>703</v>
      </c>
      <c r="H394" t="s">
        <v>711</v>
      </c>
      <c r="I394" t="s">
        <v>712</v>
      </c>
      <c r="J394" t="s">
        <v>729</v>
      </c>
      <c r="K394" t="s">
        <v>1229</v>
      </c>
      <c r="L394" s="8">
        <v>1292.8599999999999</v>
      </c>
      <c r="M394" s="8">
        <v>2981.01</v>
      </c>
      <c r="N394" s="8">
        <v>0.14199999999999999</v>
      </c>
      <c r="O394">
        <v>7</v>
      </c>
      <c r="P394">
        <f t="shared" si="96"/>
        <v>14</v>
      </c>
      <c r="Q394">
        <f t="shared" si="97"/>
        <v>17903.946059999998</v>
      </c>
      <c r="R394">
        <f t="shared" si="98"/>
        <v>9050.0199999999986</v>
      </c>
      <c r="S394">
        <f t="shared" si="99"/>
        <v>8853.9260599999998</v>
      </c>
      <c r="T394">
        <f t="shared" si="100"/>
        <v>0.49452372288927687</v>
      </c>
      <c r="U394" t="str">
        <f t="shared" si="101"/>
        <v>Jun-2023</v>
      </c>
      <c r="V394" t="str">
        <f t="shared" si="102"/>
        <v>Q2-2023</v>
      </c>
      <c r="W394" t="str">
        <f t="shared" si="103"/>
        <v>High</v>
      </c>
      <c r="X394" t="str">
        <f t="shared" si="104"/>
        <v>Americas &gt; Brazil &gt; Brasília</v>
      </c>
      <c r="Y394" t="str" cm="1">
        <f t="array" ref="Y394">TEXT(_xlfn.AGGREGATE(15, 6, IF($E$2:$E$1000=E394, $B$2:$B$1000, ""), 1), "MMM-YYYY")</f>
        <v>Jan-2023</v>
      </c>
      <c r="Z394">
        <f t="shared" si="105"/>
        <v>5</v>
      </c>
      <c r="AA394">
        <f t="shared" si="106"/>
        <v>5</v>
      </c>
      <c r="AB394">
        <f t="shared" si="107"/>
        <v>1785746.8479899997</v>
      </c>
      <c r="AC394">
        <f>SUMIFS($Q$2:Q394, $J$2:J394, J394)</f>
        <v>1410002.2541899998</v>
      </c>
      <c r="AD394">
        <f t="shared" si="108"/>
        <v>0.78958686432910108</v>
      </c>
      <c r="AE394" t="str">
        <f t="shared" si="109"/>
        <v>A</v>
      </c>
      <c r="AF394">
        <f t="shared" si="110"/>
        <v>0</v>
      </c>
      <c r="AG394">
        <f t="shared" si="111"/>
        <v>0</v>
      </c>
      <c r="AH394">
        <f>MIN(StagingTable[[#This Row],[DiscountPct]], ControlPanel!$B$2/100)</f>
        <v>0.14199999999999999</v>
      </c>
      <c r="AI394">
        <f>StagingTable[[#This Row],[UnitCost]] * (1 + ControlPanel!$B$3/100)</f>
        <v>1486.7889999999998</v>
      </c>
      <c r="AJ394">
        <f>StagingTable[[#This Row],[Quantity]] * (1 + ControlPanel!$B$4/100)</f>
        <v>8.4</v>
      </c>
      <c r="AK394">
        <f>StagingTable[[#This Row],[UnitPrice]] * StagingTable[[#This Row],[UpliftedQuantity]] * (1 - StagingTable[[#This Row],[AdjustedDiscountPct]])</f>
        <v>21484.735272000002</v>
      </c>
      <c r="AL394">
        <f>StagingTable[[#This Row],[InflatedUnitCost]] * StagingTable[[#This Row],[UpliftedQuantity]]</f>
        <v>12489.027599999998</v>
      </c>
      <c r="AM394">
        <f>StagingTable[[#This Row],[ScenarioRevenue]] - StagingTable[[#This Row],[ScenarioCost]]</f>
        <v>8995.7076720000041</v>
      </c>
    </row>
    <row r="395" spans="1:39" x14ac:dyDescent="0.35">
      <c r="A395" t="s">
        <v>414</v>
      </c>
      <c r="B395" s="6">
        <v>45759</v>
      </c>
      <c r="C395" s="2">
        <v>45777</v>
      </c>
      <c r="D395" t="s">
        <v>646</v>
      </c>
      <c r="E395" t="s">
        <v>650</v>
      </c>
      <c r="F395" t="s">
        <v>662</v>
      </c>
      <c r="G395" t="s">
        <v>701</v>
      </c>
      <c r="H395" t="s">
        <v>709</v>
      </c>
      <c r="I395" t="s">
        <v>721</v>
      </c>
      <c r="J395" t="s">
        <v>729</v>
      </c>
      <c r="K395" t="s">
        <v>1133</v>
      </c>
      <c r="L395" s="8">
        <v>1119.04</v>
      </c>
      <c r="M395" s="8">
        <v>1299.02</v>
      </c>
      <c r="N395" s="8">
        <v>2.5000000000000001E-2</v>
      </c>
      <c r="O395">
        <v>14</v>
      </c>
      <c r="P395">
        <f t="shared" si="96"/>
        <v>18</v>
      </c>
      <c r="Q395">
        <f t="shared" si="97"/>
        <v>17731.623</v>
      </c>
      <c r="R395">
        <f t="shared" si="98"/>
        <v>15666.56</v>
      </c>
      <c r="S395">
        <f t="shared" si="99"/>
        <v>2065.0630000000001</v>
      </c>
      <c r="T395">
        <f t="shared" si="100"/>
        <v>0.11646215352085933</v>
      </c>
      <c r="U395" t="str">
        <f t="shared" si="101"/>
        <v>Apr-2025</v>
      </c>
      <c r="V395" t="str">
        <f t="shared" si="102"/>
        <v>Q2-2025</v>
      </c>
      <c r="W395" t="str">
        <f t="shared" si="103"/>
        <v>Medium</v>
      </c>
      <c r="X395" t="str">
        <f t="shared" si="104"/>
        <v>Africa &gt; Kenya &gt; Kisumu</v>
      </c>
      <c r="Y395" t="str" cm="1">
        <f t="array" ref="Y395">TEXT(_xlfn.AGGREGATE(15, 6, IF($E$2:$E$1000=E395, $B$2:$B$1000, ""), 1), "MMM-YYYY")</f>
        <v>Jan-2023</v>
      </c>
      <c r="Z395">
        <f t="shared" si="105"/>
        <v>27</v>
      </c>
      <c r="AA395">
        <f t="shared" si="106"/>
        <v>27</v>
      </c>
      <c r="AB395">
        <f t="shared" si="107"/>
        <v>1785746.8479899997</v>
      </c>
      <c r="AC395">
        <f>SUMIFS($Q$2:Q395, $J$2:J395, J395)</f>
        <v>1427733.8771899997</v>
      </c>
      <c r="AD395">
        <f t="shared" si="108"/>
        <v>0.79951639214540848</v>
      </c>
      <c r="AE395" t="str">
        <f t="shared" si="109"/>
        <v>A</v>
      </c>
      <c r="AF395">
        <f t="shared" si="110"/>
        <v>0</v>
      </c>
      <c r="AG395">
        <f t="shared" si="111"/>
        <v>0</v>
      </c>
      <c r="AH395">
        <f>MIN(StagingTable[[#This Row],[DiscountPct]], ControlPanel!$B$2/100)</f>
        <v>2.5000000000000001E-2</v>
      </c>
      <c r="AI395">
        <f>StagingTable[[#This Row],[UnitCost]] * (1 + ControlPanel!$B$3/100)</f>
        <v>1286.896</v>
      </c>
      <c r="AJ395">
        <f>StagingTable[[#This Row],[Quantity]] * (1 + ControlPanel!$B$4/100)</f>
        <v>16.8</v>
      </c>
      <c r="AK395">
        <f>StagingTable[[#This Row],[UnitPrice]] * StagingTable[[#This Row],[UpliftedQuantity]] * (1 - StagingTable[[#This Row],[AdjustedDiscountPct]])</f>
        <v>21277.9476</v>
      </c>
      <c r="AL395">
        <f>StagingTable[[#This Row],[InflatedUnitCost]] * StagingTable[[#This Row],[UpliftedQuantity]]</f>
        <v>21619.852800000001</v>
      </c>
      <c r="AM395">
        <f>StagingTable[[#This Row],[ScenarioRevenue]] - StagingTable[[#This Row],[ScenarioCost]]</f>
        <v>-341.90520000000106</v>
      </c>
    </row>
    <row r="396" spans="1:39" x14ac:dyDescent="0.35">
      <c r="A396" t="s">
        <v>494</v>
      </c>
      <c r="B396" s="6">
        <v>45293</v>
      </c>
      <c r="C396" s="2">
        <v>45306</v>
      </c>
      <c r="D396" t="s">
        <v>647</v>
      </c>
      <c r="E396" t="s">
        <v>652</v>
      </c>
      <c r="F396" t="s">
        <v>694</v>
      </c>
      <c r="G396" t="s">
        <v>705</v>
      </c>
      <c r="H396" t="s">
        <v>709</v>
      </c>
      <c r="I396" t="s">
        <v>715</v>
      </c>
      <c r="J396" t="s">
        <v>729</v>
      </c>
      <c r="K396" t="s">
        <v>1213</v>
      </c>
      <c r="L396" s="8">
        <v>1219.06</v>
      </c>
      <c r="M396" s="8">
        <v>2738.69</v>
      </c>
      <c r="N396" s="8">
        <v>7.5999999999999998E-2</v>
      </c>
      <c r="O396">
        <v>7</v>
      </c>
      <c r="P396">
        <f t="shared" si="96"/>
        <v>13</v>
      </c>
      <c r="Q396">
        <f t="shared" si="97"/>
        <v>17713.846920000004</v>
      </c>
      <c r="R396">
        <f t="shared" si="98"/>
        <v>8533.42</v>
      </c>
      <c r="S396">
        <f t="shared" si="99"/>
        <v>9180.4269200000035</v>
      </c>
      <c r="T396">
        <f t="shared" si="100"/>
        <v>0.51826274447673737</v>
      </c>
      <c r="U396" t="str">
        <f t="shared" si="101"/>
        <v>Jan-2024</v>
      </c>
      <c r="V396" t="str">
        <f t="shared" si="102"/>
        <v>Q1-2024</v>
      </c>
      <c r="W396" t="str">
        <f t="shared" si="103"/>
        <v>High</v>
      </c>
      <c r="X396" t="str">
        <f t="shared" si="104"/>
        <v>Asia &gt; Japan &gt; Nagoya</v>
      </c>
      <c r="Y396" t="str" cm="1">
        <f t="array" ref="Y396">TEXT(_xlfn.AGGREGATE(15, 6, IF($E$2:$E$1000=E396, $B$2:$B$1000, ""), 1), "MMM-YYYY")</f>
        <v>Mar-2023</v>
      </c>
      <c r="Z396">
        <f t="shared" si="105"/>
        <v>10</v>
      </c>
      <c r="AA396">
        <f t="shared" si="106"/>
        <v>10</v>
      </c>
      <c r="AB396">
        <f t="shared" si="107"/>
        <v>1785746.8479899997</v>
      </c>
      <c r="AC396">
        <f>SUMIFS($Q$2:Q396, $J$2:J396, J396)</f>
        <v>1445447.7241099996</v>
      </c>
      <c r="AD396">
        <f t="shared" si="108"/>
        <v>0.80943596553843344</v>
      </c>
      <c r="AE396" t="str">
        <f t="shared" si="109"/>
        <v>B</v>
      </c>
      <c r="AF396">
        <f t="shared" si="110"/>
        <v>0</v>
      </c>
      <c r="AG396">
        <f t="shared" si="111"/>
        <v>0</v>
      </c>
      <c r="AH396">
        <f>MIN(StagingTable[[#This Row],[DiscountPct]], ControlPanel!$B$2/100)</f>
        <v>7.5999999999999998E-2</v>
      </c>
      <c r="AI396">
        <f>StagingTable[[#This Row],[UnitCost]] * (1 + ControlPanel!$B$3/100)</f>
        <v>1401.9189999999999</v>
      </c>
      <c r="AJ396">
        <f>StagingTable[[#This Row],[Quantity]] * (1 + ControlPanel!$B$4/100)</f>
        <v>8.4</v>
      </c>
      <c r="AK396">
        <f>StagingTable[[#This Row],[UnitPrice]] * StagingTable[[#This Row],[UpliftedQuantity]] * (1 - StagingTable[[#This Row],[AdjustedDiscountPct]])</f>
        <v>21256.616304000003</v>
      </c>
      <c r="AL396">
        <f>StagingTable[[#This Row],[InflatedUnitCost]] * StagingTable[[#This Row],[UpliftedQuantity]]</f>
        <v>11776.1196</v>
      </c>
      <c r="AM396">
        <f>StagingTable[[#This Row],[ScenarioRevenue]] - StagingTable[[#This Row],[ScenarioCost]]</f>
        <v>9480.4967040000029</v>
      </c>
    </row>
    <row r="397" spans="1:39" x14ac:dyDescent="0.35">
      <c r="A397" t="s">
        <v>262</v>
      </c>
      <c r="B397" s="6">
        <v>45604</v>
      </c>
      <c r="C397" s="2">
        <v>45604</v>
      </c>
      <c r="D397" t="s">
        <v>646</v>
      </c>
      <c r="E397" t="s">
        <v>650</v>
      </c>
      <c r="F397" t="s">
        <v>678</v>
      </c>
      <c r="G397" t="s">
        <v>706</v>
      </c>
      <c r="H397" t="s">
        <v>709</v>
      </c>
      <c r="I397" t="s">
        <v>724</v>
      </c>
      <c r="J397" t="s">
        <v>729</v>
      </c>
      <c r="K397" t="s">
        <v>982</v>
      </c>
      <c r="L397" s="8">
        <v>803.28</v>
      </c>
      <c r="M397" s="8">
        <v>1009</v>
      </c>
      <c r="N397" s="8">
        <v>0.11</v>
      </c>
      <c r="O397">
        <v>18</v>
      </c>
      <c r="P397">
        <f t="shared" si="96"/>
        <v>0</v>
      </c>
      <c r="Q397">
        <f t="shared" si="97"/>
        <v>16164.18</v>
      </c>
      <c r="R397">
        <f t="shared" si="98"/>
        <v>14459.039999999999</v>
      </c>
      <c r="S397">
        <f t="shared" si="99"/>
        <v>1705.1400000000012</v>
      </c>
      <c r="T397">
        <f t="shared" si="100"/>
        <v>0.10548880302001098</v>
      </c>
      <c r="U397" t="str">
        <f t="shared" si="101"/>
        <v>Nov-2024</v>
      </c>
      <c r="V397" t="str">
        <f t="shared" si="102"/>
        <v>Q4-2024</v>
      </c>
      <c r="W397" t="str">
        <f t="shared" si="103"/>
        <v>Medium</v>
      </c>
      <c r="X397" t="str">
        <f t="shared" si="104"/>
        <v>Africa &gt; Kenya &gt; Nakuru</v>
      </c>
      <c r="Y397" t="str" cm="1">
        <f t="array" ref="Y397">TEXT(_xlfn.AGGREGATE(15, 6, IF($E$2:$E$1000=E397, $B$2:$B$1000, ""), 1), "MMM-YYYY")</f>
        <v>Jan-2023</v>
      </c>
      <c r="Z397">
        <f t="shared" si="105"/>
        <v>22</v>
      </c>
      <c r="AA397">
        <f t="shared" si="106"/>
        <v>22</v>
      </c>
      <c r="AB397">
        <f t="shared" si="107"/>
        <v>1785746.8479899997</v>
      </c>
      <c r="AC397">
        <f>SUMIFS($Q$2:Q397, $J$2:J397, J397)</f>
        <v>1461611.9041099995</v>
      </c>
      <c r="AD397">
        <f t="shared" si="108"/>
        <v>0.81848774128043966</v>
      </c>
      <c r="AE397" t="str">
        <f t="shared" si="109"/>
        <v>B</v>
      </c>
      <c r="AF397">
        <f t="shared" si="110"/>
        <v>1</v>
      </c>
      <c r="AG397">
        <f t="shared" si="111"/>
        <v>0</v>
      </c>
      <c r="AH397">
        <f>MIN(StagingTable[[#This Row],[DiscountPct]], ControlPanel!$B$2/100)</f>
        <v>0.11</v>
      </c>
      <c r="AI397">
        <f>StagingTable[[#This Row],[UnitCost]] * (1 + ControlPanel!$B$3/100)</f>
        <v>923.77199999999993</v>
      </c>
      <c r="AJ397">
        <f>StagingTable[[#This Row],[Quantity]] * (1 + ControlPanel!$B$4/100)</f>
        <v>21.599999999999998</v>
      </c>
      <c r="AK397">
        <f>StagingTable[[#This Row],[UnitPrice]] * StagingTable[[#This Row],[UpliftedQuantity]] * (1 - StagingTable[[#This Row],[AdjustedDiscountPct]])</f>
        <v>19397.016</v>
      </c>
      <c r="AL397">
        <f>StagingTable[[#This Row],[InflatedUnitCost]] * StagingTable[[#This Row],[UpliftedQuantity]]</f>
        <v>19953.475199999997</v>
      </c>
      <c r="AM397">
        <f>StagingTable[[#This Row],[ScenarioRevenue]] - StagingTable[[#This Row],[ScenarioCost]]</f>
        <v>-556.45919999999751</v>
      </c>
    </row>
    <row r="398" spans="1:39" x14ac:dyDescent="0.35">
      <c r="A398" t="s">
        <v>171</v>
      </c>
      <c r="B398" s="6">
        <v>45323</v>
      </c>
      <c r="C398" s="2">
        <v>45343</v>
      </c>
      <c r="D398" t="s">
        <v>649</v>
      </c>
      <c r="E398" t="s">
        <v>657</v>
      </c>
      <c r="F398" t="s">
        <v>690</v>
      </c>
      <c r="G398" t="s">
        <v>705</v>
      </c>
      <c r="H398" t="s">
        <v>709</v>
      </c>
      <c r="I398" t="s">
        <v>720</v>
      </c>
      <c r="J398" t="s">
        <v>729</v>
      </c>
      <c r="K398" t="s">
        <v>890</v>
      </c>
      <c r="L398" s="8">
        <v>656.2</v>
      </c>
      <c r="M398" s="8">
        <v>1467.17</v>
      </c>
      <c r="N398" s="8">
        <v>1.7999999999999999E-2</v>
      </c>
      <c r="O398">
        <v>11</v>
      </c>
      <c r="P398">
        <f t="shared" si="96"/>
        <v>20</v>
      </c>
      <c r="Q398">
        <f t="shared" si="97"/>
        <v>15848.370340000001</v>
      </c>
      <c r="R398">
        <f t="shared" si="98"/>
        <v>7218.2000000000007</v>
      </c>
      <c r="S398">
        <f t="shared" si="99"/>
        <v>8630.1703400000006</v>
      </c>
      <c r="T398">
        <f t="shared" si="100"/>
        <v>0.54454623124360935</v>
      </c>
      <c r="U398" t="str">
        <f t="shared" si="101"/>
        <v>Feb-2024</v>
      </c>
      <c r="V398" t="str">
        <f t="shared" si="102"/>
        <v>Q1-2024</v>
      </c>
      <c r="W398" t="str">
        <f t="shared" si="103"/>
        <v>Medium</v>
      </c>
      <c r="X398" t="str">
        <f t="shared" si="104"/>
        <v>Europe &gt; France &gt; Paris</v>
      </c>
      <c r="Y398" t="str" cm="1">
        <f t="array" ref="Y398">TEXT(_xlfn.AGGREGATE(15, 6, IF($E$2:$E$1000=E398, $B$2:$B$1000, ""), 1), "MMM-YYYY")</f>
        <v>Jan-2023</v>
      </c>
      <c r="Z398">
        <f t="shared" si="105"/>
        <v>13</v>
      </c>
      <c r="AA398">
        <f t="shared" si="106"/>
        <v>13</v>
      </c>
      <c r="AB398">
        <f t="shared" si="107"/>
        <v>1785746.8479899997</v>
      </c>
      <c r="AC398">
        <f>SUMIFS($Q$2:Q398, $J$2:J398, J398)</f>
        <v>1477460.2744499994</v>
      </c>
      <c r="AD398">
        <f t="shared" si="108"/>
        <v>0.82736266683768678</v>
      </c>
      <c r="AE398" t="str">
        <f t="shared" si="109"/>
        <v>B</v>
      </c>
      <c r="AF398">
        <f t="shared" si="110"/>
        <v>0</v>
      </c>
      <c r="AG398">
        <f t="shared" si="111"/>
        <v>0</v>
      </c>
      <c r="AH398">
        <f>MIN(StagingTable[[#This Row],[DiscountPct]], ControlPanel!$B$2/100)</f>
        <v>1.7999999999999999E-2</v>
      </c>
      <c r="AI398">
        <f>StagingTable[[#This Row],[UnitCost]] * (1 + ControlPanel!$B$3/100)</f>
        <v>754.63</v>
      </c>
      <c r="AJ398">
        <f>StagingTable[[#This Row],[Quantity]] * (1 + ControlPanel!$B$4/100)</f>
        <v>13.2</v>
      </c>
      <c r="AK398">
        <f>StagingTable[[#This Row],[UnitPrice]] * StagingTable[[#This Row],[UpliftedQuantity]] * (1 - StagingTable[[#This Row],[AdjustedDiscountPct]])</f>
        <v>19018.044408000002</v>
      </c>
      <c r="AL398">
        <f>StagingTable[[#This Row],[InflatedUnitCost]] * StagingTable[[#This Row],[UpliftedQuantity]]</f>
        <v>9961.116</v>
      </c>
      <c r="AM398">
        <f>StagingTable[[#This Row],[ScenarioRevenue]] - StagingTable[[#This Row],[ScenarioCost]]</f>
        <v>9056.9284080000016</v>
      </c>
    </row>
    <row r="399" spans="1:39" x14ac:dyDescent="0.35">
      <c r="A399" t="s">
        <v>564</v>
      </c>
      <c r="B399" s="6">
        <v>45633</v>
      </c>
      <c r="C399" s="2">
        <v>45652</v>
      </c>
      <c r="D399" t="s">
        <v>649</v>
      </c>
      <c r="E399" t="s">
        <v>658</v>
      </c>
      <c r="F399" t="s">
        <v>683</v>
      </c>
      <c r="G399" t="s">
        <v>706</v>
      </c>
      <c r="H399" t="s">
        <v>708</v>
      </c>
      <c r="I399" t="s">
        <v>726</v>
      </c>
      <c r="J399" t="s">
        <v>729</v>
      </c>
      <c r="K399" t="s">
        <v>1282</v>
      </c>
      <c r="L399" s="8">
        <v>1035.24</v>
      </c>
      <c r="M399" s="8">
        <v>2383.41</v>
      </c>
      <c r="N399" s="8">
        <v>0.17</v>
      </c>
      <c r="O399">
        <v>8</v>
      </c>
      <c r="P399">
        <f t="shared" si="96"/>
        <v>19</v>
      </c>
      <c r="Q399">
        <f t="shared" si="97"/>
        <v>15825.842399999998</v>
      </c>
      <c r="R399">
        <f t="shared" si="98"/>
        <v>8281.92</v>
      </c>
      <c r="S399">
        <f t="shared" si="99"/>
        <v>7543.9223999999977</v>
      </c>
      <c r="T399">
        <f t="shared" si="100"/>
        <v>0.47668378145860968</v>
      </c>
      <c r="U399" t="str">
        <f t="shared" si="101"/>
        <v>Dec-2024</v>
      </c>
      <c r="V399" t="str">
        <f t="shared" si="102"/>
        <v>Q4-2024</v>
      </c>
      <c r="W399" t="str">
        <f t="shared" si="103"/>
        <v>High</v>
      </c>
      <c r="X399" t="str">
        <f t="shared" si="104"/>
        <v>Europe &gt; United Kingdom &gt; London</v>
      </c>
      <c r="Y399" t="str" cm="1">
        <f t="array" ref="Y399">TEXT(_xlfn.AGGREGATE(15, 6, IF($E$2:$E$1000=E399, $B$2:$B$1000, ""), 1), "MMM-YYYY")</f>
        <v>Jan-2023</v>
      </c>
      <c r="Z399">
        <f t="shared" si="105"/>
        <v>23</v>
      </c>
      <c r="AA399">
        <f t="shared" si="106"/>
        <v>23</v>
      </c>
      <c r="AB399">
        <f t="shared" si="107"/>
        <v>1785746.8479899997</v>
      </c>
      <c r="AC399">
        <f>SUMIFS($Q$2:Q399, $J$2:J399, J399)</f>
        <v>1493286.1168499994</v>
      </c>
      <c r="AD399">
        <f t="shared" si="108"/>
        <v>0.83622497697857445</v>
      </c>
      <c r="AE399" t="str">
        <f t="shared" si="109"/>
        <v>B</v>
      </c>
      <c r="AF399">
        <f t="shared" si="110"/>
        <v>0</v>
      </c>
      <c r="AG399">
        <f t="shared" si="111"/>
        <v>0</v>
      </c>
      <c r="AH399">
        <f>MIN(StagingTable[[#This Row],[DiscountPct]], ControlPanel!$B$2/100)</f>
        <v>0.17</v>
      </c>
      <c r="AI399">
        <f>StagingTable[[#This Row],[UnitCost]] * (1 + ControlPanel!$B$3/100)</f>
        <v>1190.5259999999998</v>
      </c>
      <c r="AJ399">
        <f>StagingTable[[#This Row],[Quantity]] * (1 + ControlPanel!$B$4/100)</f>
        <v>9.6</v>
      </c>
      <c r="AK399">
        <f>StagingTable[[#This Row],[UnitPrice]] * StagingTable[[#This Row],[UpliftedQuantity]] * (1 - StagingTable[[#This Row],[AdjustedDiscountPct]])</f>
        <v>18991.010879999998</v>
      </c>
      <c r="AL399">
        <f>StagingTable[[#This Row],[InflatedUnitCost]] * StagingTable[[#This Row],[UpliftedQuantity]]</f>
        <v>11429.049599999998</v>
      </c>
      <c r="AM399">
        <f>StagingTable[[#This Row],[ScenarioRevenue]] - StagingTable[[#This Row],[ScenarioCost]]</f>
        <v>7561.9612799999995</v>
      </c>
    </row>
    <row r="400" spans="1:39" x14ac:dyDescent="0.35">
      <c r="A400" t="s">
        <v>367</v>
      </c>
      <c r="B400" s="6">
        <v>45512</v>
      </c>
      <c r="C400" s="2">
        <v>45524</v>
      </c>
      <c r="D400" t="s">
        <v>647</v>
      </c>
      <c r="E400" t="s">
        <v>652</v>
      </c>
      <c r="F400" t="s">
        <v>666</v>
      </c>
      <c r="G400" t="s">
        <v>705</v>
      </c>
      <c r="H400" t="s">
        <v>707</v>
      </c>
      <c r="I400" t="s">
        <v>722</v>
      </c>
      <c r="J400" t="s">
        <v>729</v>
      </c>
      <c r="K400" t="s">
        <v>1087</v>
      </c>
      <c r="L400" s="8">
        <v>1233.3599999999999</v>
      </c>
      <c r="M400" s="8">
        <v>2120.4</v>
      </c>
      <c r="N400" s="8">
        <v>0.17899999999999999</v>
      </c>
      <c r="O400">
        <v>9</v>
      </c>
      <c r="P400">
        <f t="shared" si="96"/>
        <v>12</v>
      </c>
      <c r="Q400">
        <f t="shared" si="97"/>
        <v>15667.635600000001</v>
      </c>
      <c r="R400">
        <f t="shared" si="98"/>
        <v>11100.24</v>
      </c>
      <c r="S400">
        <f t="shared" si="99"/>
        <v>4567.3956000000017</v>
      </c>
      <c r="T400">
        <f t="shared" si="100"/>
        <v>0.29151785991244278</v>
      </c>
      <c r="U400" t="str">
        <f t="shared" si="101"/>
        <v>Aug-2024</v>
      </c>
      <c r="V400" t="str">
        <f t="shared" si="102"/>
        <v>Q3-2024</v>
      </c>
      <c r="W400" t="str">
        <f t="shared" si="103"/>
        <v>High</v>
      </c>
      <c r="X400" t="str">
        <f t="shared" si="104"/>
        <v>Asia &gt; Japan &gt; Osaka</v>
      </c>
      <c r="Y400" t="str" cm="1">
        <f t="array" ref="Y400">TEXT(_xlfn.AGGREGATE(15, 6, IF($E$2:$E$1000=E400, $B$2:$B$1000, ""), 1), "MMM-YYYY")</f>
        <v>Mar-2023</v>
      </c>
      <c r="Z400">
        <f t="shared" si="105"/>
        <v>17</v>
      </c>
      <c r="AA400">
        <f t="shared" si="106"/>
        <v>17</v>
      </c>
      <c r="AB400">
        <f t="shared" si="107"/>
        <v>1785746.8479899997</v>
      </c>
      <c r="AC400">
        <f>SUMIFS($Q$2:Q400, $J$2:J400, J400)</f>
        <v>1508953.7524499993</v>
      </c>
      <c r="AD400">
        <f t="shared" si="108"/>
        <v>0.84499869292696606</v>
      </c>
      <c r="AE400" t="str">
        <f t="shared" si="109"/>
        <v>B</v>
      </c>
      <c r="AF400">
        <f t="shared" si="110"/>
        <v>0</v>
      </c>
      <c r="AG400">
        <f t="shared" si="111"/>
        <v>0</v>
      </c>
      <c r="AH400">
        <f>MIN(StagingTable[[#This Row],[DiscountPct]], ControlPanel!$B$2/100)</f>
        <v>0.17899999999999999</v>
      </c>
      <c r="AI400">
        <f>StagingTable[[#This Row],[UnitCost]] * (1 + ControlPanel!$B$3/100)</f>
        <v>1418.3639999999998</v>
      </c>
      <c r="AJ400">
        <f>StagingTable[[#This Row],[Quantity]] * (1 + ControlPanel!$B$4/100)</f>
        <v>10.799999999999999</v>
      </c>
      <c r="AK400">
        <f>StagingTable[[#This Row],[UnitPrice]] * StagingTable[[#This Row],[UpliftedQuantity]] * (1 - StagingTable[[#This Row],[AdjustedDiscountPct]])</f>
        <v>18801.16272</v>
      </c>
      <c r="AL400">
        <f>StagingTable[[#This Row],[InflatedUnitCost]] * StagingTable[[#This Row],[UpliftedQuantity]]</f>
        <v>15318.331199999997</v>
      </c>
      <c r="AM400">
        <f>StagingTable[[#This Row],[ScenarioRevenue]] - StagingTable[[#This Row],[ScenarioCost]]</f>
        <v>3482.8315200000034</v>
      </c>
    </row>
    <row r="401" spans="1:39" x14ac:dyDescent="0.35">
      <c r="A401" t="s">
        <v>392</v>
      </c>
      <c r="B401" s="6">
        <v>45664</v>
      </c>
      <c r="C401" s="2">
        <v>45677</v>
      </c>
      <c r="D401" t="s">
        <v>646</v>
      </c>
      <c r="E401" t="s">
        <v>661</v>
      </c>
      <c r="F401" t="s">
        <v>695</v>
      </c>
      <c r="G401" t="s">
        <v>701</v>
      </c>
      <c r="H401" t="s">
        <v>711</v>
      </c>
      <c r="I401" t="s">
        <v>723</v>
      </c>
      <c r="J401" t="s">
        <v>729</v>
      </c>
      <c r="K401" t="s">
        <v>1112</v>
      </c>
      <c r="L401" s="8">
        <v>432.13</v>
      </c>
      <c r="M401" s="8">
        <v>1034.6600000000001</v>
      </c>
      <c r="N401" s="8">
        <v>9.1999999999999998E-2</v>
      </c>
      <c r="O401">
        <v>16</v>
      </c>
      <c r="P401">
        <f t="shared" si="96"/>
        <v>13</v>
      </c>
      <c r="Q401">
        <f t="shared" si="97"/>
        <v>15031.540480000001</v>
      </c>
      <c r="R401">
        <f t="shared" si="98"/>
        <v>6914.08</v>
      </c>
      <c r="S401">
        <f t="shared" si="99"/>
        <v>8117.4604800000016</v>
      </c>
      <c r="T401">
        <f t="shared" si="100"/>
        <v>0.54002851476204794</v>
      </c>
      <c r="U401" t="str">
        <f t="shared" si="101"/>
        <v>Jan-2025</v>
      </c>
      <c r="V401" t="str">
        <f t="shared" si="102"/>
        <v>Q1-2025</v>
      </c>
      <c r="W401" t="str">
        <f t="shared" si="103"/>
        <v>Medium</v>
      </c>
      <c r="X401" t="str">
        <f t="shared" si="104"/>
        <v>Africa &gt; South Africa &gt; Cape Town</v>
      </c>
      <c r="Y401" t="str" cm="1">
        <f t="array" ref="Y401">TEXT(_xlfn.AGGREGATE(15, 6, IF($E$2:$E$1000=E401, $B$2:$B$1000, ""), 1), "MMM-YYYY")</f>
        <v>Jan-2023</v>
      </c>
      <c r="Z401">
        <f t="shared" si="105"/>
        <v>24</v>
      </c>
      <c r="AA401">
        <f t="shared" si="106"/>
        <v>24</v>
      </c>
      <c r="AB401">
        <f t="shared" si="107"/>
        <v>1785746.8479899997</v>
      </c>
      <c r="AC401">
        <f>SUMIFS($Q$2:Q401, $J$2:J401, J401)</f>
        <v>1523985.2929299993</v>
      </c>
      <c r="AD401">
        <f t="shared" si="108"/>
        <v>0.85341620210354352</v>
      </c>
      <c r="AE401" t="str">
        <f t="shared" si="109"/>
        <v>B</v>
      </c>
      <c r="AF401">
        <f t="shared" si="110"/>
        <v>0</v>
      </c>
      <c r="AG401">
        <f t="shared" si="111"/>
        <v>0</v>
      </c>
      <c r="AH401">
        <f>MIN(StagingTable[[#This Row],[DiscountPct]], ControlPanel!$B$2/100)</f>
        <v>9.1999999999999998E-2</v>
      </c>
      <c r="AI401">
        <f>StagingTable[[#This Row],[UnitCost]] * (1 + ControlPanel!$B$3/100)</f>
        <v>496.94949999999994</v>
      </c>
      <c r="AJ401">
        <f>StagingTable[[#This Row],[Quantity]] * (1 + ControlPanel!$B$4/100)</f>
        <v>19.2</v>
      </c>
      <c r="AK401">
        <f>StagingTable[[#This Row],[UnitPrice]] * StagingTable[[#This Row],[UpliftedQuantity]] * (1 - StagingTable[[#This Row],[AdjustedDiscountPct]])</f>
        <v>18037.848576</v>
      </c>
      <c r="AL401">
        <f>StagingTable[[#This Row],[InflatedUnitCost]] * StagingTable[[#This Row],[UpliftedQuantity]]</f>
        <v>9541.4303999999993</v>
      </c>
      <c r="AM401">
        <f>StagingTable[[#This Row],[ScenarioRevenue]] - StagingTable[[#This Row],[ScenarioCost]]</f>
        <v>8496.418176000001</v>
      </c>
    </row>
    <row r="402" spans="1:39" x14ac:dyDescent="0.35">
      <c r="A402" t="s">
        <v>511</v>
      </c>
      <c r="B402" s="6">
        <v>45544</v>
      </c>
      <c r="C402" s="2">
        <v>45548</v>
      </c>
      <c r="D402" t="s">
        <v>649</v>
      </c>
      <c r="E402" t="s">
        <v>658</v>
      </c>
      <c r="F402" t="s">
        <v>683</v>
      </c>
      <c r="G402" t="s">
        <v>704</v>
      </c>
      <c r="H402" t="s">
        <v>709</v>
      </c>
      <c r="I402" t="s">
        <v>721</v>
      </c>
      <c r="J402" t="s">
        <v>729</v>
      </c>
      <c r="K402" t="s">
        <v>1230</v>
      </c>
      <c r="L402" s="8">
        <v>1133.08</v>
      </c>
      <c r="M402" s="8">
        <v>976.17</v>
      </c>
      <c r="N402" s="8">
        <v>4.2000000000000003E-2</v>
      </c>
      <c r="O402">
        <v>16</v>
      </c>
      <c r="P402">
        <f t="shared" si="96"/>
        <v>4</v>
      </c>
      <c r="Q402">
        <f t="shared" si="97"/>
        <v>14962.733759999999</v>
      </c>
      <c r="R402">
        <f t="shared" si="98"/>
        <v>18129.28</v>
      </c>
      <c r="S402">
        <f t="shared" si="99"/>
        <v>-3166.5462399999997</v>
      </c>
      <c r="T402">
        <f t="shared" si="100"/>
        <v>-0.21162885678452384</v>
      </c>
      <c r="U402" t="str">
        <f t="shared" si="101"/>
        <v>Sep-2024</v>
      </c>
      <c r="V402" t="str">
        <f t="shared" si="102"/>
        <v>Q3-2024</v>
      </c>
      <c r="W402" t="str">
        <f t="shared" si="103"/>
        <v>Medium</v>
      </c>
      <c r="X402" t="str">
        <f t="shared" si="104"/>
        <v>Europe &gt; United Kingdom &gt; London</v>
      </c>
      <c r="Y402" t="str" cm="1">
        <f t="array" ref="Y402">TEXT(_xlfn.AGGREGATE(15, 6, IF($E$2:$E$1000=E402, $B$2:$B$1000, ""), 1), "MMM-YYYY")</f>
        <v>Jan-2023</v>
      </c>
      <c r="Z402">
        <f t="shared" si="105"/>
        <v>20</v>
      </c>
      <c r="AA402">
        <f t="shared" si="106"/>
        <v>20</v>
      </c>
      <c r="AB402">
        <f t="shared" si="107"/>
        <v>1785746.8479899997</v>
      </c>
      <c r="AC402">
        <f>SUMIFS($Q$2:Q402, $J$2:J402, J402)</f>
        <v>1538948.0266899993</v>
      </c>
      <c r="AD402">
        <f t="shared" si="108"/>
        <v>0.86179518021952994</v>
      </c>
      <c r="AE402" t="str">
        <f t="shared" si="109"/>
        <v>B</v>
      </c>
      <c r="AF402">
        <f t="shared" si="110"/>
        <v>1</v>
      </c>
      <c r="AG402">
        <f t="shared" si="111"/>
        <v>0</v>
      </c>
      <c r="AH402">
        <f>MIN(StagingTable[[#This Row],[DiscountPct]], ControlPanel!$B$2/100)</f>
        <v>4.2000000000000003E-2</v>
      </c>
      <c r="AI402">
        <f>StagingTable[[#This Row],[UnitCost]] * (1 + ControlPanel!$B$3/100)</f>
        <v>1303.0419999999999</v>
      </c>
      <c r="AJ402">
        <f>StagingTable[[#This Row],[Quantity]] * (1 + ControlPanel!$B$4/100)</f>
        <v>19.2</v>
      </c>
      <c r="AK402">
        <f>StagingTable[[#This Row],[UnitPrice]] * StagingTable[[#This Row],[UpliftedQuantity]] * (1 - StagingTable[[#This Row],[AdjustedDiscountPct]])</f>
        <v>17955.280511999998</v>
      </c>
      <c r="AL402">
        <f>StagingTable[[#This Row],[InflatedUnitCost]] * StagingTable[[#This Row],[UpliftedQuantity]]</f>
        <v>25018.406399999996</v>
      </c>
      <c r="AM402">
        <f>StagingTable[[#This Row],[ScenarioRevenue]] - StagingTable[[#This Row],[ScenarioCost]]</f>
        <v>-7063.1258879999987</v>
      </c>
    </row>
    <row r="403" spans="1:39" x14ac:dyDescent="0.35">
      <c r="A403" t="s">
        <v>276</v>
      </c>
      <c r="B403" s="6">
        <v>45142</v>
      </c>
      <c r="C403" s="2">
        <v>45162</v>
      </c>
      <c r="D403" t="s">
        <v>648</v>
      </c>
      <c r="E403" t="s">
        <v>655</v>
      </c>
      <c r="F403" t="s">
        <v>672</v>
      </c>
      <c r="G403" t="s">
        <v>703</v>
      </c>
      <c r="H403" t="s">
        <v>711</v>
      </c>
      <c r="I403" t="s">
        <v>1426</v>
      </c>
      <c r="J403" t="s">
        <v>729</v>
      </c>
      <c r="K403" t="s">
        <v>996</v>
      </c>
      <c r="L403" s="8">
        <v>582.88</v>
      </c>
      <c r="M403" s="8">
        <v>1044.1400000000001</v>
      </c>
      <c r="N403" s="8">
        <v>0.216</v>
      </c>
      <c r="O403">
        <v>18</v>
      </c>
      <c r="P403">
        <f t="shared" si="96"/>
        <v>20</v>
      </c>
      <c r="Q403">
        <f t="shared" si="97"/>
        <v>14734.903680000001</v>
      </c>
      <c r="R403">
        <f t="shared" si="98"/>
        <v>10491.84</v>
      </c>
      <c r="S403">
        <f t="shared" si="99"/>
        <v>4243.0636800000011</v>
      </c>
      <c r="T403">
        <f t="shared" si="100"/>
        <v>0.28796005539956138</v>
      </c>
      <c r="U403" t="str">
        <f t="shared" si="101"/>
        <v>Aug-2023</v>
      </c>
      <c r="V403" t="str">
        <f t="shared" si="102"/>
        <v>Q3-2023</v>
      </c>
      <c r="W403" t="str">
        <f t="shared" si="103"/>
        <v>Medium</v>
      </c>
      <c r="X403" t="str">
        <f t="shared" si="104"/>
        <v>Americas &gt; Brazil &gt; Brasília</v>
      </c>
      <c r="Y403" t="str" cm="1">
        <f t="array" ref="Y403">TEXT(_xlfn.AGGREGATE(15, 6, IF($E$2:$E$1000=E403, $B$2:$B$1000, ""), 1), "MMM-YYYY")</f>
        <v>Jan-2023</v>
      </c>
      <c r="Z403">
        <f t="shared" si="105"/>
        <v>7</v>
      </c>
      <c r="AA403">
        <f t="shared" si="106"/>
        <v>7</v>
      </c>
      <c r="AB403">
        <f t="shared" si="107"/>
        <v>1785746.8479899997</v>
      </c>
      <c r="AC403">
        <f>SUMIFS($Q$2:Q403, $J$2:J403, J403)</f>
        <v>1553682.9303699993</v>
      </c>
      <c r="AD403">
        <f t="shared" si="108"/>
        <v>0.8700465758171676</v>
      </c>
      <c r="AE403" t="str">
        <f t="shared" si="109"/>
        <v>B</v>
      </c>
      <c r="AF403">
        <f t="shared" si="110"/>
        <v>0</v>
      </c>
      <c r="AG403">
        <f t="shared" si="111"/>
        <v>1</v>
      </c>
      <c r="AH403">
        <f>MIN(StagingTable[[#This Row],[DiscountPct]], ControlPanel!$B$2/100)</f>
        <v>0.216</v>
      </c>
      <c r="AI403">
        <f>StagingTable[[#This Row],[UnitCost]] * (1 + ControlPanel!$B$3/100)</f>
        <v>670.3119999999999</v>
      </c>
      <c r="AJ403">
        <f>StagingTable[[#This Row],[Quantity]] * (1 + ControlPanel!$B$4/100)</f>
        <v>21.599999999999998</v>
      </c>
      <c r="AK403">
        <f>StagingTable[[#This Row],[UnitPrice]] * StagingTable[[#This Row],[UpliftedQuantity]] * (1 - StagingTable[[#This Row],[AdjustedDiscountPct]])</f>
        <v>17681.884416000001</v>
      </c>
      <c r="AL403">
        <f>StagingTable[[#This Row],[InflatedUnitCost]] * StagingTable[[#This Row],[UpliftedQuantity]]</f>
        <v>14478.739199999996</v>
      </c>
      <c r="AM403">
        <f>StagingTable[[#This Row],[ScenarioRevenue]] - StagingTable[[#This Row],[ScenarioCost]]</f>
        <v>3203.1452160000044</v>
      </c>
    </row>
    <row r="404" spans="1:39" x14ac:dyDescent="0.35">
      <c r="A404" t="s">
        <v>532</v>
      </c>
      <c r="B404" s="6">
        <v>45413</v>
      </c>
      <c r="C404" s="2">
        <v>45438</v>
      </c>
      <c r="D404" t="s">
        <v>649</v>
      </c>
      <c r="E404" t="s">
        <v>656</v>
      </c>
      <c r="F404" t="s">
        <v>671</v>
      </c>
      <c r="G404" t="s">
        <v>703</v>
      </c>
      <c r="H404" t="s">
        <v>707</v>
      </c>
      <c r="I404" t="s">
        <v>717</v>
      </c>
      <c r="J404" t="s">
        <v>729</v>
      </c>
      <c r="K404" t="s">
        <v>1251</v>
      </c>
      <c r="L404" s="8">
        <v>930.71</v>
      </c>
      <c r="M404" s="8">
        <v>1625.42</v>
      </c>
      <c r="N404" s="8">
        <v>0.13800000000000001</v>
      </c>
      <c r="O404">
        <v>10</v>
      </c>
      <c r="P404">
        <f t="shared" si="96"/>
        <v>25</v>
      </c>
      <c r="Q404">
        <f t="shared" si="97"/>
        <v>14011.1204</v>
      </c>
      <c r="R404">
        <f t="shared" si="98"/>
        <v>9307.1</v>
      </c>
      <c r="S404">
        <f t="shared" si="99"/>
        <v>4704.0203999999994</v>
      </c>
      <c r="T404">
        <f t="shared" si="100"/>
        <v>0.33573477821231196</v>
      </c>
      <c r="U404" t="str">
        <f t="shared" si="101"/>
        <v>May-2024</v>
      </c>
      <c r="V404" t="str">
        <f t="shared" si="102"/>
        <v>Q2-2024</v>
      </c>
      <c r="W404" t="str">
        <f t="shared" si="103"/>
        <v>High</v>
      </c>
      <c r="X404" t="str">
        <f t="shared" si="104"/>
        <v>Europe &gt; Germany &gt; Berlin</v>
      </c>
      <c r="Y404" t="str" cm="1">
        <f t="array" ref="Y404">TEXT(_xlfn.AGGREGATE(15, 6, IF($E$2:$E$1000=E404, $B$2:$B$1000, ""), 1), "MMM-YYYY")</f>
        <v>Jan-2023</v>
      </c>
      <c r="Z404">
        <f t="shared" si="105"/>
        <v>16</v>
      </c>
      <c r="AA404">
        <f t="shared" si="106"/>
        <v>16</v>
      </c>
      <c r="AB404">
        <f t="shared" si="107"/>
        <v>1785746.8479899997</v>
      </c>
      <c r="AC404">
        <f>SUMIFS($Q$2:Q404, $J$2:J404, J404)</f>
        <v>1567694.0507699992</v>
      </c>
      <c r="AD404">
        <f t="shared" si="108"/>
        <v>0.87789266016880485</v>
      </c>
      <c r="AE404" t="str">
        <f t="shared" si="109"/>
        <v>B</v>
      </c>
      <c r="AF404">
        <f t="shared" si="110"/>
        <v>0</v>
      </c>
      <c r="AG404">
        <f t="shared" si="111"/>
        <v>0</v>
      </c>
      <c r="AH404">
        <f>MIN(StagingTable[[#This Row],[DiscountPct]], ControlPanel!$B$2/100)</f>
        <v>0.13800000000000001</v>
      </c>
      <c r="AI404">
        <f>StagingTable[[#This Row],[UnitCost]] * (1 + ControlPanel!$B$3/100)</f>
        <v>1070.3164999999999</v>
      </c>
      <c r="AJ404">
        <f>StagingTable[[#This Row],[Quantity]] * (1 + ControlPanel!$B$4/100)</f>
        <v>12</v>
      </c>
      <c r="AK404">
        <f>StagingTable[[#This Row],[UnitPrice]] * StagingTable[[#This Row],[UpliftedQuantity]] * (1 - StagingTable[[#This Row],[AdjustedDiscountPct]])</f>
        <v>16813.34448</v>
      </c>
      <c r="AL404">
        <f>StagingTable[[#This Row],[InflatedUnitCost]] * StagingTable[[#This Row],[UpliftedQuantity]]</f>
        <v>12843.797999999999</v>
      </c>
      <c r="AM404">
        <f>StagingTable[[#This Row],[ScenarioRevenue]] - StagingTable[[#This Row],[ScenarioCost]]</f>
        <v>3969.5464800000009</v>
      </c>
    </row>
    <row r="405" spans="1:39" x14ac:dyDescent="0.35">
      <c r="A405" t="s">
        <v>345</v>
      </c>
      <c r="B405" s="6">
        <v>45914</v>
      </c>
      <c r="C405" s="2">
        <v>45926</v>
      </c>
      <c r="D405" t="s">
        <v>649</v>
      </c>
      <c r="E405" t="s">
        <v>658</v>
      </c>
      <c r="F405" t="s">
        <v>683</v>
      </c>
      <c r="G405" t="s">
        <v>705</v>
      </c>
      <c r="H405" t="s">
        <v>711</v>
      </c>
      <c r="I405" t="s">
        <v>725</v>
      </c>
      <c r="J405" t="s">
        <v>729</v>
      </c>
      <c r="K405" t="s">
        <v>1065</v>
      </c>
      <c r="L405" s="8">
        <v>425.15</v>
      </c>
      <c r="M405" s="8">
        <v>885.92</v>
      </c>
      <c r="N405" s="8">
        <v>0.23899999999999999</v>
      </c>
      <c r="O405">
        <v>20</v>
      </c>
      <c r="P405">
        <f t="shared" si="96"/>
        <v>12</v>
      </c>
      <c r="Q405">
        <f t="shared" si="97"/>
        <v>13483.702399999998</v>
      </c>
      <c r="R405">
        <f t="shared" si="98"/>
        <v>8503</v>
      </c>
      <c r="S405">
        <f t="shared" si="99"/>
        <v>4980.7023999999983</v>
      </c>
      <c r="T405">
        <f t="shared" si="100"/>
        <v>0.36938685327258475</v>
      </c>
      <c r="U405" t="str">
        <f t="shared" si="101"/>
        <v>Sep-2025</v>
      </c>
      <c r="V405" t="str">
        <f t="shared" si="102"/>
        <v>Q3-2025</v>
      </c>
      <c r="W405" t="str">
        <f t="shared" si="103"/>
        <v>Medium</v>
      </c>
      <c r="X405" t="str">
        <f t="shared" si="104"/>
        <v>Europe &gt; United Kingdom &gt; London</v>
      </c>
      <c r="Y405" t="str" cm="1">
        <f t="array" ref="Y405">TEXT(_xlfn.AGGREGATE(15, 6, IF($E$2:$E$1000=E405, $B$2:$B$1000, ""), 1), "MMM-YYYY")</f>
        <v>Jan-2023</v>
      </c>
      <c r="Z405">
        <f t="shared" si="105"/>
        <v>32</v>
      </c>
      <c r="AA405">
        <f t="shared" si="106"/>
        <v>32</v>
      </c>
      <c r="AB405">
        <f t="shared" si="107"/>
        <v>1785746.8479899997</v>
      </c>
      <c r="AC405">
        <f>SUMIFS($Q$2:Q405, $J$2:J405, J405)</f>
        <v>1581177.7531699992</v>
      </c>
      <c r="AD405">
        <f t="shared" si="108"/>
        <v>0.88544339582608855</v>
      </c>
      <c r="AE405" t="str">
        <f t="shared" si="109"/>
        <v>B</v>
      </c>
      <c r="AF405">
        <f t="shared" si="110"/>
        <v>0</v>
      </c>
      <c r="AG405">
        <f t="shared" si="111"/>
        <v>1</v>
      </c>
      <c r="AH405">
        <f>MIN(StagingTable[[#This Row],[DiscountPct]], ControlPanel!$B$2/100)</f>
        <v>0.23899999999999999</v>
      </c>
      <c r="AI405">
        <f>StagingTable[[#This Row],[UnitCost]] * (1 + ControlPanel!$B$3/100)</f>
        <v>488.92249999999996</v>
      </c>
      <c r="AJ405">
        <f>StagingTable[[#This Row],[Quantity]] * (1 + ControlPanel!$B$4/100)</f>
        <v>24</v>
      </c>
      <c r="AK405">
        <f>StagingTable[[#This Row],[UnitPrice]] * StagingTable[[#This Row],[UpliftedQuantity]] * (1 - StagingTable[[#This Row],[AdjustedDiscountPct]])</f>
        <v>16180.442879999999</v>
      </c>
      <c r="AL405">
        <f>StagingTable[[#This Row],[InflatedUnitCost]] * StagingTable[[#This Row],[UpliftedQuantity]]</f>
        <v>11734.14</v>
      </c>
      <c r="AM405">
        <f>StagingTable[[#This Row],[ScenarioRevenue]] - StagingTable[[#This Row],[ScenarioCost]]</f>
        <v>4446.3028799999993</v>
      </c>
    </row>
    <row r="406" spans="1:39" x14ac:dyDescent="0.35">
      <c r="A406" t="s">
        <v>99</v>
      </c>
      <c r="B406" s="6">
        <v>45741</v>
      </c>
      <c r="C406" s="2">
        <v>45764</v>
      </c>
      <c r="D406" t="s">
        <v>649</v>
      </c>
      <c r="E406" t="s">
        <v>658</v>
      </c>
      <c r="F406" t="s">
        <v>683</v>
      </c>
      <c r="G406" t="s">
        <v>704</v>
      </c>
      <c r="H406" t="s">
        <v>707</v>
      </c>
      <c r="I406" t="s">
        <v>722</v>
      </c>
      <c r="J406" t="s">
        <v>729</v>
      </c>
      <c r="K406" t="s">
        <v>818</v>
      </c>
      <c r="L406" s="8">
        <v>1421.19</v>
      </c>
      <c r="M406" s="8">
        <v>1808.26</v>
      </c>
      <c r="N406" s="8">
        <v>0.104</v>
      </c>
      <c r="O406">
        <v>8</v>
      </c>
      <c r="P406">
        <f t="shared" si="96"/>
        <v>23</v>
      </c>
      <c r="Q406">
        <f t="shared" si="97"/>
        <v>12961.607680000001</v>
      </c>
      <c r="R406">
        <f t="shared" si="98"/>
        <v>11369.52</v>
      </c>
      <c r="S406">
        <f t="shared" si="99"/>
        <v>1592.0876800000005</v>
      </c>
      <c r="T406">
        <f t="shared" si="100"/>
        <v>0.12283103449093133</v>
      </c>
      <c r="U406" t="str">
        <f t="shared" si="101"/>
        <v>Mar-2025</v>
      </c>
      <c r="V406" t="str">
        <f t="shared" si="102"/>
        <v>Q1-2025</v>
      </c>
      <c r="W406" t="str">
        <f t="shared" si="103"/>
        <v>High</v>
      </c>
      <c r="X406" t="str">
        <f t="shared" si="104"/>
        <v>Europe &gt; United Kingdom &gt; London</v>
      </c>
      <c r="Y406" t="str" cm="1">
        <f t="array" ref="Y406">TEXT(_xlfn.AGGREGATE(15, 6, IF($E$2:$E$1000=E406, $B$2:$B$1000, ""), 1), "MMM-YYYY")</f>
        <v>Jan-2023</v>
      </c>
      <c r="Z406">
        <f t="shared" si="105"/>
        <v>26</v>
      </c>
      <c r="AA406">
        <f t="shared" si="106"/>
        <v>26</v>
      </c>
      <c r="AB406">
        <f t="shared" si="107"/>
        <v>1785746.8479899997</v>
      </c>
      <c r="AC406">
        <f>SUMIFS($Q$2:Q406, $J$2:J406, J406)</f>
        <v>1594139.3608499991</v>
      </c>
      <c r="AD406">
        <f t="shared" si="108"/>
        <v>0.8927017637714606</v>
      </c>
      <c r="AE406" t="str">
        <f t="shared" si="109"/>
        <v>B</v>
      </c>
      <c r="AF406">
        <f t="shared" si="110"/>
        <v>0</v>
      </c>
      <c r="AG406">
        <f t="shared" si="111"/>
        <v>0</v>
      </c>
      <c r="AH406">
        <f>MIN(StagingTable[[#This Row],[DiscountPct]], ControlPanel!$B$2/100)</f>
        <v>0.104</v>
      </c>
      <c r="AI406">
        <f>StagingTable[[#This Row],[UnitCost]] * (1 + ControlPanel!$B$3/100)</f>
        <v>1634.3685</v>
      </c>
      <c r="AJ406">
        <f>StagingTable[[#This Row],[Quantity]] * (1 + ControlPanel!$B$4/100)</f>
        <v>9.6</v>
      </c>
      <c r="AK406">
        <f>StagingTable[[#This Row],[UnitPrice]] * StagingTable[[#This Row],[UpliftedQuantity]] * (1 - StagingTable[[#This Row],[AdjustedDiscountPct]])</f>
        <v>15553.929215999999</v>
      </c>
      <c r="AL406">
        <f>StagingTable[[#This Row],[InflatedUnitCost]] * StagingTable[[#This Row],[UpliftedQuantity]]</f>
        <v>15689.937599999999</v>
      </c>
      <c r="AM406">
        <f>StagingTable[[#This Row],[ScenarioRevenue]] - StagingTable[[#This Row],[ScenarioCost]]</f>
        <v>-136.00838400000066</v>
      </c>
    </row>
    <row r="407" spans="1:39" x14ac:dyDescent="0.35">
      <c r="A407" t="s">
        <v>578</v>
      </c>
      <c r="B407" s="6">
        <v>45692</v>
      </c>
      <c r="C407" s="2">
        <v>45696</v>
      </c>
      <c r="D407" t="s">
        <v>649</v>
      </c>
      <c r="E407" t="s">
        <v>658</v>
      </c>
      <c r="F407" t="s">
        <v>693</v>
      </c>
      <c r="G407" t="s">
        <v>706</v>
      </c>
      <c r="H407" t="s">
        <v>709</v>
      </c>
      <c r="I407" t="s">
        <v>716</v>
      </c>
      <c r="J407" t="s">
        <v>729</v>
      </c>
      <c r="K407" t="s">
        <v>1296</v>
      </c>
      <c r="L407" s="8">
        <v>586.21</v>
      </c>
      <c r="M407" s="8">
        <v>727.22</v>
      </c>
      <c r="N407" s="8">
        <v>6.8000000000000005E-2</v>
      </c>
      <c r="O407">
        <v>18</v>
      </c>
      <c r="P407">
        <f t="shared" si="96"/>
        <v>4</v>
      </c>
      <c r="Q407">
        <f t="shared" si="97"/>
        <v>12199.842720000001</v>
      </c>
      <c r="R407">
        <f t="shared" si="98"/>
        <v>10551.78</v>
      </c>
      <c r="S407">
        <f t="shared" si="99"/>
        <v>1648.0627199999999</v>
      </c>
      <c r="T407">
        <f t="shared" si="100"/>
        <v>0.13508884973559723</v>
      </c>
      <c r="U407" t="str">
        <f t="shared" si="101"/>
        <v>Feb-2025</v>
      </c>
      <c r="V407" t="str">
        <f t="shared" si="102"/>
        <v>Q1-2025</v>
      </c>
      <c r="W407" t="str">
        <f t="shared" si="103"/>
        <v>Low</v>
      </c>
      <c r="X407" t="str">
        <f t="shared" si="104"/>
        <v>Europe &gt; United Kingdom &gt; Manchester</v>
      </c>
      <c r="Y407" t="str" cm="1">
        <f t="array" ref="Y407">TEXT(_xlfn.AGGREGATE(15, 6, IF($E$2:$E$1000=E407, $B$2:$B$1000, ""), 1), "MMM-YYYY")</f>
        <v>Jan-2023</v>
      </c>
      <c r="Z407">
        <f t="shared" si="105"/>
        <v>25</v>
      </c>
      <c r="AA407">
        <f t="shared" si="106"/>
        <v>25</v>
      </c>
      <c r="AB407">
        <f t="shared" si="107"/>
        <v>1785746.8479899997</v>
      </c>
      <c r="AC407">
        <f>SUMIFS($Q$2:Q407, $J$2:J407, J407)</f>
        <v>1606339.2035699992</v>
      </c>
      <c r="AD407">
        <f t="shared" si="108"/>
        <v>0.89953355111787647</v>
      </c>
      <c r="AE407" t="str">
        <f t="shared" si="109"/>
        <v>B</v>
      </c>
      <c r="AF407">
        <f t="shared" si="110"/>
        <v>1</v>
      </c>
      <c r="AG407">
        <f t="shared" si="111"/>
        <v>0</v>
      </c>
      <c r="AH407">
        <f>MIN(StagingTable[[#This Row],[DiscountPct]], ControlPanel!$B$2/100)</f>
        <v>6.8000000000000005E-2</v>
      </c>
      <c r="AI407">
        <f>StagingTable[[#This Row],[UnitCost]] * (1 + ControlPanel!$B$3/100)</f>
        <v>674.14149999999995</v>
      </c>
      <c r="AJ407">
        <f>StagingTable[[#This Row],[Quantity]] * (1 + ControlPanel!$B$4/100)</f>
        <v>21.599999999999998</v>
      </c>
      <c r="AK407">
        <f>StagingTable[[#This Row],[UnitPrice]] * StagingTable[[#This Row],[UpliftedQuantity]] * (1 - StagingTable[[#This Row],[AdjustedDiscountPct]])</f>
        <v>14639.811263999998</v>
      </c>
      <c r="AL407">
        <f>StagingTable[[#This Row],[InflatedUnitCost]] * StagingTable[[#This Row],[UpliftedQuantity]]</f>
        <v>14561.456399999997</v>
      </c>
      <c r="AM407">
        <f>StagingTable[[#This Row],[ScenarioRevenue]] - StagingTable[[#This Row],[ScenarioCost]]</f>
        <v>78.354864000000816</v>
      </c>
    </row>
    <row r="408" spans="1:39" x14ac:dyDescent="0.35">
      <c r="A408" t="s">
        <v>47</v>
      </c>
      <c r="B408" s="6">
        <v>45862</v>
      </c>
      <c r="C408" s="2">
        <v>45875</v>
      </c>
      <c r="D408" t="s">
        <v>646</v>
      </c>
      <c r="E408" t="s">
        <v>661</v>
      </c>
      <c r="F408" t="s">
        <v>682</v>
      </c>
      <c r="G408" t="s">
        <v>702</v>
      </c>
      <c r="H408" t="s">
        <v>709</v>
      </c>
      <c r="I408" t="s">
        <v>726</v>
      </c>
      <c r="J408" t="s">
        <v>729</v>
      </c>
      <c r="K408" t="s">
        <v>766</v>
      </c>
      <c r="L408" s="8">
        <v>1463.9</v>
      </c>
      <c r="M408" s="8">
        <v>2633.02</v>
      </c>
      <c r="N408" s="8">
        <v>8.4000000000000005E-2</v>
      </c>
      <c r="O408">
        <v>5</v>
      </c>
      <c r="P408">
        <f t="shared" si="96"/>
        <v>13</v>
      </c>
      <c r="Q408">
        <f t="shared" si="97"/>
        <v>12059.231600000001</v>
      </c>
      <c r="R408">
        <f t="shared" si="98"/>
        <v>7319.5</v>
      </c>
      <c r="S408">
        <f t="shared" si="99"/>
        <v>4739.731600000001</v>
      </c>
      <c r="T408">
        <f t="shared" si="100"/>
        <v>0.39303761277791538</v>
      </c>
      <c r="U408" t="str">
        <f t="shared" si="101"/>
        <v>Jul-2025</v>
      </c>
      <c r="V408" t="str">
        <f t="shared" si="102"/>
        <v>Q3-2025</v>
      </c>
      <c r="W408" t="str">
        <f t="shared" si="103"/>
        <v>High</v>
      </c>
      <c r="X408" t="str">
        <f t="shared" si="104"/>
        <v>Africa &gt; South Africa &gt; Johannesburg</v>
      </c>
      <c r="Y408" t="str" cm="1">
        <f t="array" ref="Y408">TEXT(_xlfn.AGGREGATE(15, 6, IF($E$2:$E$1000=E408, $B$2:$B$1000, ""), 1), "MMM-YYYY")</f>
        <v>Jan-2023</v>
      </c>
      <c r="Z408">
        <f t="shared" si="105"/>
        <v>30</v>
      </c>
      <c r="AA408">
        <f t="shared" si="106"/>
        <v>30</v>
      </c>
      <c r="AB408">
        <f t="shared" si="107"/>
        <v>1785746.8479899997</v>
      </c>
      <c r="AC408">
        <f>SUMIFS($Q$2:Q408, $J$2:J408, J408)</f>
        <v>1618398.4351699993</v>
      </c>
      <c r="AD408">
        <f t="shared" si="108"/>
        <v>0.90628659767292075</v>
      </c>
      <c r="AE408" t="str">
        <f t="shared" si="109"/>
        <v>B</v>
      </c>
      <c r="AF408">
        <f t="shared" si="110"/>
        <v>0</v>
      </c>
      <c r="AG408">
        <f t="shared" si="111"/>
        <v>0</v>
      </c>
      <c r="AH408">
        <f>MIN(StagingTable[[#This Row],[DiscountPct]], ControlPanel!$B$2/100)</f>
        <v>8.4000000000000005E-2</v>
      </c>
      <c r="AI408">
        <f>StagingTable[[#This Row],[UnitCost]] * (1 + ControlPanel!$B$3/100)</f>
        <v>1683.4849999999999</v>
      </c>
      <c r="AJ408">
        <f>StagingTable[[#This Row],[Quantity]] * (1 + ControlPanel!$B$4/100)</f>
        <v>6</v>
      </c>
      <c r="AK408">
        <f>StagingTable[[#This Row],[UnitPrice]] * StagingTable[[#This Row],[UpliftedQuantity]] * (1 - StagingTable[[#This Row],[AdjustedDiscountPct]])</f>
        <v>14471.07792</v>
      </c>
      <c r="AL408">
        <f>StagingTable[[#This Row],[InflatedUnitCost]] * StagingTable[[#This Row],[UpliftedQuantity]]</f>
        <v>10100.91</v>
      </c>
      <c r="AM408">
        <f>StagingTable[[#This Row],[ScenarioRevenue]] - StagingTable[[#This Row],[ScenarioCost]]</f>
        <v>4370.1679199999999</v>
      </c>
    </row>
    <row r="409" spans="1:39" x14ac:dyDescent="0.35">
      <c r="A409" t="s">
        <v>638</v>
      </c>
      <c r="B409" s="6">
        <v>45141</v>
      </c>
      <c r="C409" s="2">
        <v>45148</v>
      </c>
      <c r="D409" t="s">
        <v>647</v>
      </c>
      <c r="E409" t="s">
        <v>659</v>
      </c>
      <c r="F409" t="s">
        <v>685</v>
      </c>
      <c r="G409" t="s">
        <v>703</v>
      </c>
      <c r="H409" t="s">
        <v>711</v>
      </c>
      <c r="I409" t="s">
        <v>713</v>
      </c>
      <c r="J409" t="s">
        <v>729</v>
      </c>
      <c r="K409" t="s">
        <v>1356</v>
      </c>
      <c r="L409" s="8">
        <v>1021.97</v>
      </c>
      <c r="M409" s="8">
        <v>2296.25</v>
      </c>
      <c r="N409" s="8">
        <v>0.161</v>
      </c>
      <c r="O409">
        <v>6</v>
      </c>
      <c r="P409">
        <f t="shared" si="96"/>
        <v>7</v>
      </c>
      <c r="Q409">
        <f t="shared" si="97"/>
        <v>11559.3225</v>
      </c>
      <c r="R409">
        <f t="shared" si="98"/>
        <v>6131.82</v>
      </c>
      <c r="S409">
        <f t="shared" si="99"/>
        <v>5427.5025000000005</v>
      </c>
      <c r="T409">
        <f t="shared" si="100"/>
        <v>0.46953465482081674</v>
      </c>
      <c r="U409" t="str">
        <f t="shared" si="101"/>
        <v>Aug-2023</v>
      </c>
      <c r="V409" t="str">
        <f t="shared" si="102"/>
        <v>Q3-2023</v>
      </c>
      <c r="W409" t="str">
        <f t="shared" si="103"/>
        <v>High</v>
      </c>
      <c r="X409" t="str">
        <f t="shared" si="104"/>
        <v>Asia &gt; China &gt; Shanghai</v>
      </c>
      <c r="Y409" t="str" cm="1">
        <f t="array" ref="Y409">TEXT(_xlfn.AGGREGATE(15, 6, IF($E$2:$E$1000=E409, $B$2:$B$1000, ""), 1), "MMM-YYYY")</f>
        <v>Jan-2023</v>
      </c>
      <c r="Z409">
        <f t="shared" si="105"/>
        <v>7</v>
      </c>
      <c r="AA409">
        <f t="shared" si="106"/>
        <v>7</v>
      </c>
      <c r="AB409">
        <f t="shared" si="107"/>
        <v>1785746.8479899997</v>
      </c>
      <c r="AC409">
        <f>SUMIFS($Q$2:Q409, $J$2:J409, J409)</f>
        <v>1629957.7576699993</v>
      </c>
      <c r="AD409">
        <f t="shared" si="108"/>
        <v>0.91275970023670849</v>
      </c>
      <c r="AE409" t="str">
        <f t="shared" si="109"/>
        <v>B</v>
      </c>
      <c r="AF409">
        <f t="shared" si="110"/>
        <v>1</v>
      </c>
      <c r="AG409">
        <f t="shared" si="111"/>
        <v>0</v>
      </c>
      <c r="AH409">
        <f>MIN(StagingTable[[#This Row],[DiscountPct]], ControlPanel!$B$2/100)</f>
        <v>0.161</v>
      </c>
      <c r="AI409">
        <f>StagingTable[[#This Row],[UnitCost]] * (1 + ControlPanel!$B$3/100)</f>
        <v>1175.2655</v>
      </c>
      <c r="AJ409">
        <f>StagingTable[[#This Row],[Quantity]] * (1 + ControlPanel!$B$4/100)</f>
        <v>7.1999999999999993</v>
      </c>
      <c r="AK409">
        <f>StagingTable[[#This Row],[UnitPrice]] * StagingTable[[#This Row],[UpliftedQuantity]] * (1 - StagingTable[[#This Row],[AdjustedDiscountPct]])</f>
        <v>13871.187</v>
      </c>
      <c r="AL409">
        <f>StagingTable[[#This Row],[InflatedUnitCost]] * StagingTable[[#This Row],[UpliftedQuantity]]</f>
        <v>8461.9115999999995</v>
      </c>
      <c r="AM409">
        <f>StagingTable[[#This Row],[ScenarioRevenue]] - StagingTable[[#This Row],[ScenarioCost]]</f>
        <v>5409.2754000000004</v>
      </c>
    </row>
    <row r="410" spans="1:39" x14ac:dyDescent="0.35">
      <c r="A410" t="s">
        <v>144</v>
      </c>
      <c r="B410" s="6">
        <v>44948</v>
      </c>
      <c r="C410" s="2">
        <v>44956</v>
      </c>
      <c r="D410" t="s">
        <v>648</v>
      </c>
      <c r="E410" t="s">
        <v>660</v>
      </c>
      <c r="F410" t="s">
        <v>686</v>
      </c>
      <c r="G410" t="s">
        <v>705</v>
      </c>
      <c r="H410" t="s">
        <v>708</v>
      </c>
      <c r="I410" t="s">
        <v>720</v>
      </c>
      <c r="J410" t="s">
        <v>729</v>
      </c>
      <c r="K410" t="s">
        <v>863</v>
      </c>
      <c r="L410" s="8">
        <v>413.52</v>
      </c>
      <c r="M410" s="8">
        <v>1004.34</v>
      </c>
      <c r="N410" s="8">
        <v>0.111</v>
      </c>
      <c r="O410">
        <v>12</v>
      </c>
      <c r="P410">
        <f t="shared" si="96"/>
        <v>8</v>
      </c>
      <c r="Q410">
        <f t="shared" si="97"/>
        <v>10714.29912</v>
      </c>
      <c r="R410">
        <f t="shared" si="98"/>
        <v>4962.24</v>
      </c>
      <c r="S410">
        <f t="shared" si="99"/>
        <v>5752.0591199999999</v>
      </c>
      <c r="T410">
        <f t="shared" si="100"/>
        <v>0.53685817948304582</v>
      </c>
      <c r="U410" t="str">
        <f t="shared" si="101"/>
        <v>Jan-2023</v>
      </c>
      <c r="V410" t="str">
        <f t="shared" si="102"/>
        <v>Q1-2023</v>
      </c>
      <c r="W410" t="str">
        <f t="shared" si="103"/>
        <v>Medium</v>
      </c>
      <c r="X410" t="str">
        <f t="shared" si="104"/>
        <v>Americas &gt; USA &gt; San Francisco</v>
      </c>
      <c r="Y410" t="str" cm="1">
        <f t="array" ref="Y410">TEXT(_xlfn.AGGREGATE(15, 6, IF($E$2:$E$1000=E410, $B$2:$B$1000, ""), 1), "MMM-YYYY")</f>
        <v>Jan-2023</v>
      </c>
      <c r="Z410">
        <f t="shared" si="105"/>
        <v>0</v>
      </c>
      <c r="AA410">
        <f t="shared" si="106"/>
        <v>0</v>
      </c>
      <c r="AB410">
        <f t="shared" si="107"/>
        <v>1785746.8479899997</v>
      </c>
      <c r="AC410">
        <f>SUMIFS($Q$2:Q410, $J$2:J410, J410)</f>
        <v>1640672.0567899994</v>
      </c>
      <c r="AD410">
        <f t="shared" si="108"/>
        <v>0.91875959833652032</v>
      </c>
      <c r="AE410" t="str">
        <f t="shared" si="109"/>
        <v>B</v>
      </c>
      <c r="AF410">
        <f t="shared" si="110"/>
        <v>0</v>
      </c>
      <c r="AG410">
        <f t="shared" si="111"/>
        <v>0</v>
      </c>
      <c r="AH410">
        <f>MIN(StagingTable[[#This Row],[DiscountPct]], ControlPanel!$B$2/100)</f>
        <v>0.111</v>
      </c>
      <c r="AI410">
        <f>StagingTable[[#This Row],[UnitCost]] * (1 + ControlPanel!$B$3/100)</f>
        <v>475.54799999999994</v>
      </c>
      <c r="AJ410">
        <f>StagingTable[[#This Row],[Quantity]] * (1 + ControlPanel!$B$4/100)</f>
        <v>14.399999999999999</v>
      </c>
      <c r="AK410">
        <f>StagingTable[[#This Row],[UnitPrice]] * StagingTable[[#This Row],[UpliftedQuantity]] * (1 - StagingTable[[#This Row],[AdjustedDiscountPct]])</f>
        <v>12857.158943999999</v>
      </c>
      <c r="AL410">
        <f>StagingTable[[#This Row],[InflatedUnitCost]] * StagingTable[[#This Row],[UpliftedQuantity]]</f>
        <v>6847.8911999999982</v>
      </c>
      <c r="AM410">
        <f>StagingTable[[#This Row],[ScenarioRevenue]] - StagingTable[[#This Row],[ScenarioCost]]</f>
        <v>6009.2677440000007</v>
      </c>
    </row>
    <row r="411" spans="1:39" x14ac:dyDescent="0.35">
      <c r="A411" t="s">
        <v>105</v>
      </c>
      <c r="B411" s="6">
        <v>45775</v>
      </c>
      <c r="C411" s="2">
        <v>45792</v>
      </c>
      <c r="D411" t="s">
        <v>647</v>
      </c>
      <c r="E411" t="s">
        <v>652</v>
      </c>
      <c r="F411" t="s">
        <v>694</v>
      </c>
      <c r="G411" t="s">
        <v>702</v>
      </c>
      <c r="H411" t="s">
        <v>711</v>
      </c>
      <c r="I411" t="s">
        <v>725</v>
      </c>
      <c r="J411" t="s">
        <v>729</v>
      </c>
      <c r="K411" t="s">
        <v>824</v>
      </c>
      <c r="L411" s="8">
        <v>691.19</v>
      </c>
      <c r="M411" s="8">
        <v>1284.3</v>
      </c>
      <c r="N411" s="8">
        <v>7.3999999999999996E-2</v>
      </c>
      <c r="O411">
        <v>9</v>
      </c>
      <c r="P411">
        <f t="shared" si="96"/>
        <v>17</v>
      </c>
      <c r="Q411">
        <f t="shared" si="97"/>
        <v>10703.3562</v>
      </c>
      <c r="R411">
        <f t="shared" si="98"/>
        <v>6220.7100000000009</v>
      </c>
      <c r="S411">
        <f t="shared" si="99"/>
        <v>4482.6461999999992</v>
      </c>
      <c r="T411">
        <f t="shared" si="100"/>
        <v>0.41880753253825181</v>
      </c>
      <c r="U411" t="str">
        <f t="shared" si="101"/>
        <v>Apr-2025</v>
      </c>
      <c r="V411" t="str">
        <f t="shared" si="102"/>
        <v>Q2-2025</v>
      </c>
      <c r="W411" t="str">
        <f t="shared" si="103"/>
        <v>Medium</v>
      </c>
      <c r="X411" t="str">
        <f t="shared" si="104"/>
        <v>Asia &gt; Japan &gt; Nagoya</v>
      </c>
      <c r="Y411" t="str" cm="1">
        <f t="array" ref="Y411">TEXT(_xlfn.AGGREGATE(15, 6, IF($E$2:$E$1000=E411, $B$2:$B$1000, ""), 1), "MMM-YYYY")</f>
        <v>Mar-2023</v>
      </c>
      <c r="Z411">
        <f t="shared" si="105"/>
        <v>25</v>
      </c>
      <c r="AA411">
        <f t="shared" si="106"/>
        <v>25</v>
      </c>
      <c r="AB411">
        <f t="shared" si="107"/>
        <v>1785746.8479899997</v>
      </c>
      <c r="AC411">
        <f>SUMIFS($Q$2:Q411, $J$2:J411, J411)</f>
        <v>1651375.4129899994</v>
      </c>
      <c r="AD411">
        <f t="shared" si="108"/>
        <v>0.92475336851287404</v>
      </c>
      <c r="AE411" t="str">
        <f t="shared" si="109"/>
        <v>B</v>
      </c>
      <c r="AF411">
        <f t="shared" si="110"/>
        <v>0</v>
      </c>
      <c r="AG411">
        <f t="shared" si="111"/>
        <v>0</v>
      </c>
      <c r="AH411">
        <f>MIN(StagingTable[[#This Row],[DiscountPct]], ControlPanel!$B$2/100)</f>
        <v>7.3999999999999996E-2</v>
      </c>
      <c r="AI411">
        <f>StagingTable[[#This Row],[UnitCost]] * (1 + ControlPanel!$B$3/100)</f>
        <v>794.86850000000004</v>
      </c>
      <c r="AJ411">
        <f>StagingTable[[#This Row],[Quantity]] * (1 + ControlPanel!$B$4/100)</f>
        <v>10.799999999999999</v>
      </c>
      <c r="AK411">
        <f>StagingTable[[#This Row],[UnitPrice]] * StagingTable[[#This Row],[UpliftedQuantity]] * (1 - StagingTable[[#This Row],[AdjustedDiscountPct]])</f>
        <v>12844.02744</v>
      </c>
      <c r="AL411">
        <f>StagingTable[[#This Row],[InflatedUnitCost]] * StagingTable[[#This Row],[UpliftedQuantity]]</f>
        <v>8584.5797999999995</v>
      </c>
      <c r="AM411">
        <f>StagingTable[[#This Row],[ScenarioRevenue]] - StagingTable[[#This Row],[ScenarioCost]]</f>
        <v>4259.4476400000003</v>
      </c>
    </row>
    <row r="412" spans="1:39" x14ac:dyDescent="0.35">
      <c r="A412" t="s">
        <v>170</v>
      </c>
      <c r="B412" s="6">
        <v>45511</v>
      </c>
      <c r="C412" s="2">
        <v>45521</v>
      </c>
      <c r="D412" t="s">
        <v>647</v>
      </c>
      <c r="E412" t="s">
        <v>652</v>
      </c>
      <c r="F412" t="s">
        <v>666</v>
      </c>
      <c r="G412" t="s">
        <v>704</v>
      </c>
      <c r="H412" t="s">
        <v>708</v>
      </c>
      <c r="I412" t="s">
        <v>723</v>
      </c>
      <c r="J412" t="s">
        <v>729</v>
      </c>
      <c r="K412" t="s">
        <v>889</v>
      </c>
      <c r="L412" s="8">
        <v>436.58</v>
      </c>
      <c r="M412" s="8">
        <v>527.48</v>
      </c>
      <c r="N412" s="8">
        <v>0.111</v>
      </c>
      <c r="O412">
        <v>22</v>
      </c>
      <c r="P412">
        <f t="shared" si="96"/>
        <v>10</v>
      </c>
      <c r="Q412">
        <f t="shared" si="97"/>
        <v>10316.453840000002</v>
      </c>
      <c r="R412">
        <f t="shared" si="98"/>
        <v>9604.76</v>
      </c>
      <c r="S412">
        <f t="shared" si="99"/>
        <v>711.69384000000173</v>
      </c>
      <c r="T412">
        <f t="shared" si="100"/>
        <v>6.8986286473802672E-2</v>
      </c>
      <c r="U412" t="str">
        <f t="shared" si="101"/>
        <v>Aug-2024</v>
      </c>
      <c r="V412" t="str">
        <f t="shared" si="102"/>
        <v>Q3-2024</v>
      </c>
      <c r="W412" t="str">
        <f t="shared" si="103"/>
        <v>Low</v>
      </c>
      <c r="X412" t="str">
        <f t="shared" si="104"/>
        <v>Asia &gt; Japan &gt; Osaka</v>
      </c>
      <c r="Y412" t="str" cm="1">
        <f t="array" ref="Y412">TEXT(_xlfn.AGGREGATE(15, 6, IF($E$2:$E$1000=E412, $B$2:$B$1000, ""), 1), "MMM-YYYY")</f>
        <v>Mar-2023</v>
      </c>
      <c r="Z412">
        <f t="shared" si="105"/>
        <v>17</v>
      </c>
      <c r="AA412">
        <f t="shared" si="106"/>
        <v>17</v>
      </c>
      <c r="AB412">
        <f t="shared" si="107"/>
        <v>1785746.8479899997</v>
      </c>
      <c r="AC412">
        <f>SUMIFS($Q$2:Q412, $J$2:J412, J412)</f>
        <v>1661691.8668299995</v>
      </c>
      <c r="AD412">
        <f t="shared" si="108"/>
        <v>0.93053047731842065</v>
      </c>
      <c r="AE412" t="str">
        <f t="shared" si="109"/>
        <v>B</v>
      </c>
      <c r="AF412">
        <f t="shared" si="110"/>
        <v>0</v>
      </c>
      <c r="AG412">
        <f t="shared" si="111"/>
        <v>0</v>
      </c>
      <c r="AH412">
        <f>MIN(StagingTable[[#This Row],[DiscountPct]], ControlPanel!$B$2/100)</f>
        <v>0.111</v>
      </c>
      <c r="AI412">
        <f>StagingTable[[#This Row],[UnitCost]] * (1 + ControlPanel!$B$3/100)</f>
        <v>502.06699999999995</v>
      </c>
      <c r="AJ412">
        <f>StagingTable[[#This Row],[Quantity]] * (1 + ControlPanel!$B$4/100)</f>
        <v>26.4</v>
      </c>
      <c r="AK412">
        <f>StagingTable[[#This Row],[UnitPrice]] * StagingTable[[#This Row],[UpliftedQuantity]] * (1 - StagingTable[[#This Row],[AdjustedDiscountPct]])</f>
        <v>12379.744607999999</v>
      </c>
      <c r="AL412">
        <f>StagingTable[[#This Row],[InflatedUnitCost]] * StagingTable[[#This Row],[UpliftedQuantity]]</f>
        <v>13254.568799999997</v>
      </c>
      <c r="AM412">
        <f>StagingTable[[#This Row],[ScenarioRevenue]] - StagingTable[[#This Row],[ScenarioCost]]</f>
        <v>-874.82419199999822</v>
      </c>
    </row>
    <row r="413" spans="1:39" x14ac:dyDescent="0.35">
      <c r="A413" t="s">
        <v>88</v>
      </c>
      <c r="B413" s="6">
        <v>45641</v>
      </c>
      <c r="C413" s="2">
        <v>45646</v>
      </c>
      <c r="D413" t="s">
        <v>647</v>
      </c>
      <c r="E413" t="s">
        <v>659</v>
      </c>
      <c r="F413" t="s">
        <v>676</v>
      </c>
      <c r="G413" t="s">
        <v>705</v>
      </c>
      <c r="H413" t="s">
        <v>711</v>
      </c>
      <c r="I413" t="s">
        <v>713</v>
      </c>
      <c r="J413" t="s">
        <v>729</v>
      </c>
      <c r="K413" t="s">
        <v>807</v>
      </c>
      <c r="L413" s="8">
        <v>717.55</v>
      </c>
      <c r="M413" s="8">
        <v>546.42999999999995</v>
      </c>
      <c r="N413" s="8">
        <v>4.7E-2</v>
      </c>
      <c r="O413">
        <v>19</v>
      </c>
      <c r="P413">
        <f t="shared" si="96"/>
        <v>5</v>
      </c>
      <c r="Q413">
        <f t="shared" si="97"/>
        <v>9894.2080099999985</v>
      </c>
      <c r="R413">
        <f t="shared" si="98"/>
        <v>13633.449999999999</v>
      </c>
      <c r="S413">
        <f t="shared" si="99"/>
        <v>-3739.2419900000004</v>
      </c>
      <c r="T413">
        <f t="shared" si="100"/>
        <v>-0.37792231437026369</v>
      </c>
      <c r="U413" t="str">
        <f t="shared" si="101"/>
        <v>Dec-2024</v>
      </c>
      <c r="V413" t="str">
        <f t="shared" si="102"/>
        <v>Q4-2024</v>
      </c>
      <c r="W413" t="str">
        <f t="shared" si="103"/>
        <v>Low</v>
      </c>
      <c r="X413" t="str">
        <f t="shared" si="104"/>
        <v>Asia &gt; China &gt; Shenzhen</v>
      </c>
      <c r="Y413" t="str" cm="1">
        <f t="array" ref="Y413">TEXT(_xlfn.AGGREGATE(15, 6, IF($E$2:$E$1000=E413, $B$2:$B$1000, ""), 1), "MMM-YYYY")</f>
        <v>Jan-2023</v>
      </c>
      <c r="Z413">
        <f t="shared" si="105"/>
        <v>23</v>
      </c>
      <c r="AA413">
        <f t="shared" si="106"/>
        <v>23</v>
      </c>
      <c r="AB413">
        <f t="shared" si="107"/>
        <v>1785746.8479899997</v>
      </c>
      <c r="AC413">
        <f>SUMIFS($Q$2:Q413, $J$2:J413, J413)</f>
        <v>1671586.0748399994</v>
      </c>
      <c r="AD413">
        <f t="shared" si="108"/>
        <v>0.93607113277086429</v>
      </c>
      <c r="AE413" t="str">
        <f t="shared" si="109"/>
        <v>B</v>
      </c>
      <c r="AF413">
        <f t="shared" si="110"/>
        <v>1</v>
      </c>
      <c r="AG413">
        <f t="shared" si="111"/>
        <v>0</v>
      </c>
      <c r="AH413">
        <f>MIN(StagingTable[[#This Row],[DiscountPct]], ControlPanel!$B$2/100)</f>
        <v>4.7E-2</v>
      </c>
      <c r="AI413">
        <f>StagingTable[[#This Row],[UnitCost]] * (1 + ControlPanel!$B$3/100)</f>
        <v>825.18249999999989</v>
      </c>
      <c r="AJ413">
        <f>StagingTable[[#This Row],[Quantity]] * (1 + ControlPanel!$B$4/100)</f>
        <v>22.8</v>
      </c>
      <c r="AK413">
        <f>StagingTable[[#This Row],[UnitPrice]] * StagingTable[[#This Row],[UpliftedQuantity]] * (1 - StagingTable[[#This Row],[AdjustedDiscountPct]])</f>
        <v>11873.049611999999</v>
      </c>
      <c r="AL413">
        <f>StagingTable[[#This Row],[InflatedUnitCost]] * StagingTable[[#This Row],[UpliftedQuantity]]</f>
        <v>18814.160999999996</v>
      </c>
      <c r="AM413">
        <f>StagingTable[[#This Row],[ScenarioRevenue]] - StagingTable[[#This Row],[ScenarioCost]]</f>
        <v>-6941.1113879999975</v>
      </c>
    </row>
    <row r="414" spans="1:39" x14ac:dyDescent="0.35">
      <c r="A414" t="s">
        <v>331</v>
      </c>
      <c r="B414" s="6">
        <v>45244</v>
      </c>
      <c r="C414" s="2">
        <v>45260</v>
      </c>
      <c r="D414" t="s">
        <v>648</v>
      </c>
      <c r="E414" t="s">
        <v>655</v>
      </c>
      <c r="F414" t="s">
        <v>670</v>
      </c>
      <c r="G414" t="s">
        <v>706</v>
      </c>
      <c r="H414" t="s">
        <v>711</v>
      </c>
      <c r="I414" t="s">
        <v>723</v>
      </c>
      <c r="J414" t="s">
        <v>729</v>
      </c>
      <c r="K414" t="s">
        <v>1051</v>
      </c>
      <c r="L414" s="8">
        <v>1017.92</v>
      </c>
      <c r="M414" s="8">
        <v>1175.25</v>
      </c>
      <c r="N414" s="8">
        <v>7.4999999999999997E-2</v>
      </c>
      <c r="O414">
        <v>9</v>
      </c>
      <c r="P414">
        <f t="shared" si="96"/>
        <v>16</v>
      </c>
      <c r="Q414">
        <f t="shared" si="97"/>
        <v>9783.9562500000011</v>
      </c>
      <c r="R414">
        <f t="shared" si="98"/>
        <v>9161.2799999999988</v>
      </c>
      <c r="S414">
        <f t="shared" si="99"/>
        <v>622.67625000000226</v>
      </c>
      <c r="T414">
        <f t="shared" si="100"/>
        <v>6.3642583234159722E-2</v>
      </c>
      <c r="U414" t="str">
        <f t="shared" si="101"/>
        <v>Nov-2023</v>
      </c>
      <c r="V414" t="str">
        <f t="shared" si="102"/>
        <v>Q4-2023</v>
      </c>
      <c r="W414" t="str">
        <f t="shared" si="103"/>
        <v>Medium</v>
      </c>
      <c r="X414" t="str">
        <f t="shared" si="104"/>
        <v>Americas &gt; Brazil &gt; São Paulo</v>
      </c>
      <c r="Y414" t="str" cm="1">
        <f t="array" ref="Y414">TEXT(_xlfn.AGGREGATE(15, 6, IF($E$2:$E$1000=E414, $B$2:$B$1000, ""), 1), "MMM-YYYY")</f>
        <v>Jan-2023</v>
      </c>
      <c r="Z414">
        <f t="shared" si="105"/>
        <v>10</v>
      </c>
      <c r="AA414">
        <f t="shared" si="106"/>
        <v>10</v>
      </c>
      <c r="AB414">
        <f t="shared" si="107"/>
        <v>1785746.8479899997</v>
      </c>
      <c r="AC414">
        <f>SUMIFS($Q$2:Q414, $J$2:J414, J414)</f>
        <v>1681370.0310899995</v>
      </c>
      <c r="AD414">
        <f t="shared" si="108"/>
        <v>0.94155004836352663</v>
      </c>
      <c r="AE414" t="str">
        <f t="shared" si="109"/>
        <v>B</v>
      </c>
      <c r="AF414">
        <f t="shared" si="110"/>
        <v>0</v>
      </c>
      <c r="AG414">
        <f t="shared" si="111"/>
        <v>0</v>
      </c>
      <c r="AH414">
        <f>MIN(StagingTable[[#This Row],[DiscountPct]], ControlPanel!$B$2/100)</f>
        <v>7.4999999999999997E-2</v>
      </c>
      <c r="AI414">
        <f>StagingTable[[#This Row],[UnitCost]] * (1 + ControlPanel!$B$3/100)</f>
        <v>1170.6079999999999</v>
      </c>
      <c r="AJ414">
        <f>StagingTable[[#This Row],[Quantity]] * (1 + ControlPanel!$B$4/100)</f>
        <v>10.799999999999999</v>
      </c>
      <c r="AK414">
        <f>StagingTable[[#This Row],[UnitPrice]] * StagingTable[[#This Row],[UpliftedQuantity]] * (1 - StagingTable[[#This Row],[AdjustedDiscountPct]])</f>
        <v>11740.747499999999</v>
      </c>
      <c r="AL414">
        <f>StagingTable[[#This Row],[InflatedUnitCost]] * StagingTable[[#This Row],[UpliftedQuantity]]</f>
        <v>12642.566399999998</v>
      </c>
      <c r="AM414">
        <f>StagingTable[[#This Row],[ScenarioRevenue]] - StagingTable[[#This Row],[ScenarioCost]]</f>
        <v>-901.81889999999839</v>
      </c>
    </row>
    <row r="415" spans="1:39" x14ac:dyDescent="0.35">
      <c r="A415" t="s">
        <v>393</v>
      </c>
      <c r="B415" s="6">
        <v>45694</v>
      </c>
      <c r="C415" s="2">
        <v>45703</v>
      </c>
      <c r="D415" t="s">
        <v>648</v>
      </c>
      <c r="E415" t="s">
        <v>655</v>
      </c>
      <c r="F415" t="s">
        <v>670</v>
      </c>
      <c r="G415" t="s">
        <v>703</v>
      </c>
      <c r="H415" t="s">
        <v>710</v>
      </c>
      <c r="I415" t="s">
        <v>721</v>
      </c>
      <c r="J415" t="s">
        <v>729</v>
      </c>
      <c r="K415" t="s">
        <v>1113</v>
      </c>
      <c r="L415" s="8">
        <v>837.39</v>
      </c>
      <c r="M415" s="8">
        <v>1905.42</v>
      </c>
      <c r="N415" s="8">
        <v>3.2000000000000001E-2</v>
      </c>
      <c r="O415">
        <v>5</v>
      </c>
      <c r="P415">
        <f t="shared" si="96"/>
        <v>9</v>
      </c>
      <c r="Q415">
        <f t="shared" si="97"/>
        <v>9222.2327999999998</v>
      </c>
      <c r="R415">
        <f t="shared" si="98"/>
        <v>4186.95</v>
      </c>
      <c r="S415">
        <f t="shared" si="99"/>
        <v>5035.2828</v>
      </c>
      <c r="T415">
        <f t="shared" si="100"/>
        <v>0.5459938942335093</v>
      </c>
      <c r="U415" t="str">
        <f t="shared" si="101"/>
        <v>Feb-2025</v>
      </c>
      <c r="V415" t="str">
        <f t="shared" si="102"/>
        <v>Q1-2025</v>
      </c>
      <c r="W415" t="str">
        <f t="shared" si="103"/>
        <v>High</v>
      </c>
      <c r="X415" t="str">
        <f t="shared" si="104"/>
        <v>Americas &gt; Brazil &gt; São Paulo</v>
      </c>
      <c r="Y415" t="str" cm="1">
        <f t="array" ref="Y415">TEXT(_xlfn.AGGREGATE(15, 6, IF($E$2:$E$1000=E415, $B$2:$B$1000, ""), 1), "MMM-YYYY")</f>
        <v>Jan-2023</v>
      </c>
      <c r="Z415">
        <f t="shared" si="105"/>
        <v>25</v>
      </c>
      <c r="AA415">
        <f t="shared" si="106"/>
        <v>25</v>
      </c>
      <c r="AB415">
        <f t="shared" si="107"/>
        <v>1785746.8479899997</v>
      </c>
      <c r="AC415">
        <f>SUMIFS($Q$2:Q415, $J$2:J415, J415)</f>
        <v>1690592.2638899996</v>
      </c>
      <c r="AD415">
        <f t="shared" si="108"/>
        <v>0.94671440456014011</v>
      </c>
      <c r="AE415" t="str">
        <f t="shared" si="109"/>
        <v>B</v>
      </c>
      <c r="AF415">
        <f t="shared" si="110"/>
        <v>0</v>
      </c>
      <c r="AG415">
        <f t="shared" si="111"/>
        <v>0</v>
      </c>
      <c r="AH415">
        <f>MIN(StagingTable[[#This Row],[DiscountPct]], ControlPanel!$B$2/100)</f>
        <v>3.2000000000000001E-2</v>
      </c>
      <c r="AI415">
        <f>StagingTable[[#This Row],[UnitCost]] * (1 + ControlPanel!$B$3/100)</f>
        <v>962.99849999999992</v>
      </c>
      <c r="AJ415">
        <f>StagingTable[[#This Row],[Quantity]] * (1 + ControlPanel!$B$4/100)</f>
        <v>6</v>
      </c>
      <c r="AK415">
        <f>StagingTable[[#This Row],[UnitPrice]] * StagingTable[[#This Row],[UpliftedQuantity]] * (1 - StagingTable[[#This Row],[AdjustedDiscountPct]])</f>
        <v>11066.67936</v>
      </c>
      <c r="AL415">
        <f>StagingTable[[#This Row],[InflatedUnitCost]] * StagingTable[[#This Row],[UpliftedQuantity]]</f>
        <v>5777.991</v>
      </c>
      <c r="AM415">
        <f>StagingTable[[#This Row],[ScenarioRevenue]] - StagingTable[[#This Row],[ScenarioCost]]</f>
        <v>5288.6883600000001</v>
      </c>
    </row>
    <row r="416" spans="1:39" x14ac:dyDescent="0.35">
      <c r="A416" t="s">
        <v>395</v>
      </c>
      <c r="B416" s="6">
        <v>45876</v>
      </c>
      <c r="C416" s="2">
        <v>45906</v>
      </c>
      <c r="D416" t="s">
        <v>648</v>
      </c>
      <c r="E416" t="s">
        <v>653</v>
      </c>
      <c r="F416" t="s">
        <v>681</v>
      </c>
      <c r="G416" t="s">
        <v>702</v>
      </c>
      <c r="H416" t="s">
        <v>711</v>
      </c>
      <c r="I416" t="s">
        <v>724</v>
      </c>
      <c r="J416" t="s">
        <v>729</v>
      </c>
      <c r="K416" t="s">
        <v>1114</v>
      </c>
      <c r="L416" s="8">
        <v>833.73</v>
      </c>
      <c r="M416" s="8">
        <v>1116.5999999999999</v>
      </c>
      <c r="N416" s="8">
        <v>0.17599999999999999</v>
      </c>
      <c r="O416">
        <v>10</v>
      </c>
      <c r="P416">
        <f t="shared" si="96"/>
        <v>30</v>
      </c>
      <c r="Q416">
        <f t="shared" si="97"/>
        <v>9200.7840000000015</v>
      </c>
      <c r="R416">
        <f t="shared" si="98"/>
        <v>8337.2999999999993</v>
      </c>
      <c r="S416">
        <f t="shared" si="99"/>
        <v>863.4840000000022</v>
      </c>
      <c r="T416">
        <f t="shared" si="100"/>
        <v>9.3848958958280299E-2</v>
      </c>
      <c r="U416" t="str">
        <f t="shared" si="101"/>
        <v>Aug-2025</v>
      </c>
      <c r="V416" t="str">
        <f t="shared" si="102"/>
        <v>Q3-2025</v>
      </c>
      <c r="W416" t="str">
        <f t="shared" si="103"/>
        <v>Medium</v>
      </c>
      <c r="X416" t="str">
        <f t="shared" si="104"/>
        <v>Americas &gt; Canada &gt; Montreal</v>
      </c>
      <c r="Y416" t="str" cm="1">
        <f t="array" ref="Y416">TEXT(_xlfn.AGGREGATE(15, 6, IF($E$2:$E$1000=E416, $B$2:$B$1000, ""), 1), "MMM-YYYY")</f>
        <v>Jan-2023</v>
      </c>
      <c r="Z416">
        <f t="shared" si="105"/>
        <v>31</v>
      </c>
      <c r="AA416">
        <f t="shared" si="106"/>
        <v>31</v>
      </c>
      <c r="AB416">
        <f t="shared" si="107"/>
        <v>1785746.8479899997</v>
      </c>
      <c r="AC416">
        <f>SUMIFS($Q$2:Q416, $J$2:J416, J416)</f>
        <v>1699793.0478899996</v>
      </c>
      <c r="AD416">
        <f t="shared" si="108"/>
        <v>0.95186674964777451</v>
      </c>
      <c r="AE416" t="str">
        <f t="shared" si="109"/>
        <v>C</v>
      </c>
      <c r="AF416">
        <f t="shared" si="110"/>
        <v>0</v>
      </c>
      <c r="AG416">
        <f t="shared" si="111"/>
        <v>0</v>
      </c>
      <c r="AH416">
        <f>MIN(StagingTable[[#This Row],[DiscountPct]], ControlPanel!$B$2/100)</f>
        <v>0.17599999999999999</v>
      </c>
      <c r="AI416">
        <f>StagingTable[[#This Row],[UnitCost]] * (1 + ControlPanel!$B$3/100)</f>
        <v>958.78949999999998</v>
      </c>
      <c r="AJ416">
        <f>StagingTable[[#This Row],[Quantity]] * (1 + ControlPanel!$B$4/100)</f>
        <v>12</v>
      </c>
      <c r="AK416">
        <f>StagingTable[[#This Row],[UnitPrice]] * StagingTable[[#This Row],[UpliftedQuantity]] * (1 - StagingTable[[#This Row],[AdjustedDiscountPct]])</f>
        <v>11040.9408</v>
      </c>
      <c r="AL416">
        <f>StagingTable[[#This Row],[InflatedUnitCost]] * StagingTable[[#This Row],[UpliftedQuantity]]</f>
        <v>11505.474</v>
      </c>
      <c r="AM416">
        <f>StagingTable[[#This Row],[ScenarioRevenue]] - StagingTable[[#This Row],[ScenarioCost]]</f>
        <v>-464.53319999999985</v>
      </c>
    </row>
    <row r="417" spans="1:39" x14ac:dyDescent="0.35">
      <c r="A417" t="s">
        <v>397</v>
      </c>
      <c r="B417" s="6">
        <v>45097</v>
      </c>
      <c r="C417" s="2">
        <v>45115</v>
      </c>
      <c r="D417" t="s">
        <v>648</v>
      </c>
      <c r="E417" t="s">
        <v>660</v>
      </c>
      <c r="F417" t="s">
        <v>700</v>
      </c>
      <c r="G417" t="s">
        <v>704</v>
      </c>
      <c r="H417" t="s">
        <v>709</v>
      </c>
      <c r="I417" t="s">
        <v>719</v>
      </c>
      <c r="J417" t="s">
        <v>729</v>
      </c>
      <c r="K417" t="s">
        <v>1116</v>
      </c>
      <c r="L417" s="8">
        <v>1145.53</v>
      </c>
      <c r="M417" s="8">
        <v>1278.3</v>
      </c>
      <c r="N417" s="8">
        <v>0.09</v>
      </c>
      <c r="O417">
        <v>7</v>
      </c>
      <c r="P417">
        <f t="shared" si="96"/>
        <v>18</v>
      </c>
      <c r="Q417">
        <f t="shared" si="97"/>
        <v>8142.7710000000006</v>
      </c>
      <c r="R417">
        <f t="shared" si="98"/>
        <v>8018.71</v>
      </c>
      <c r="S417">
        <f t="shared" si="99"/>
        <v>124.0610000000006</v>
      </c>
      <c r="T417">
        <f t="shared" si="100"/>
        <v>1.5235722581416153E-2</v>
      </c>
      <c r="U417" t="str">
        <f t="shared" si="101"/>
        <v>Jun-2023</v>
      </c>
      <c r="V417" t="str">
        <f t="shared" si="102"/>
        <v>Q2-2023</v>
      </c>
      <c r="W417" t="str">
        <f t="shared" si="103"/>
        <v>Medium</v>
      </c>
      <c r="X417" t="str">
        <f t="shared" si="104"/>
        <v>Americas &gt; USA &gt; New York</v>
      </c>
      <c r="Y417" t="str" cm="1">
        <f t="array" ref="Y417">TEXT(_xlfn.AGGREGATE(15, 6, IF($E$2:$E$1000=E417, $B$2:$B$1000, ""), 1), "MMM-YYYY")</f>
        <v>Jan-2023</v>
      </c>
      <c r="Z417">
        <f t="shared" si="105"/>
        <v>5</v>
      </c>
      <c r="AA417">
        <f t="shared" si="106"/>
        <v>5</v>
      </c>
      <c r="AB417">
        <f t="shared" si="107"/>
        <v>1785746.8479899997</v>
      </c>
      <c r="AC417">
        <f>SUMIFS($Q$2:Q417, $J$2:J417, J417)</f>
        <v>1707935.8188899995</v>
      </c>
      <c r="AD417">
        <f t="shared" si="108"/>
        <v>0.9564266182591431</v>
      </c>
      <c r="AE417" t="str">
        <f t="shared" si="109"/>
        <v>C</v>
      </c>
      <c r="AF417">
        <f t="shared" si="110"/>
        <v>0</v>
      </c>
      <c r="AG417">
        <f t="shared" si="111"/>
        <v>0</v>
      </c>
      <c r="AH417">
        <f>MIN(StagingTable[[#This Row],[DiscountPct]], ControlPanel!$B$2/100)</f>
        <v>0.09</v>
      </c>
      <c r="AI417">
        <f>StagingTable[[#This Row],[UnitCost]] * (1 + ControlPanel!$B$3/100)</f>
        <v>1317.3594999999998</v>
      </c>
      <c r="AJ417">
        <f>StagingTable[[#This Row],[Quantity]] * (1 + ControlPanel!$B$4/100)</f>
        <v>8.4</v>
      </c>
      <c r="AK417">
        <f>StagingTable[[#This Row],[UnitPrice]] * StagingTable[[#This Row],[UpliftedQuantity]] * (1 - StagingTable[[#This Row],[AdjustedDiscountPct]])</f>
        <v>9771.3251999999993</v>
      </c>
      <c r="AL417">
        <f>StagingTable[[#This Row],[InflatedUnitCost]] * StagingTable[[#This Row],[UpliftedQuantity]]</f>
        <v>11065.819799999999</v>
      </c>
      <c r="AM417">
        <f>StagingTable[[#This Row],[ScenarioRevenue]] - StagingTable[[#This Row],[ScenarioCost]]</f>
        <v>-1294.4946</v>
      </c>
    </row>
    <row r="418" spans="1:39" x14ac:dyDescent="0.35">
      <c r="A418" t="s">
        <v>554</v>
      </c>
      <c r="B418" s="6">
        <v>44952</v>
      </c>
      <c r="C418" s="2">
        <v>44972</v>
      </c>
      <c r="D418" t="s">
        <v>649</v>
      </c>
      <c r="E418" t="s">
        <v>656</v>
      </c>
      <c r="F418" t="s">
        <v>671</v>
      </c>
      <c r="G418" t="s">
        <v>705</v>
      </c>
      <c r="H418" t="s">
        <v>708</v>
      </c>
      <c r="I418" t="s">
        <v>719</v>
      </c>
      <c r="J418" t="s">
        <v>729</v>
      </c>
      <c r="K418" t="s">
        <v>1272</v>
      </c>
      <c r="L418" s="8">
        <v>492.62</v>
      </c>
      <c r="M418" s="8">
        <v>366.7</v>
      </c>
      <c r="N418" s="8">
        <v>8.8999999999999996E-2</v>
      </c>
      <c r="O418">
        <v>24</v>
      </c>
      <c r="P418">
        <f t="shared" si="96"/>
        <v>20</v>
      </c>
      <c r="Q418">
        <f t="shared" si="97"/>
        <v>8017.5288</v>
      </c>
      <c r="R418">
        <f t="shared" si="98"/>
        <v>11822.880000000001</v>
      </c>
      <c r="S418">
        <f t="shared" si="99"/>
        <v>-3805.351200000001</v>
      </c>
      <c r="T418">
        <f t="shared" si="100"/>
        <v>-0.47462894052840832</v>
      </c>
      <c r="U418" t="str">
        <f t="shared" si="101"/>
        <v>Jan-2023</v>
      </c>
      <c r="V418" t="str">
        <f t="shared" si="102"/>
        <v>Q1-2023</v>
      </c>
      <c r="W418" t="str">
        <f t="shared" si="103"/>
        <v>Low</v>
      </c>
      <c r="X418" t="str">
        <f t="shared" si="104"/>
        <v>Europe &gt; Germany &gt; Berlin</v>
      </c>
      <c r="Y418" t="str" cm="1">
        <f t="array" ref="Y418">TEXT(_xlfn.AGGREGATE(15, 6, IF($E$2:$E$1000=E418, $B$2:$B$1000, ""), 1), "MMM-YYYY")</f>
        <v>Jan-2023</v>
      </c>
      <c r="Z418">
        <f t="shared" si="105"/>
        <v>0</v>
      </c>
      <c r="AA418">
        <f t="shared" si="106"/>
        <v>0</v>
      </c>
      <c r="AB418">
        <f t="shared" si="107"/>
        <v>1785746.8479899997</v>
      </c>
      <c r="AC418">
        <f>SUMIFS($Q$2:Q418, $J$2:J418, J418)</f>
        <v>1715953.3476899995</v>
      </c>
      <c r="AD418">
        <f t="shared" si="108"/>
        <v>0.96091635251740282</v>
      </c>
      <c r="AE418" t="str">
        <f t="shared" si="109"/>
        <v>C</v>
      </c>
      <c r="AF418">
        <f t="shared" si="110"/>
        <v>0</v>
      </c>
      <c r="AG418">
        <f t="shared" si="111"/>
        <v>0</v>
      </c>
      <c r="AH418">
        <f>MIN(StagingTable[[#This Row],[DiscountPct]], ControlPanel!$B$2/100)</f>
        <v>8.8999999999999996E-2</v>
      </c>
      <c r="AI418">
        <f>StagingTable[[#This Row],[UnitCost]] * (1 + ControlPanel!$B$3/100)</f>
        <v>566.51299999999992</v>
      </c>
      <c r="AJ418">
        <f>StagingTable[[#This Row],[Quantity]] * (1 + ControlPanel!$B$4/100)</f>
        <v>28.799999999999997</v>
      </c>
      <c r="AK418">
        <f>StagingTable[[#This Row],[UnitPrice]] * StagingTable[[#This Row],[UpliftedQuantity]] * (1 - StagingTable[[#This Row],[AdjustedDiscountPct]])</f>
        <v>9621.0345600000001</v>
      </c>
      <c r="AL418">
        <f>StagingTable[[#This Row],[InflatedUnitCost]] * StagingTable[[#This Row],[UpliftedQuantity]]</f>
        <v>16315.574399999996</v>
      </c>
      <c r="AM418">
        <f>StagingTable[[#This Row],[ScenarioRevenue]] - StagingTable[[#This Row],[ScenarioCost]]</f>
        <v>-6694.5398399999958</v>
      </c>
    </row>
    <row r="419" spans="1:39" x14ac:dyDescent="0.35">
      <c r="A419" t="s">
        <v>616</v>
      </c>
      <c r="B419" s="6">
        <v>45880</v>
      </c>
      <c r="C419" s="2">
        <v>45897</v>
      </c>
      <c r="D419" t="s">
        <v>649</v>
      </c>
      <c r="E419" t="s">
        <v>657</v>
      </c>
      <c r="F419" t="s">
        <v>690</v>
      </c>
      <c r="G419" t="s">
        <v>702</v>
      </c>
      <c r="H419" t="s">
        <v>708</v>
      </c>
      <c r="I419" t="s">
        <v>721</v>
      </c>
      <c r="J419" t="s">
        <v>729</v>
      </c>
      <c r="K419" t="s">
        <v>1334</v>
      </c>
      <c r="L419" s="8">
        <v>416.16</v>
      </c>
      <c r="M419" s="8">
        <v>571.9</v>
      </c>
      <c r="N419" s="8">
        <v>7.0999999999999994E-2</v>
      </c>
      <c r="O419">
        <v>14</v>
      </c>
      <c r="P419">
        <f t="shared" si="96"/>
        <v>17</v>
      </c>
      <c r="Q419">
        <f t="shared" si="97"/>
        <v>7438.1314000000002</v>
      </c>
      <c r="R419">
        <f t="shared" si="98"/>
        <v>5826.2400000000007</v>
      </c>
      <c r="S419">
        <f t="shared" si="99"/>
        <v>1611.8913999999995</v>
      </c>
      <c r="T419">
        <f t="shared" si="100"/>
        <v>0.21670649701079486</v>
      </c>
      <c r="U419" t="str">
        <f t="shared" si="101"/>
        <v>Aug-2025</v>
      </c>
      <c r="V419" t="str">
        <f t="shared" si="102"/>
        <v>Q3-2025</v>
      </c>
      <c r="W419" t="str">
        <f t="shared" si="103"/>
        <v>Low</v>
      </c>
      <c r="X419" t="str">
        <f t="shared" si="104"/>
        <v>Europe &gt; France &gt; Paris</v>
      </c>
      <c r="Y419" t="str" cm="1">
        <f t="array" ref="Y419">TEXT(_xlfn.AGGREGATE(15, 6, IF($E$2:$E$1000=E419, $B$2:$B$1000, ""), 1), "MMM-YYYY")</f>
        <v>Jan-2023</v>
      </c>
      <c r="Z419">
        <f t="shared" si="105"/>
        <v>31</v>
      </c>
      <c r="AA419">
        <f t="shared" si="106"/>
        <v>31</v>
      </c>
      <c r="AB419">
        <f t="shared" si="107"/>
        <v>1785746.8479899997</v>
      </c>
      <c r="AC419">
        <f>SUMIFS($Q$2:Q419, $J$2:J419, J419)</f>
        <v>1723391.4790899996</v>
      </c>
      <c r="AD419">
        <f t="shared" si="108"/>
        <v>0.96508163014808845</v>
      </c>
      <c r="AE419" t="str">
        <f t="shared" si="109"/>
        <v>C</v>
      </c>
      <c r="AF419">
        <f t="shared" si="110"/>
        <v>0</v>
      </c>
      <c r="AG419">
        <f t="shared" si="111"/>
        <v>0</v>
      </c>
      <c r="AH419">
        <f>MIN(StagingTable[[#This Row],[DiscountPct]], ControlPanel!$B$2/100)</f>
        <v>7.0999999999999994E-2</v>
      </c>
      <c r="AI419">
        <f>StagingTable[[#This Row],[UnitCost]] * (1 + ControlPanel!$B$3/100)</f>
        <v>478.584</v>
      </c>
      <c r="AJ419">
        <f>StagingTable[[#This Row],[Quantity]] * (1 + ControlPanel!$B$4/100)</f>
        <v>16.8</v>
      </c>
      <c r="AK419">
        <f>StagingTable[[#This Row],[UnitPrice]] * StagingTable[[#This Row],[UpliftedQuantity]] * (1 - StagingTable[[#This Row],[AdjustedDiscountPct]])</f>
        <v>8925.7576800000006</v>
      </c>
      <c r="AL419">
        <f>StagingTable[[#This Row],[InflatedUnitCost]] * StagingTable[[#This Row],[UpliftedQuantity]]</f>
        <v>8040.2112000000006</v>
      </c>
      <c r="AM419">
        <f>StagingTable[[#This Row],[ScenarioRevenue]] - StagingTable[[#This Row],[ScenarioCost]]</f>
        <v>885.54647999999997</v>
      </c>
    </row>
    <row r="420" spans="1:39" x14ac:dyDescent="0.35">
      <c r="A420" t="s">
        <v>518</v>
      </c>
      <c r="B420" s="6">
        <v>45726</v>
      </c>
      <c r="C420" s="2">
        <v>45743</v>
      </c>
      <c r="D420" t="s">
        <v>648</v>
      </c>
      <c r="E420" t="s">
        <v>655</v>
      </c>
      <c r="F420" t="s">
        <v>692</v>
      </c>
      <c r="G420" t="s">
        <v>706</v>
      </c>
      <c r="H420" t="s">
        <v>711</v>
      </c>
      <c r="I420" t="s">
        <v>721</v>
      </c>
      <c r="J420" t="s">
        <v>729</v>
      </c>
      <c r="K420" t="s">
        <v>1237</v>
      </c>
      <c r="L420" s="8">
        <v>996.73</v>
      </c>
      <c r="M420" s="8">
        <v>1217.43</v>
      </c>
      <c r="N420" s="8">
        <v>7.0000000000000007E-2</v>
      </c>
      <c r="O420">
        <v>6</v>
      </c>
      <c r="P420">
        <f t="shared" si="96"/>
        <v>17</v>
      </c>
      <c r="Q420">
        <f t="shared" si="97"/>
        <v>6793.2593999999999</v>
      </c>
      <c r="R420">
        <f t="shared" si="98"/>
        <v>5980.38</v>
      </c>
      <c r="S420">
        <f t="shared" si="99"/>
        <v>812.87939999999981</v>
      </c>
      <c r="T420">
        <f t="shared" si="100"/>
        <v>0.11965970267527247</v>
      </c>
      <c r="U420" t="str">
        <f t="shared" si="101"/>
        <v>Mar-2025</v>
      </c>
      <c r="V420" t="str">
        <f t="shared" si="102"/>
        <v>Q1-2025</v>
      </c>
      <c r="W420" t="str">
        <f t="shared" si="103"/>
        <v>Medium</v>
      </c>
      <c r="X420" t="str">
        <f t="shared" si="104"/>
        <v>Americas &gt; Brazil &gt; Rio de Janeiro</v>
      </c>
      <c r="Y420" t="str" cm="1">
        <f t="array" ref="Y420">TEXT(_xlfn.AGGREGATE(15, 6, IF($E$2:$E$1000=E420, $B$2:$B$1000, ""), 1), "MMM-YYYY")</f>
        <v>Jan-2023</v>
      </c>
      <c r="Z420">
        <f t="shared" si="105"/>
        <v>26</v>
      </c>
      <c r="AA420">
        <f t="shared" si="106"/>
        <v>26</v>
      </c>
      <c r="AB420">
        <f t="shared" si="107"/>
        <v>1785746.8479899997</v>
      </c>
      <c r="AC420">
        <f>SUMIFS($Q$2:Q420, $J$2:J420, J420)</f>
        <v>1730184.7384899997</v>
      </c>
      <c r="AD420">
        <f t="shared" si="108"/>
        <v>0.9688857860437835</v>
      </c>
      <c r="AE420" t="str">
        <f t="shared" si="109"/>
        <v>C</v>
      </c>
      <c r="AF420">
        <f t="shared" si="110"/>
        <v>0</v>
      </c>
      <c r="AG420">
        <f t="shared" si="111"/>
        <v>0</v>
      </c>
      <c r="AH420">
        <f>MIN(StagingTable[[#This Row],[DiscountPct]], ControlPanel!$B$2/100)</f>
        <v>7.0000000000000007E-2</v>
      </c>
      <c r="AI420">
        <f>StagingTable[[#This Row],[UnitCost]] * (1 + ControlPanel!$B$3/100)</f>
        <v>1146.2394999999999</v>
      </c>
      <c r="AJ420">
        <f>StagingTable[[#This Row],[Quantity]] * (1 + ControlPanel!$B$4/100)</f>
        <v>7.1999999999999993</v>
      </c>
      <c r="AK420">
        <f>StagingTable[[#This Row],[UnitPrice]] * StagingTable[[#This Row],[UpliftedQuantity]] * (1 - StagingTable[[#This Row],[AdjustedDiscountPct]])</f>
        <v>8151.9112799999984</v>
      </c>
      <c r="AL420">
        <f>StagingTable[[#This Row],[InflatedUnitCost]] * StagingTable[[#This Row],[UpliftedQuantity]]</f>
        <v>8252.9243999999981</v>
      </c>
      <c r="AM420">
        <f>StagingTable[[#This Row],[ScenarioRevenue]] - StagingTable[[#This Row],[ScenarioCost]]</f>
        <v>-101.01311999999962</v>
      </c>
    </row>
    <row r="421" spans="1:39" x14ac:dyDescent="0.35">
      <c r="A421" t="s">
        <v>593</v>
      </c>
      <c r="B421" s="6">
        <v>45607</v>
      </c>
      <c r="C421" s="2">
        <v>45620</v>
      </c>
      <c r="D421" t="s">
        <v>649</v>
      </c>
      <c r="E421" t="s">
        <v>658</v>
      </c>
      <c r="F421" t="s">
        <v>683</v>
      </c>
      <c r="G421" t="s">
        <v>701</v>
      </c>
      <c r="H421" t="s">
        <v>707</v>
      </c>
      <c r="I421" t="s">
        <v>718</v>
      </c>
      <c r="J421" t="s">
        <v>729</v>
      </c>
      <c r="K421" t="s">
        <v>1311</v>
      </c>
      <c r="L421" s="8">
        <v>164.53</v>
      </c>
      <c r="M421" s="8">
        <v>327.72</v>
      </c>
      <c r="N421" s="8">
        <v>6.7000000000000004E-2</v>
      </c>
      <c r="O421">
        <v>21</v>
      </c>
      <c r="P421">
        <f t="shared" si="96"/>
        <v>13</v>
      </c>
      <c r="Q421">
        <f t="shared" si="97"/>
        <v>6421.017960000001</v>
      </c>
      <c r="R421">
        <f t="shared" si="98"/>
        <v>3455.13</v>
      </c>
      <c r="S421">
        <f t="shared" si="99"/>
        <v>2965.8879600000009</v>
      </c>
      <c r="T421">
        <f t="shared" si="100"/>
        <v>0.46190307805960418</v>
      </c>
      <c r="U421" t="str">
        <f t="shared" si="101"/>
        <v>Nov-2024</v>
      </c>
      <c r="V421" t="str">
        <f t="shared" si="102"/>
        <v>Q4-2024</v>
      </c>
      <c r="W421" t="str">
        <f t="shared" si="103"/>
        <v>Low</v>
      </c>
      <c r="X421" t="str">
        <f t="shared" si="104"/>
        <v>Europe &gt; United Kingdom &gt; London</v>
      </c>
      <c r="Y421" t="str" cm="1">
        <f t="array" ref="Y421">TEXT(_xlfn.AGGREGATE(15, 6, IF($E$2:$E$1000=E421, $B$2:$B$1000, ""), 1), "MMM-YYYY")</f>
        <v>Jan-2023</v>
      </c>
      <c r="Z421">
        <f t="shared" si="105"/>
        <v>22</v>
      </c>
      <c r="AA421">
        <f t="shared" si="106"/>
        <v>22</v>
      </c>
      <c r="AB421">
        <f t="shared" si="107"/>
        <v>1785746.8479899997</v>
      </c>
      <c r="AC421">
        <f>SUMIFS($Q$2:Q421, $J$2:J421, J421)</f>
        <v>1736605.7564499998</v>
      </c>
      <c r="AD421">
        <f t="shared" si="108"/>
        <v>0.97248149053416377</v>
      </c>
      <c r="AE421" t="str">
        <f t="shared" si="109"/>
        <v>C</v>
      </c>
      <c r="AF421">
        <f t="shared" si="110"/>
        <v>0</v>
      </c>
      <c r="AG421">
        <f t="shared" si="111"/>
        <v>0</v>
      </c>
      <c r="AH421">
        <f>MIN(StagingTable[[#This Row],[DiscountPct]], ControlPanel!$B$2/100)</f>
        <v>6.7000000000000004E-2</v>
      </c>
      <c r="AI421">
        <f>StagingTable[[#This Row],[UnitCost]] * (1 + ControlPanel!$B$3/100)</f>
        <v>189.20949999999999</v>
      </c>
      <c r="AJ421">
        <f>StagingTable[[#This Row],[Quantity]] * (1 + ControlPanel!$B$4/100)</f>
        <v>25.2</v>
      </c>
      <c r="AK421">
        <f>StagingTable[[#This Row],[UnitPrice]] * StagingTable[[#This Row],[UpliftedQuantity]] * (1 - StagingTable[[#This Row],[AdjustedDiscountPct]])</f>
        <v>7705.221552</v>
      </c>
      <c r="AL421">
        <f>StagingTable[[#This Row],[InflatedUnitCost]] * StagingTable[[#This Row],[UpliftedQuantity]]</f>
        <v>4768.0793999999996</v>
      </c>
      <c r="AM421">
        <f>StagingTable[[#This Row],[ScenarioRevenue]] - StagingTable[[#This Row],[ScenarioCost]]</f>
        <v>2937.1421520000004</v>
      </c>
    </row>
    <row r="422" spans="1:39" x14ac:dyDescent="0.35">
      <c r="A422" t="s">
        <v>544</v>
      </c>
      <c r="B422" s="6">
        <v>45316</v>
      </c>
      <c r="C422" s="2">
        <v>45330</v>
      </c>
      <c r="D422" t="s">
        <v>647</v>
      </c>
      <c r="E422" t="s">
        <v>652</v>
      </c>
      <c r="F422" t="s">
        <v>666</v>
      </c>
      <c r="G422" t="s">
        <v>704</v>
      </c>
      <c r="H422" t="s">
        <v>709</v>
      </c>
      <c r="I422" t="s">
        <v>714</v>
      </c>
      <c r="J422" t="s">
        <v>729</v>
      </c>
      <c r="K422" t="s">
        <v>1263</v>
      </c>
      <c r="L422" s="8">
        <v>937.16</v>
      </c>
      <c r="M422" s="8">
        <v>1069.77</v>
      </c>
      <c r="N422" s="8">
        <v>3.7999999999999999E-2</v>
      </c>
      <c r="O422">
        <v>6</v>
      </c>
      <c r="P422">
        <f t="shared" si="96"/>
        <v>14</v>
      </c>
      <c r="Q422">
        <f t="shared" si="97"/>
        <v>6174.7124399999993</v>
      </c>
      <c r="R422">
        <f t="shared" si="98"/>
        <v>5622.96</v>
      </c>
      <c r="S422">
        <f t="shared" si="99"/>
        <v>551.7524399999993</v>
      </c>
      <c r="T422">
        <f t="shared" si="100"/>
        <v>8.9356783066645837E-2</v>
      </c>
      <c r="U422" t="str">
        <f t="shared" si="101"/>
        <v>Jan-2024</v>
      </c>
      <c r="V422" t="str">
        <f t="shared" si="102"/>
        <v>Q1-2024</v>
      </c>
      <c r="W422" t="str">
        <f t="shared" si="103"/>
        <v>Medium</v>
      </c>
      <c r="X422" t="str">
        <f t="shared" si="104"/>
        <v>Asia &gt; Japan &gt; Osaka</v>
      </c>
      <c r="Y422" t="str" cm="1">
        <f t="array" ref="Y422">TEXT(_xlfn.AGGREGATE(15, 6, IF($E$2:$E$1000=E422, $B$2:$B$1000, ""), 1), "MMM-YYYY")</f>
        <v>Mar-2023</v>
      </c>
      <c r="Z422">
        <f t="shared" si="105"/>
        <v>10</v>
      </c>
      <c r="AA422">
        <f t="shared" si="106"/>
        <v>10</v>
      </c>
      <c r="AB422">
        <f t="shared" si="107"/>
        <v>1785746.8479899997</v>
      </c>
      <c r="AC422">
        <f>SUMIFS($Q$2:Q422, $J$2:J422, J422)</f>
        <v>1742780.4688899997</v>
      </c>
      <c r="AD422">
        <f t="shared" si="108"/>
        <v>0.9759392664484543</v>
      </c>
      <c r="AE422" t="str">
        <f t="shared" si="109"/>
        <v>C</v>
      </c>
      <c r="AF422">
        <f t="shared" si="110"/>
        <v>0</v>
      </c>
      <c r="AG422">
        <f t="shared" si="111"/>
        <v>0</v>
      </c>
      <c r="AH422">
        <f>MIN(StagingTable[[#This Row],[DiscountPct]], ControlPanel!$B$2/100)</f>
        <v>3.7999999999999999E-2</v>
      </c>
      <c r="AI422">
        <f>StagingTable[[#This Row],[UnitCost]] * (1 + ControlPanel!$B$3/100)</f>
        <v>1077.7339999999999</v>
      </c>
      <c r="AJ422">
        <f>StagingTable[[#This Row],[Quantity]] * (1 + ControlPanel!$B$4/100)</f>
        <v>7.1999999999999993</v>
      </c>
      <c r="AK422">
        <f>StagingTable[[#This Row],[UnitPrice]] * StagingTable[[#This Row],[UpliftedQuantity]] * (1 - StagingTable[[#This Row],[AdjustedDiscountPct]])</f>
        <v>7409.654927999999</v>
      </c>
      <c r="AL422">
        <f>StagingTable[[#This Row],[InflatedUnitCost]] * StagingTable[[#This Row],[UpliftedQuantity]]</f>
        <v>7759.6847999999991</v>
      </c>
      <c r="AM422">
        <f>StagingTable[[#This Row],[ScenarioRevenue]] - StagingTable[[#This Row],[ScenarioCost]]</f>
        <v>-350.02987200000007</v>
      </c>
    </row>
    <row r="423" spans="1:39" x14ac:dyDescent="0.35">
      <c r="A423" t="s">
        <v>481</v>
      </c>
      <c r="B423" s="6">
        <v>45278</v>
      </c>
      <c r="C423" s="2">
        <v>45305</v>
      </c>
      <c r="D423" t="s">
        <v>647</v>
      </c>
      <c r="E423" t="s">
        <v>654</v>
      </c>
      <c r="F423" t="s">
        <v>691</v>
      </c>
      <c r="G423" t="s">
        <v>704</v>
      </c>
      <c r="H423" t="s">
        <v>710</v>
      </c>
      <c r="I423" t="s">
        <v>726</v>
      </c>
      <c r="J423" t="s">
        <v>729</v>
      </c>
      <c r="K423" t="s">
        <v>1200</v>
      </c>
      <c r="L423" s="8">
        <v>1408.3</v>
      </c>
      <c r="M423" s="8">
        <v>2193.13</v>
      </c>
      <c r="N423" s="8">
        <v>7.0999999999999994E-2</v>
      </c>
      <c r="O423">
        <v>2</v>
      </c>
      <c r="P423">
        <f t="shared" si="96"/>
        <v>27</v>
      </c>
      <c r="Q423">
        <f t="shared" si="97"/>
        <v>4074.8355400000005</v>
      </c>
      <c r="R423">
        <f t="shared" si="98"/>
        <v>2816.6</v>
      </c>
      <c r="S423">
        <f t="shared" si="99"/>
        <v>1258.2355400000006</v>
      </c>
      <c r="T423">
        <f t="shared" si="100"/>
        <v>0.30878191957656292</v>
      </c>
      <c r="U423" t="str">
        <f t="shared" si="101"/>
        <v>Dec-2023</v>
      </c>
      <c r="V423" t="str">
        <f t="shared" si="102"/>
        <v>Q4-2023</v>
      </c>
      <c r="W423" t="str">
        <f t="shared" si="103"/>
        <v>High</v>
      </c>
      <c r="X423" t="str">
        <f t="shared" si="104"/>
        <v>Asia &gt; India &gt; Mumbai</v>
      </c>
      <c r="Y423" t="str" cm="1">
        <f t="array" ref="Y423">TEXT(_xlfn.AGGREGATE(15, 6, IF($E$2:$E$1000=E423, $B$2:$B$1000, ""), 1), "MMM-YYYY")</f>
        <v>Jan-2023</v>
      </c>
      <c r="Z423">
        <f t="shared" si="105"/>
        <v>11</v>
      </c>
      <c r="AA423">
        <f t="shared" si="106"/>
        <v>11</v>
      </c>
      <c r="AB423">
        <f t="shared" si="107"/>
        <v>1785746.8479899997</v>
      </c>
      <c r="AC423">
        <f>SUMIFS($Q$2:Q423, $J$2:J423, J423)</f>
        <v>1746855.3044299998</v>
      </c>
      <c r="AD423">
        <f t="shared" si="108"/>
        <v>0.97822113274130906</v>
      </c>
      <c r="AE423" t="str">
        <f t="shared" si="109"/>
        <v>C</v>
      </c>
      <c r="AF423">
        <f t="shared" si="110"/>
        <v>0</v>
      </c>
      <c r="AG423">
        <f t="shared" si="111"/>
        <v>0</v>
      </c>
      <c r="AH423">
        <f>MIN(StagingTable[[#This Row],[DiscountPct]], ControlPanel!$B$2/100)</f>
        <v>7.0999999999999994E-2</v>
      </c>
      <c r="AI423">
        <f>StagingTable[[#This Row],[UnitCost]] * (1 + ControlPanel!$B$3/100)</f>
        <v>1619.5449999999998</v>
      </c>
      <c r="AJ423">
        <f>StagingTable[[#This Row],[Quantity]] * (1 + ControlPanel!$B$4/100)</f>
        <v>2.4</v>
      </c>
      <c r="AK423">
        <f>StagingTable[[#This Row],[UnitPrice]] * StagingTable[[#This Row],[UpliftedQuantity]] * (1 - StagingTable[[#This Row],[AdjustedDiscountPct]])</f>
        <v>4889.8026479999999</v>
      </c>
      <c r="AL423">
        <f>StagingTable[[#This Row],[InflatedUnitCost]] * StagingTable[[#This Row],[UpliftedQuantity]]</f>
        <v>3886.9079999999994</v>
      </c>
      <c r="AM423">
        <f>StagingTable[[#This Row],[ScenarioRevenue]] - StagingTable[[#This Row],[ScenarioCost]]</f>
        <v>1002.8946480000004</v>
      </c>
    </row>
    <row r="424" spans="1:39" x14ac:dyDescent="0.35">
      <c r="A424" t="s">
        <v>453</v>
      </c>
      <c r="B424" s="6">
        <v>44978</v>
      </c>
      <c r="C424" s="2">
        <v>44997</v>
      </c>
      <c r="D424" t="s">
        <v>646</v>
      </c>
      <c r="E424" t="s">
        <v>650</v>
      </c>
      <c r="F424" t="s">
        <v>678</v>
      </c>
      <c r="G424" t="s">
        <v>701</v>
      </c>
      <c r="H424" t="s">
        <v>708</v>
      </c>
      <c r="I424" t="s">
        <v>721</v>
      </c>
      <c r="J424" t="s">
        <v>729</v>
      </c>
      <c r="K424" t="s">
        <v>1172</v>
      </c>
      <c r="L424" s="8">
        <v>352.65</v>
      </c>
      <c r="M424" s="8">
        <v>485.86</v>
      </c>
      <c r="N424" s="8">
        <v>4.1000000000000002E-2</v>
      </c>
      <c r="O424">
        <v>8</v>
      </c>
      <c r="P424">
        <f t="shared" si="96"/>
        <v>19</v>
      </c>
      <c r="Q424">
        <f t="shared" si="97"/>
        <v>3727.5179199999998</v>
      </c>
      <c r="R424">
        <f t="shared" si="98"/>
        <v>2821.2</v>
      </c>
      <c r="S424">
        <f t="shared" si="99"/>
        <v>906.31791999999996</v>
      </c>
      <c r="T424">
        <f t="shared" si="100"/>
        <v>0.24314247159943903</v>
      </c>
      <c r="U424" t="str">
        <f t="shared" si="101"/>
        <v>Feb-2023</v>
      </c>
      <c r="V424" t="str">
        <f t="shared" si="102"/>
        <v>Q1-2023</v>
      </c>
      <c r="W424" t="str">
        <f t="shared" si="103"/>
        <v>Low</v>
      </c>
      <c r="X424" t="str">
        <f t="shared" si="104"/>
        <v>Africa &gt; Kenya &gt; Nakuru</v>
      </c>
      <c r="Y424" t="str" cm="1">
        <f t="array" ref="Y424">TEXT(_xlfn.AGGREGATE(15, 6, IF($E$2:$E$1000=E424, $B$2:$B$1000, ""), 1), "MMM-YYYY")</f>
        <v>Jan-2023</v>
      </c>
      <c r="Z424">
        <f t="shared" si="105"/>
        <v>1</v>
      </c>
      <c r="AA424">
        <f t="shared" si="106"/>
        <v>1</v>
      </c>
      <c r="AB424">
        <f t="shared" si="107"/>
        <v>1785746.8479899997</v>
      </c>
      <c r="AC424">
        <f>SUMIFS($Q$2:Q424, $J$2:J424, J424)</f>
        <v>1750582.8223499998</v>
      </c>
      <c r="AD424">
        <f t="shared" si="108"/>
        <v>0.98030850471354336</v>
      </c>
      <c r="AE424" t="str">
        <f t="shared" si="109"/>
        <v>C</v>
      </c>
      <c r="AF424">
        <f t="shared" si="110"/>
        <v>0</v>
      </c>
      <c r="AG424">
        <f t="shared" si="111"/>
        <v>0</v>
      </c>
      <c r="AH424">
        <f>MIN(StagingTable[[#This Row],[DiscountPct]], ControlPanel!$B$2/100)</f>
        <v>4.1000000000000002E-2</v>
      </c>
      <c r="AI424">
        <f>StagingTable[[#This Row],[UnitCost]] * (1 + ControlPanel!$B$3/100)</f>
        <v>405.54749999999996</v>
      </c>
      <c r="AJ424">
        <f>StagingTable[[#This Row],[Quantity]] * (1 + ControlPanel!$B$4/100)</f>
        <v>9.6</v>
      </c>
      <c r="AK424">
        <f>StagingTable[[#This Row],[UnitPrice]] * StagingTable[[#This Row],[UpliftedQuantity]] * (1 - StagingTable[[#This Row],[AdjustedDiscountPct]])</f>
        <v>4473.0215040000003</v>
      </c>
      <c r="AL424">
        <f>StagingTable[[#This Row],[InflatedUnitCost]] * StagingTable[[#This Row],[UpliftedQuantity]]</f>
        <v>3893.2559999999994</v>
      </c>
      <c r="AM424">
        <f>StagingTable[[#This Row],[ScenarioRevenue]] - StagingTable[[#This Row],[ScenarioCost]]</f>
        <v>579.76550400000087</v>
      </c>
    </row>
    <row r="425" spans="1:39" x14ac:dyDescent="0.35">
      <c r="A425" t="s">
        <v>229</v>
      </c>
      <c r="B425" s="6">
        <v>45351</v>
      </c>
      <c r="C425" s="2">
        <v>45381</v>
      </c>
      <c r="D425" t="s">
        <v>647</v>
      </c>
      <c r="E425" t="s">
        <v>652</v>
      </c>
      <c r="F425" t="s">
        <v>694</v>
      </c>
      <c r="G425" t="s">
        <v>705</v>
      </c>
      <c r="H425" t="s">
        <v>711</v>
      </c>
      <c r="I425" t="s">
        <v>714</v>
      </c>
      <c r="J425" t="s">
        <v>729</v>
      </c>
      <c r="K425" t="s">
        <v>949</v>
      </c>
      <c r="L425" s="8">
        <v>231.11</v>
      </c>
      <c r="M425" s="8">
        <v>318.17</v>
      </c>
      <c r="N425" s="8">
        <v>0.20100000000000001</v>
      </c>
      <c r="O425">
        <v>14</v>
      </c>
      <c r="P425">
        <f t="shared" si="96"/>
        <v>30</v>
      </c>
      <c r="Q425">
        <f t="shared" si="97"/>
        <v>3559.0496199999998</v>
      </c>
      <c r="R425">
        <f t="shared" si="98"/>
        <v>3235.54</v>
      </c>
      <c r="S425">
        <f t="shared" si="99"/>
        <v>323.50961999999981</v>
      </c>
      <c r="T425">
        <f t="shared" si="100"/>
        <v>9.0897754889969706E-2</v>
      </c>
      <c r="U425" t="str">
        <f t="shared" si="101"/>
        <v>Feb-2024</v>
      </c>
      <c r="V425" t="str">
        <f t="shared" si="102"/>
        <v>Q1-2024</v>
      </c>
      <c r="W425" t="str">
        <f t="shared" si="103"/>
        <v>Low</v>
      </c>
      <c r="X425" t="str">
        <f t="shared" si="104"/>
        <v>Asia &gt; Japan &gt; Nagoya</v>
      </c>
      <c r="Y425" t="str" cm="1">
        <f t="array" ref="Y425">TEXT(_xlfn.AGGREGATE(15, 6, IF($E$2:$E$1000=E425, $B$2:$B$1000, ""), 1), "MMM-YYYY")</f>
        <v>Mar-2023</v>
      </c>
      <c r="Z425">
        <f t="shared" si="105"/>
        <v>11</v>
      </c>
      <c r="AA425">
        <f t="shared" si="106"/>
        <v>11</v>
      </c>
      <c r="AB425">
        <f t="shared" si="107"/>
        <v>1785746.8479899997</v>
      </c>
      <c r="AC425">
        <f>SUMIFS($Q$2:Q425, $J$2:J425, J425)</f>
        <v>1754141.8719699997</v>
      </c>
      <c r="AD425">
        <f t="shared" si="108"/>
        <v>0.98230153615806526</v>
      </c>
      <c r="AE425" t="str">
        <f t="shared" si="109"/>
        <v>C</v>
      </c>
      <c r="AF425">
        <f t="shared" si="110"/>
        <v>0</v>
      </c>
      <c r="AG425">
        <f t="shared" si="111"/>
        <v>1</v>
      </c>
      <c r="AH425">
        <f>MIN(StagingTable[[#This Row],[DiscountPct]], ControlPanel!$B$2/100)</f>
        <v>0.20100000000000001</v>
      </c>
      <c r="AI425">
        <f>StagingTable[[#This Row],[UnitCost]] * (1 + ControlPanel!$B$3/100)</f>
        <v>265.7765</v>
      </c>
      <c r="AJ425">
        <f>StagingTable[[#This Row],[Quantity]] * (1 + ControlPanel!$B$4/100)</f>
        <v>16.8</v>
      </c>
      <c r="AK425">
        <f>StagingTable[[#This Row],[UnitPrice]] * StagingTable[[#This Row],[UpliftedQuantity]] * (1 - StagingTable[[#This Row],[AdjustedDiscountPct]])</f>
        <v>4270.8595439999999</v>
      </c>
      <c r="AL425">
        <f>StagingTable[[#This Row],[InflatedUnitCost]] * StagingTable[[#This Row],[UpliftedQuantity]]</f>
        <v>4465.0452000000005</v>
      </c>
      <c r="AM425">
        <f>StagingTable[[#This Row],[ScenarioRevenue]] - StagingTable[[#This Row],[ScenarioCost]]</f>
        <v>-194.18565600000056</v>
      </c>
    </row>
    <row r="426" spans="1:39" x14ac:dyDescent="0.35">
      <c r="A426" t="s">
        <v>591</v>
      </c>
      <c r="B426" s="6">
        <v>45140</v>
      </c>
      <c r="C426" s="2">
        <v>45157</v>
      </c>
      <c r="D426" t="s">
        <v>648</v>
      </c>
      <c r="E426" t="s">
        <v>653</v>
      </c>
      <c r="F426" t="s">
        <v>688</v>
      </c>
      <c r="G426" t="s">
        <v>701</v>
      </c>
      <c r="H426" t="s">
        <v>708</v>
      </c>
      <c r="I426" t="s">
        <v>721</v>
      </c>
      <c r="J426" t="s">
        <v>729</v>
      </c>
      <c r="K426" t="s">
        <v>1309</v>
      </c>
      <c r="L426" s="8">
        <v>175.38</v>
      </c>
      <c r="M426" s="8">
        <v>347.9</v>
      </c>
      <c r="N426" s="8">
        <v>7.1999999999999995E-2</v>
      </c>
      <c r="O426">
        <v>11</v>
      </c>
      <c r="P426">
        <f t="shared" si="96"/>
        <v>17</v>
      </c>
      <c r="Q426">
        <f t="shared" si="97"/>
        <v>3551.3631999999998</v>
      </c>
      <c r="R426">
        <f t="shared" si="98"/>
        <v>1929.1799999999998</v>
      </c>
      <c r="S426">
        <f t="shared" si="99"/>
        <v>1622.1831999999999</v>
      </c>
      <c r="T426">
        <f t="shared" si="100"/>
        <v>0.4567776114816981</v>
      </c>
      <c r="U426" t="str">
        <f t="shared" si="101"/>
        <v>Aug-2023</v>
      </c>
      <c r="V426" t="str">
        <f t="shared" si="102"/>
        <v>Q3-2023</v>
      </c>
      <c r="W426" t="str">
        <f t="shared" si="103"/>
        <v>Low</v>
      </c>
      <c r="X426" t="str">
        <f t="shared" si="104"/>
        <v>Americas &gt; Canada &gt; Vancouver</v>
      </c>
      <c r="Y426" t="str" cm="1">
        <f t="array" ref="Y426">TEXT(_xlfn.AGGREGATE(15, 6, IF($E$2:$E$1000=E426, $B$2:$B$1000, ""), 1), "MMM-YYYY")</f>
        <v>Jan-2023</v>
      </c>
      <c r="Z426">
        <f t="shared" si="105"/>
        <v>7</v>
      </c>
      <c r="AA426">
        <f t="shared" si="106"/>
        <v>7</v>
      </c>
      <c r="AB426">
        <f t="shared" si="107"/>
        <v>1785746.8479899997</v>
      </c>
      <c r="AC426">
        <f>SUMIFS($Q$2:Q426, $J$2:J426, J426)</f>
        <v>1757693.2351699998</v>
      </c>
      <c r="AD426">
        <f t="shared" si="108"/>
        <v>0.98429026328587588</v>
      </c>
      <c r="AE426" t="str">
        <f t="shared" si="109"/>
        <v>C</v>
      </c>
      <c r="AF426">
        <f t="shared" si="110"/>
        <v>0</v>
      </c>
      <c r="AG426">
        <f t="shared" si="111"/>
        <v>0</v>
      </c>
      <c r="AH426">
        <f>MIN(StagingTable[[#This Row],[DiscountPct]], ControlPanel!$B$2/100)</f>
        <v>7.1999999999999995E-2</v>
      </c>
      <c r="AI426">
        <f>StagingTable[[#This Row],[UnitCost]] * (1 + ControlPanel!$B$3/100)</f>
        <v>201.68699999999998</v>
      </c>
      <c r="AJ426">
        <f>StagingTable[[#This Row],[Quantity]] * (1 + ControlPanel!$B$4/100)</f>
        <v>13.2</v>
      </c>
      <c r="AK426">
        <f>StagingTable[[#This Row],[UnitPrice]] * StagingTable[[#This Row],[UpliftedQuantity]] * (1 - StagingTable[[#This Row],[AdjustedDiscountPct]])</f>
        <v>4261.6358399999999</v>
      </c>
      <c r="AL426">
        <f>StagingTable[[#This Row],[InflatedUnitCost]] * StagingTable[[#This Row],[UpliftedQuantity]]</f>
        <v>2662.2683999999995</v>
      </c>
      <c r="AM426">
        <f>StagingTable[[#This Row],[ScenarioRevenue]] - StagingTable[[#This Row],[ScenarioCost]]</f>
        <v>1599.3674400000004</v>
      </c>
    </row>
    <row r="427" spans="1:39" x14ac:dyDescent="0.35">
      <c r="A427" t="s">
        <v>450</v>
      </c>
      <c r="B427" s="6">
        <v>45650</v>
      </c>
      <c r="C427" s="2">
        <v>45670</v>
      </c>
      <c r="D427" t="s">
        <v>647</v>
      </c>
      <c r="E427" t="s">
        <v>654</v>
      </c>
      <c r="F427" t="s">
        <v>668</v>
      </c>
      <c r="G427" t="s">
        <v>701</v>
      </c>
      <c r="H427" t="s">
        <v>709</v>
      </c>
      <c r="I427" t="s">
        <v>726</v>
      </c>
      <c r="J427" t="s">
        <v>729</v>
      </c>
      <c r="K427" t="s">
        <v>1169</v>
      </c>
      <c r="L427" s="8">
        <v>126.15</v>
      </c>
      <c r="M427" s="8">
        <v>284.23</v>
      </c>
      <c r="N427" s="8">
        <v>0.113</v>
      </c>
      <c r="O427">
        <v>12</v>
      </c>
      <c r="P427">
        <f t="shared" si="96"/>
        <v>20</v>
      </c>
      <c r="Q427">
        <f t="shared" si="97"/>
        <v>3025.3441200000002</v>
      </c>
      <c r="R427">
        <f t="shared" si="98"/>
        <v>1513.8000000000002</v>
      </c>
      <c r="S427">
        <f t="shared" si="99"/>
        <v>1511.54412</v>
      </c>
      <c r="T427">
        <f t="shared" si="100"/>
        <v>0.49962716968541082</v>
      </c>
      <c r="U427" t="str">
        <f t="shared" si="101"/>
        <v>Dec-2024</v>
      </c>
      <c r="V427" t="str">
        <f t="shared" si="102"/>
        <v>Q4-2024</v>
      </c>
      <c r="W427" t="str">
        <f t="shared" si="103"/>
        <v>Low</v>
      </c>
      <c r="X427" t="str">
        <f t="shared" si="104"/>
        <v>Asia &gt; India &gt; Bengaluru</v>
      </c>
      <c r="Y427" t="str" cm="1">
        <f t="array" ref="Y427">TEXT(_xlfn.AGGREGATE(15, 6, IF($E$2:$E$1000=E427, $B$2:$B$1000, ""), 1), "MMM-YYYY")</f>
        <v>Jan-2023</v>
      </c>
      <c r="Z427">
        <f t="shared" si="105"/>
        <v>23</v>
      </c>
      <c r="AA427">
        <f t="shared" si="106"/>
        <v>23</v>
      </c>
      <c r="AB427">
        <f t="shared" si="107"/>
        <v>1785746.8479899997</v>
      </c>
      <c r="AC427">
        <f>SUMIFS($Q$2:Q427, $J$2:J427, J427)</f>
        <v>1760718.5792899998</v>
      </c>
      <c r="AD427">
        <f t="shared" si="108"/>
        <v>0.98598442510024797</v>
      </c>
      <c r="AE427" t="str">
        <f t="shared" si="109"/>
        <v>C</v>
      </c>
      <c r="AF427">
        <f t="shared" si="110"/>
        <v>0</v>
      </c>
      <c r="AG427">
        <f t="shared" si="111"/>
        <v>0</v>
      </c>
      <c r="AH427">
        <f>MIN(StagingTable[[#This Row],[DiscountPct]], ControlPanel!$B$2/100)</f>
        <v>0.113</v>
      </c>
      <c r="AI427">
        <f>StagingTable[[#This Row],[UnitCost]] * (1 + ControlPanel!$B$3/100)</f>
        <v>145.07249999999999</v>
      </c>
      <c r="AJ427">
        <f>StagingTable[[#This Row],[Quantity]] * (1 + ControlPanel!$B$4/100)</f>
        <v>14.399999999999999</v>
      </c>
      <c r="AK427">
        <f>StagingTable[[#This Row],[UnitPrice]] * StagingTable[[#This Row],[UpliftedQuantity]] * (1 - StagingTable[[#This Row],[AdjustedDiscountPct]])</f>
        <v>3630.4129439999997</v>
      </c>
      <c r="AL427">
        <f>StagingTable[[#This Row],[InflatedUnitCost]] * StagingTable[[#This Row],[UpliftedQuantity]]</f>
        <v>2089.0439999999999</v>
      </c>
      <c r="AM427">
        <f>StagingTable[[#This Row],[ScenarioRevenue]] - StagingTable[[#This Row],[ScenarioCost]]</f>
        <v>1541.3689439999998</v>
      </c>
    </row>
    <row r="428" spans="1:39" x14ac:dyDescent="0.35">
      <c r="A428" t="s">
        <v>129</v>
      </c>
      <c r="B428" s="6">
        <v>45250</v>
      </c>
      <c r="C428" s="2">
        <v>45265</v>
      </c>
      <c r="D428" t="s">
        <v>647</v>
      </c>
      <c r="E428" t="s">
        <v>652</v>
      </c>
      <c r="F428" t="s">
        <v>689</v>
      </c>
      <c r="G428" t="s">
        <v>706</v>
      </c>
      <c r="H428" t="s">
        <v>707</v>
      </c>
      <c r="I428" t="s">
        <v>716</v>
      </c>
      <c r="J428" t="s">
        <v>729</v>
      </c>
      <c r="K428" t="s">
        <v>848</v>
      </c>
      <c r="L428" s="8">
        <v>354.24</v>
      </c>
      <c r="M428" s="8">
        <v>249.87</v>
      </c>
      <c r="N428" s="8">
        <v>0</v>
      </c>
      <c r="O428">
        <v>11</v>
      </c>
      <c r="P428">
        <f t="shared" si="96"/>
        <v>15</v>
      </c>
      <c r="Q428">
        <f t="shared" si="97"/>
        <v>2748.57</v>
      </c>
      <c r="R428">
        <f t="shared" si="98"/>
        <v>3896.6400000000003</v>
      </c>
      <c r="S428">
        <f t="shared" si="99"/>
        <v>-1148.0700000000002</v>
      </c>
      <c r="T428">
        <f t="shared" si="100"/>
        <v>-0.41769720254532361</v>
      </c>
      <c r="U428" t="str">
        <f t="shared" si="101"/>
        <v>Nov-2023</v>
      </c>
      <c r="V428" t="str">
        <f t="shared" si="102"/>
        <v>Q4-2023</v>
      </c>
      <c r="W428" t="str">
        <f t="shared" si="103"/>
        <v>Low</v>
      </c>
      <c r="X428" t="str">
        <f t="shared" si="104"/>
        <v>Asia &gt; Japan &gt; Tokyo</v>
      </c>
      <c r="Y428" t="str" cm="1">
        <f t="array" ref="Y428">TEXT(_xlfn.AGGREGATE(15, 6, IF($E$2:$E$1000=E428, $B$2:$B$1000, ""), 1), "MMM-YYYY")</f>
        <v>Mar-2023</v>
      </c>
      <c r="Z428">
        <f t="shared" si="105"/>
        <v>8</v>
      </c>
      <c r="AA428">
        <f t="shared" si="106"/>
        <v>8</v>
      </c>
      <c r="AB428">
        <f t="shared" si="107"/>
        <v>1785746.8479899997</v>
      </c>
      <c r="AC428">
        <f>SUMIFS($Q$2:Q428, $J$2:J428, J428)</f>
        <v>1763467.1492899999</v>
      </c>
      <c r="AD428">
        <f t="shared" si="108"/>
        <v>0.98752359623365571</v>
      </c>
      <c r="AE428" t="str">
        <f t="shared" si="109"/>
        <v>C</v>
      </c>
      <c r="AF428">
        <f t="shared" si="110"/>
        <v>0</v>
      </c>
      <c r="AG428">
        <f t="shared" si="111"/>
        <v>0</v>
      </c>
      <c r="AH428">
        <f>MIN(StagingTable[[#This Row],[DiscountPct]], ControlPanel!$B$2/100)</f>
        <v>0</v>
      </c>
      <c r="AI428">
        <f>StagingTable[[#This Row],[UnitCost]] * (1 + ControlPanel!$B$3/100)</f>
        <v>407.37599999999998</v>
      </c>
      <c r="AJ428">
        <f>StagingTable[[#This Row],[Quantity]] * (1 + ControlPanel!$B$4/100)</f>
        <v>13.2</v>
      </c>
      <c r="AK428">
        <f>StagingTable[[#This Row],[UnitPrice]] * StagingTable[[#This Row],[UpliftedQuantity]] * (1 - StagingTable[[#This Row],[AdjustedDiscountPct]])</f>
        <v>3298.2840000000001</v>
      </c>
      <c r="AL428">
        <f>StagingTable[[#This Row],[InflatedUnitCost]] * StagingTable[[#This Row],[UpliftedQuantity]]</f>
        <v>5377.3631999999998</v>
      </c>
      <c r="AM428">
        <f>StagingTable[[#This Row],[ScenarioRevenue]] - StagingTable[[#This Row],[ScenarioCost]]</f>
        <v>-2079.0791999999997</v>
      </c>
    </row>
    <row r="429" spans="1:39" x14ac:dyDescent="0.35">
      <c r="A429" t="s">
        <v>335</v>
      </c>
      <c r="B429" s="6">
        <v>45293</v>
      </c>
      <c r="C429" s="2">
        <v>45300</v>
      </c>
      <c r="D429" t="s">
        <v>648</v>
      </c>
      <c r="E429" t="s">
        <v>660</v>
      </c>
      <c r="F429" t="s">
        <v>677</v>
      </c>
      <c r="G429" t="s">
        <v>702</v>
      </c>
      <c r="H429" t="s">
        <v>709</v>
      </c>
      <c r="I429" t="s">
        <v>717</v>
      </c>
      <c r="J429" t="s">
        <v>729</v>
      </c>
      <c r="K429" t="s">
        <v>1055</v>
      </c>
      <c r="L429" s="8">
        <v>404.77</v>
      </c>
      <c r="M429" s="8">
        <v>433.88</v>
      </c>
      <c r="N429" s="8">
        <v>0.215</v>
      </c>
      <c r="O429">
        <v>8</v>
      </c>
      <c r="P429">
        <f t="shared" si="96"/>
        <v>7</v>
      </c>
      <c r="Q429">
        <f t="shared" si="97"/>
        <v>2724.7664</v>
      </c>
      <c r="R429">
        <f t="shared" si="98"/>
        <v>3238.16</v>
      </c>
      <c r="S429">
        <f t="shared" si="99"/>
        <v>-513.39359999999988</v>
      </c>
      <c r="T429">
        <f t="shared" si="100"/>
        <v>-0.18841747314558777</v>
      </c>
      <c r="U429" t="str">
        <f t="shared" si="101"/>
        <v>Jan-2024</v>
      </c>
      <c r="V429" t="str">
        <f t="shared" si="102"/>
        <v>Q1-2024</v>
      </c>
      <c r="W429" t="str">
        <f t="shared" si="103"/>
        <v>Low</v>
      </c>
      <c r="X429" t="str">
        <f t="shared" si="104"/>
        <v>Americas &gt; USA &gt; Chicago</v>
      </c>
      <c r="Y429" t="str" cm="1">
        <f t="array" ref="Y429">TEXT(_xlfn.AGGREGATE(15, 6, IF($E$2:$E$1000=E429, $B$2:$B$1000, ""), 1), "MMM-YYYY")</f>
        <v>Jan-2023</v>
      </c>
      <c r="Z429">
        <f t="shared" si="105"/>
        <v>12</v>
      </c>
      <c r="AA429">
        <f t="shared" si="106"/>
        <v>12</v>
      </c>
      <c r="AB429">
        <f t="shared" si="107"/>
        <v>1785746.8479899997</v>
      </c>
      <c r="AC429">
        <f>SUMIFS($Q$2:Q429, $J$2:J429, J429)</f>
        <v>1766191.9156899999</v>
      </c>
      <c r="AD429">
        <f t="shared" si="108"/>
        <v>0.98904943759413022</v>
      </c>
      <c r="AE429" t="str">
        <f t="shared" si="109"/>
        <v>C</v>
      </c>
      <c r="AF429">
        <f t="shared" si="110"/>
        <v>1</v>
      </c>
      <c r="AG429">
        <f t="shared" si="111"/>
        <v>1</v>
      </c>
      <c r="AH429">
        <f>MIN(StagingTable[[#This Row],[DiscountPct]], ControlPanel!$B$2/100)</f>
        <v>0.215</v>
      </c>
      <c r="AI429">
        <f>StagingTable[[#This Row],[UnitCost]] * (1 + ControlPanel!$B$3/100)</f>
        <v>465.48549999999994</v>
      </c>
      <c r="AJ429">
        <f>StagingTable[[#This Row],[Quantity]] * (1 + ControlPanel!$B$4/100)</f>
        <v>9.6</v>
      </c>
      <c r="AK429">
        <f>StagingTable[[#This Row],[UnitPrice]] * StagingTable[[#This Row],[UpliftedQuantity]] * (1 - StagingTable[[#This Row],[AdjustedDiscountPct]])</f>
        <v>3269.7196799999997</v>
      </c>
      <c r="AL429">
        <f>StagingTable[[#This Row],[InflatedUnitCost]] * StagingTable[[#This Row],[UpliftedQuantity]]</f>
        <v>4468.6607999999997</v>
      </c>
      <c r="AM429">
        <f>StagingTable[[#This Row],[ScenarioRevenue]] - StagingTable[[#This Row],[ScenarioCost]]</f>
        <v>-1198.94112</v>
      </c>
    </row>
    <row r="430" spans="1:39" x14ac:dyDescent="0.35">
      <c r="A430" t="s">
        <v>123</v>
      </c>
      <c r="B430" s="6">
        <v>45581</v>
      </c>
      <c r="C430" s="2">
        <v>45604</v>
      </c>
      <c r="D430" t="s">
        <v>647</v>
      </c>
      <c r="E430" t="s">
        <v>652</v>
      </c>
      <c r="F430" t="s">
        <v>666</v>
      </c>
      <c r="G430" t="s">
        <v>705</v>
      </c>
      <c r="H430" t="s">
        <v>707</v>
      </c>
      <c r="I430" t="s">
        <v>713</v>
      </c>
      <c r="J430" t="s">
        <v>729</v>
      </c>
      <c r="K430" t="s">
        <v>842</v>
      </c>
      <c r="L430" s="8">
        <v>82.14</v>
      </c>
      <c r="M430" s="8">
        <v>166.04</v>
      </c>
      <c r="N430" s="8">
        <v>0</v>
      </c>
      <c r="O430">
        <v>16</v>
      </c>
      <c r="P430">
        <f t="shared" si="96"/>
        <v>23</v>
      </c>
      <c r="Q430">
        <f t="shared" si="97"/>
        <v>2656.64</v>
      </c>
      <c r="R430">
        <f t="shared" si="98"/>
        <v>1314.24</v>
      </c>
      <c r="S430">
        <f t="shared" si="99"/>
        <v>1342.3999999999999</v>
      </c>
      <c r="T430">
        <f t="shared" si="100"/>
        <v>0.50529992772825827</v>
      </c>
      <c r="U430" t="str">
        <f t="shared" si="101"/>
        <v>Oct-2024</v>
      </c>
      <c r="V430" t="str">
        <f t="shared" si="102"/>
        <v>Q4-2024</v>
      </c>
      <c r="W430" t="str">
        <f t="shared" si="103"/>
        <v>Low</v>
      </c>
      <c r="X430" t="str">
        <f t="shared" si="104"/>
        <v>Asia &gt; Japan &gt; Osaka</v>
      </c>
      <c r="Y430" t="str" cm="1">
        <f t="array" ref="Y430">TEXT(_xlfn.AGGREGATE(15, 6, IF($E$2:$E$1000=E430, $B$2:$B$1000, ""), 1), "MMM-YYYY")</f>
        <v>Mar-2023</v>
      </c>
      <c r="Z430">
        <f t="shared" si="105"/>
        <v>19</v>
      </c>
      <c r="AA430">
        <f t="shared" si="106"/>
        <v>19</v>
      </c>
      <c r="AB430">
        <f t="shared" si="107"/>
        <v>1785746.8479899997</v>
      </c>
      <c r="AC430">
        <f>SUMIFS($Q$2:Q430, $J$2:J430, J430)</f>
        <v>1768848.5556899998</v>
      </c>
      <c r="AD430">
        <f t="shared" si="108"/>
        <v>0.99053712886626666</v>
      </c>
      <c r="AE430" t="str">
        <f t="shared" si="109"/>
        <v>C</v>
      </c>
      <c r="AF430">
        <f t="shared" si="110"/>
        <v>0</v>
      </c>
      <c r="AG430">
        <f t="shared" si="111"/>
        <v>0</v>
      </c>
      <c r="AH430">
        <f>MIN(StagingTable[[#This Row],[DiscountPct]], ControlPanel!$B$2/100)</f>
        <v>0</v>
      </c>
      <c r="AI430">
        <f>StagingTable[[#This Row],[UnitCost]] * (1 + ControlPanel!$B$3/100)</f>
        <v>94.460999999999999</v>
      </c>
      <c r="AJ430">
        <f>StagingTable[[#This Row],[Quantity]] * (1 + ControlPanel!$B$4/100)</f>
        <v>19.2</v>
      </c>
      <c r="AK430">
        <f>StagingTable[[#This Row],[UnitPrice]] * StagingTable[[#This Row],[UpliftedQuantity]] * (1 - StagingTable[[#This Row],[AdjustedDiscountPct]])</f>
        <v>3187.9679999999998</v>
      </c>
      <c r="AL430">
        <f>StagingTable[[#This Row],[InflatedUnitCost]] * StagingTable[[#This Row],[UpliftedQuantity]]</f>
        <v>1813.6512</v>
      </c>
      <c r="AM430">
        <f>StagingTable[[#This Row],[ScenarioRevenue]] - StagingTable[[#This Row],[ScenarioCost]]</f>
        <v>1374.3167999999998</v>
      </c>
    </row>
    <row r="431" spans="1:39" x14ac:dyDescent="0.35">
      <c r="A431" t="s">
        <v>635</v>
      </c>
      <c r="B431" s="6">
        <v>45764</v>
      </c>
      <c r="C431" s="2">
        <v>45780</v>
      </c>
      <c r="D431" t="s">
        <v>648</v>
      </c>
      <c r="E431" t="s">
        <v>655</v>
      </c>
      <c r="F431" t="s">
        <v>692</v>
      </c>
      <c r="G431" t="s">
        <v>704</v>
      </c>
      <c r="H431" t="s">
        <v>709</v>
      </c>
      <c r="I431" t="s">
        <v>713</v>
      </c>
      <c r="J431" t="s">
        <v>729</v>
      </c>
      <c r="K431" t="s">
        <v>1353</v>
      </c>
      <c r="L431" s="8">
        <v>168.68</v>
      </c>
      <c r="M431" s="8">
        <v>413.34</v>
      </c>
      <c r="N431" s="8">
        <v>0.186</v>
      </c>
      <c r="O431">
        <v>7</v>
      </c>
      <c r="P431">
        <f t="shared" si="96"/>
        <v>16</v>
      </c>
      <c r="Q431">
        <f t="shared" si="97"/>
        <v>2355.2113199999999</v>
      </c>
      <c r="R431">
        <f t="shared" si="98"/>
        <v>1180.76</v>
      </c>
      <c r="S431">
        <f t="shared" si="99"/>
        <v>1174.4513199999999</v>
      </c>
      <c r="T431">
        <f t="shared" si="100"/>
        <v>0.49866069767361682</v>
      </c>
      <c r="U431" t="str">
        <f t="shared" si="101"/>
        <v>Apr-2025</v>
      </c>
      <c r="V431" t="str">
        <f t="shared" si="102"/>
        <v>Q2-2025</v>
      </c>
      <c r="W431" t="str">
        <f t="shared" si="103"/>
        <v>Low</v>
      </c>
      <c r="X431" t="str">
        <f t="shared" si="104"/>
        <v>Americas &gt; Brazil &gt; Rio de Janeiro</v>
      </c>
      <c r="Y431" t="str" cm="1">
        <f t="array" ref="Y431">TEXT(_xlfn.AGGREGATE(15, 6, IF($E$2:$E$1000=E431, $B$2:$B$1000, ""), 1), "MMM-YYYY")</f>
        <v>Jan-2023</v>
      </c>
      <c r="Z431">
        <f t="shared" si="105"/>
        <v>27</v>
      </c>
      <c r="AA431">
        <f t="shared" si="106"/>
        <v>27</v>
      </c>
      <c r="AB431">
        <f t="shared" si="107"/>
        <v>1785746.8479899997</v>
      </c>
      <c r="AC431">
        <f>SUMIFS($Q$2:Q431, $J$2:J431, J431)</f>
        <v>1771203.7670099998</v>
      </c>
      <c r="AD431">
        <f t="shared" si="108"/>
        <v>0.99185602315559496</v>
      </c>
      <c r="AE431" t="str">
        <f t="shared" si="109"/>
        <v>C</v>
      </c>
      <c r="AF431">
        <f t="shared" si="110"/>
        <v>0</v>
      </c>
      <c r="AG431">
        <f t="shared" si="111"/>
        <v>0</v>
      </c>
      <c r="AH431">
        <f>MIN(StagingTable[[#This Row],[DiscountPct]], ControlPanel!$B$2/100)</f>
        <v>0.186</v>
      </c>
      <c r="AI431">
        <f>StagingTable[[#This Row],[UnitCost]] * (1 + ControlPanel!$B$3/100)</f>
        <v>193.982</v>
      </c>
      <c r="AJ431">
        <f>StagingTable[[#This Row],[Quantity]] * (1 + ControlPanel!$B$4/100)</f>
        <v>8.4</v>
      </c>
      <c r="AK431">
        <f>StagingTable[[#This Row],[UnitPrice]] * StagingTable[[#This Row],[UpliftedQuantity]] * (1 - StagingTable[[#This Row],[AdjustedDiscountPct]])</f>
        <v>2826.253584</v>
      </c>
      <c r="AL431">
        <f>StagingTable[[#This Row],[InflatedUnitCost]] * StagingTable[[#This Row],[UpliftedQuantity]]</f>
        <v>1629.4488000000001</v>
      </c>
      <c r="AM431">
        <f>StagingTable[[#This Row],[ScenarioRevenue]] - StagingTable[[#This Row],[ScenarioCost]]</f>
        <v>1196.8047839999999</v>
      </c>
    </row>
    <row r="432" spans="1:39" x14ac:dyDescent="0.35">
      <c r="A432" t="s">
        <v>208</v>
      </c>
      <c r="B432" s="6">
        <v>45050</v>
      </c>
      <c r="C432" s="2">
        <v>45072</v>
      </c>
      <c r="D432" t="s">
        <v>648</v>
      </c>
      <c r="E432" t="s">
        <v>660</v>
      </c>
      <c r="F432" t="s">
        <v>686</v>
      </c>
      <c r="G432" t="s">
        <v>706</v>
      </c>
      <c r="H432" t="s">
        <v>708</v>
      </c>
      <c r="I432" t="s">
        <v>713</v>
      </c>
      <c r="J432" t="s">
        <v>729</v>
      </c>
      <c r="K432" t="s">
        <v>928</v>
      </c>
      <c r="L432" s="8">
        <v>249.71</v>
      </c>
      <c r="M432" s="8">
        <v>361.33</v>
      </c>
      <c r="N432" s="8">
        <v>9.4E-2</v>
      </c>
      <c r="O432">
        <v>7</v>
      </c>
      <c r="P432">
        <f t="shared" si="96"/>
        <v>22</v>
      </c>
      <c r="Q432">
        <f t="shared" si="97"/>
        <v>2291.5548600000002</v>
      </c>
      <c r="R432">
        <f t="shared" si="98"/>
        <v>1747.97</v>
      </c>
      <c r="S432">
        <f t="shared" si="99"/>
        <v>543.58486000000016</v>
      </c>
      <c r="T432">
        <f t="shared" si="100"/>
        <v>0.23721223937881206</v>
      </c>
      <c r="U432" t="str">
        <f t="shared" si="101"/>
        <v>May-2023</v>
      </c>
      <c r="V432" t="str">
        <f t="shared" si="102"/>
        <v>Q2-2023</v>
      </c>
      <c r="W432" t="str">
        <f t="shared" si="103"/>
        <v>Low</v>
      </c>
      <c r="X432" t="str">
        <f t="shared" si="104"/>
        <v>Americas &gt; USA &gt; San Francisco</v>
      </c>
      <c r="Y432" t="str" cm="1">
        <f t="array" ref="Y432">TEXT(_xlfn.AGGREGATE(15, 6, IF($E$2:$E$1000=E432, $B$2:$B$1000, ""), 1), "MMM-YYYY")</f>
        <v>Jan-2023</v>
      </c>
      <c r="Z432">
        <f t="shared" si="105"/>
        <v>4</v>
      </c>
      <c r="AA432">
        <f t="shared" si="106"/>
        <v>4</v>
      </c>
      <c r="AB432">
        <f t="shared" si="107"/>
        <v>1785746.8479899997</v>
      </c>
      <c r="AC432">
        <f>SUMIFS($Q$2:Q432, $J$2:J432, J432)</f>
        <v>1773495.3218699999</v>
      </c>
      <c r="AD432">
        <f t="shared" si="108"/>
        <v>0.99313927047734119</v>
      </c>
      <c r="AE432" t="str">
        <f t="shared" si="109"/>
        <v>C</v>
      </c>
      <c r="AF432">
        <f t="shared" si="110"/>
        <v>0</v>
      </c>
      <c r="AG432">
        <f t="shared" si="111"/>
        <v>0</v>
      </c>
      <c r="AH432">
        <f>MIN(StagingTable[[#This Row],[DiscountPct]], ControlPanel!$B$2/100)</f>
        <v>9.4E-2</v>
      </c>
      <c r="AI432">
        <f>StagingTable[[#This Row],[UnitCost]] * (1 + ControlPanel!$B$3/100)</f>
        <v>287.16649999999998</v>
      </c>
      <c r="AJ432">
        <f>StagingTable[[#This Row],[Quantity]] * (1 + ControlPanel!$B$4/100)</f>
        <v>8.4</v>
      </c>
      <c r="AK432">
        <f>StagingTable[[#This Row],[UnitPrice]] * StagingTable[[#This Row],[UpliftedQuantity]] * (1 - StagingTable[[#This Row],[AdjustedDiscountPct]])</f>
        <v>2749.865832</v>
      </c>
      <c r="AL432">
        <f>StagingTable[[#This Row],[InflatedUnitCost]] * StagingTable[[#This Row],[UpliftedQuantity]]</f>
        <v>2412.1986000000002</v>
      </c>
      <c r="AM432">
        <f>StagingTable[[#This Row],[ScenarioRevenue]] - StagingTable[[#This Row],[ScenarioCost]]</f>
        <v>337.66723199999979</v>
      </c>
    </row>
    <row r="433" spans="1:39" x14ac:dyDescent="0.35">
      <c r="A433" t="s">
        <v>321</v>
      </c>
      <c r="B433" s="6">
        <v>45795</v>
      </c>
      <c r="C433" s="2">
        <v>45817</v>
      </c>
      <c r="D433" t="s">
        <v>648</v>
      </c>
      <c r="E433" t="s">
        <v>660</v>
      </c>
      <c r="F433" t="s">
        <v>700</v>
      </c>
      <c r="G433" t="s">
        <v>704</v>
      </c>
      <c r="H433" t="s">
        <v>707</v>
      </c>
      <c r="I433" t="s">
        <v>722</v>
      </c>
      <c r="J433" t="s">
        <v>729</v>
      </c>
      <c r="K433" t="s">
        <v>1041</v>
      </c>
      <c r="L433" s="8">
        <v>382.96</v>
      </c>
      <c r="M433" s="8">
        <v>552.84</v>
      </c>
      <c r="N433" s="8">
        <v>0.17599999999999999</v>
      </c>
      <c r="O433">
        <v>5</v>
      </c>
      <c r="P433">
        <f t="shared" si="96"/>
        <v>22</v>
      </c>
      <c r="Q433">
        <f t="shared" si="97"/>
        <v>2277.7008000000005</v>
      </c>
      <c r="R433">
        <f t="shared" si="98"/>
        <v>1914.8</v>
      </c>
      <c r="S433">
        <f t="shared" si="99"/>
        <v>362.90080000000057</v>
      </c>
      <c r="T433">
        <f t="shared" si="100"/>
        <v>0.15932768693763485</v>
      </c>
      <c r="U433" t="str">
        <f t="shared" si="101"/>
        <v>May-2025</v>
      </c>
      <c r="V433" t="str">
        <f t="shared" si="102"/>
        <v>Q2-2025</v>
      </c>
      <c r="W433" t="str">
        <f t="shared" si="103"/>
        <v>Low</v>
      </c>
      <c r="X433" t="str">
        <f t="shared" si="104"/>
        <v>Americas &gt; USA &gt; New York</v>
      </c>
      <c r="Y433" t="str" cm="1">
        <f t="array" ref="Y433">TEXT(_xlfn.AGGREGATE(15, 6, IF($E$2:$E$1000=E433, $B$2:$B$1000, ""), 1), "MMM-YYYY")</f>
        <v>Jan-2023</v>
      </c>
      <c r="Z433">
        <f t="shared" si="105"/>
        <v>28</v>
      </c>
      <c r="AA433">
        <f t="shared" si="106"/>
        <v>28</v>
      </c>
      <c r="AB433">
        <f t="shared" si="107"/>
        <v>1785746.8479899997</v>
      </c>
      <c r="AC433">
        <f>SUMIFS($Q$2:Q433, $J$2:J433, J433)</f>
        <v>1775773.0226699999</v>
      </c>
      <c r="AD433">
        <f t="shared" si="108"/>
        <v>0.99441475966695603</v>
      </c>
      <c r="AE433" t="str">
        <f t="shared" si="109"/>
        <v>C</v>
      </c>
      <c r="AF433">
        <f t="shared" si="110"/>
        <v>0</v>
      </c>
      <c r="AG433">
        <f t="shared" si="111"/>
        <v>0</v>
      </c>
      <c r="AH433">
        <f>MIN(StagingTable[[#This Row],[DiscountPct]], ControlPanel!$B$2/100)</f>
        <v>0.17599999999999999</v>
      </c>
      <c r="AI433">
        <f>StagingTable[[#This Row],[UnitCost]] * (1 + ControlPanel!$B$3/100)</f>
        <v>440.40399999999994</v>
      </c>
      <c r="AJ433">
        <f>StagingTable[[#This Row],[Quantity]] * (1 + ControlPanel!$B$4/100)</f>
        <v>6</v>
      </c>
      <c r="AK433">
        <f>StagingTable[[#This Row],[UnitPrice]] * StagingTable[[#This Row],[UpliftedQuantity]] * (1 - StagingTable[[#This Row],[AdjustedDiscountPct]])</f>
        <v>2733.2409600000001</v>
      </c>
      <c r="AL433">
        <f>StagingTable[[#This Row],[InflatedUnitCost]] * StagingTable[[#This Row],[UpliftedQuantity]]</f>
        <v>2642.4239999999995</v>
      </c>
      <c r="AM433">
        <f>StagingTable[[#This Row],[ScenarioRevenue]] - StagingTable[[#This Row],[ScenarioCost]]</f>
        <v>90.816960000000563</v>
      </c>
    </row>
    <row r="434" spans="1:39" x14ac:dyDescent="0.35">
      <c r="A434" t="s">
        <v>325</v>
      </c>
      <c r="B434" s="6">
        <v>45435</v>
      </c>
      <c r="C434" s="2">
        <v>45449</v>
      </c>
      <c r="D434" t="s">
        <v>648</v>
      </c>
      <c r="E434" t="s">
        <v>655</v>
      </c>
      <c r="F434" t="s">
        <v>692</v>
      </c>
      <c r="G434" t="s">
        <v>703</v>
      </c>
      <c r="H434" t="s">
        <v>708</v>
      </c>
      <c r="I434" t="s">
        <v>714</v>
      </c>
      <c r="J434" t="s">
        <v>729</v>
      </c>
      <c r="K434" t="s">
        <v>1045</v>
      </c>
      <c r="L434" s="8">
        <v>51.13</v>
      </c>
      <c r="M434" s="8">
        <v>57.53</v>
      </c>
      <c r="N434" s="8">
        <v>4.4999999999999998E-2</v>
      </c>
      <c r="O434">
        <v>35</v>
      </c>
      <c r="P434">
        <f t="shared" si="96"/>
        <v>14</v>
      </c>
      <c r="Q434">
        <f t="shared" si="97"/>
        <v>1922.9402499999999</v>
      </c>
      <c r="R434">
        <f t="shared" si="98"/>
        <v>1789.5500000000002</v>
      </c>
      <c r="S434">
        <f t="shared" si="99"/>
        <v>133.3902499999997</v>
      </c>
      <c r="T434">
        <f t="shared" si="100"/>
        <v>6.9367859973808191E-2</v>
      </c>
      <c r="U434" t="str">
        <f t="shared" si="101"/>
        <v>May-2024</v>
      </c>
      <c r="V434" t="str">
        <f t="shared" si="102"/>
        <v>Q2-2024</v>
      </c>
      <c r="W434" t="str">
        <f t="shared" si="103"/>
        <v>Low</v>
      </c>
      <c r="X434" t="str">
        <f t="shared" si="104"/>
        <v>Americas &gt; Brazil &gt; Rio de Janeiro</v>
      </c>
      <c r="Y434" t="str" cm="1">
        <f t="array" ref="Y434">TEXT(_xlfn.AGGREGATE(15, 6, IF($E$2:$E$1000=E434, $B$2:$B$1000, ""), 1), "MMM-YYYY")</f>
        <v>Jan-2023</v>
      </c>
      <c r="Z434">
        <f t="shared" si="105"/>
        <v>16</v>
      </c>
      <c r="AA434">
        <f t="shared" si="106"/>
        <v>16</v>
      </c>
      <c r="AB434">
        <f t="shared" si="107"/>
        <v>1785746.8479899997</v>
      </c>
      <c r="AC434">
        <f>SUMIFS($Q$2:Q434, $J$2:J434, J434)</f>
        <v>1777695.9629199998</v>
      </c>
      <c r="AD434">
        <f t="shared" si="108"/>
        <v>0.99549158657115266</v>
      </c>
      <c r="AE434" t="str">
        <f t="shared" si="109"/>
        <v>C</v>
      </c>
      <c r="AF434">
        <f t="shared" si="110"/>
        <v>0</v>
      </c>
      <c r="AG434">
        <f t="shared" si="111"/>
        <v>0</v>
      </c>
      <c r="AH434">
        <f>MIN(StagingTable[[#This Row],[DiscountPct]], ControlPanel!$B$2/100)</f>
        <v>4.4999999999999998E-2</v>
      </c>
      <c r="AI434">
        <f>StagingTable[[#This Row],[UnitCost]] * (1 + ControlPanel!$B$3/100)</f>
        <v>58.799500000000002</v>
      </c>
      <c r="AJ434">
        <f>StagingTable[[#This Row],[Quantity]] * (1 + ControlPanel!$B$4/100)</f>
        <v>42</v>
      </c>
      <c r="AK434">
        <f>StagingTable[[#This Row],[UnitPrice]] * StagingTable[[#This Row],[UpliftedQuantity]] * (1 - StagingTable[[#This Row],[AdjustedDiscountPct]])</f>
        <v>2307.5282999999999</v>
      </c>
      <c r="AL434">
        <f>StagingTable[[#This Row],[InflatedUnitCost]] * StagingTable[[#This Row],[UpliftedQuantity]]</f>
        <v>2469.5790000000002</v>
      </c>
      <c r="AM434">
        <f>StagingTable[[#This Row],[ScenarioRevenue]] - StagingTable[[#This Row],[ScenarioCost]]</f>
        <v>-162.05070000000023</v>
      </c>
    </row>
    <row r="435" spans="1:39" x14ac:dyDescent="0.35">
      <c r="A435" t="s">
        <v>113</v>
      </c>
      <c r="B435" s="6">
        <v>45860</v>
      </c>
      <c r="C435" s="2">
        <v>45887</v>
      </c>
      <c r="D435" t="s">
        <v>647</v>
      </c>
      <c r="E435" t="s">
        <v>659</v>
      </c>
      <c r="F435" t="s">
        <v>676</v>
      </c>
      <c r="G435" t="s">
        <v>703</v>
      </c>
      <c r="H435" t="s">
        <v>709</v>
      </c>
      <c r="I435" t="s">
        <v>724</v>
      </c>
      <c r="J435" t="s">
        <v>729</v>
      </c>
      <c r="K435" t="s">
        <v>832</v>
      </c>
      <c r="L435" s="8">
        <v>547.32000000000005</v>
      </c>
      <c r="M435" s="8">
        <v>419.17</v>
      </c>
      <c r="N435" s="8">
        <v>9.1999999999999998E-2</v>
      </c>
      <c r="O435">
        <v>5</v>
      </c>
      <c r="P435">
        <f t="shared" si="96"/>
        <v>27</v>
      </c>
      <c r="Q435">
        <f t="shared" si="97"/>
        <v>1903.0318</v>
      </c>
      <c r="R435">
        <f t="shared" si="98"/>
        <v>2736.6000000000004</v>
      </c>
      <c r="S435">
        <f t="shared" si="99"/>
        <v>-833.56820000000039</v>
      </c>
      <c r="T435">
        <f t="shared" si="100"/>
        <v>-0.43802116181137929</v>
      </c>
      <c r="U435" t="str">
        <f t="shared" si="101"/>
        <v>Jul-2025</v>
      </c>
      <c r="V435" t="str">
        <f t="shared" si="102"/>
        <v>Q3-2025</v>
      </c>
      <c r="W435" t="str">
        <f t="shared" si="103"/>
        <v>Low</v>
      </c>
      <c r="X435" t="str">
        <f t="shared" si="104"/>
        <v>Asia &gt; China &gt; Shenzhen</v>
      </c>
      <c r="Y435" t="str" cm="1">
        <f t="array" ref="Y435">TEXT(_xlfn.AGGREGATE(15, 6, IF($E$2:$E$1000=E435, $B$2:$B$1000, ""), 1), "MMM-YYYY")</f>
        <v>Jan-2023</v>
      </c>
      <c r="Z435">
        <f t="shared" si="105"/>
        <v>30</v>
      </c>
      <c r="AA435">
        <f t="shared" si="106"/>
        <v>30</v>
      </c>
      <c r="AB435">
        <f t="shared" si="107"/>
        <v>1785746.8479899997</v>
      </c>
      <c r="AC435">
        <f>SUMIFS($Q$2:Q435, $J$2:J435, J435)</f>
        <v>1779598.9947199998</v>
      </c>
      <c r="AD435">
        <f t="shared" si="108"/>
        <v>0.99655726494664143</v>
      </c>
      <c r="AE435" t="str">
        <f t="shared" si="109"/>
        <v>C</v>
      </c>
      <c r="AF435">
        <f t="shared" si="110"/>
        <v>0</v>
      </c>
      <c r="AG435">
        <f t="shared" si="111"/>
        <v>0</v>
      </c>
      <c r="AH435">
        <f>MIN(StagingTable[[#This Row],[DiscountPct]], ControlPanel!$B$2/100)</f>
        <v>9.1999999999999998E-2</v>
      </c>
      <c r="AI435">
        <f>StagingTable[[#This Row],[UnitCost]] * (1 + ControlPanel!$B$3/100)</f>
        <v>629.41800000000001</v>
      </c>
      <c r="AJ435">
        <f>StagingTable[[#This Row],[Quantity]] * (1 + ControlPanel!$B$4/100)</f>
        <v>6</v>
      </c>
      <c r="AK435">
        <f>StagingTable[[#This Row],[UnitPrice]] * StagingTable[[#This Row],[UpliftedQuantity]] * (1 - StagingTable[[#This Row],[AdjustedDiscountPct]])</f>
        <v>2283.63816</v>
      </c>
      <c r="AL435">
        <f>StagingTable[[#This Row],[InflatedUnitCost]] * StagingTable[[#This Row],[UpliftedQuantity]]</f>
        <v>3776.5079999999998</v>
      </c>
      <c r="AM435">
        <f>StagingTable[[#This Row],[ScenarioRevenue]] - StagingTable[[#This Row],[ScenarioCost]]</f>
        <v>-1492.8698399999998</v>
      </c>
    </row>
    <row r="436" spans="1:39" x14ac:dyDescent="0.35">
      <c r="A436" t="s">
        <v>448</v>
      </c>
      <c r="B436" s="6">
        <v>45542</v>
      </c>
      <c r="C436" s="2">
        <v>45553</v>
      </c>
      <c r="D436" t="s">
        <v>647</v>
      </c>
      <c r="E436" t="s">
        <v>659</v>
      </c>
      <c r="F436" t="s">
        <v>699</v>
      </c>
      <c r="G436" t="s">
        <v>704</v>
      </c>
      <c r="H436" t="s">
        <v>710</v>
      </c>
      <c r="I436" t="s">
        <v>719</v>
      </c>
      <c r="J436" t="s">
        <v>729</v>
      </c>
      <c r="K436" t="s">
        <v>1167</v>
      </c>
      <c r="L436" s="8">
        <v>181.74</v>
      </c>
      <c r="M436" s="8">
        <v>190.84</v>
      </c>
      <c r="N436" s="8">
        <v>0.214</v>
      </c>
      <c r="O436">
        <v>11</v>
      </c>
      <c r="P436">
        <f t="shared" si="96"/>
        <v>11</v>
      </c>
      <c r="Q436">
        <f t="shared" si="97"/>
        <v>1650.0026400000002</v>
      </c>
      <c r="R436">
        <f t="shared" si="98"/>
        <v>1999.14</v>
      </c>
      <c r="S436">
        <f t="shared" si="99"/>
        <v>-349.13735999999994</v>
      </c>
      <c r="T436">
        <f t="shared" si="100"/>
        <v>-0.21159806144310164</v>
      </c>
      <c r="U436" t="str">
        <f t="shared" si="101"/>
        <v>Sep-2024</v>
      </c>
      <c r="V436" t="str">
        <f t="shared" si="102"/>
        <v>Q3-2024</v>
      </c>
      <c r="W436" t="str">
        <f t="shared" si="103"/>
        <v>Low</v>
      </c>
      <c r="X436" t="str">
        <f t="shared" si="104"/>
        <v>Asia &gt; China &gt; Beijing</v>
      </c>
      <c r="Y436" t="str" cm="1">
        <f t="array" ref="Y436">TEXT(_xlfn.AGGREGATE(15, 6, IF($E$2:$E$1000=E436, $B$2:$B$1000, ""), 1), "MMM-YYYY")</f>
        <v>Jan-2023</v>
      </c>
      <c r="Z436">
        <f t="shared" si="105"/>
        <v>20</v>
      </c>
      <c r="AA436">
        <f t="shared" si="106"/>
        <v>20</v>
      </c>
      <c r="AB436">
        <f t="shared" si="107"/>
        <v>1785746.8479899997</v>
      </c>
      <c r="AC436">
        <f>SUMIFS($Q$2:Q436, $J$2:J436, J436)</f>
        <v>1781248.9973599999</v>
      </c>
      <c r="AD436">
        <f t="shared" si="108"/>
        <v>0.9974812495762978</v>
      </c>
      <c r="AE436" t="str">
        <f t="shared" si="109"/>
        <v>C</v>
      </c>
      <c r="AF436">
        <f t="shared" si="110"/>
        <v>0</v>
      </c>
      <c r="AG436">
        <f t="shared" si="111"/>
        <v>1</v>
      </c>
      <c r="AH436">
        <f>MIN(StagingTable[[#This Row],[DiscountPct]], ControlPanel!$B$2/100)</f>
        <v>0.214</v>
      </c>
      <c r="AI436">
        <f>StagingTable[[#This Row],[UnitCost]] * (1 + ControlPanel!$B$3/100)</f>
        <v>209.001</v>
      </c>
      <c r="AJ436">
        <f>StagingTable[[#This Row],[Quantity]] * (1 + ControlPanel!$B$4/100)</f>
        <v>13.2</v>
      </c>
      <c r="AK436">
        <f>StagingTable[[#This Row],[UnitPrice]] * StagingTable[[#This Row],[UpliftedQuantity]] * (1 - StagingTable[[#This Row],[AdjustedDiscountPct]])</f>
        <v>1980.003168</v>
      </c>
      <c r="AL436">
        <f>StagingTable[[#This Row],[InflatedUnitCost]] * StagingTable[[#This Row],[UpliftedQuantity]]</f>
        <v>2758.8132000000001</v>
      </c>
      <c r="AM436">
        <f>StagingTable[[#This Row],[ScenarioRevenue]] - StagingTable[[#This Row],[ScenarioCost]]</f>
        <v>-778.81003200000009</v>
      </c>
    </row>
    <row r="437" spans="1:39" x14ac:dyDescent="0.35">
      <c r="A437" t="s">
        <v>477</v>
      </c>
      <c r="B437" s="6">
        <v>45757</v>
      </c>
      <c r="C437" s="2">
        <v>45766</v>
      </c>
      <c r="D437" t="s">
        <v>646</v>
      </c>
      <c r="E437" t="s">
        <v>661</v>
      </c>
      <c r="F437" t="s">
        <v>687</v>
      </c>
      <c r="G437" t="s">
        <v>706</v>
      </c>
      <c r="H437" t="s">
        <v>1427</v>
      </c>
      <c r="I437" t="s">
        <v>715</v>
      </c>
      <c r="J437" t="s">
        <v>729</v>
      </c>
      <c r="K437" t="s">
        <v>1196</v>
      </c>
      <c r="L437" s="8">
        <v>113.74</v>
      </c>
      <c r="M437" s="8">
        <v>165.7</v>
      </c>
      <c r="N437" s="8">
        <v>0.124</v>
      </c>
      <c r="O437">
        <v>11</v>
      </c>
      <c r="P437">
        <f t="shared" si="96"/>
        <v>9</v>
      </c>
      <c r="Q437">
        <f t="shared" si="97"/>
        <v>1596.6851999999999</v>
      </c>
      <c r="R437">
        <f t="shared" si="98"/>
        <v>1251.1399999999999</v>
      </c>
      <c r="S437">
        <f t="shared" si="99"/>
        <v>345.54520000000002</v>
      </c>
      <c r="T437">
        <f t="shared" si="100"/>
        <v>0.21641410592394797</v>
      </c>
      <c r="U437" t="str">
        <f t="shared" si="101"/>
        <v>Apr-2025</v>
      </c>
      <c r="V437" t="str">
        <f t="shared" si="102"/>
        <v>Q2-2025</v>
      </c>
      <c r="W437" t="str">
        <f t="shared" si="103"/>
        <v>Low</v>
      </c>
      <c r="X437" t="str">
        <f t="shared" si="104"/>
        <v>Africa &gt; South Africa &gt; Durban</v>
      </c>
      <c r="Y437" t="str" cm="1">
        <f t="array" ref="Y437">TEXT(_xlfn.AGGREGATE(15, 6, IF($E$2:$E$1000=E437, $B$2:$B$1000, ""), 1), "MMM-YYYY")</f>
        <v>Jan-2023</v>
      </c>
      <c r="Z437">
        <f t="shared" si="105"/>
        <v>27</v>
      </c>
      <c r="AA437">
        <f t="shared" si="106"/>
        <v>27</v>
      </c>
      <c r="AB437">
        <f t="shared" si="107"/>
        <v>1785746.8479899997</v>
      </c>
      <c r="AC437">
        <f>SUMIFS($Q$2:Q437, $J$2:J437, J437)</f>
        <v>1782845.6825599999</v>
      </c>
      <c r="AD437">
        <f t="shared" si="108"/>
        <v>0.9983753769839967</v>
      </c>
      <c r="AE437" t="str">
        <f t="shared" si="109"/>
        <v>C</v>
      </c>
      <c r="AF437">
        <f t="shared" si="110"/>
        <v>0</v>
      </c>
      <c r="AG437">
        <f t="shared" si="111"/>
        <v>0</v>
      </c>
      <c r="AH437">
        <f>MIN(StagingTable[[#This Row],[DiscountPct]], ControlPanel!$B$2/100)</f>
        <v>0.124</v>
      </c>
      <c r="AI437">
        <f>StagingTable[[#This Row],[UnitCost]] * (1 + ControlPanel!$B$3/100)</f>
        <v>130.80099999999999</v>
      </c>
      <c r="AJ437">
        <f>StagingTable[[#This Row],[Quantity]] * (1 + ControlPanel!$B$4/100)</f>
        <v>13.2</v>
      </c>
      <c r="AK437">
        <f>StagingTable[[#This Row],[UnitPrice]] * StagingTable[[#This Row],[UpliftedQuantity]] * (1 - StagingTable[[#This Row],[AdjustedDiscountPct]])</f>
        <v>1916.0222399999998</v>
      </c>
      <c r="AL437">
        <f>StagingTable[[#This Row],[InflatedUnitCost]] * StagingTable[[#This Row],[UpliftedQuantity]]</f>
        <v>1726.5731999999998</v>
      </c>
      <c r="AM437">
        <f>StagingTable[[#This Row],[ScenarioRevenue]] - StagingTable[[#This Row],[ScenarioCost]]</f>
        <v>189.44903999999997</v>
      </c>
    </row>
    <row r="438" spans="1:39" x14ac:dyDescent="0.35">
      <c r="A438" t="s">
        <v>358</v>
      </c>
      <c r="B438" s="6">
        <v>45486</v>
      </c>
      <c r="C438" s="2">
        <v>45493</v>
      </c>
      <c r="D438" t="s">
        <v>647</v>
      </c>
      <c r="E438" t="s">
        <v>652</v>
      </c>
      <c r="F438" t="s">
        <v>694</v>
      </c>
      <c r="G438" t="s">
        <v>705</v>
      </c>
      <c r="H438" t="s">
        <v>709</v>
      </c>
      <c r="I438" t="s">
        <v>721</v>
      </c>
      <c r="J438" t="s">
        <v>729</v>
      </c>
      <c r="K438" t="s">
        <v>1078</v>
      </c>
      <c r="L438" s="8">
        <v>105.13</v>
      </c>
      <c r="M438" s="8">
        <v>244.13</v>
      </c>
      <c r="N438" s="8">
        <v>7.0999999999999994E-2</v>
      </c>
      <c r="O438">
        <v>5</v>
      </c>
      <c r="P438">
        <f t="shared" si="96"/>
        <v>7</v>
      </c>
      <c r="Q438">
        <f t="shared" si="97"/>
        <v>1133.9838500000001</v>
      </c>
      <c r="R438">
        <f t="shared" si="98"/>
        <v>525.65</v>
      </c>
      <c r="S438">
        <f t="shared" si="99"/>
        <v>608.3338500000001</v>
      </c>
      <c r="T438">
        <f t="shared" si="100"/>
        <v>0.53645724319618837</v>
      </c>
      <c r="U438" t="str">
        <f t="shared" si="101"/>
        <v>Jul-2024</v>
      </c>
      <c r="V438" t="str">
        <f t="shared" si="102"/>
        <v>Q3-2024</v>
      </c>
      <c r="W438" t="str">
        <f t="shared" si="103"/>
        <v>Low</v>
      </c>
      <c r="X438" t="str">
        <f t="shared" si="104"/>
        <v>Asia &gt; Japan &gt; Nagoya</v>
      </c>
      <c r="Y438" t="str" cm="1">
        <f t="array" ref="Y438">TEXT(_xlfn.AGGREGATE(15, 6, IF($E$2:$E$1000=E438, $B$2:$B$1000, ""), 1), "MMM-YYYY")</f>
        <v>Mar-2023</v>
      </c>
      <c r="Z438">
        <f t="shared" si="105"/>
        <v>16</v>
      </c>
      <c r="AA438">
        <f t="shared" si="106"/>
        <v>16</v>
      </c>
      <c r="AB438">
        <f t="shared" si="107"/>
        <v>1785746.8479899997</v>
      </c>
      <c r="AC438">
        <f>SUMIFS($Q$2:Q438, $J$2:J438, J438)</f>
        <v>1783979.6664099998</v>
      </c>
      <c r="AD438">
        <f t="shared" si="108"/>
        <v>0.99901039636049815</v>
      </c>
      <c r="AE438" t="str">
        <f t="shared" si="109"/>
        <v>C</v>
      </c>
      <c r="AF438">
        <f t="shared" si="110"/>
        <v>1</v>
      </c>
      <c r="AG438">
        <f t="shared" si="111"/>
        <v>0</v>
      </c>
      <c r="AH438">
        <f>MIN(StagingTable[[#This Row],[DiscountPct]], ControlPanel!$B$2/100)</f>
        <v>7.0999999999999994E-2</v>
      </c>
      <c r="AI438">
        <f>StagingTable[[#This Row],[UnitCost]] * (1 + ControlPanel!$B$3/100)</f>
        <v>120.89949999999999</v>
      </c>
      <c r="AJ438">
        <f>StagingTable[[#This Row],[Quantity]] * (1 + ControlPanel!$B$4/100)</f>
        <v>6</v>
      </c>
      <c r="AK438">
        <f>StagingTable[[#This Row],[UnitPrice]] * StagingTable[[#This Row],[UpliftedQuantity]] * (1 - StagingTable[[#This Row],[AdjustedDiscountPct]])</f>
        <v>1360.78062</v>
      </c>
      <c r="AL438">
        <f>StagingTable[[#This Row],[InflatedUnitCost]] * StagingTable[[#This Row],[UpliftedQuantity]]</f>
        <v>725.39699999999993</v>
      </c>
      <c r="AM438">
        <f>StagingTable[[#This Row],[ScenarioRevenue]] - StagingTable[[#This Row],[ScenarioCost]]</f>
        <v>635.38362000000006</v>
      </c>
    </row>
    <row r="439" spans="1:39" x14ac:dyDescent="0.35">
      <c r="A439" t="s">
        <v>355</v>
      </c>
      <c r="B439" s="6">
        <v>45029</v>
      </c>
      <c r="C439" s="2">
        <v>45036</v>
      </c>
      <c r="D439" t="s">
        <v>648</v>
      </c>
      <c r="E439" t="s">
        <v>660</v>
      </c>
      <c r="F439" t="s">
        <v>686</v>
      </c>
      <c r="G439" t="s">
        <v>702</v>
      </c>
      <c r="H439" t="s">
        <v>709</v>
      </c>
      <c r="I439" t="s">
        <v>715</v>
      </c>
      <c r="J439" t="s">
        <v>729</v>
      </c>
      <c r="K439" t="s">
        <v>1075</v>
      </c>
      <c r="L439" s="8">
        <v>32.1</v>
      </c>
      <c r="M439" s="8">
        <v>70.599999999999994</v>
      </c>
      <c r="N439" s="8">
        <v>0.28199999999999997</v>
      </c>
      <c r="O439">
        <v>17</v>
      </c>
      <c r="P439">
        <f t="shared" si="96"/>
        <v>7</v>
      </c>
      <c r="Q439">
        <f t="shared" si="97"/>
        <v>861.74359999999979</v>
      </c>
      <c r="R439">
        <f t="shared" si="98"/>
        <v>545.70000000000005</v>
      </c>
      <c r="S439">
        <f t="shared" si="99"/>
        <v>316.04359999999974</v>
      </c>
      <c r="T439">
        <f t="shared" si="100"/>
        <v>0.36674899587301818</v>
      </c>
      <c r="U439" t="str">
        <f t="shared" si="101"/>
        <v>Apr-2023</v>
      </c>
      <c r="V439" t="str">
        <f t="shared" si="102"/>
        <v>Q2-2023</v>
      </c>
      <c r="W439" t="str">
        <f t="shared" si="103"/>
        <v>Low</v>
      </c>
      <c r="X439" t="str">
        <f t="shared" si="104"/>
        <v>Americas &gt; USA &gt; San Francisco</v>
      </c>
      <c r="Y439" t="str" cm="1">
        <f t="array" ref="Y439">TEXT(_xlfn.AGGREGATE(15, 6, IF($E$2:$E$1000=E439, $B$2:$B$1000, ""), 1), "MMM-YYYY")</f>
        <v>Jan-2023</v>
      </c>
      <c r="Z439">
        <f t="shared" si="105"/>
        <v>3</v>
      </c>
      <c r="AA439">
        <f t="shared" si="106"/>
        <v>3</v>
      </c>
      <c r="AB439">
        <f t="shared" si="107"/>
        <v>1785746.8479899997</v>
      </c>
      <c r="AC439">
        <f>SUMIFS($Q$2:Q439, $J$2:J439, J439)</f>
        <v>1784841.4100099998</v>
      </c>
      <c r="AD439">
        <f t="shared" si="108"/>
        <v>0.99949296397693821</v>
      </c>
      <c r="AE439" t="str">
        <f t="shared" si="109"/>
        <v>C</v>
      </c>
      <c r="AF439">
        <f t="shared" si="110"/>
        <v>1</v>
      </c>
      <c r="AG439">
        <f t="shared" si="111"/>
        <v>1</v>
      </c>
      <c r="AH439">
        <f>MIN(StagingTable[[#This Row],[DiscountPct]], ControlPanel!$B$2/100)</f>
        <v>0.25</v>
      </c>
      <c r="AI439">
        <f>StagingTable[[#This Row],[UnitCost]] * (1 + ControlPanel!$B$3/100)</f>
        <v>36.914999999999999</v>
      </c>
      <c r="AJ439">
        <f>StagingTable[[#This Row],[Quantity]] * (1 + ControlPanel!$B$4/100)</f>
        <v>20.399999999999999</v>
      </c>
      <c r="AK439">
        <f>StagingTable[[#This Row],[UnitPrice]] * StagingTable[[#This Row],[UpliftedQuantity]] * (1 - StagingTable[[#This Row],[AdjustedDiscountPct]])</f>
        <v>1080.1799999999998</v>
      </c>
      <c r="AL439">
        <f>StagingTable[[#This Row],[InflatedUnitCost]] * StagingTable[[#This Row],[UpliftedQuantity]]</f>
        <v>753.06599999999992</v>
      </c>
      <c r="AM439">
        <f>StagingTable[[#This Row],[ScenarioRevenue]] - StagingTable[[#This Row],[ScenarioCost]]</f>
        <v>327.11399999999992</v>
      </c>
    </row>
    <row r="440" spans="1:39" x14ac:dyDescent="0.35">
      <c r="A440" t="s">
        <v>17</v>
      </c>
      <c r="B440" s="6">
        <v>44985</v>
      </c>
      <c r="C440" s="2">
        <v>45010</v>
      </c>
      <c r="D440" t="s">
        <v>646</v>
      </c>
      <c r="E440" t="s">
        <v>650</v>
      </c>
      <c r="F440" t="s">
        <v>664</v>
      </c>
      <c r="G440" t="s">
        <v>701</v>
      </c>
      <c r="H440" t="s">
        <v>707</v>
      </c>
      <c r="I440" t="s">
        <v>714</v>
      </c>
      <c r="J440" t="s">
        <v>729</v>
      </c>
      <c r="K440" t="s">
        <v>736</v>
      </c>
      <c r="L440" s="8">
        <v>1460.76</v>
      </c>
      <c r="M440" s="8">
        <v>30.66</v>
      </c>
      <c r="N440" s="8">
        <v>0.13100000000000001</v>
      </c>
      <c r="O440">
        <v>21</v>
      </c>
      <c r="P440">
        <f t="shared" si="96"/>
        <v>25</v>
      </c>
      <c r="Q440">
        <f t="shared" si="97"/>
        <v>559.51434000000006</v>
      </c>
      <c r="R440">
        <f t="shared" si="98"/>
        <v>30675.96</v>
      </c>
      <c r="S440">
        <f t="shared" si="99"/>
        <v>-30116.445659999998</v>
      </c>
      <c r="T440">
        <f t="shared" si="100"/>
        <v>-53.826047890032619</v>
      </c>
      <c r="U440" t="str">
        <f t="shared" si="101"/>
        <v>Feb-2023</v>
      </c>
      <c r="V440" t="str">
        <f t="shared" si="102"/>
        <v>Q1-2023</v>
      </c>
      <c r="W440" t="str">
        <f t="shared" si="103"/>
        <v>Low</v>
      </c>
      <c r="X440" t="str">
        <f t="shared" si="104"/>
        <v>Africa &gt; Kenya &gt; Nairobi</v>
      </c>
      <c r="Y440" t="str" cm="1">
        <f t="array" ref="Y440">TEXT(_xlfn.AGGREGATE(15, 6, IF($E$2:$E$1000=E440, $B$2:$B$1000, ""), 1), "MMM-YYYY")</f>
        <v>Jan-2023</v>
      </c>
      <c r="Z440">
        <f t="shared" si="105"/>
        <v>1</v>
      </c>
      <c r="AA440">
        <f t="shared" si="106"/>
        <v>1</v>
      </c>
      <c r="AB440">
        <f t="shared" si="107"/>
        <v>1785746.8479899997</v>
      </c>
      <c r="AC440">
        <f>SUMIFS($Q$2:Q440, $J$2:J440, J440)</f>
        <v>1785400.9243499998</v>
      </c>
      <c r="AD440">
        <f t="shared" si="108"/>
        <v>0.99980628629394519</v>
      </c>
      <c r="AE440" t="str">
        <f t="shared" si="109"/>
        <v>C</v>
      </c>
      <c r="AF440">
        <f t="shared" si="110"/>
        <v>0</v>
      </c>
      <c r="AG440">
        <f t="shared" si="111"/>
        <v>0</v>
      </c>
      <c r="AH440">
        <f>MIN(StagingTable[[#This Row],[DiscountPct]], ControlPanel!$B$2/100)</f>
        <v>0.13100000000000001</v>
      </c>
      <c r="AI440">
        <f>StagingTable[[#This Row],[UnitCost]] * (1 + ControlPanel!$B$3/100)</f>
        <v>1679.8739999999998</v>
      </c>
      <c r="AJ440">
        <f>StagingTable[[#This Row],[Quantity]] * (1 + ControlPanel!$B$4/100)</f>
        <v>25.2</v>
      </c>
      <c r="AK440">
        <f>StagingTable[[#This Row],[UnitPrice]] * StagingTable[[#This Row],[UpliftedQuantity]] * (1 - StagingTable[[#This Row],[AdjustedDiscountPct]])</f>
        <v>671.41720799999996</v>
      </c>
      <c r="AL440">
        <f>StagingTable[[#This Row],[InflatedUnitCost]] * StagingTable[[#This Row],[UpliftedQuantity]]</f>
        <v>42332.824799999995</v>
      </c>
      <c r="AM440">
        <f>StagingTable[[#This Row],[ScenarioRevenue]] - StagingTable[[#This Row],[ScenarioCost]]</f>
        <v>-41661.407591999996</v>
      </c>
    </row>
    <row r="441" spans="1:39" x14ac:dyDescent="0.35">
      <c r="A441" t="s">
        <v>69</v>
      </c>
      <c r="B441" s="6">
        <v>45168</v>
      </c>
      <c r="C441" s="2">
        <v>45170</v>
      </c>
      <c r="D441" t="s">
        <v>649</v>
      </c>
      <c r="E441" t="s">
        <v>656</v>
      </c>
      <c r="F441" t="s">
        <v>684</v>
      </c>
      <c r="G441" t="s">
        <v>701</v>
      </c>
      <c r="H441" t="s">
        <v>711</v>
      </c>
      <c r="I441" t="s">
        <v>725</v>
      </c>
      <c r="J441" t="s">
        <v>729</v>
      </c>
      <c r="K441" t="s">
        <v>788</v>
      </c>
      <c r="L441" s="8">
        <v>44.42</v>
      </c>
      <c r="M441" s="8">
        <v>41.9</v>
      </c>
      <c r="N441" s="8">
        <v>0.14399999999999999</v>
      </c>
      <c r="O441">
        <v>9</v>
      </c>
      <c r="P441">
        <f t="shared" si="96"/>
        <v>2</v>
      </c>
      <c r="Q441">
        <f t="shared" si="97"/>
        <v>322.79759999999999</v>
      </c>
      <c r="R441">
        <f t="shared" si="98"/>
        <v>399.78000000000003</v>
      </c>
      <c r="S441">
        <f t="shared" si="99"/>
        <v>-76.982400000000041</v>
      </c>
      <c r="T441">
        <f t="shared" si="100"/>
        <v>-0.23848504449847224</v>
      </c>
      <c r="U441" t="str">
        <f t="shared" si="101"/>
        <v>Aug-2023</v>
      </c>
      <c r="V441" t="str">
        <f t="shared" si="102"/>
        <v>Q3-2023</v>
      </c>
      <c r="W441" t="str">
        <f t="shared" si="103"/>
        <v>Low</v>
      </c>
      <c r="X441" t="str">
        <f t="shared" si="104"/>
        <v>Europe &gt; Germany &gt; Munich</v>
      </c>
      <c r="Y441" t="str" cm="1">
        <f t="array" ref="Y441">TEXT(_xlfn.AGGREGATE(15, 6, IF($E$2:$E$1000=E441, $B$2:$B$1000, ""), 1), "MMM-YYYY")</f>
        <v>Jan-2023</v>
      </c>
      <c r="Z441">
        <f t="shared" si="105"/>
        <v>7</v>
      </c>
      <c r="AA441">
        <f t="shared" si="106"/>
        <v>7</v>
      </c>
      <c r="AB441">
        <f t="shared" si="107"/>
        <v>1785746.8479899997</v>
      </c>
      <c r="AC441">
        <f>SUMIFS($Q$2:Q441, $J$2:J441, J441)</f>
        <v>1785723.7219499997</v>
      </c>
      <c r="AD441">
        <f t="shared" si="108"/>
        <v>0.99998704965374796</v>
      </c>
      <c r="AE441" t="str">
        <f t="shared" si="109"/>
        <v>C</v>
      </c>
      <c r="AF441">
        <f t="shared" si="110"/>
        <v>1</v>
      </c>
      <c r="AG441">
        <f t="shared" si="111"/>
        <v>0</v>
      </c>
      <c r="AH441">
        <f>MIN(StagingTable[[#This Row],[DiscountPct]], ControlPanel!$B$2/100)</f>
        <v>0.14399999999999999</v>
      </c>
      <c r="AI441">
        <f>StagingTable[[#This Row],[UnitCost]] * (1 + ControlPanel!$B$3/100)</f>
        <v>51.082999999999998</v>
      </c>
      <c r="AJ441">
        <f>StagingTable[[#This Row],[Quantity]] * (1 + ControlPanel!$B$4/100)</f>
        <v>10.799999999999999</v>
      </c>
      <c r="AK441">
        <f>StagingTable[[#This Row],[UnitPrice]] * StagingTable[[#This Row],[UpliftedQuantity]] * (1 - StagingTable[[#This Row],[AdjustedDiscountPct]])</f>
        <v>387.35711999999995</v>
      </c>
      <c r="AL441">
        <f>StagingTable[[#This Row],[InflatedUnitCost]] * StagingTable[[#This Row],[UpliftedQuantity]]</f>
        <v>551.69639999999993</v>
      </c>
      <c r="AM441">
        <f>StagingTable[[#This Row],[ScenarioRevenue]] - StagingTable[[#This Row],[ScenarioCost]]</f>
        <v>-164.33927999999997</v>
      </c>
    </row>
    <row r="442" spans="1:39" x14ac:dyDescent="0.35">
      <c r="A442" t="s">
        <v>127</v>
      </c>
      <c r="B442" s="6">
        <v>45472</v>
      </c>
      <c r="C442" s="2">
        <v>45499</v>
      </c>
      <c r="D442" t="s">
        <v>646</v>
      </c>
      <c r="E442" t="s">
        <v>661</v>
      </c>
      <c r="F442" t="s">
        <v>687</v>
      </c>
      <c r="G442" t="s">
        <v>706</v>
      </c>
      <c r="H442" t="s">
        <v>710</v>
      </c>
      <c r="I442" t="s">
        <v>717</v>
      </c>
      <c r="J442" t="s">
        <v>729</v>
      </c>
      <c r="K442" t="s">
        <v>846</v>
      </c>
      <c r="L442" s="8">
        <v>5.36</v>
      </c>
      <c r="M442" s="8">
        <v>4.37</v>
      </c>
      <c r="N442" s="8">
        <v>0.11799999999999999</v>
      </c>
      <c r="O442">
        <v>6</v>
      </c>
      <c r="P442">
        <f t="shared" si="96"/>
        <v>27</v>
      </c>
      <c r="Q442">
        <f t="shared" si="97"/>
        <v>23.12604</v>
      </c>
      <c r="R442">
        <f t="shared" si="98"/>
        <v>32.160000000000004</v>
      </c>
      <c r="S442">
        <f t="shared" si="99"/>
        <v>-9.033960000000004</v>
      </c>
      <c r="T442">
        <f t="shared" si="100"/>
        <v>-0.3906401614803055</v>
      </c>
      <c r="U442" t="str">
        <f t="shared" si="101"/>
        <v>Jun-2024</v>
      </c>
      <c r="V442" t="str">
        <f t="shared" si="102"/>
        <v>Q2-2024</v>
      </c>
      <c r="W442" t="str">
        <f t="shared" si="103"/>
        <v>Low</v>
      </c>
      <c r="X442" t="str">
        <f t="shared" si="104"/>
        <v>Africa &gt; South Africa &gt; Durban</v>
      </c>
      <c r="Y442" t="str" cm="1">
        <f t="array" ref="Y442">TEXT(_xlfn.AGGREGATE(15, 6, IF($E$2:$E$1000=E442, $B$2:$B$1000, ""), 1), "MMM-YYYY")</f>
        <v>Jan-2023</v>
      </c>
      <c r="Z442">
        <f t="shared" si="105"/>
        <v>17</v>
      </c>
      <c r="AA442">
        <f t="shared" si="106"/>
        <v>17</v>
      </c>
      <c r="AB442">
        <f t="shared" si="107"/>
        <v>1785746.8479899997</v>
      </c>
      <c r="AC442">
        <f>SUMIFS($Q$2:Q442, $J$2:J442, J442)</f>
        <v>1785746.8479899997</v>
      </c>
      <c r="AD442">
        <f t="shared" si="108"/>
        <v>1</v>
      </c>
      <c r="AE442" t="str">
        <f t="shared" si="109"/>
        <v>C</v>
      </c>
      <c r="AF442">
        <f t="shared" si="110"/>
        <v>0</v>
      </c>
      <c r="AG442">
        <f t="shared" si="111"/>
        <v>0</v>
      </c>
      <c r="AH442">
        <f>MIN(StagingTable[[#This Row],[DiscountPct]], ControlPanel!$B$2/100)</f>
        <v>0.11799999999999999</v>
      </c>
      <c r="AI442">
        <f>StagingTable[[#This Row],[UnitCost]] * (1 + ControlPanel!$B$3/100)</f>
        <v>6.1639999999999997</v>
      </c>
      <c r="AJ442">
        <f>StagingTable[[#This Row],[Quantity]] * (1 + ControlPanel!$B$4/100)</f>
        <v>7.1999999999999993</v>
      </c>
      <c r="AK442">
        <f>StagingTable[[#This Row],[UnitPrice]] * StagingTable[[#This Row],[UpliftedQuantity]] * (1 - StagingTable[[#This Row],[AdjustedDiscountPct]])</f>
        <v>27.751248</v>
      </c>
      <c r="AL442">
        <f>StagingTable[[#This Row],[InflatedUnitCost]] * StagingTable[[#This Row],[UpliftedQuantity]]</f>
        <v>44.380799999999994</v>
      </c>
      <c r="AM442">
        <f>StagingTable[[#This Row],[ScenarioRevenue]] - StagingTable[[#This Row],[ScenarioCost]]</f>
        <v>-16.629551999999993</v>
      </c>
    </row>
    <row r="443" spans="1:39" x14ac:dyDescent="0.35">
      <c r="A443" t="s">
        <v>503</v>
      </c>
      <c r="B443" s="6">
        <v>45792</v>
      </c>
      <c r="C443" s="2">
        <v>45813</v>
      </c>
      <c r="D443" t="s">
        <v>647</v>
      </c>
      <c r="E443" t="s">
        <v>652</v>
      </c>
      <c r="F443" t="s">
        <v>666</v>
      </c>
      <c r="G443" t="s">
        <v>706</v>
      </c>
      <c r="H443" t="s">
        <v>711</v>
      </c>
      <c r="I443" t="s">
        <v>722</v>
      </c>
      <c r="J443" t="s">
        <v>730</v>
      </c>
      <c r="K443" t="s">
        <v>1222</v>
      </c>
      <c r="L443" s="8">
        <v>1466.5</v>
      </c>
      <c r="M443" s="8">
        <v>2778.74</v>
      </c>
      <c r="N443" s="8">
        <v>0.13500000000000001</v>
      </c>
      <c r="O443">
        <v>33</v>
      </c>
      <c r="P443">
        <f t="shared" si="96"/>
        <v>21</v>
      </c>
      <c r="Q443">
        <f t="shared" si="97"/>
        <v>79319.133300000001</v>
      </c>
      <c r="R443">
        <f t="shared" si="98"/>
        <v>48394.5</v>
      </c>
      <c r="S443">
        <f t="shared" si="99"/>
        <v>30924.633300000001</v>
      </c>
      <c r="T443">
        <f t="shared" si="100"/>
        <v>0.38987608680792279</v>
      </c>
      <c r="U443" t="str">
        <f t="shared" si="101"/>
        <v>May-2025</v>
      </c>
      <c r="V443" t="str">
        <f t="shared" si="102"/>
        <v>Q2-2025</v>
      </c>
      <c r="W443" t="str">
        <f t="shared" si="103"/>
        <v>High</v>
      </c>
      <c r="X443" t="str">
        <f t="shared" si="104"/>
        <v>Asia &gt; Japan &gt; Osaka</v>
      </c>
      <c r="Y443" t="str" cm="1">
        <f t="array" ref="Y443">TEXT(_xlfn.AGGREGATE(15, 6, IF($E$2:$E$1000=E443, $B$2:$B$1000, ""), 1), "MMM-YYYY")</f>
        <v>Mar-2023</v>
      </c>
      <c r="Z443">
        <f t="shared" si="105"/>
        <v>26</v>
      </c>
      <c r="AA443">
        <f t="shared" si="106"/>
        <v>26</v>
      </c>
      <c r="AB443">
        <f t="shared" si="107"/>
        <v>1473517.9961600001</v>
      </c>
      <c r="AC443">
        <f>SUMIFS($Q$2:Q443, $J$2:J443, J443)</f>
        <v>79319.133300000001</v>
      </c>
      <c r="AD443">
        <f t="shared" si="108"/>
        <v>5.3829768965636189E-2</v>
      </c>
      <c r="AE443" t="str">
        <f t="shared" si="109"/>
        <v>A</v>
      </c>
      <c r="AF443">
        <f t="shared" si="110"/>
        <v>0</v>
      </c>
      <c r="AG443">
        <f t="shared" si="111"/>
        <v>0</v>
      </c>
      <c r="AH443">
        <f>MIN(StagingTable[[#This Row],[DiscountPct]], ControlPanel!$B$2/100)</f>
        <v>0.13500000000000001</v>
      </c>
      <c r="AI443">
        <f>StagingTable[[#This Row],[UnitCost]] * (1 + ControlPanel!$B$3/100)</f>
        <v>1686.4749999999999</v>
      </c>
      <c r="AJ443">
        <f>StagingTable[[#This Row],[Quantity]] * (1 + ControlPanel!$B$4/100)</f>
        <v>39.6</v>
      </c>
      <c r="AK443">
        <f>StagingTable[[#This Row],[UnitPrice]] * StagingTable[[#This Row],[UpliftedQuantity]] * (1 - StagingTable[[#This Row],[AdjustedDiscountPct]])</f>
        <v>95182.959959999993</v>
      </c>
      <c r="AL443">
        <f>StagingTable[[#This Row],[InflatedUnitCost]] * StagingTable[[#This Row],[UpliftedQuantity]]</f>
        <v>66784.41</v>
      </c>
      <c r="AM443">
        <f>StagingTable[[#This Row],[ScenarioRevenue]] - StagingTable[[#This Row],[ScenarioCost]]</f>
        <v>28398.549959999989</v>
      </c>
    </row>
    <row r="444" spans="1:39" x14ac:dyDescent="0.35">
      <c r="A444" t="s">
        <v>32</v>
      </c>
      <c r="B444" s="6">
        <v>45908</v>
      </c>
      <c r="C444" s="2">
        <v>45916</v>
      </c>
      <c r="D444" t="s">
        <v>647</v>
      </c>
      <c r="E444" t="s">
        <v>652</v>
      </c>
      <c r="F444" t="s">
        <v>666</v>
      </c>
      <c r="G444" t="s">
        <v>701</v>
      </c>
      <c r="H444" t="s">
        <v>710</v>
      </c>
      <c r="I444" t="s">
        <v>712</v>
      </c>
      <c r="J444" t="s">
        <v>730</v>
      </c>
      <c r="K444" t="s">
        <v>751</v>
      </c>
      <c r="L444" s="8">
        <v>1225.57</v>
      </c>
      <c r="M444" s="8">
        <v>2705.57</v>
      </c>
      <c r="N444" s="8">
        <v>0.183</v>
      </c>
      <c r="O444">
        <v>32</v>
      </c>
      <c r="P444">
        <f t="shared" si="96"/>
        <v>8</v>
      </c>
      <c r="Q444">
        <f t="shared" si="97"/>
        <v>70734.422080000004</v>
      </c>
      <c r="R444">
        <f t="shared" si="98"/>
        <v>39218.239999999998</v>
      </c>
      <c r="S444">
        <f t="shared" si="99"/>
        <v>31516.182080000006</v>
      </c>
      <c r="T444">
        <f t="shared" si="100"/>
        <v>0.44555650775453404</v>
      </c>
      <c r="U444" t="str">
        <f t="shared" si="101"/>
        <v>Sep-2025</v>
      </c>
      <c r="V444" t="str">
        <f t="shared" si="102"/>
        <v>Q3-2025</v>
      </c>
      <c r="W444" t="str">
        <f t="shared" si="103"/>
        <v>High</v>
      </c>
      <c r="X444" t="str">
        <f t="shared" si="104"/>
        <v>Asia &gt; Japan &gt; Osaka</v>
      </c>
      <c r="Y444" t="str" cm="1">
        <f t="array" ref="Y444">TEXT(_xlfn.AGGREGATE(15, 6, IF($E$2:$E$1000=E444, $B$2:$B$1000, ""), 1), "MMM-YYYY")</f>
        <v>Mar-2023</v>
      </c>
      <c r="Z444">
        <f t="shared" si="105"/>
        <v>30</v>
      </c>
      <c r="AA444">
        <f t="shared" si="106"/>
        <v>30</v>
      </c>
      <c r="AB444">
        <f t="shared" si="107"/>
        <v>1473517.9961600001</v>
      </c>
      <c r="AC444">
        <f>SUMIFS($Q$2:Q444, $J$2:J444, J444)</f>
        <v>150053.55538000001</v>
      </c>
      <c r="AD444">
        <f t="shared" si="108"/>
        <v>0.10183354107044555</v>
      </c>
      <c r="AE444" t="str">
        <f t="shared" si="109"/>
        <v>A</v>
      </c>
      <c r="AF444">
        <f t="shared" si="110"/>
        <v>0</v>
      </c>
      <c r="AG444">
        <f t="shared" si="111"/>
        <v>0</v>
      </c>
      <c r="AH444">
        <f>MIN(StagingTable[[#This Row],[DiscountPct]], ControlPanel!$B$2/100)</f>
        <v>0.183</v>
      </c>
      <c r="AI444">
        <f>StagingTable[[#This Row],[UnitCost]] * (1 + ControlPanel!$B$3/100)</f>
        <v>1409.4054999999998</v>
      </c>
      <c r="AJ444">
        <f>StagingTable[[#This Row],[Quantity]] * (1 + ControlPanel!$B$4/100)</f>
        <v>38.4</v>
      </c>
      <c r="AK444">
        <f>StagingTable[[#This Row],[UnitPrice]] * StagingTable[[#This Row],[UpliftedQuantity]] * (1 - StagingTable[[#This Row],[AdjustedDiscountPct]])</f>
        <v>84881.306496000005</v>
      </c>
      <c r="AL444">
        <f>StagingTable[[#This Row],[InflatedUnitCost]] * StagingTable[[#This Row],[UpliftedQuantity]]</f>
        <v>54121.17119999999</v>
      </c>
      <c r="AM444">
        <f>StagingTable[[#This Row],[ScenarioRevenue]] - StagingTable[[#This Row],[ScenarioCost]]</f>
        <v>30760.135296000015</v>
      </c>
    </row>
    <row r="445" spans="1:39" x14ac:dyDescent="0.35">
      <c r="A445" t="s">
        <v>621</v>
      </c>
      <c r="B445" s="6">
        <v>45827</v>
      </c>
      <c r="C445" s="2">
        <v>45829</v>
      </c>
      <c r="D445" t="s">
        <v>646</v>
      </c>
      <c r="E445" t="s">
        <v>661</v>
      </c>
      <c r="F445" t="s">
        <v>682</v>
      </c>
      <c r="G445" t="s">
        <v>705</v>
      </c>
      <c r="H445" t="s">
        <v>1427</v>
      </c>
      <c r="I445" t="s">
        <v>722</v>
      </c>
      <c r="J445" t="s">
        <v>730</v>
      </c>
      <c r="K445" t="s">
        <v>1339</v>
      </c>
      <c r="L445" s="8">
        <v>1466.27</v>
      </c>
      <c r="M445" s="8">
        <v>3589.89</v>
      </c>
      <c r="N445" s="8">
        <v>9.7000000000000003E-2</v>
      </c>
      <c r="O445">
        <v>21</v>
      </c>
      <c r="P445">
        <f t="shared" si="96"/>
        <v>2</v>
      </c>
      <c r="Q445">
        <f t="shared" si="97"/>
        <v>68075.084069999997</v>
      </c>
      <c r="R445">
        <f t="shared" si="98"/>
        <v>30791.67</v>
      </c>
      <c r="S445">
        <f t="shared" si="99"/>
        <v>37283.414069999999</v>
      </c>
      <c r="T445">
        <f t="shared" si="100"/>
        <v>0.54768076425234158</v>
      </c>
      <c r="U445" t="str">
        <f t="shared" si="101"/>
        <v>Jun-2025</v>
      </c>
      <c r="V445" t="str">
        <f t="shared" si="102"/>
        <v>Q2-2025</v>
      </c>
      <c r="W445" t="str">
        <f t="shared" si="103"/>
        <v>High</v>
      </c>
      <c r="X445" t="str">
        <f t="shared" si="104"/>
        <v>Africa &gt; South Africa &gt; Johannesburg</v>
      </c>
      <c r="Y445" t="str" cm="1">
        <f t="array" ref="Y445">TEXT(_xlfn.AGGREGATE(15, 6, IF($E$2:$E$1000=E445, $B$2:$B$1000, ""), 1), "MMM-YYYY")</f>
        <v>Jan-2023</v>
      </c>
      <c r="Z445">
        <f t="shared" si="105"/>
        <v>29</v>
      </c>
      <c r="AA445">
        <f t="shared" si="106"/>
        <v>29</v>
      </c>
      <c r="AB445">
        <f t="shared" si="107"/>
        <v>1473517.9961600001</v>
      </c>
      <c r="AC445">
        <f>SUMIFS($Q$2:Q445, $J$2:J445, J445)</f>
        <v>218128.63945000002</v>
      </c>
      <c r="AD445">
        <f t="shared" si="108"/>
        <v>0.14803255882754404</v>
      </c>
      <c r="AE445" t="str">
        <f t="shared" si="109"/>
        <v>A</v>
      </c>
      <c r="AF445">
        <f t="shared" si="110"/>
        <v>1</v>
      </c>
      <c r="AG445">
        <f t="shared" si="111"/>
        <v>0</v>
      </c>
      <c r="AH445">
        <f>MIN(StagingTable[[#This Row],[DiscountPct]], ControlPanel!$B$2/100)</f>
        <v>9.7000000000000003E-2</v>
      </c>
      <c r="AI445">
        <f>StagingTable[[#This Row],[UnitCost]] * (1 + ControlPanel!$B$3/100)</f>
        <v>1686.2104999999999</v>
      </c>
      <c r="AJ445">
        <f>StagingTable[[#This Row],[Quantity]] * (1 + ControlPanel!$B$4/100)</f>
        <v>25.2</v>
      </c>
      <c r="AK445">
        <f>StagingTable[[#This Row],[UnitPrice]] * StagingTable[[#This Row],[UpliftedQuantity]] * (1 - StagingTable[[#This Row],[AdjustedDiscountPct]])</f>
        <v>81690.100883999985</v>
      </c>
      <c r="AL445">
        <f>StagingTable[[#This Row],[InflatedUnitCost]] * StagingTable[[#This Row],[UpliftedQuantity]]</f>
        <v>42492.504599999993</v>
      </c>
      <c r="AM445">
        <f>StagingTable[[#This Row],[ScenarioRevenue]] - StagingTable[[#This Row],[ScenarioCost]]</f>
        <v>39197.596283999992</v>
      </c>
    </row>
    <row r="446" spans="1:39" x14ac:dyDescent="0.35">
      <c r="A446" t="s">
        <v>644</v>
      </c>
      <c r="B446" s="6">
        <v>45249</v>
      </c>
      <c r="C446" s="2">
        <v>45279</v>
      </c>
      <c r="D446" t="s">
        <v>647</v>
      </c>
      <c r="E446" t="s">
        <v>652</v>
      </c>
      <c r="F446" t="s">
        <v>694</v>
      </c>
      <c r="G446" t="s">
        <v>704</v>
      </c>
      <c r="H446" t="s">
        <v>707</v>
      </c>
      <c r="I446" t="s">
        <v>1426</v>
      </c>
      <c r="J446" t="s">
        <v>730</v>
      </c>
      <c r="K446" t="s">
        <v>1362</v>
      </c>
      <c r="L446" s="8">
        <v>807.11</v>
      </c>
      <c r="M446" s="8">
        <v>1853.86</v>
      </c>
      <c r="N446" s="8">
        <v>0.13900000000000001</v>
      </c>
      <c r="O446">
        <v>39</v>
      </c>
      <c r="P446">
        <f t="shared" si="96"/>
        <v>30</v>
      </c>
      <c r="Q446">
        <f t="shared" si="97"/>
        <v>62250.764939999994</v>
      </c>
      <c r="R446">
        <f t="shared" si="98"/>
        <v>31477.29</v>
      </c>
      <c r="S446">
        <f t="shared" si="99"/>
        <v>30773.474939999993</v>
      </c>
      <c r="T446">
        <f t="shared" si="100"/>
        <v>0.49434693645388633</v>
      </c>
      <c r="U446" t="str">
        <f t="shared" si="101"/>
        <v>Nov-2023</v>
      </c>
      <c r="V446" t="str">
        <f t="shared" si="102"/>
        <v>Q4-2023</v>
      </c>
      <c r="W446" t="str">
        <f t="shared" si="103"/>
        <v>High</v>
      </c>
      <c r="X446" t="str">
        <f t="shared" si="104"/>
        <v>Asia &gt; Japan &gt; Nagoya</v>
      </c>
      <c r="Y446" t="str" cm="1">
        <f t="array" ref="Y446">TEXT(_xlfn.AGGREGATE(15, 6, IF($E$2:$E$1000=E446, $B$2:$B$1000, ""), 1), "MMM-YYYY")</f>
        <v>Mar-2023</v>
      </c>
      <c r="Z446">
        <f t="shared" si="105"/>
        <v>8</v>
      </c>
      <c r="AA446">
        <f t="shared" si="106"/>
        <v>8</v>
      </c>
      <c r="AB446">
        <f t="shared" si="107"/>
        <v>1473517.9961600001</v>
      </c>
      <c r="AC446">
        <f>SUMIFS($Q$2:Q446, $J$2:J446, J446)</f>
        <v>280379.40439000004</v>
      </c>
      <c r="AD446">
        <f t="shared" si="108"/>
        <v>0.19027891421799467</v>
      </c>
      <c r="AE446" t="str">
        <f t="shared" si="109"/>
        <v>A</v>
      </c>
      <c r="AF446">
        <f t="shared" si="110"/>
        <v>0</v>
      </c>
      <c r="AG446">
        <f t="shared" si="111"/>
        <v>0</v>
      </c>
      <c r="AH446">
        <f>MIN(StagingTable[[#This Row],[DiscountPct]], ControlPanel!$B$2/100)</f>
        <v>0.13900000000000001</v>
      </c>
      <c r="AI446">
        <f>StagingTable[[#This Row],[UnitCost]] * (1 + ControlPanel!$B$3/100)</f>
        <v>928.17649999999992</v>
      </c>
      <c r="AJ446">
        <f>StagingTable[[#This Row],[Quantity]] * (1 + ControlPanel!$B$4/100)</f>
        <v>46.8</v>
      </c>
      <c r="AK446">
        <f>StagingTable[[#This Row],[UnitPrice]] * StagingTable[[#This Row],[UpliftedQuantity]] * (1 - StagingTable[[#This Row],[AdjustedDiscountPct]])</f>
        <v>74700.917927999981</v>
      </c>
      <c r="AL446">
        <f>StagingTable[[#This Row],[InflatedUnitCost]] * StagingTable[[#This Row],[UpliftedQuantity]]</f>
        <v>43438.660199999991</v>
      </c>
      <c r="AM446">
        <f>StagingTable[[#This Row],[ScenarioRevenue]] - StagingTable[[#This Row],[ScenarioCost]]</f>
        <v>31262.25772799999</v>
      </c>
    </row>
    <row r="447" spans="1:39" x14ac:dyDescent="0.35">
      <c r="A447" t="s">
        <v>317</v>
      </c>
      <c r="B447" s="6">
        <v>45830</v>
      </c>
      <c r="C447" s="2">
        <v>45846</v>
      </c>
      <c r="D447" t="s">
        <v>649</v>
      </c>
      <c r="E447" t="s">
        <v>658</v>
      </c>
      <c r="F447" t="s">
        <v>683</v>
      </c>
      <c r="G447" t="s">
        <v>702</v>
      </c>
      <c r="H447" t="s">
        <v>711</v>
      </c>
      <c r="I447" t="s">
        <v>720</v>
      </c>
      <c r="J447" t="s">
        <v>730</v>
      </c>
      <c r="K447" t="s">
        <v>1037</v>
      </c>
      <c r="L447" s="8">
        <v>892.73</v>
      </c>
      <c r="M447" s="8">
        <v>979.84</v>
      </c>
      <c r="N447" s="8">
        <v>0.17399999999999999</v>
      </c>
      <c r="O447">
        <v>55</v>
      </c>
      <c r="P447">
        <f t="shared" si="96"/>
        <v>16</v>
      </c>
      <c r="Q447">
        <f t="shared" si="97"/>
        <v>44514.131200000011</v>
      </c>
      <c r="R447">
        <f t="shared" si="98"/>
        <v>49100.15</v>
      </c>
      <c r="S447">
        <f t="shared" si="99"/>
        <v>-4586.0187999999907</v>
      </c>
      <c r="T447">
        <f t="shared" si="100"/>
        <v>-0.10302388649112823</v>
      </c>
      <c r="U447" t="str">
        <f t="shared" si="101"/>
        <v>Jun-2025</v>
      </c>
      <c r="V447" t="str">
        <f t="shared" si="102"/>
        <v>Q2-2025</v>
      </c>
      <c r="W447" t="str">
        <f t="shared" si="103"/>
        <v>Medium</v>
      </c>
      <c r="X447" t="str">
        <f t="shared" si="104"/>
        <v>Europe &gt; United Kingdom &gt; London</v>
      </c>
      <c r="Y447" t="str" cm="1">
        <f t="array" ref="Y447">TEXT(_xlfn.AGGREGATE(15, 6, IF($E$2:$E$1000=E447, $B$2:$B$1000, ""), 1), "MMM-YYYY")</f>
        <v>Jan-2023</v>
      </c>
      <c r="Z447">
        <f t="shared" si="105"/>
        <v>29</v>
      </c>
      <c r="AA447">
        <f t="shared" si="106"/>
        <v>29</v>
      </c>
      <c r="AB447">
        <f t="shared" si="107"/>
        <v>1473517.9961600001</v>
      </c>
      <c r="AC447">
        <f>SUMIFS($Q$2:Q447, $J$2:J447, J447)</f>
        <v>324893.53559000004</v>
      </c>
      <c r="AD447">
        <f t="shared" si="108"/>
        <v>0.22048833908827395</v>
      </c>
      <c r="AE447" t="str">
        <f t="shared" si="109"/>
        <v>A</v>
      </c>
      <c r="AF447">
        <f t="shared" si="110"/>
        <v>0</v>
      </c>
      <c r="AG447">
        <f t="shared" si="111"/>
        <v>0</v>
      </c>
      <c r="AH447">
        <f>MIN(StagingTable[[#This Row],[DiscountPct]], ControlPanel!$B$2/100)</f>
        <v>0.17399999999999999</v>
      </c>
      <c r="AI447">
        <f>StagingTable[[#This Row],[UnitCost]] * (1 + ControlPanel!$B$3/100)</f>
        <v>1026.6395</v>
      </c>
      <c r="AJ447">
        <f>StagingTable[[#This Row],[Quantity]] * (1 + ControlPanel!$B$4/100)</f>
        <v>66</v>
      </c>
      <c r="AK447">
        <f>StagingTable[[#This Row],[UnitPrice]] * StagingTable[[#This Row],[UpliftedQuantity]] * (1 - StagingTable[[#This Row],[AdjustedDiscountPct]])</f>
        <v>53416.957440000006</v>
      </c>
      <c r="AL447">
        <f>StagingTable[[#This Row],[InflatedUnitCost]] * StagingTable[[#This Row],[UpliftedQuantity]]</f>
        <v>67758.206999999995</v>
      </c>
      <c r="AM447">
        <f>StagingTable[[#This Row],[ScenarioRevenue]] - StagingTable[[#This Row],[ScenarioCost]]</f>
        <v>-14341.249559999989</v>
      </c>
    </row>
    <row r="448" spans="1:39" x14ac:dyDescent="0.35">
      <c r="A448" t="s">
        <v>357</v>
      </c>
      <c r="B448" s="6">
        <v>45339</v>
      </c>
      <c r="C448" s="2">
        <v>45355</v>
      </c>
      <c r="D448" t="s">
        <v>647</v>
      </c>
      <c r="E448" t="s">
        <v>654</v>
      </c>
      <c r="F448" t="s">
        <v>680</v>
      </c>
      <c r="G448" t="s">
        <v>705</v>
      </c>
      <c r="H448" t="s">
        <v>709</v>
      </c>
      <c r="I448" t="s">
        <v>721</v>
      </c>
      <c r="J448" t="s">
        <v>730</v>
      </c>
      <c r="K448" t="s">
        <v>1077</v>
      </c>
      <c r="L448" s="8">
        <v>1231.8</v>
      </c>
      <c r="M448" s="8">
        <v>2015.99</v>
      </c>
      <c r="N448" s="8">
        <v>0.26100000000000001</v>
      </c>
      <c r="O448">
        <v>29</v>
      </c>
      <c r="P448">
        <f t="shared" si="96"/>
        <v>16</v>
      </c>
      <c r="Q448">
        <f t="shared" si="97"/>
        <v>43204.681689999998</v>
      </c>
      <c r="R448">
        <f t="shared" si="98"/>
        <v>35722.199999999997</v>
      </c>
      <c r="S448">
        <f t="shared" si="99"/>
        <v>7482.4816900000005</v>
      </c>
      <c r="T448">
        <f t="shared" si="100"/>
        <v>0.17318682599464374</v>
      </c>
      <c r="U448" t="str">
        <f t="shared" si="101"/>
        <v>Feb-2024</v>
      </c>
      <c r="V448" t="str">
        <f t="shared" si="102"/>
        <v>Q1-2024</v>
      </c>
      <c r="W448" t="str">
        <f t="shared" si="103"/>
        <v>High</v>
      </c>
      <c r="X448" t="str">
        <f t="shared" si="104"/>
        <v>Asia &gt; India &gt; Delhi</v>
      </c>
      <c r="Y448" t="str" cm="1">
        <f t="array" ref="Y448">TEXT(_xlfn.AGGREGATE(15, 6, IF($E$2:$E$1000=E448, $B$2:$B$1000, ""), 1), "MMM-YYYY")</f>
        <v>Jan-2023</v>
      </c>
      <c r="Z448">
        <f t="shared" si="105"/>
        <v>13</v>
      </c>
      <c r="AA448">
        <f t="shared" si="106"/>
        <v>13</v>
      </c>
      <c r="AB448">
        <f t="shared" si="107"/>
        <v>1473517.9961600001</v>
      </c>
      <c r="AC448">
        <f>SUMIFS($Q$2:Q448, $J$2:J448, J448)</f>
        <v>368098.21728000004</v>
      </c>
      <c r="AD448">
        <f t="shared" si="108"/>
        <v>0.24980910870397716</v>
      </c>
      <c r="AE448" t="str">
        <f t="shared" si="109"/>
        <v>A</v>
      </c>
      <c r="AF448">
        <f t="shared" si="110"/>
        <v>0</v>
      </c>
      <c r="AG448">
        <f t="shared" si="111"/>
        <v>1</v>
      </c>
      <c r="AH448">
        <f>MIN(StagingTable[[#This Row],[DiscountPct]], ControlPanel!$B$2/100)</f>
        <v>0.25</v>
      </c>
      <c r="AI448">
        <f>StagingTable[[#This Row],[UnitCost]] * (1 + ControlPanel!$B$3/100)</f>
        <v>1416.57</v>
      </c>
      <c r="AJ448">
        <f>StagingTable[[#This Row],[Quantity]] * (1 + ControlPanel!$B$4/100)</f>
        <v>34.799999999999997</v>
      </c>
      <c r="AK448">
        <f>StagingTable[[#This Row],[UnitPrice]] * StagingTable[[#This Row],[UpliftedQuantity]] * (1 - StagingTable[[#This Row],[AdjustedDiscountPct]])</f>
        <v>52617.338999999993</v>
      </c>
      <c r="AL448">
        <f>StagingTable[[#This Row],[InflatedUnitCost]] * StagingTable[[#This Row],[UpliftedQuantity]]</f>
        <v>49296.635999999991</v>
      </c>
      <c r="AM448">
        <f>StagingTable[[#This Row],[ScenarioRevenue]] - StagingTable[[#This Row],[ScenarioCost]]</f>
        <v>3320.7030000000013</v>
      </c>
    </row>
    <row r="449" spans="1:39" x14ac:dyDescent="0.35">
      <c r="A449" t="s">
        <v>122</v>
      </c>
      <c r="B449" s="6">
        <v>45518</v>
      </c>
      <c r="C449" s="2">
        <v>45539</v>
      </c>
      <c r="D449" t="s">
        <v>649</v>
      </c>
      <c r="E449" t="s">
        <v>658</v>
      </c>
      <c r="F449" t="s">
        <v>693</v>
      </c>
      <c r="G449" t="s">
        <v>703</v>
      </c>
      <c r="H449" t="s">
        <v>708</v>
      </c>
      <c r="I449" t="s">
        <v>713</v>
      </c>
      <c r="J449" t="s">
        <v>730</v>
      </c>
      <c r="K449" t="s">
        <v>841</v>
      </c>
      <c r="L449" s="8">
        <v>1138.8</v>
      </c>
      <c r="M449" s="8">
        <v>2250.81</v>
      </c>
      <c r="N449" s="8">
        <v>0.123</v>
      </c>
      <c r="O449">
        <v>19</v>
      </c>
      <c r="P449">
        <f t="shared" si="96"/>
        <v>21</v>
      </c>
      <c r="Q449">
        <f t="shared" si="97"/>
        <v>37505.247029999999</v>
      </c>
      <c r="R449">
        <f t="shared" si="98"/>
        <v>21637.200000000001</v>
      </c>
      <c r="S449">
        <f t="shared" si="99"/>
        <v>15868.047029999998</v>
      </c>
      <c r="T449">
        <f t="shared" si="100"/>
        <v>0.42308872188756247</v>
      </c>
      <c r="U449" t="str">
        <f t="shared" si="101"/>
        <v>Aug-2024</v>
      </c>
      <c r="V449" t="str">
        <f t="shared" si="102"/>
        <v>Q3-2024</v>
      </c>
      <c r="W449" t="str">
        <f t="shared" si="103"/>
        <v>High</v>
      </c>
      <c r="X449" t="str">
        <f t="shared" si="104"/>
        <v>Europe &gt; United Kingdom &gt; Manchester</v>
      </c>
      <c r="Y449" t="str" cm="1">
        <f t="array" ref="Y449">TEXT(_xlfn.AGGREGATE(15, 6, IF($E$2:$E$1000=E449, $B$2:$B$1000, ""), 1), "MMM-YYYY")</f>
        <v>Jan-2023</v>
      </c>
      <c r="Z449">
        <f t="shared" si="105"/>
        <v>19</v>
      </c>
      <c r="AA449">
        <f t="shared" si="106"/>
        <v>19</v>
      </c>
      <c r="AB449">
        <f t="shared" si="107"/>
        <v>1473517.9961600001</v>
      </c>
      <c r="AC449">
        <f>SUMIFS($Q$2:Q449, $J$2:J449, J449)</f>
        <v>405603.46431000007</v>
      </c>
      <c r="AD449">
        <f t="shared" si="108"/>
        <v>0.27526196854534929</v>
      </c>
      <c r="AE449" t="str">
        <f t="shared" si="109"/>
        <v>A</v>
      </c>
      <c r="AF449">
        <f t="shared" si="110"/>
        <v>0</v>
      </c>
      <c r="AG449">
        <f t="shared" si="111"/>
        <v>0</v>
      </c>
      <c r="AH449">
        <f>MIN(StagingTable[[#This Row],[DiscountPct]], ControlPanel!$B$2/100)</f>
        <v>0.123</v>
      </c>
      <c r="AI449">
        <f>StagingTable[[#This Row],[UnitCost]] * (1 + ControlPanel!$B$3/100)</f>
        <v>1309.6199999999999</v>
      </c>
      <c r="AJ449">
        <f>StagingTable[[#This Row],[Quantity]] * (1 + ControlPanel!$B$4/100)</f>
        <v>22.8</v>
      </c>
      <c r="AK449">
        <f>StagingTable[[#This Row],[UnitPrice]] * StagingTable[[#This Row],[UpliftedQuantity]] * (1 - StagingTable[[#This Row],[AdjustedDiscountPct]])</f>
        <v>45006.296436000004</v>
      </c>
      <c r="AL449">
        <f>StagingTable[[#This Row],[InflatedUnitCost]] * StagingTable[[#This Row],[UpliftedQuantity]]</f>
        <v>29859.335999999999</v>
      </c>
      <c r="AM449">
        <f>StagingTable[[#This Row],[ScenarioRevenue]] - StagingTable[[#This Row],[ScenarioCost]]</f>
        <v>15146.960436000005</v>
      </c>
    </row>
    <row r="450" spans="1:39" x14ac:dyDescent="0.35">
      <c r="A450" t="s">
        <v>435</v>
      </c>
      <c r="B450" s="6">
        <v>45713</v>
      </c>
      <c r="C450" s="2">
        <v>45733</v>
      </c>
      <c r="D450" t="s">
        <v>648</v>
      </c>
      <c r="E450" t="s">
        <v>660</v>
      </c>
      <c r="F450" t="s">
        <v>686</v>
      </c>
      <c r="G450" t="s">
        <v>703</v>
      </c>
      <c r="H450" t="s">
        <v>709</v>
      </c>
      <c r="I450" t="s">
        <v>722</v>
      </c>
      <c r="J450" t="s">
        <v>730</v>
      </c>
      <c r="K450" t="s">
        <v>1154</v>
      </c>
      <c r="L450" s="8">
        <v>1205.26</v>
      </c>
      <c r="M450" s="8">
        <v>1696.35</v>
      </c>
      <c r="N450" s="8">
        <v>1.9E-2</v>
      </c>
      <c r="O450">
        <v>22</v>
      </c>
      <c r="P450">
        <f t="shared" ref="P450:P513" si="112">C450-B450</f>
        <v>20</v>
      </c>
      <c r="Q450">
        <f t="shared" ref="Q450:Q513" si="113">M450 * O450 * (1-N450)</f>
        <v>36610.625699999997</v>
      </c>
      <c r="R450">
        <f t="shared" ref="R450:R513" si="114">L450*O450</f>
        <v>26515.72</v>
      </c>
      <c r="S450">
        <f t="shared" ref="S450:S513" si="115">Q450-R450</f>
        <v>10094.905699999996</v>
      </c>
      <c r="T450">
        <f t="shared" ref="T450:T513" si="116">IF(Q450=0, 0, S450 / Q450)</f>
        <v>0.27573704374028213</v>
      </c>
      <c r="U450" t="str">
        <f t="shared" ref="U450:U513" si="117">TEXT(B450,"MMM-YYYY")</f>
        <v>Feb-2025</v>
      </c>
      <c r="V450" t="str">
        <f t="shared" ref="V450:V513" si="118">"Q"&amp;INT((MONTH(B450)-1)/3)+1 &amp; "-" &amp; YEAR(B450)</f>
        <v>Q1-2025</v>
      </c>
      <c r="W450" t="str">
        <f t="shared" ref="W450:W513" si="119">IF(M450 &lt; _xlfn.PERCENTILE.INC($M$2:$M$633, 0.33), "Low",
 IF(M450 &lt; _xlfn.PERCENTILE.INC($M$2:$M$633, 0.66), "Medium", "High"))</f>
        <v>High</v>
      </c>
      <c r="X450" t="str">
        <f t="shared" ref="X450:X513" si="120">D450 &amp; " &gt; " &amp; E450 &amp; " &gt; " &amp; F450</f>
        <v>Americas &gt; USA &gt; San Francisco</v>
      </c>
      <c r="Y450" t="str" cm="1">
        <f t="array" ref="Y450">TEXT(_xlfn.AGGREGATE(15, 6, IF($E$2:$E$1000=E450, $B$2:$B$1000, ""), 1), "MMM-YYYY")</f>
        <v>Jan-2023</v>
      </c>
      <c r="Z450">
        <f t="shared" ref="Z450:Z513" si="121">DATEDIF(DATEVALUE("01-" &amp; Y450), B450, "m")</f>
        <v>25</v>
      </c>
      <c r="AA450">
        <f t="shared" ref="AA450:AA513" si="122">DATEDIF(DATEVALUE("01-" &amp; Y450), DATEVALUE("01-" &amp; U450), "m")</f>
        <v>25</v>
      </c>
      <c r="AB450">
        <f t="shared" ref="AB450:AB513" si="123">SUMIFS($Q$2:$Q$1000, $J$2:$J$1000, J450)</f>
        <v>1473517.9961600001</v>
      </c>
      <c r="AC450">
        <f>SUMIFS($Q$2:Q450, $J$2:J450, J450)</f>
        <v>442214.09001000004</v>
      </c>
      <c r="AD450">
        <f t="shared" ref="AD450:AD513" si="124">IF(AB450=0, 0, AC450/AB450)</f>
        <v>0.3001076954352872</v>
      </c>
      <c r="AE450" t="str">
        <f t="shared" ref="AE450:AE513" si="125">IF(AD450&lt;=0.8,"A",IF(AD450&lt;=0.95,"B","C"))</f>
        <v>A</v>
      </c>
      <c r="AF450">
        <f t="shared" si="110"/>
        <v>0</v>
      </c>
      <c r="AG450">
        <f t="shared" si="111"/>
        <v>0</v>
      </c>
      <c r="AH450">
        <f>MIN(StagingTable[[#This Row],[DiscountPct]], ControlPanel!$B$2/100)</f>
        <v>1.9E-2</v>
      </c>
      <c r="AI450">
        <f>StagingTable[[#This Row],[UnitCost]] * (1 + ControlPanel!$B$3/100)</f>
        <v>1386.049</v>
      </c>
      <c r="AJ450">
        <f>StagingTable[[#This Row],[Quantity]] * (1 + ControlPanel!$B$4/100)</f>
        <v>26.4</v>
      </c>
      <c r="AK450">
        <f>StagingTable[[#This Row],[UnitPrice]] * StagingTable[[#This Row],[UpliftedQuantity]] * (1 - StagingTable[[#This Row],[AdjustedDiscountPct]])</f>
        <v>43932.750839999993</v>
      </c>
      <c r="AL450">
        <f>StagingTable[[#This Row],[InflatedUnitCost]] * StagingTable[[#This Row],[UpliftedQuantity]]</f>
        <v>36591.693599999999</v>
      </c>
      <c r="AM450">
        <f>StagingTable[[#This Row],[ScenarioRevenue]] - StagingTable[[#This Row],[ScenarioCost]]</f>
        <v>7341.0572399999946</v>
      </c>
    </row>
    <row r="451" spans="1:39" x14ac:dyDescent="0.35">
      <c r="A451" t="s">
        <v>602</v>
      </c>
      <c r="B451" s="6">
        <v>45459</v>
      </c>
      <c r="C451" s="2">
        <v>45464</v>
      </c>
      <c r="D451" t="s">
        <v>647</v>
      </c>
      <c r="E451" t="s">
        <v>652</v>
      </c>
      <c r="F451" t="s">
        <v>689</v>
      </c>
      <c r="G451" t="s">
        <v>705</v>
      </c>
      <c r="H451" t="s">
        <v>710</v>
      </c>
      <c r="I451" t="s">
        <v>721</v>
      </c>
      <c r="J451" t="s">
        <v>730</v>
      </c>
      <c r="K451" t="s">
        <v>1320</v>
      </c>
      <c r="L451" s="8">
        <v>1367.13</v>
      </c>
      <c r="M451" s="8">
        <v>3062.01</v>
      </c>
      <c r="N451" s="8">
        <v>0.10299999999999999</v>
      </c>
      <c r="O451">
        <v>13</v>
      </c>
      <c r="P451">
        <f t="shared" si="112"/>
        <v>5</v>
      </c>
      <c r="Q451">
        <f t="shared" si="113"/>
        <v>35706.098610000008</v>
      </c>
      <c r="R451">
        <f t="shared" si="114"/>
        <v>17772.690000000002</v>
      </c>
      <c r="S451">
        <f t="shared" si="115"/>
        <v>17933.408610000006</v>
      </c>
      <c r="T451">
        <f t="shared" si="116"/>
        <v>0.50225057645971705</v>
      </c>
      <c r="U451" t="str">
        <f t="shared" si="117"/>
        <v>Jun-2024</v>
      </c>
      <c r="V451" t="str">
        <f t="shared" si="118"/>
        <v>Q2-2024</v>
      </c>
      <c r="W451" t="str">
        <f t="shared" si="119"/>
        <v>High</v>
      </c>
      <c r="X451" t="str">
        <f t="shared" si="120"/>
        <v>Asia &gt; Japan &gt; Tokyo</v>
      </c>
      <c r="Y451" t="str" cm="1">
        <f t="array" ref="Y451">TEXT(_xlfn.AGGREGATE(15, 6, IF($E$2:$E$1000=E451, $B$2:$B$1000, ""), 1), "MMM-YYYY")</f>
        <v>Mar-2023</v>
      </c>
      <c r="Z451">
        <f t="shared" si="121"/>
        <v>15</v>
      </c>
      <c r="AA451">
        <f t="shared" si="122"/>
        <v>15</v>
      </c>
      <c r="AB451">
        <f t="shared" si="123"/>
        <v>1473517.9961600001</v>
      </c>
      <c r="AC451">
        <f>SUMIFS($Q$2:Q451, $J$2:J451, J451)</f>
        <v>477920.18862000003</v>
      </c>
      <c r="AD451">
        <f t="shared" si="124"/>
        <v>0.32433956684985454</v>
      </c>
      <c r="AE451" t="str">
        <f t="shared" si="125"/>
        <v>A</v>
      </c>
      <c r="AF451">
        <f t="shared" ref="AF451:AF514" si="126">IF(P451&lt;=7, 1, 0)</f>
        <v>1</v>
      </c>
      <c r="AG451">
        <f t="shared" ref="AG451:AG514" si="127">IF(N451&gt; 0.2, 1, 0)</f>
        <v>0</v>
      </c>
      <c r="AH451">
        <f>MIN(StagingTable[[#This Row],[DiscountPct]], ControlPanel!$B$2/100)</f>
        <v>0.10299999999999999</v>
      </c>
      <c r="AI451">
        <f>StagingTable[[#This Row],[UnitCost]] * (1 + ControlPanel!$B$3/100)</f>
        <v>1572.1994999999999</v>
      </c>
      <c r="AJ451">
        <f>StagingTable[[#This Row],[Quantity]] * (1 + ControlPanel!$B$4/100)</f>
        <v>15.6</v>
      </c>
      <c r="AK451">
        <f>StagingTable[[#This Row],[UnitPrice]] * StagingTable[[#This Row],[UpliftedQuantity]] * (1 - StagingTable[[#This Row],[AdjustedDiscountPct]])</f>
        <v>42847.318332000003</v>
      </c>
      <c r="AL451">
        <f>StagingTable[[#This Row],[InflatedUnitCost]] * StagingTable[[#This Row],[UpliftedQuantity]]</f>
        <v>24526.3122</v>
      </c>
      <c r="AM451">
        <f>StagingTable[[#This Row],[ScenarioRevenue]] - StagingTable[[#This Row],[ScenarioCost]]</f>
        <v>18321.006132000002</v>
      </c>
    </row>
    <row r="452" spans="1:39" x14ac:dyDescent="0.35">
      <c r="A452" t="s">
        <v>214</v>
      </c>
      <c r="B452" s="6">
        <v>44939</v>
      </c>
      <c r="C452" s="2">
        <v>44945</v>
      </c>
      <c r="D452" t="s">
        <v>648</v>
      </c>
      <c r="E452" t="s">
        <v>660</v>
      </c>
      <c r="F452" t="s">
        <v>677</v>
      </c>
      <c r="G452" t="s">
        <v>701</v>
      </c>
      <c r="H452" t="s">
        <v>711</v>
      </c>
      <c r="I452" t="s">
        <v>722</v>
      </c>
      <c r="J452" t="s">
        <v>730</v>
      </c>
      <c r="K452" t="s">
        <v>934</v>
      </c>
      <c r="L452" s="8">
        <v>833.57</v>
      </c>
      <c r="M452" s="8">
        <v>881.57</v>
      </c>
      <c r="N452" s="8">
        <v>5.7000000000000002E-2</v>
      </c>
      <c r="O452">
        <v>40</v>
      </c>
      <c r="P452">
        <f t="shared" si="112"/>
        <v>6</v>
      </c>
      <c r="Q452">
        <f t="shared" si="113"/>
        <v>33252.820400000004</v>
      </c>
      <c r="R452">
        <f t="shared" si="114"/>
        <v>33342.800000000003</v>
      </c>
      <c r="S452">
        <f t="shared" si="115"/>
        <v>-89.979599999998754</v>
      </c>
      <c r="T452">
        <f t="shared" si="116"/>
        <v>-2.705923856010684E-3</v>
      </c>
      <c r="U452" t="str">
        <f t="shared" si="117"/>
        <v>Jan-2023</v>
      </c>
      <c r="V452" t="str">
        <f t="shared" si="118"/>
        <v>Q1-2023</v>
      </c>
      <c r="W452" t="str">
        <f t="shared" si="119"/>
        <v>Medium</v>
      </c>
      <c r="X452" t="str">
        <f t="shared" si="120"/>
        <v>Americas &gt; USA &gt; Chicago</v>
      </c>
      <c r="Y452" t="str" cm="1">
        <f t="array" ref="Y452">TEXT(_xlfn.AGGREGATE(15, 6, IF($E$2:$E$1000=E452, $B$2:$B$1000, ""), 1), "MMM-YYYY")</f>
        <v>Jan-2023</v>
      </c>
      <c r="Z452">
        <f t="shared" si="121"/>
        <v>0</v>
      </c>
      <c r="AA452">
        <f t="shared" si="122"/>
        <v>0</v>
      </c>
      <c r="AB452">
        <f t="shared" si="123"/>
        <v>1473517.9961600001</v>
      </c>
      <c r="AC452">
        <f>SUMIFS($Q$2:Q452, $J$2:J452, J452)</f>
        <v>511173.00902000006</v>
      </c>
      <c r="AD452">
        <f t="shared" si="124"/>
        <v>0.34690652598211974</v>
      </c>
      <c r="AE452" t="str">
        <f t="shared" si="125"/>
        <v>A</v>
      </c>
      <c r="AF452">
        <f t="shared" si="126"/>
        <v>1</v>
      </c>
      <c r="AG452">
        <f t="shared" si="127"/>
        <v>0</v>
      </c>
      <c r="AH452">
        <f>MIN(StagingTable[[#This Row],[DiscountPct]], ControlPanel!$B$2/100)</f>
        <v>5.7000000000000002E-2</v>
      </c>
      <c r="AI452">
        <f>StagingTable[[#This Row],[UnitCost]] * (1 + ControlPanel!$B$3/100)</f>
        <v>958.60550000000001</v>
      </c>
      <c r="AJ452">
        <f>StagingTable[[#This Row],[Quantity]] * (1 + ControlPanel!$B$4/100)</f>
        <v>48</v>
      </c>
      <c r="AK452">
        <f>StagingTable[[#This Row],[UnitPrice]] * StagingTable[[#This Row],[UpliftedQuantity]] * (1 - StagingTable[[#This Row],[AdjustedDiscountPct]])</f>
        <v>39903.384480000001</v>
      </c>
      <c r="AL452">
        <f>StagingTable[[#This Row],[InflatedUnitCost]] * StagingTable[[#This Row],[UpliftedQuantity]]</f>
        <v>46013.063999999998</v>
      </c>
      <c r="AM452">
        <f>StagingTable[[#This Row],[ScenarioRevenue]] - StagingTable[[#This Row],[ScenarioCost]]</f>
        <v>-6109.6795199999979</v>
      </c>
    </row>
    <row r="453" spans="1:39" x14ac:dyDescent="0.35">
      <c r="A453" t="s">
        <v>239</v>
      </c>
      <c r="B453" s="6">
        <v>45279</v>
      </c>
      <c r="C453" s="2">
        <v>45280</v>
      </c>
      <c r="D453" t="s">
        <v>648</v>
      </c>
      <c r="E453" t="s">
        <v>655</v>
      </c>
      <c r="F453" t="s">
        <v>692</v>
      </c>
      <c r="G453" t="s">
        <v>704</v>
      </c>
      <c r="H453" t="s">
        <v>710</v>
      </c>
      <c r="I453" t="s">
        <v>713</v>
      </c>
      <c r="J453" t="s">
        <v>730</v>
      </c>
      <c r="K453" t="s">
        <v>959</v>
      </c>
      <c r="L453" s="8">
        <v>1080.43</v>
      </c>
      <c r="M453" s="8">
        <v>2529.15</v>
      </c>
      <c r="N453" s="8">
        <v>0.14699999999999999</v>
      </c>
      <c r="O453">
        <v>15</v>
      </c>
      <c r="P453">
        <f t="shared" si="112"/>
        <v>1</v>
      </c>
      <c r="Q453">
        <f t="shared" si="113"/>
        <v>32360.474249999999</v>
      </c>
      <c r="R453">
        <f t="shared" si="114"/>
        <v>16206.45</v>
      </c>
      <c r="S453">
        <f t="shared" si="115"/>
        <v>16154.024249999999</v>
      </c>
      <c r="T453">
        <f t="shared" si="116"/>
        <v>0.49918997247081442</v>
      </c>
      <c r="U453" t="str">
        <f t="shared" si="117"/>
        <v>Dec-2023</v>
      </c>
      <c r="V453" t="str">
        <f t="shared" si="118"/>
        <v>Q4-2023</v>
      </c>
      <c r="W453" t="str">
        <f t="shared" si="119"/>
        <v>High</v>
      </c>
      <c r="X453" t="str">
        <f t="shared" si="120"/>
        <v>Americas &gt; Brazil &gt; Rio de Janeiro</v>
      </c>
      <c r="Y453" t="str" cm="1">
        <f t="array" ref="Y453">TEXT(_xlfn.AGGREGATE(15, 6, IF($E$2:$E$1000=E453, $B$2:$B$1000, ""), 1), "MMM-YYYY")</f>
        <v>Jan-2023</v>
      </c>
      <c r="Z453">
        <f t="shared" si="121"/>
        <v>11</v>
      </c>
      <c r="AA453">
        <f t="shared" si="122"/>
        <v>11</v>
      </c>
      <c r="AB453">
        <f t="shared" si="123"/>
        <v>1473517.9961600001</v>
      </c>
      <c r="AC453">
        <f>SUMIFS($Q$2:Q453, $J$2:J453, J453)</f>
        <v>543533.48327000008</v>
      </c>
      <c r="AD453">
        <f t="shared" si="124"/>
        <v>0.36886789620924398</v>
      </c>
      <c r="AE453" t="str">
        <f t="shared" si="125"/>
        <v>A</v>
      </c>
      <c r="AF453">
        <f t="shared" si="126"/>
        <v>1</v>
      </c>
      <c r="AG453">
        <f t="shared" si="127"/>
        <v>0</v>
      </c>
      <c r="AH453">
        <f>MIN(StagingTable[[#This Row],[DiscountPct]], ControlPanel!$B$2/100)</f>
        <v>0.14699999999999999</v>
      </c>
      <c r="AI453">
        <f>StagingTable[[#This Row],[UnitCost]] * (1 + ControlPanel!$B$3/100)</f>
        <v>1242.4945</v>
      </c>
      <c r="AJ453">
        <f>StagingTable[[#This Row],[Quantity]] * (1 + ControlPanel!$B$4/100)</f>
        <v>18</v>
      </c>
      <c r="AK453">
        <f>StagingTable[[#This Row],[UnitPrice]] * StagingTable[[#This Row],[UpliftedQuantity]] * (1 - StagingTable[[#This Row],[AdjustedDiscountPct]])</f>
        <v>38832.569100000001</v>
      </c>
      <c r="AL453">
        <f>StagingTable[[#This Row],[InflatedUnitCost]] * StagingTable[[#This Row],[UpliftedQuantity]]</f>
        <v>22364.901000000002</v>
      </c>
      <c r="AM453">
        <f>StagingTable[[#This Row],[ScenarioRevenue]] - StagingTable[[#This Row],[ScenarioCost]]</f>
        <v>16467.668099999999</v>
      </c>
    </row>
    <row r="454" spans="1:39" x14ac:dyDescent="0.35">
      <c r="A454" t="s">
        <v>115</v>
      </c>
      <c r="B454" s="6">
        <v>45684</v>
      </c>
      <c r="C454" s="2">
        <v>45703</v>
      </c>
      <c r="D454" t="s">
        <v>647</v>
      </c>
      <c r="E454" t="s">
        <v>659</v>
      </c>
      <c r="F454" t="s">
        <v>676</v>
      </c>
      <c r="G454" t="s">
        <v>703</v>
      </c>
      <c r="H454" t="s">
        <v>711</v>
      </c>
      <c r="I454" t="s">
        <v>716</v>
      </c>
      <c r="J454" t="s">
        <v>730</v>
      </c>
      <c r="K454" t="s">
        <v>834</v>
      </c>
      <c r="L454" s="8">
        <v>1253.22</v>
      </c>
      <c r="M454" s="8">
        <v>3104.71</v>
      </c>
      <c r="N454" s="8">
        <v>0</v>
      </c>
      <c r="O454">
        <v>10</v>
      </c>
      <c r="P454">
        <f t="shared" si="112"/>
        <v>19</v>
      </c>
      <c r="Q454">
        <f t="shared" si="113"/>
        <v>31047.1</v>
      </c>
      <c r="R454">
        <f t="shared" si="114"/>
        <v>12532.2</v>
      </c>
      <c r="S454">
        <f t="shared" si="115"/>
        <v>18514.899999999998</v>
      </c>
      <c r="T454">
        <f t="shared" si="116"/>
        <v>0.59634877331538205</v>
      </c>
      <c r="U454" t="str">
        <f t="shared" si="117"/>
        <v>Jan-2025</v>
      </c>
      <c r="V454" t="str">
        <f t="shared" si="118"/>
        <v>Q1-2025</v>
      </c>
      <c r="W454" t="str">
        <f t="shared" si="119"/>
        <v>High</v>
      </c>
      <c r="X454" t="str">
        <f t="shared" si="120"/>
        <v>Asia &gt; China &gt; Shenzhen</v>
      </c>
      <c r="Y454" t="str" cm="1">
        <f t="array" ref="Y454">TEXT(_xlfn.AGGREGATE(15, 6, IF($E$2:$E$1000=E454, $B$2:$B$1000, ""), 1), "MMM-YYYY")</f>
        <v>Jan-2023</v>
      </c>
      <c r="Z454">
        <f t="shared" si="121"/>
        <v>24</v>
      </c>
      <c r="AA454">
        <f t="shared" si="122"/>
        <v>24</v>
      </c>
      <c r="AB454">
        <f t="shared" si="123"/>
        <v>1473517.9961600001</v>
      </c>
      <c r="AC454">
        <f>SUMIFS($Q$2:Q454, $J$2:J454, J454)</f>
        <v>574580.58327000006</v>
      </c>
      <c r="AD454">
        <f t="shared" si="124"/>
        <v>0.38993794766494999</v>
      </c>
      <c r="AE454" t="str">
        <f t="shared" si="125"/>
        <v>A</v>
      </c>
      <c r="AF454">
        <f t="shared" si="126"/>
        <v>0</v>
      </c>
      <c r="AG454">
        <f t="shared" si="127"/>
        <v>0</v>
      </c>
      <c r="AH454">
        <f>MIN(StagingTable[[#This Row],[DiscountPct]], ControlPanel!$B$2/100)</f>
        <v>0</v>
      </c>
      <c r="AI454">
        <f>StagingTable[[#This Row],[UnitCost]] * (1 + ControlPanel!$B$3/100)</f>
        <v>1441.203</v>
      </c>
      <c r="AJ454">
        <f>StagingTable[[#This Row],[Quantity]] * (1 + ControlPanel!$B$4/100)</f>
        <v>12</v>
      </c>
      <c r="AK454">
        <f>StagingTable[[#This Row],[UnitPrice]] * StagingTable[[#This Row],[UpliftedQuantity]] * (1 - StagingTable[[#This Row],[AdjustedDiscountPct]])</f>
        <v>37256.520000000004</v>
      </c>
      <c r="AL454">
        <f>StagingTable[[#This Row],[InflatedUnitCost]] * StagingTable[[#This Row],[UpliftedQuantity]]</f>
        <v>17294.436000000002</v>
      </c>
      <c r="AM454">
        <f>StagingTable[[#This Row],[ScenarioRevenue]] - StagingTable[[#This Row],[ScenarioCost]]</f>
        <v>19962.084000000003</v>
      </c>
    </row>
    <row r="455" spans="1:39" x14ac:dyDescent="0.35">
      <c r="A455" t="s">
        <v>164</v>
      </c>
      <c r="B455" s="6">
        <v>45558</v>
      </c>
      <c r="C455" s="2">
        <v>45583</v>
      </c>
      <c r="D455" t="s">
        <v>648</v>
      </c>
      <c r="E455" t="s">
        <v>653</v>
      </c>
      <c r="F455" t="s">
        <v>688</v>
      </c>
      <c r="G455" t="s">
        <v>705</v>
      </c>
      <c r="H455" t="s">
        <v>708</v>
      </c>
      <c r="I455" t="s">
        <v>725</v>
      </c>
      <c r="J455" t="s">
        <v>730</v>
      </c>
      <c r="K455" t="s">
        <v>883</v>
      </c>
      <c r="L455" s="8">
        <v>1297</v>
      </c>
      <c r="M455" s="8">
        <v>2411.52</v>
      </c>
      <c r="N455" s="8">
        <v>2.1000000000000001E-2</v>
      </c>
      <c r="O455">
        <v>13</v>
      </c>
      <c r="P455">
        <f t="shared" si="112"/>
        <v>25</v>
      </c>
      <c r="Q455">
        <f t="shared" si="113"/>
        <v>30691.415039999996</v>
      </c>
      <c r="R455">
        <f t="shared" si="114"/>
        <v>16861</v>
      </c>
      <c r="S455">
        <f t="shared" si="115"/>
        <v>13830.415039999996</v>
      </c>
      <c r="T455">
        <f t="shared" si="116"/>
        <v>0.45062813239385907</v>
      </c>
      <c r="U455" t="str">
        <f t="shared" si="117"/>
        <v>Sep-2024</v>
      </c>
      <c r="V455" t="str">
        <f t="shared" si="118"/>
        <v>Q3-2024</v>
      </c>
      <c r="W455" t="str">
        <f t="shared" si="119"/>
        <v>High</v>
      </c>
      <c r="X455" t="str">
        <f t="shared" si="120"/>
        <v>Americas &gt; Canada &gt; Vancouver</v>
      </c>
      <c r="Y455" t="str" cm="1">
        <f t="array" ref="Y455">TEXT(_xlfn.AGGREGATE(15, 6, IF($E$2:$E$1000=E455, $B$2:$B$1000, ""), 1), "MMM-YYYY")</f>
        <v>Jan-2023</v>
      </c>
      <c r="Z455">
        <f t="shared" si="121"/>
        <v>20</v>
      </c>
      <c r="AA455">
        <f t="shared" si="122"/>
        <v>20</v>
      </c>
      <c r="AB455">
        <f t="shared" si="123"/>
        <v>1473517.9961600001</v>
      </c>
      <c r="AC455">
        <f>SUMIFS($Q$2:Q455, $J$2:J455, J455)</f>
        <v>605271.99831000005</v>
      </c>
      <c r="AD455">
        <f t="shared" si="124"/>
        <v>0.41076661424383265</v>
      </c>
      <c r="AE455" t="str">
        <f t="shared" si="125"/>
        <v>A</v>
      </c>
      <c r="AF455">
        <f t="shared" si="126"/>
        <v>0</v>
      </c>
      <c r="AG455">
        <f t="shared" si="127"/>
        <v>0</v>
      </c>
      <c r="AH455">
        <f>MIN(StagingTable[[#This Row],[DiscountPct]], ControlPanel!$B$2/100)</f>
        <v>2.1000000000000001E-2</v>
      </c>
      <c r="AI455">
        <f>StagingTable[[#This Row],[UnitCost]] * (1 + ControlPanel!$B$3/100)</f>
        <v>1491.55</v>
      </c>
      <c r="AJ455">
        <f>StagingTable[[#This Row],[Quantity]] * (1 + ControlPanel!$B$4/100)</f>
        <v>15.6</v>
      </c>
      <c r="AK455">
        <f>StagingTable[[#This Row],[UnitPrice]] * StagingTable[[#This Row],[UpliftedQuantity]] * (1 - StagingTable[[#This Row],[AdjustedDiscountPct]])</f>
        <v>36829.698047999998</v>
      </c>
      <c r="AL455">
        <f>StagingTable[[#This Row],[InflatedUnitCost]] * StagingTable[[#This Row],[UpliftedQuantity]]</f>
        <v>23268.18</v>
      </c>
      <c r="AM455">
        <f>StagingTable[[#This Row],[ScenarioRevenue]] - StagingTable[[#This Row],[ScenarioCost]]</f>
        <v>13561.518047999998</v>
      </c>
    </row>
    <row r="456" spans="1:39" x14ac:dyDescent="0.35">
      <c r="A456" t="s">
        <v>292</v>
      </c>
      <c r="B456" s="6">
        <v>45459</v>
      </c>
      <c r="C456" s="2">
        <v>45476</v>
      </c>
      <c r="D456" t="s">
        <v>646</v>
      </c>
      <c r="E456" t="s">
        <v>661</v>
      </c>
      <c r="F456" t="s">
        <v>682</v>
      </c>
      <c r="G456" t="s">
        <v>706</v>
      </c>
      <c r="H456" t="s">
        <v>709</v>
      </c>
      <c r="I456" t="s">
        <v>721</v>
      </c>
      <c r="J456" t="s">
        <v>730</v>
      </c>
      <c r="K456" t="s">
        <v>1012</v>
      </c>
      <c r="L456" s="8">
        <v>1173.83</v>
      </c>
      <c r="M456" s="8">
        <v>2328.9</v>
      </c>
      <c r="N456" s="8">
        <v>0.12</v>
      </c>
      <c r="O456">
        <v>14</v>
      </c>
      <c r="P456">
        <f t="shared" si="112"/>
        <v>17</v>
      </c>
      <c r="Q456">
        <f t="shared" si="113"/>
        <v>28692.048000000003</v>
      </c>
      <c r="R456">
        <f t="shared" si="114"/>
        <v>16433.62</v>
      </c>
      <c r="S456">
        <f t="shared" si="115"/>
        <v>12258.428000000004</v>
      </c>
      <c r="T456">
        <f t="shared" si="116"/>
        <v>0.42724130393201637</v>
      </c>
      <c r="U456" t="str">
        <f t="shared" si="117"/>
        <v>Jun-2024</v>
      </c>
      <c r="V456" t="str">
        <f t="shared" si="118"/>
        <v>Q2-2024</v>
      </c>
      <c r="W456" t="str">
        <f t="shared" si="119"/>
        <v>High</v>
      </c>
      <c r="X456" t="str">
        <f t="shared" si="120"/>
        <v>Africa &gt; South Africa &gt; Johannesburg</v>
      </c>
      <c r="Y456" t="str" cm="1">
        <f t="array" ref="Y456">TEXT(_xlfn.AGGREGATE(15, 6, IF($E$2:$E$1000=E456, $B$2:$B$1000, ""), 1), "MMM-YYYY")</f>
        <v>Jan-2023</v>
      </c>
      <c r="Z456">
        <f t="shared" si="121"/>
        <v>17</v>
      </c>
      <c r="AA456">
        <f t="shared" si="122"/>
        <v>17</v>
      </c>
      <c r="AB456">
        <f t="shared" si="123"/>
        <v>1473517.9961600001</v>
      </c>
      <c r="AC456">
        <f>SUMIFS($Q$2:Q456, $J$2:J456, J456)</f>
        <v>633964.04631000001</v>
      </c>
      <c r="AD456">
        <f t="shared" si="124"/>
        <v>0.43023841443546362</v>
      </c>
      <c r="AE456" t="str">
        <f t="shared" si="125"/>
        <v>A</v>
      </c>
      <c r="AF456">
        <f t="shared" si="126"/>
        <v>0</v>
      </c>
      <c r="AG456">
        <f t="shared" si="127"/>
        <v>0</v>
      </c>
      <c r="AH456">
        <f>MIN(StagingTable[[#This Row],[DiscountPct]], ControlPanel!$B$2/100)</f>
        <v>0.12</v>
      </c>
      <c r="AI456">
        <f>StagingTable[[#This Row],[UnitCost]] * (1 + ControlPanel!$B$3/100)</f>
        <v>1349.9044999999999</v>
      </c>
      <c r="AJ456">
        <f>StagingTable[[#This Row],[Quantity]] * (1 + ControlPanel!$B$4/100)</f>
        <v>16.8</v>
      </c>
      <c r="AK456">
        <f>StagingTable[[#This Row],[UnitPrice]] * StagingTable[[#This Row],[UpliftedQuantity]] * (1 - StagingTable[[#This Row],[AdjustedDiscountPct]])</f>
        <v>34430.457600000002</v>
      </c>
      <c r="AL456">
        <f>StagingTable[[#This Row],[InflatedUnitCost]] * StagingTable[[#This Row],[UpliftedQuantity]]</f>
        <v>22678.3956</v>
      </c>
      <c r="AM456">
        <f>StagingTable[[#This Row],[ScenarioRevenue]] - StagingTable[[#This Row],[ScenarioCost]]</f>
        <v>11752.062000000002</v>
      </c>
    </row>
    <row r="457" spans="1:39" x14ac:dyDescent="0.35">
      <c r="A457" t="s">
        <v>527</v>
      </c>
      <c r="B457" s="6">
        <v>45078</v>
      </c>
      <c r="C457" s="2">
        <v>45085</v>
      </c>
      <c r="D457" t="s">
        <v>649</v>
      </c>
      <c r="E457" t="s">
        <v>656</v>
      </c>
      <c r="F457" t="s">
        <v>698</v>
      </c>
      <c r="G457" t="s">
        <v>704</v>
      </c>
      <c r="H457" t="s">
        <v>708</v>
      </c>
      <c r="I457" t="s">
        <v>720</v>
      </c>
      <c r="J457" t="s">
        <v>730</v>
      </c>
      <c r="K457" t="s">
        <v>1246</v>
      </c>
      <c r="L457" s="8">
        <v>804.17</v>
      </c>
      <c r="M457" s="8">
        <v>1072.29</v>
      </c>
      <c r="N457" s="8">
        <v>3.2000000000000001E-2</v>
      </c>
      <c r="O457">
        <v>27</v>
      </c>
      <c r="P457">
        <f t="shared" si="112"/>
        <v>7</v>
      </c>
      <c r="Q457">
        <f t="shared" si="113"/>
        <v>28025.371439999999</v>
      </c>
      <c r="R457">
        <f t="shared" si="114"/>
        <v>21712.59</v>
      </c>
      <c r="S457">
        <f t="shared" si="115"/>
        <v>6312.7814399999988</v>
      </c>
      <c r="T457">
        <f t="shared" si="116"/>
        <v>0.22525237367558684</v>
      </c>
      <c r="U457" t="str">
        <f t="shared" si="117"/>
        <v>Jun-2023</v>
      </c>
      <c r="V457" t="str">
        <f t="shared" si="118"/>
        <v>Q2-2023</v>
      </c>
      <c r="W457" t="str">
        <f t="shared" si="119"/>
        <v>Medium</v>
      </c>
      <c r="X457" t="str">
        <f t="shared" si="120"/>
        <v>Europe &gt; Germany &gt; Frankfurt</v>
      </c>
      <c r="Y457" t="str" cm="1">
        <f t="array" ref="Y457">TEXT(_xlfn.AGGREGATE(15, 6, IF($E$2:$E$1000=E457, $B$2:$B$1000, ""), 1), "MMM-YYYY")</f>
        <v>Jan-2023</v>
      </c>
      <c r="Z457">
        <f t="shared" si="121"/>
        <v>5</v>
      </c>
      <c r="AA457">
        <f t="shared" si="122"/>
        <v>5</v>
      </c>
      <c r="AB457">
        <f t="shared" si="123"/>
        <v>1473517.9961600001</v>
      </c>
      <c r="AC457">
        <f>SUMIFS($Q$2:Q457, $J$2:J457, J457)</f>
        <v>661989.41775000002</v>
      </c>
      <c r="AD457">
        <f t="shared" si="124"/>
        <v>0.44925777593157995</v>
      </c>
      <c r="AE457" t="str">
        <f t="shared" si="125"/>
        <v>A</v>
      </c>
      <c r="AF457">
        <f t="shared" si="126"/>
        <v>1</v>
      </c>
      <c r="AG457">
        <f t="shared" si="127"/>
        <v>0</v>
      </c>
      <c r="AH457">
        <f>MIN(StagingTable[[#This Row],[DiscountPct]], ControlPanel!$B$2/100)</f>
        <v>3.2000000000000001E-2</v>
      </c>
      <c r="AI457">
        <f>StagingTable[[#This Row],[UnitCost]] * (1 + ControlPanel!$B$3/100)</f>
        <v>924.79549999999983</v>
      </c>
      <c r="AJ457">
        <f>StagingTable[[#This Row],[Quantity]] * (1 + ControlPanel!$B$4/100)</f>
        <v>32.4</v>
      </c>
      <c r="AK457">
        <f>StagingTable[[#This Row],[UnitPrice]] * StagingTable[[#This Row],[UpliftedQuantity]] * (1 - StagingTable[[#This Row],[AdjustedDiscountPct]])</f>
        <v>33630.445727999999</v>
      </c>
      <c r="AL457">
        <f>StagingTable[[#This Row],[InflatedUnitCost]] * StagingTable[[#This Row],[UpliftedQuantity]]</f>
        <v>29963.374199999995</v>
      </c>
      <c r="AM457">
        <f>StagingTable[[#This Row],[ScenarioRevenue]] - StagingTable[[#This Row],[ScenarioCost]]</f>
        <v>3667.071528000004</v>
      </c>
    </row>
    <row r="458" spans="1:39" x14ac:dyDescent="0.35">
      <c r="A458" t="s">
        <v>426</v>
      </c>
      <c r="B458" s="6">
        <v>45002</v>
      </c>
      <c r="C458" s="2">
        <v>45022</v>
      </c>
      <c r="D458" t="s">
        <v>649</v>
      </c>
      <c r="E458" t="s">
        <v>656</v>
      </c>
      <c r="F458" t="s">
        <v>684</v>
      </c>
      <c r="G458" t="s">
        <v>704</v>
      </c>
      <c r="H458" t="s">
        <v>707</v>
      </c>
      <c r="I458" t="s">
        <v>719</v>
      </c>
      <c r="J458" t="s">
        <v>730</v>
      </c>
      <c r="K458" t="s">
        <v>1145</v>
      </c>
      <c r="L458" s="8">
        <v>692.18</v>
      </c>
      <c r="M458" s="8">
        <v>1159.3499999999999</v>
      </c>
      <c r="N458" s="8">
        <v>0.112</v>
      </c>
      <c r="O458">
        <v>27</v>
      </c>
      <c r="P458">
        <f t="shared" si="112"/>
        <v>20</v>
      </c>
      <c r="Q458">
        <f t="shared" si="113"/>
        <v>27796.575599999996</v>
      </c>
      <c r="R458">
        <f t="shared" si="114"/>
        <v>18688.859999999997</v>
      </c>
      <c r="S458">
        <f t="shared" si="115"/>
        <v>9107.7155999999995</v>
      </c>
      <c r="T458">
        <f t="shared" si="116"/>
        <v>0.32765602968734037</v>
      </c>
      <c r="U458" t="str">
        <f t="shared" si="117"/>
        <v>Mar-2023</v>
      </c>
      <c r="V458" t="str">
        <f t="shared" si="118"/>
        <v>Q1-2023</v>
      </c>
      <c r="W458" t="str">
        <f t="shared" si="119"/>
        <v>Medium</v>
      </c>
      <c r="X458" t="str">
        <f t="shared" si="120"/>
        <v>Europe &gt; Germany &gt; Munich</v>
      </c>
      <c r="Y458" t="str" cm="1">
        <f t="array" ref="Y458">TEXT(_xlfn.AGGREGATE(15, 6, IF($E$2:$E$1000=E458, $B$2:$B$1000, ""), 1), "MMM-YYYY")</f>
        <v>Jan-2023</v>
      </c>
      <c r="Z458">
        <f t="shared" si="121"/>
        <v>2</v>
      </c>
      <c r="AA458">
        <f t="shared" si="122"/>
        <v>2</v>
      </c>
      <c r="AB458">
        <f t="shared" si="123"/>
        <v>1473517.9961600001</v>
      </c>
      <c r="AC458">
        <f>SUMIFS($Q$2:Q458, $J$2:J458, J458)</f>
        <v>689785.99335</v>
      </c>
      <c r="AD458">
        <f t="shared" si="124"/>
        <v>0.46812186559484709</v>
      </c>
      <c r="AE458" t="str">
        <f t="shared" si="125"/>
        <v>A</v>
      </c>
      <c r="AF458">
        <f t="shared" si="126"/>
        <v>0</v>
      </c>
      <c r="AG458">
        <f t="shared" si="127"/>
        <v>0</v>
      </c>
      <c r="AH458">
        <f>MIN(StagingTable[[#This Row],[DiscountPct]], ControlPanel!$B$2/100)</f>
        <v>0.112</v>
      </c>
      <c r="AI458">
        <f>StagingTable[[#This Row],[UnitCost]] * (1 + ControlPanel!$B$3/100)</f>
        <v>796.00699999999983</v>
      </c>
      <c r="AJ458">
        <f>StagingTable[[#This Row],[Quantity]] * (1 + ControlPanel!$B$4/100)</f>
        <v>32.4</v>
      </c>
      <c r="AK458">
        <f>StagingTable[[#This Row],[UnitPrice]] * StagingTable[[#This Row],[UpliftedQuantity]] * (1 - StagingTable[[#This Row],[AdjustedDiscountPct]])</f>
        <v>33355.890719999996</v>
      </c>
      <c r="AL458">
        <f>StagingTable[[#This Row],[InflatedUnitCost]] * StagingTable[[#This Row],[UpliftedQuantity]]</f>
        <v>25790.626799999995</v>
      </c>
      <c r="AM458">
        <f>StagingTable[[#This Row],[ScenarioRevenue]] - StagingTable[[#This Row],[ScenarioCost]]</f>
        <v>7565.2639200000012</v>
      </c>
    </row>
    <row r="459" spans="1:39" x14ac:dyDescent="0.35">
      <c r="A459" t="s">
        <v>388</v>
      </c>
      <c r="B459" s="6">
        <v>45429</v>
      </c>
      <c r="C459" s="2">
        <v>45439</v>
      </c>
      <c r="D459" t="s">
        <v>648</v>
      </c>
      <c r="E459" t="s">
        <v>660</v>
      </c>
      <c r="F459" t="s">
        <v>697</v>
      </c>
      <c r="G459" t="s">
        <v>703</v>
      </c>
      <c r="H459" t="s">
        <v>708</v>
      </c>
      <c r="I459" t="s">
        <v>712</v>
      </c>
      <c r="J459" t="s">
        <v>730</v>
      </c>
      <c r="K459" t="s">
        <v>1108</v>
      </c>
      <c r="L459" s="8">
        <v>1484.23</v>
      </c>
      <c r="M459" s="8">
        <v>3472.81</v>
      </c>
      <c r="N459" s="8">
        <v>0.25600000000000001</v>
      </c>
      <c r="O459">
        <v>10</v>
      </c>
      <c r="P459">
        <f t="shared" si="112"/>
        <v>10</v>
      </c>
      <c r="Q459">
        <f t="shared" si="113"/>
        <v>25837.706399999999</v>
      </c>
      <c r="R459">
        <f t="shared" si="114"/>
        <v>14842.3</v>
      </c>
      <c r="S459">
        <f t="shared" si="115"/>
        <v>10995.4064</v>
      </c>
      <c r="T459">
        <f t="shared" si="116"/>
        <v>0.42555659661803419</v>
      </c>
      <c r="U459" t="str">
        <f t="shared" si="117"/>
        <v>May-2024</v>
      </c>
      <c r="V459" t="str">
        <f t="shared" si="118"/>
        <v>Q2-2024</v>
      </c>
      <c r="W459" t="str">
        <f t="shared" si="119"/>
        <v>High</v>
      </c>
      <c r="X459" t="str">
        <f t="shared" si="120"/>
        <v>Americas &gt; USA &gt; Austin</v>
      </c>
      <c r="Y459" t="str" cm="1">
        <f t="array" ref="Y459">TEXT(_xlfn.AGGREGATE(15, 6, IF($E$2:$E$1000=E459, $B$2:$B$1000, ""), 1), "MMM-YYYY")</f>
        <v>Jan-2023</v>
      </c>
      <c r="Z459">
        <f t="shared" si="121"/>
        <v>16</v>
      </c>
      <c r="AA459">
        <f t="shared" si="122"/>
        <v>16</v>
      </c>
      <c r="AB459">
        <f t="shared" si="123"/>
        <v>1473517.9961600001</v>
      </c>
      <c r="AC459">
        <f>SUMIFS($Q$2:Q459, $J$2:J459, J459)</f>
        <v>715623.69975000003</v>
      </c>
      <c r="AD459">
        <f t="shared" si="124"/>
        <v>0.48565657264785445</v>
      </c>
      <c r="AE459" t="str">
        <f t="shared" si="125"/>
        <v>A</v>
      </c>
      <c r="AF459">
        <f t="shared" si="126"/>
        <v>0</v>
      </c>
      <c r="AG459">
        <f t="shared" si="127"/>
        <v>1</v>
      </c>
      <c r="AH459">
        <f>MIN(StagingTable[[#This Row],[DiscountPct]], ControlPanel!$B$2/100)</f>
        <v>0.25</v>
      </c>
      <c r="AI459">
        <f>StagingTable[[#This Row],[UnitCost]] * (1 + ControlPanel!$B$3/100)</f>
        <v>1706.8644999999999</v>
      </c>
      <c r="AJ459">
        <f>StagingTable[[#This Row],[Quantity]] * (1 + ControlPanel!$B$4/100)</f>
        <v>12</v>
      </c>
      <c r="AK459">
        <f>StagingTable[[#This Row],[UnitPrice]] * StagingTable[[#This Row],[UpliftedQuantity]] * (1 - StagingTable[[#This Row],[AdjustedDiscountPct]])</f>
        <v>31255.29</v>
      </c>
      <c r="AL459">
        <f>StagingTable[[#This Row],[InflatedUnitCost]] * StagingTable[[#This Row],[UpliftedQuantity]]</f>
        <v>20482.374</v>
      </c>
      <c r="AM459">
        <f>StagingTable[[#This Row],[ScenarioRevenue]] - StagingTable[[#This Row],[ScenarioCost]]</f>
        <v>10772.916000000001</v>
      </c>
    </row>
    <row r="460" spans="1:39" x14ac:dyDescent="0.35">
      <c r="A460" t="s">
        <v>77</v>
      </c>
      <c r="B460" s="6">
        <v>45774</v>
      </c>
      <c r="C460" s="2">
        <v>45802</v>
      </c>
      <c r="D460" t="s">
        <v>649</v>
      </c>
      <c r="E460" t="s">
        <v>657</v>
      </c>
      <c r="F460" t="s">
        <v>690</v>
      </c>
      <c r="G460" t="s">
        <v>705</v>
      </c>
      <c r="H460" t="s">
        <v>709</v>
      </c>
      <c r="I460" t="s">
        <v>714</v>
      </c>
      <c r="J460" t="s">
        <v>730</v>
      </c>
      <c r="K460" t="s">
        <v>796</v>
      </c>
      <c r="L460" s="8">
        <v>603.45000000000005</v>
      </c>
      <c r="M460" s="8">
        <v>1244.08</v>
      </c>
      <c r="N460" s="8">
        <v>0.2</v>
      </c>
      <c r="O460">
        <v>25</v>
      </c>
      <c r="P460">
        <f t="shared" si="112"/>
        <v>28</v>
      </c>
      <c r="Q460">
        <f t="shared" si="113"/>
        <v>24881.600000000002</v>
      </c>
      <c r="R460">
        <f t="shared" si="114"/>
        <v>15086.250000000002</v>
      </c>
      <c r="S460">
        <f t="shared" si="115"/>
        <v>9795.35</v>
      </c>
      <c r="T460">
        <f t="shared" si="116"/>
        <v>0.39367846119220629</v>
      </c>
      <c r="U460" t="str">
        <f t="shared" si="117"/>
        <v>Apr-2025</v>
      </c>
      <c r="V460" t="str">
        <f t="shared" si="118"/>
        <v>Q2-2025</v>
      </c>
      <c r="W460" t="str">
        <f t="shared" si="119"/>
        <v>Medium</v>
      </c>
      <c r="X460" t="str">
        <f t="shared" si="120"/>
        <v>Europe &gt; France &gt; Paris</v>
      </c>
      <c r="Y460" t="str" cm="1">
        <f t="array" ref="Y460">TEXT(_xlfn.AGGREGATE(15, 6, IF($E$2:$E$1000=E460, $B$2:$B$1000, ""), 1), "MMM-YYYY")</f>
        <v>Jan-2023</v>
      </c>
      <c r="Z460">
        <f t="shared" si="121"/>
        <v>27</v>
      </c>
      <c r="AA460">
        <f t="shared" si="122"/>
        <v>27</v>
      </c>
      <c r="AB460">
        <f t="shared" si="123"/>
        <v>1473517.9961600001</v>
      </c>
      <c r="AC460">
        <f>SUMIFS($Q$2:Q460, $J$2:J460, J460)</f>
        <v>740505.29975000001</v>
      </c>
      <c r="AD460">
        <f t="shared" si="124"/>
        <v>0.50254242003135552</v>
      </c>
      <c r="AE460" t="str">
        <f t="shared" si="125"/>
        <v>A</v>
      </c>
      <c r="AF460">
        <f t="shared" si="126"/>
        <v>0</v>
      </c>
      <c r="AG460">
        <f t="shared" si="127"/>
        <v>0</v>
      </c>
      <c r="AH460">
        <f>MIN(StagingTable[[#This Row],[DiscountPct]], ControlPanel!$B$2/100)</f>
        <v>0.2</v>
      </c>
      <c r="AI460">
        <f>StagingTable[[#This Row],[UnitCost]] * (1 + ControlPanel!$B$3/100)</f>
        <v>693.96749999999997</v>
      </c>
      <c r="AJ460">
        <f>StagingTable[[#This Row],[Quantity]] * (1 + ControlPanel!$B$4/100)</f>
        <v>30</v>
      </c>
      <c r="AK460">
        <f>StagingTable[[#This Row],[UnitPrice]] * StagingTable[[#This Row],[UpliftedQuantity]] * (1 - StagingTable[[#This Row],[AdjustedDiscountPct]])</f>
        <v>29857.919999999998</v>
      </c>
      <c r="AL460">
        <f>StagingTable[[#This Row],[InflatedUnitCost]] * StagingTable[[#This Row],[UpliftedQuantity]]</f>
        <v>20819.024999999998</v>
      </c>
      <c r="AM460">
        <f>StagingTable[[#This Row],[ScenarioRevenue]] - StagingTable[[#This Row],[ScenarioCost]]</f>
        <v>9038.8950000000004</v>
      </c>
    </row>
    <row r="461" spans="1:39" x14ac:dyDescent="0.35">
      <c r="A461" t="s">
        <v>334</v>
      </c>
      <c r="B461" s="6">
        <v>45440</v>
      </c>
      <c r="C461" s="2">
        <v>45461</v>
      </c>
      <c r="D461" t="s">
        <v>649</v>
      </c>
      <c r="E461" t="s">
        <v>656</v>
      </c>
      <c r="F461" t="s">
        <v>698</v>
      </c>
      <c r="G461" t="s">
        <v>705</v>
      </c>
      <c r="H461" t="s">
        <v>708</v>
      </c>
      <c r="I461" t="s">
        <v>718</v>
      </c>
      <c r="J461" t="s">
        <v>730</v>
      </c>
      <c r="K461" t="s">
        <v>1054</v>
      </c>
      <c r="L461" s="8">
        <v>986.85</v>
      </c>
      <c r="M461" s="8">
        <v>2422.1</v>
      </c>
      <c r="N461" s="8">
        <v>7.5999999999999998E-2</v>
      </c>
      <c r="O461">
        <v>11</v>
      </c>
      <c r="P461">
        <f t="shared" si="112"/>
        <v>21</v>
      </c>
      <c r="Q461">
        <f t="shared" si="113"/>
        <v>24618.224399999999</v>
      </c>
      <c r="R461">
        <f t="shared" si="114"/>
        <v>10855.35</v>
      </c>
      <c r="S461">
        <f t="shared" si="115"/>
        <v>13762.874399999999</v>
      </c>
      <c r="T461">
        <f t="shared" si="116"/>
        <v>0.55905227673527902</v>
      </c>
      <c r="U461" t="str">
        <f t="shared" si="117"/>
        <v>May-2024</v>
      </c>
      <c r="V461" t="str">
        <f t="shared" si="118"/>
        <v>Q2-2024</v>
      </c>
      <c r="W461" t="str">
        <f t="shared" si="119"/>
        <v>High</v>
      </c>
      <c r="X461" t="str">
        <f t="shared" si="120"/>
        <v>Europe &gt; Germany &gt; Frankfurt</v>
      </c>
      <c r="Y461" t="str" cm="1">
        <f t="array" ref="Y461">TEXT(_xlfn.AGGREGATE(15, 6, IF($E$2:$E$1000=E461, $B$2:$B$1000, ""), 1), "MMM-YYYY")</f>
        <v>Jan-2023</v>
      </c>
      <c r="Z461">
        <f t="shared" si="121"/>
        <v>16</v>
      </c>
      <c r="AA461">
        <f t="shared" si="122"/>
        <v>16</v>
      </c>
      <c r="AB461">
        <f t="shared" si="123"/>
        <v>1473517.9961600001</v>
      </c>
      <c r="AC461">
        <f>SUMIFS($Q$2:Q461, $J$2:J461, J461)</f>
        <v>765123.52414999995</v>
      </c>
      <c r="AD461">
        <f t="shared" si="124"/>
        <v>0.51924952809800629</v>
      </c>
      <c r="AE461" t="str">
        <f t="shared" si="125"/>
        <v>A</v>
      </c>
      <c r="AF461">
        <f t="shared" si="126"/>
        <v>0</v>
      </c>
      <c r="AG461">
        <f t="shared" si="127"/>
        <v>0</v>
      </c>
      <c r="AH461">
        <f>MIN(StagingTable[[#This Row],[DiscountPct]], ControlPanel!$B$2/100)</f>
        <v>7.5999999999999998E-2</v>
      </c>
      <c r="AI461">
        <f>StagingTable[[#This Row],[UnitCost]] * (1 + ControlPanel!$B$3/100)</f>
        <v>1134.8774999999998</v>
      </c>
      <c r="AJ461">
        <f>StagingTable[[#This Row],[Quantity]] * (1 + ControlPanel!$B$4/100)</f>
        <v>13.2</v>
      </c>
      <c r="AK461">
        <f>StagingTable[[#This Row],[UnitPrice]] * StagingTable[[#This Row],[UpliftedQuantity]] * (1 - StagingTable[[#This Row],[AdjustedDiscountPct]])</f>
        <v>29541.869279999999</v>
      </c>
      <c r="AL461">
        <f>StagingTable[[#This Row],[InflatedUnitCost]] * StagingTable[[#This Row],[UpliftedQuantity]]</f>
        <v>14980.382999999996</v>
      </c>
      <c r="AM461">
        <f>StagingTable[[#This Row],[ScenarioRevenue]] - StagingTable[[#This Row],[ScenarioCost]]</f>
        <v>14561.486280000003</v>
      </c>
    </row>
    <row r="462" spans="1:39" x14ac:dyDescent="0.35">
      <c r="A462" t="s">
        <v>380</v>
      </c>
      <c r="B462" s="6">
        <v>45445</v>
      </c>
      <c r="C462" s="2">
        <v>45458</v>
      </c>
      <c r="D462" t="s">
        <v>646</v>
      </c>
      <c r="E462" t="s">
        <v>650</v>
      </c>
      <c r="F462" t="s">
        <v>675</v>
      </c>
      <c r="G462" t="s">
        <v>702</v>
      </c>
      <c r="H462" t="s">
        <v>708</v>
      </c>
      <c r="I462" t="s">
        <v>719</v>
      </c>
      <c r="J462" t="s">
        <v>730</v>
      </c>
      <c r="K462" t="s">
        <v>1100</v>
      </c>
      <c r="L462" s="8">
        <v>1295.18</v>
      </c>
      <c r="M462" s="8">
        <v>3024.03</v>
      </c>
      <c r="N462" s="8">
        <v>0.192</v>
      </c>
      <c r="O462">
        <v>10</v>
      </c>
      <c r="P462">
        <f t="shared" si="112"/>
        <v>13</v>
      </c>
      <c r="Q462">
        <f t="shared" si="113"/>
        <v>24434.162400000005</v>
      </c>
      <c r="R462">
        <f t="shared" si="114"/>
        <v>12951.800000000001</v>
      </c>
      <c r="S462">
        <f t="shared" si="115"/>
        <v>11482.362400000004</v>
      </c>
      <c r="T462">
        <f t="shared" si="116"/>
        <v>0.46993067378483172</v>
      </c>
      <c r="U462" t="str">
        <f t="shared" si="117"/>
        <v>Jun-2024</v>
      </c>
      <c r="V462" t="str">
        <f t="shared" si="118"/>
        <v>Q2-2024</v>
      </c>
      <c r="W462" t="str">
        <f t="shared" si="119"/>
        <v>High</v>
      </c>
      <c r="X462" t="str">
        <f t="shared" si="120"/>
        <v>Africa &gt; Kenya &gt; Mombasa</v>
      </c>
      <c r="Y462" t="str" cm="1">
        <f t="array" ref="Y462">TEXT(_xlfn.AGGREGATE(15, 6, IF($E$2:$E$1000=E462, $B$2:$B$1000, ""), 1), "MMM-YYYY")</f>
        <v>Jan-2023</v>
      </c>
      <c r="Z462">
        <f t="shared" si="121"/>
        <v>17</v>
      </c>
      <c r="AA462">
        <f t="shared" si="122"/>
        <v>17</v>
      </c>
      <c r="AB462">
        <f t="shared" si="123"/>
        <v>1473517.9961600001</v>
      </c>
      <c r="AC462">
        <f>SUMIFS($Q$2:Q462, $J$2:J462, J462)</f>
        <v>789557.68654999998</v>
      </c>
      <c r="AD462">
        <f t="shared" si="124"/>
        <v>0.53583172286160996</v>
      </c>
      <c r="AE462" t="str">
        <f t="shared" si="125"/>
        <v>A</v>
      </c>
      <c r="AF462">
        <f t="shared" si="126"/>
        <v>0</v>
      </c>
      <c r="AG462">
        <f t="shared" si="127"/>
        <v>0</v>
      </c>
      <c r="AH462">
        <f>MIN(StagingTable[[#This Row],[DiscountPct]], ControlPanel!$B$2/100)</f>
        <v>0.192</v>
      </c>
      <c r="AI462">
        <f>StagingTable[[#This Row],[UnitCost]] * (1 + ControlPanel!$B$3/100)</f>
        <v>1489.4569999999999</v>
      </c>
      <c r="AJ462">
        <f>StagingTable[[#This Row],[Quantity]] * (1 + ControlPanel!$B$4/100)</f>
        <v>12</v>
      </c>
      <c r="AK462">
        <f>StagingTable[[#This Row],[UnitPrice]] * StagingTable[[#This Row],[UpliftedQuantity]] * (1 - StagingTable[[#This Row],[AdjustedDiscountPct]])</f>
        <v>29320.994880000002</v>
      </c>
      <c r="AL462">
        <f>StagingTable[[#This Row],[InflatedUnitCost]] * StagingTable[[#This Row],[UpliftedQuantity]]</f>
        <v>17873.483999999997</v>
      </c>
      <c r="AM462">
        <f>StagingTable[[#This Row],[ScenarioRevenue]] - StagingTable[[#This Row],[ScenarioCost]]</f>
        <v>11447.510880000005</v>
      </c>
    </row>
    <row r="463" spans="1:39" x14ac:dyDescent="0.35">
      <c r="A463" t="s">
        <v>463</v>
      </c>
      <c r="B463" s="6">
        <v>45454</v>
      </c>
      <c r="C463" s="2">
        <v>45482</v>
      </c>
      <c r="D463" t="s">
        <v>646</v>
      </c>
      <c r="E463" t="s">
        <v>651</v>
      </c>
      <c r="F463" t="s">
        <v>663</v>
      </c>
      <c r="G463" t="s">
        <v>701</v>
      </c>
      <c r="H463" t="s">
        <v>709</v>
      </c>
      <c r="I463" t="s">
        <v>714</v>
      </c>
      <c r="J463" t="s">
        <v>730</v>
      </c>
      <c r="K463" t="s">
        <v>1182</v>
      </c>
      <c r="L463" s="8">
        <v>895.54</v>
      </c>
      <c r="M463" s="8">
        <v>1045</v>
      </c>
      <c r="N463" s="8">
        <v>0.216</v>
      </c>
      <c r="O463">
        <v>28</v>
      </c>
      <c r="P463">
        <f t="shared" si="112"/>
        <v>28</v>
      </c>
      <c r="Q463">
        <f t="shared" si="113"/>
        <v>22939.84</v>
      </c>
      <c r="R463">
        <f t="shared" si="114"/>
        <v>25075.119999999999</v>
      </c>
      <c r="S463">
        <f t="shared" si="115"/>
        <v>-2135.2799999999988</v>
      </c>
      <c r="T463">
        <f t="shared" si="116"/>
        <v>-9.3081730299775359E-2</v>
      </c>
      <c r="U463" t="str">
        <f t="shared" si="117"/>
        <v>Jun-2024</v>
      </c>
      <c r="V463" t="str">
        <f t="shared" si="118"/>
        <v>Q2-2024</v>
      </c>
      <c r="W463" t="str">
        <f t="shared" si="119"/>
        <v>Medium</v>
      </c>
      <c r="X463" t="str">
        <f t="shared" si="120"/>
        <v>Africa &gt; Nigeria &gt; Port Harcourt</v>
      </c>
      <c r="Y463" t="str" cm="1">
        <f t="array" ref="Y463">TEXT(_xlfn.AGGREGATE(15, 6, IF($E$2:$E$1000=E463, $B$2:$B$1000, ""), 1), "MMM-YYYY")</f>
        <v>Jan-2023</v>
      </c>
      <c r="Z463">
        <f t="shared" si="121"/>
        <v>17</v>
      </c>
      <c r="AA463">
        <f t="shared" si="122"/>
        <v>17</v>
      </c>
      <c r="AB463">
        <f t="shared" si="123"/>
        <v>1473517.9961600001</v>
      </c>
      <c r="AC463">
        <f>SUMIFS($Q$2:Q463, $J$2:J463, J463)</f>
        <v>812497.52654999995</v>
      </c>
      <c r="AD463">
        <f t="shared" si="124"/>
        <v>0.55139979875873602</v>
      </c>
      <c r="AE463" t="str">
        <f t="shared" si="125"/>
        <v>A</v>
      </c>
      <c r="AF463">
        <f t="shared" si="126"/>
        <v>0</v>
      </c>
      <c r="AG463">
        <f t="shared" si="127"/>
        <v>1</v>
      </c>
      <c r="AH463">
        <f>MIN(StagingTable[[#This Row],[DiscountPct]], ControlPanel!$B$2/100)</f>
        <v>0.216</v>
      </c>
      <c r="AI463">
        <f>StagingTable[[#This Row],[UnitCost]] * (1 + ControlPanel!$B$3/100)</f>
        <v>1029.8709999999999</v>
      </c>
      <c r="AJ463">
        <f>StagingTable[[#This Row],[Quantity]] * (1 + ControlPanel!$B$4/100)</f>
        <v>33.6</v>
      </c>
      <c r="AK463">
        <f>StagingTable[[#This Row],[UnitPrice]] * StagingTable[[#This Row],[UpliftedQuantity]] * (1 - StagingTable[[#This Row],[AdjustedDiscountPct]])</f>
        <v>27527.808000000001</v>
      </c>
      <c r="AL463">
        <f>StagingTable[[#This Row],[InflatedUnitCost]] * StagingTable[[#This Row],[UpliftedQuantity]]</f>
        <v>34603.6656</v>
      </c>
      <c r="AM463">
        <f>StagingTable[[#This Row],[ScenarioRevenue]] - StagingTable[[#This Row],[ScenarioCost]]</f>
        <v>-7075.8575999999994</v>
      </c>
    </row>
    <row r="464" spans="1:39" x14ac:dyDescent="0.35">
      <c r="A464" t="s">
        <v>80</v>
      </c>
      <c r="B464" s="6">
        <v>45263</v>
      </c>
      <c r="C464" s="2">
        <v>45286</v>
      </c>
      <c r="D464" t="s">
        <v>648</v>
      </c>
      <c r="E464" t="s">
        <v>655</v>
      </c>
      <c r="F464" t="s">
        <v>692</v>
      </c>
      <c r="G464" t="s">
        <v>702</v>
      </c>
      <c r="H464" t="s">
        <v>707</v>
      </c>
      <c r="I464" t="s">
        <v>719</v>
      </c>
      <c r="J464" t="s">
        <v>730</v>
      </c>
      <c r="K464" t="s">
        <v>799</v>
      </c>
      <c r="L464" s="8">
        <v>1303.1099999999999</v>
      </c>
      <c r="M464" s="8">
        <v>1145.67</v>
      </c>
      <c r="N464" s="8">
        <v>0.184</v>
      </c>
      <c r="O464">
        <v>23</v>
      </c>
      <c r="P464">
        <f t="shared" si="112"/>
        <v>23</v>
      </c>
      <c r="Q464">
        <f t="shared" si="113"/>
        <v>21501.934560000005</v>
      </c>
      <c r="R464">
        <f t="shared" si="114"/>
        <v>29971.53</v>
      </c>
      <c r="S464">
        <f t="shared" si="115"/>
        <v>-8469.5954399999937</v>
      </c>
      <c r="T464">
        <f t="shared" si="116"/>
        <v>-0.39389922875851185</v>
      </c>
      <c r="U464" t="str">
        <f t="shared" si="117"/>
        <v>Dec-2023</v>
      </c>
      <c r="V464" t="str">
        <f t="shared" si="118"/>
        <v>Q4-2023</v>
      </c>
      <c r="W464" t="str">
        <f t="shared" si="119"/>
        <v>Medium</v>
      </c>
      <c r="X464" t="str">
        <f t="shared" si="120"/>
        <v>Americas &gt; Brazil &gt; Rio de Janeiro</v>
      </c>
      <c r="Y464" t="str" cm="1">
        <f t="array" ref="Y464">TEXT(_xlfn.AGGREGATE(15, 6, IF($E$2:$E$1000=E464, $B$2:$B$1000, ""), 1), "MMM-YYYY")</f>
        <v>Jan-2023</v>
      </c>
      <c r="Z464">
        <f t="shared" si="121"/>
        <v>11</v>
      </c>
      <c r="AA464">
        <f t="shared" si="122"/>
        <v>11</v>
      </c>
      <c r="AB464">
        <f t="shared" si="123"/>
        <v>1473517.9961600001</v>
      </c>
      <c r="AC464">
        <f>SUMIFS($Q$2:Q464, $J$2:J464, J464)</f>
        <v>833999.46110999992</v>
      </c>
      <c r="AD464">
        <f t="shared" si="124"/>
        <v>0.5659920430448826</v>
      </c>
      <c r="AE464" t="str">
        <f t="shared" si="125"/>
        <v>A</v>
      </c>
      <c r="AF464">
        <f t="shared" si="126"/>
        <v>0</v>
      </c>
      <c r="AG464">
        <f t="shared" si="127"/>
        <v>0</v>
      </c>
      <c r="AH464">
        <f>MIN(StagingTable[[#This Row],[DiscountPct]], ControlPanel!$B$2/100)</f>
        <v>0.184</v>
      </c>
      <c r="AI464">
        <f>StagingTable[[#This Row],[UnitCost]] * (1 + ControlPanel!$B$3/100)</f>
        <v>1498.5764999999997</v>
      </c>
      <c r="AJ464">
        <f>StagingTable[[#This Row],[Quantity]] * (1 + ControlPanel!$B$4/100)</f>
        <v>27.599999999999998</v>
      </c>
      <c r="AK464">
        <f>StagingTable[[#This Row],[UnitPrice]] * StagingTable[[#This Row],[UpliftedQuantity]] * (1 - StagingTable[[#This Row],[AdjustedDiscountPct]])</f>
        <v>25802.321472</v>
      </c>
      <c r="AL464">
        <f>StagingTable[[#This Row],[InflatedUnitCost]] * StagingTable[[#This Row],[UpliftedQuantity]]</f>
        <v>41360.711399999986</v>
      </c>
      <c r="AM464">
        <f>StagingTable[[#This Row],[ScenarioRevenue]] - StagingTable[[#This Row],[ScenarioCost]]</f>
        <v>-15558.389927999986</v>
      </c>
    </row>
    <row r="465" spans="1:39" x14ac:dyDescent="0.35">
      <c r="A465" t="s">
        <v>389</v>
      </c>
      <c r="B465" s="6">
        <v>45354</v>
      </c>
      <c r="C465" s="2">
        <v>45370</v>
      </c>
      <c r="D465" t="s">
        <v>647</v>
      </c>
      <c r="E465" t="s">
        <v>659</v>
      </c>
      <c r="F465" t="s">
        <v>699</v>
      </c>
      <c r="G465" t="s">
        <v>704</v>
      </c>
      <c r="H465" t="s">
        <v>710</v>
      </c>
      <c r="I465" t="s">
        <v>715</v>
      </c>
      <c r="J465" t="s">
        <v>730</v>
      </c>
      <c r="K465" t="s">
        <v>1109</v>
      </c>
      <c r="L465" s="8">
        <v>988.83</v>
      </c>
      <c r="M465" s="8">
        <v>1206.04</v>
      </c>
      <c r="N465" s="8">
        <v>6.3E-2</v>
      </c>
      <c r="O465">
        <v>19</v>
      </c>
      <c r="P465">
        <f t="shared" si="112"/>
        <v>16</v>
      </c>
      <c r="Q465">
        <f t="shared" si="113"/>
        <v>21471.130119999998</v>
      </c>
      <c r="R465">
        <f t="shared" si="114"/>
        <v>18787.77</v>
      </c>
      <c r="S465">
        <f t="shared" si="115"/>
        <v>2683.3601199999976</v>
      </c>
      <c r="T465">
        <f t="shared" si="116"/>
        <v>0.12497526236406591</v>
      </c>
      <c r="U465" t="str">
        <f t="shared" si="117"/>
        <v>Mar-2024</v>
      </c>
      <c r="V465" t="str">
        <f t="shared" si="118"/>
        <v>Q1-2024</v>
      </c>
      <c r="W465" t="str">
        <f t="shared" si="119"/>
        <v>Medium</v>
      </c>
      <c r="X465" t="str">
        <f t="shared" si="120"/>
        <v>Asia &gt; China &gt; Beijing</v>
      </c>
      <c r="Y465" t="str" cm="1">
        <f t="array" ref="Y465">TEXT(_xlfn.AGGREGATE(15, 6, IF($E$2:$E$1000=E465, $B$2:$B$1000, ""), 1), "MMM-YYYY")</f>
        <v>Jan-2023</v>
      </c>
      <c r="Z465">
        <f t="shared" si="121"/>
        <v>14</v>
      </c>
      <c r="AA465">
        <f t="shared" si="122"/>
        <v>14</v>
      </c>
      <c r="AB465">
        <f t="shared" si="123"/>
        <v>1473517.9961600001</v>
      </c>
      <c r="AC465">
        <f>SUMIFS($Q$2:Q465, $J$2:J465, J465)</f>
        <v>855470.5912299999</v>
      </c>
      <c r="AD465">
        <f t="shared" si="124"/>
        <v>0.58056338196029045</v>
      </c>
      <c r="AE465" t="str">
        <f t="shared" si="125"/>
        <v>A</v>
      </c>
      <c r="AF465">
        <f t="shared" si="126"/>
        <v>0</v>
      </c>
      <c r="AG465">
        <f t="shared" si="127"/>
        <v>0</v>
      </c>
      <c r="AH465">
        <f>MIN(StagingTable[[#This Row],[DiscountPct]], ControlPanel!$B$2/100)</f>
        <v>6.3E-2</v>
      </c>
      <c r="AI465">
        <f>StagingTable[[#This Row],[UnitCost]] * (1 + ControlPanel!$B$3/100)</f>
        <v>1137.1544999999999</v>
      </c>
      <c r="AJ465">
        <f>StagingTable[[#This Row],[Quantity]] * (1 + ControlPanel!$B$4/100)</f>
        <v>22.8</v>
      </c>
      <c r="AK465">
        <f>StagingTable[[#This Row],[UnitPrice]] * StagingTable[[#This Row],[UpliftedQuantity]] * (1 - StagingTable[[#This Row],[AdjustedDiscountPct]])</f>
        <v>25765.356144000001</v>
      </c>
      <c r="AL465">
        <f>StagingTable[[#This Row],[InflatedUnitCost]] * StagingTable[[#This Row],[UpliftedQuantity]]</f>
        <v>25927.122599999999</v>
      </c>
      <c r="AM465">
        <f>StagingTable[[#This Row],[ScenarioRevenue]] - StagingTable[[#This Row],[ScenarioCost]]</f>
        <v>-161.76645599999756</v>
      </c>
    </row>
    <row r="466" spans="1:39" x14ac:dyDescent="0.35">
      <c r="A466" t="s">
        <v>137</v>
      </c>
      <c r="B466" s="6">
        <v>45289</v>
      </c>
      <c r="C466" s="2">
        <v>45311</v>
      </c>
      <c r="D466" t="s">
        <v>646</v>
      </c>
      <c r="E466" t="s">
        <v>650</v>
      </c>
      <c r="F466" t="s">
        <v>662</v>
      </c>
      <c r="G466" t="s">
        <v>701</v>
      </c>
      <c r="H466" t="s">
        <v>711</v>
      </c>
      <c r="I466" t="s">
        <v>716</v>
      </c>
      <c r="J466" t="s">
        <v>730</v>
      </c>
      <c r="K466" t="s">
        <v>856</v>
      </c>
      <c r="L466" s="8">
        <v>1395.49</v>
      </c>
      <c r="M466" s="8">
        <v>1679.42</v>
      </c>
      <c r="N466" s="8">
        <v>0.20300000000000001</v>
      </c>
      <c r="O466">
        <v>15</v>
      </c>
      <c r="P466">
        <f t="shared" si="112"/>
        <v>22</v>
      </c>
      <c r="Q466">
        <f t="shared" si="113"/>
        <v>20077.466100000001</v>
      </c>
      <c r="R466">
        <f t="shared" si="114"/>
        <v>20932.349999999999</v>
      </c>
      <c r="S466">
        <f t="shared" si="115"/>
        <v>-854.88389999999708</v>
      </c>
      <c r="T466">
        <f t="shared" si="116"/>
        <v>-4.2579272490964236E-2</v>
      </c>
      <c r="U466" t="str">
        <f t="shared" si="117"/>
        <v>Dec-2023</v>
      </c>
      <c r="V466" t="str">
        <f t="shared" si="118"/>
        <v>Q4-2023</v>
      </c>
      <c r="W466" t="str">
        <f t="shared" si="119"/>
        <v>High</v>
      </c>
      <c r="X466" t="str">
        <f t="shared" si="120"/>
        <v>Africa &gt; Kenya &gt; Kisumu</v>
      </c>
      <c r="Y466" t="str" cm="1">
        <f t="array" ref="Y466">TEXT(_xlfn.AGGREGATE(15, 6, IF($E$2:$E$1000=E466, $B$2:$B$1000, ""), 1), "MMM-YYYY")</f>
        <v>Jan-2023</v>
      </c>
      <c r="Z466">
        <f t="shared" si="121"/>
        <v>11</v>
      </c>
      <c r="AA466">
        <f t="shared" si="122"/>
        <v>11</v>
      </c>
      <c r="AB466">
        <f t="shared" si="123"/>
        <v>1473517.9961600001</v>
      </c>
      <c r="AC466">
        <f>SUMIFS($Q$2:Q466, $J$2:J466, J466)</f>
        <v>875548.05732999987</v>
      </c>
      <c r="AD466">
        <f t="shared" si="124"/>
        <v>0.59418891361468629</v>
      </c>
      <c r="AE466" t="str">
        <f t="shared" si="125"/>
        <v>A</v>
      </c>
      <c r="AF466">
        <f t="shared" si="126"/>
        <v>0</v>
      </c>
      <c r="AG466">
        <f t="shared" si="127"/>
        <v>1</v>
      </c>
      <c r="AH466">
        <f>MIN(StagingTable[[#This Row],[DiscountPct]], ControlPanel!$B$2/100)</f>
        <v>0.20300000000000001</v>
      </c>
      <c r="AI466">
        <f>StagingTable[[#This Row],[UnitCost]] * (1 + ControlPanel!$B$3/100)</f>
        <v>1604.8135</v>
      </c>
      <c r="AJ466">
        <f>StagingTable[[#This Row],[Quantity]] * (1 + ControlPanel!$B$4/100)</f>
        <v>18</v>
      </c>
      <c r="AK466">
        <f>StagingTable[[#This Row],[UnitPrice]] * StagingTable[[#This Row],[UpliftedQuantity]] * (1 - StagingTable[[#This Row],[AdjustedDiscountPct]])</f>
        <v>24092.959319999998</v>
      </c>
      <c r="AL466">
        <f>StagingTable[[#This Row],[InflatedUnitCost]] * StagingTable[[#This Row],[UpliftedQuantity]]</f>
        <v>28886.643</v>
      </c>
      <c r="AM466">
        <f>StagingTable[[#This Row],[ScenarioRevenue]] - StagingTable[[#This Row],[ScenarioCost]]</f>
        <v>-4793.6836800000019</v>
      </c>
    </row>
    <row r="467" spans="1:39" x14ac:dyDescent="0.35">
      <c r="A467" t="s">
        <v>177</v>
      </c>
      <c r="B467" s="6">
        <v>45385</v>
      </c>
      <c r="C467" s="2">
        <v>45389</v>
      </c>
      <c r="D467" t="s">
        <v>648</v>
      </c>
      <c r="E467" t="s">
        <v>655</v>
      </c>
      <c r="F467" t="s">
        <v>672</v>
      </c>
      <c r="G467" t="s">
        <v>703</v>
      </c>
      <c r="H467" t="s">
        <v>711</v>
      </c>
      <c r="I467" t="s">
        <v>725</v>
      </c>
      <c r="J467" t="s">
        <v>730</v>
      </c>
      <c r="K467" t="s">
        <v>896</v>
      </c>
      <c r="L467" s="8">
        <v>1023.27</v>
      </c>
      <c r="M467" s="8">
        <v>1343.64</v>
      </c>
      <c r="N467" s="8">
        <v>0.13300000000000001</v>
      </c>
      <c r="O467">
        <v>17</v>
      </c>
      <c r="P467">
        <f t="shared" si="112"/>
        <v>4</v>
      </c>
      <c r="Q467">
        <f t="shared" si="113"/>
        <v>19803.909960000001</v>
      </c>
      <c r="R467">
        <f t="shared" si="114"/>
        <v>17395.59</v>
      </c>
      <c r="S467">
        <f t="shared" si="115"/>
        <v>2408.3199600000007</v>
      </c>
      <c r="T467">
        <f t="shared" si="116"/>
        <v>0.12160830688810104</v>
      </c>
      <c r="U467" t="str">
        <f t="shared" si="117"/>
        <v>Apr-2024</v>
      </c>
      <c r="V467" t="str">
        <f t="shared" si="118"/>
        <v>Q2-2024</v>
      </c>
      <c r="W467" t="str">
        <f t="shared" si="119"/>
        <v>Medium</v>
      </c>
      <c r="X467" t="str">
        <f t="shared" si="120"/>
        <v>Americas &gt; Brazil &gt; Brasília</v>
      </c>
      <c r="Y467" t="str" cm="1">
        <f t="array" ref="Y467">TEXT(_xlfn.AGGREGATE(15, 6, IF($E$2:$E$1000=E467, $B$2:$B$1000, ""), 1), "MMM-YYYY")</f>
        <v>Jan-2023</v>
      </c>
      <c r="Z467">
        <f t="shared" si="121"/>
        <v>15</v>
      </c>
      <c r="AA467">
        <f t="shared" si="122"/>
        <v>15</v>
      </c>
      <c r="AB467">
        <f t="shared" si="123"/>
        <v>1473517.9961600001</v>
      </c>
      <c r="AC467">
        <f>SUMIFS($Q$2:Q467, $J$2:J467, J467)</f>
        <v>895351.96728999983</v>
      </c>
      <c r="AD467">
        <f t="shared" si="124"/>
        <v>0.60762879694940564</v>
      </c>
      <c r="AE467" t="str">
        <f t="shared" si="125"/>
        <v>A</v>
      </c>
      <c r="AF467">
        <f t="shared" si="126"/>
        <v>1</v>
      </c>
      <c r="AG467">
        <f t="shared" si="127"/>
        <v>0</v>
      </c>
      <c r="AH467">
        <f>MIN(StagingTable[[#This Row],[DiscountPct]], ControlPanel!$B$2/100)</f>
        <v>0.13300000000000001</v>
      </c>
      <c r="AI467">
        <f>StagingTable[[#This Row],[UnitCost]] * (1 + ControlPanel!$B$3/100)</f>
        <v>1176.7604999999999</v>
      </c>
      <c r="AJ467">
        <f>StagingTable[[#This Row],[Quantity]] * (1 + ControlPanel!$B$4/100)</f>
        <v>20.399999999999999</v>
      </c>
      <c r="AK467">
        <f>StagingTable[[#This Row],[UnitPrice]] * StagingTable[[#This Row],[UpliftedQuantity]] * (1 - StagingTable[[#This Row],[AdjustedDiscountPct]])</f>
        <v>23764.691952000001</v>
      </c>
      <c r="AL467">
        <f>StagingTable[[#This Row],[InflatedUnitCost]] * StagingTable[[#This Row],[UpliftedQuantity]]</f>
        <v>24005.914199999996</v>
      </c>
      <c r="AM467">
        <f>StagingTable[[#This Row],[ScenarioRevenue]] - StagingTable[[#This Row],[ScenarioCost]]</f>
        <v>-241.22224799999458</v>
      </c>
    </row>
    <row r="468" spans="1:39" x14ac:dyDescent="0.35">
      <c r="A468" t="s">
        <v>350</v>
      </c>
      <c r="B468" s="6">
        <v>45484</v>
      </c>
      <c r="C468" s="2">
        <v>45504</v>
      </c>
      <c r="D468" t="s">
        <v>647</v>
      </c>
      <c r="E468" t="s">
        <v>659</v>
      </c>
      <c r="F468" t="s">
        <v>676</v>
      </c>
      <c r="G468" t="s">
        <v>704</v>
      </c>
      <c r="H468" t="s">
        <v>708</v>
      </c>
      <c r="I468" t="s">
        <v>715</v>
      </c>
      <c r="J468" t="s">
        <v>730</v>
      </c>
      <c r="K468" t="s">
        <v>1070</v>
      </c>
      <c r="L468" s="8">
        <v>647.26</v>
      </c>
      <c r="M468" s="8">
        <v>1374.72</v>
      </c>
      <c r="N468" s="8">
        <v>6.6000000000000003E-2</v>
      </c>
      <c r="O468">
        <v>15</v>
      </c>
      <c r="P468">
        <f t="shared" si="112"/>
        <v>20</v>
      </c>
      <c r="Q468">
        <f t="shared" si="113"/>
        <v>19259.8272</v>
      </c>
      <c r="R468">
        <f t="shared" si="114"/>
        <v>9708.9</v>
      </c>
      <c r="S468">
        <f t="shared" si="115"/>
        <v>9550.9272000000001</v>
      </c>
      <c r="T468">
        <f t="shared" si="116"/>
        <v>0.49589890401508901</v>
      </c>
      <c r="U468" t="str">
        <f t="shared" si="117"/>
        <v>Jul-2024</v>
      </c>
      <c r="V468" t="str">
        <f t="shared" si="118"/>
        <v>Q3-2024</v>
      </c>
      <c r="W468" t="str">
        <f t="shared" si="119"/>
        <v>Medium</v>
      </c>
      <c r="X468" t="str">
        <f t="shared" si="120"/>
        <v>Asia &gt; China &gt; Shenzhen</v>
      </c>
      <c r="Y468" t="str" cm="1">
        <f t="array" ref="Y468">TEXT(_xlfn.AGGREGATE(15, 6, IF($E$2:$E$1000=E468, $B$2:$B$1000, ""), 1), "MMM-YYYY")</f>
        <v>Jan-2023</v>
      </c>
      <c r="Z468">
        <f t="shared" si="121"/>
        <v>18</v>
      </c>
      <c r="AA468">
        <f t="shared" si="122"/>
        <v>18</v>
      </c>
      <c r="AB468">
        <f t="shared" si="123"/>
        <v>1473517.9961600001</v>
      </c>
      <c r="AC468">
        <f>SUMIFS($Q$2:Q468, $J$2:J468, J468)</f>
        <v>914611.79448999977</v>
      </c>
      <c r="AD468">
        <f t="shared" si="124"/>
        <v>0.62069943962237695</v>
      </c>
      <c r="AE468" t="str">
        <f t="shared" si="125"/>
        <v>A</v>
      </c>
      <c r="AF468">
        <f t="shared" si="126"/>
        <v>0</v>
      </c>
      <c r="AG468">
        <f t="shared" si="127"/>
        <v>0</v>
      </c>
      <c r="AH468">
        <f>MIN(StagingTable[[#This Row],[DiscountPct]], ControlPanel!$B$2/100)</f>
        <v>6.6000000000000003E-2</v>
      </c>
      <c r="AI468">
        <f>StagingTable[[#This Row],[UnitCost]] * (1 + ControlPanel!$B$3/100)</f>
        <v>744.34899999999993</v>
      </c>
      <c r="AJ468">
        <f>StagingTable[[#This Row],[Quantity]] * (1 + ControlPanel!$B$4/100)</f>
        <v>18</v>
      </c>
      <c r="AK468">
        <f>StagingTable[[#This Row],[UnitPrice]] * StagingTable[[#This Row],[UpliftedQuantity]] * (1 - StagingTable[[#This Row],[AdjustedDiscountPct]])</f>
        <v>23111.792639999996</v>
      </c>
      <c r="AL468">
        <f>StagingTable[[#This Row],[InflatedUnitCost]] * StagingTable[[#This Row],[UpliftedQuantity]]</f>
        <v>13398.281999999999</v>
      </c>
      <c r="AM468">
        <f>StagingTable[[#This Row],[ScenarioRevenue]] - StagingTable[[#This Row],[ScenarioCost]]</f>
        <v>9713.5106399999968</v>
      </c>
    </row>
    <row r="469" spans="1:39" x14ac:dyDescent="0.35">
      <c r="A469" t="s">
        <v>156</v>
      </c>
      <c r="B469" s="6">
        <v>45649</v>
      </c>
      <c r="C469" s="2">
        <v>45668</v>
      </c>
      <c r="D469" t="s">
        <v>649</v>
      </c>
      <c r="E469" t="s">
        <v>656</v>
      </c>
      <c r="F469" t="s">
        <v>671</v>
      </c>
      <c r="G469" t="s">
        <v>702</v>
      </c>
      <c r="H469" t="s">
        <v>707</v>
      </c>
      <c r="I469" t="s">
        <v>723</v>
      </c>
      <c r="J469" t="s">
        <v>730</v>
      </c>
      <c r="K469" t="s">
        <v>875</v>
      </c>
      <c r="L469" s="8">
        <v>501.81</v>
      </c>
      <c r="M469" s="8">
        <v>921.62</v>
      </c>
      <c r="N469" s="8">
        <v>0.01</v>
      </c>
      <c r="O469">
        <v>21</v>
      </c>
      <c r="P469">
        <f t="shared" si="112"/>
        <v>19</v>
      </c>
      <c r="Q469">
        <f t="shared" si="113"/>
        <v>19160.479800000001</v>
      </c>
      <c r="R469">
        <f t="shared" si="114"/>
        <v>10538.01</v>
      </c>
      <c r="S469">
        <f t="shared" si="115"/>
        <v>8622.4698000000008</v>
      </c>
      <c r="T469">
        <f t="shared" si="116"/>
        <v>0.45001325071202031</v>
      </c>
      <c r="U469" t="str">
        <f t="shared" si="117"/>
        <v>Dec-2024</v>
      </c>
      <c r="V469" t="str">
        <f t="shared" si="118"/>
        <v>Q4-2024</v>
      </c>
      <c r="W469" t="str">
        <f t="shared" si="119"/>
        <v>Medium</v>
      </c>
      <c r="X469" t="str">
        <f t="shared" si="120"/>
        <v>Europe &gt; Germany &gt; Berlin</v>
      </c>
      <c r="Y469" t="str" cm="1">
        <f t="array" ref="Y469">TEXT(_xlfn.AGGREGATE(15, 6, IF($E$2:$E$1000=E469, $B$2:$B$1000, ""), 1), "MMM-YYYY")</f>
        <v>Jan-2023</v>
      </c>
      <c r="Z469">
        <f t="shared" si="121"/>
        <v>23</v>
      </c>
      <c r="AA469">
        <f t="shared" si="122"/>
        <v>23</v>
      </c>
      <c r="AB469">
        <f t="shared" si="123"/>
        <v>1473517.9961600001</v>
      </c>
      <c r="AC469">
        <f>SUMIFS($Q$2:Q469, $J$2:J469, J469)</f>
        <v>933772.27428999974</v>
      </c>
      <c r="AD469">
        <f t="shared" si="124"/>
        <v>0.63370266038380119</v>
      </c>
      <c r="AE469" t="str">
        <f t="shared" si="125"/>
        <v>A</v>
      </c>
      <c r="AF469">
        <f t="shared" si="126"/>
        <v>0</v>
      </c>
      <c r="AG469">
        <f t="shared" si="127"/>
        <v>0</v>
      </c>
      <c r="AH469">
        <f>MIN(StagingTable[[#This Row],[DiscountPct]], ControlPanel!$B$2/100)</f>
        <v>0.01</v>
      </c>
      <c r="AI469">
        <f>StagingTable[[#This Row],[UnitCost]] * (1 + ControlPanel!$B$3/100)</f>
        <v>577.08150000000001</v>
      </c>
      <c r="AJ469">
        <f>StagingTable[[#This Row],[Quantity]] * (1 + ControlPanel!$B$4/100)</f>
        <v>25.2</v>
      </c>
      <c r="AK469">
        <f>StagingTable[[#This Row],[UnitPrice]] * StagingTable[[#This Row],[UpliftedQuantity]] * (1 - StagingTable[[#This Row],[AdjustedDiscountPct]])</f>
        <v>22992.57576</v>
      </c>
      <c r="AL469">
        <f>StagingTable[[#This Row],[InflatedUnitCost]] * StagingTable[[#This Row],[UpliftedQuantity]]</f>
        <v>14542.453799999999</v>
      </c>
      <c r="AM469">
        <f>StagingTable[[#This Row],[ScenarioRevenue]] - StagingTable[[#This Row],[ScenarioCost]]</f>
        <v>8450.1219600000004</v>
      </c>
    </row>
    <row r="470" spans="1:39" x14ac:dyDescent="0.35">
      <c r="A470" t="s">
        <v>434</v>
      </c>
      <c r="B470" s="6">
        <v>45211</v>
      </c>
      <c r="C470" s="2">
        <v>45228</v>
      </c>
      <c r="D470" t="s">
        <v>647</v>
      </c>
      <c r="E470" t="s">
        <v>652</v>
      </c>
      <c r="F470" t="s">
        <v>694</v>
      </c>
      <c r="G470" t="s">
        <v>703</v>
      </c>
      <c r="H470" t="s">
        <v>711</v>
      </c>
      <c r="I470" t="s">
        <v>722</v>
      </c>
      <c r="J470" t="s">
        <v>730</v>
      </c>
      <c r="K470" t="s">
        <v>1153</v>
      </c>
      <c r="L470" s="8">
        <v>1102.19</v>
      </c>
      <c r="M470" s="8">
        <v>1711.16</v>
      </c>
      <c r="N470" s="8">
        <v>0.151</v>
      </c>
      <c r="O470">
        <v>13</v>
      </c>
      <c r="P470">
        <f t="shared" si="112"/>
        <v>17</v>
      </c>
      <c r="Q470">
        <f t="shared" si="113"/>
        <v>18886.072920000002</v>
      </c>
      <c r="R470">
        <f t="shared" si="114"/>
        <v>14328.470000000001</v>
      </c>
      <c r="S470">
        <f t="shared" si="115"/>
        <v>4557.6029200000012</v>
      </c>
      <c r="T470">
        <f t="shared" si="116"/>
        <v>0.24132083675127528</v>
      </c>
      <c r="U470" t="str">
        <f t="shared" si="117"/>
        <v>Oct-2023</v>
      </c>
      <c r="V470" t="str">
        <f t="shared" si="118"/>
        <v>Q4-2023</v>
      </c>
      <c r="W470" t="str">
        <f t="shared" si="119"/>
        <v>High</v>
      </c>
      <c r="X470" t="str">
        <f t="shared" si="120"/>
        <v>Asia &gt; Japan &gt; Nagoya</v>
      </c>
      <c r="Y470" t="str" cm="1">
        <f t="array" ref="Y470">TEXT(_xlfn.AGGREGATE(15, 6, IF($E$2:$E$1000=E470, $B$2:$B$1000, ""), 1), "MMM-YYYY")</f>
        <v>Mar-2023</v>
      </c>
      <c r="Z470">
        <f t="shared" si="121"/>
        <v>7</v>
      </c>
      <c r="AA470">
        <f t="shared" si="122"/>
        <v>7</v>
      </c>
      <c r="AB470">
        <f t="shared" si="123"/>
        <v>1473517.9961600001</v>
      </c>
      <c r="AC470">
        <f>SUMIFS($Q$2:Q470, $J$2:J470, J470)</f>
        <v>952658.34720999969</v>
      </c>
      <c r="AD470">
        <f t="shared" si="124"/>
        <v>0.64651965547257317</v>
      </c>
      <c r="AE470" t="str">
        <f t="shared" si="125"/>
        <v>A</v>
      </c>
      <c r="AF470">
        <f t="shared" si="126"/>
        <v>0</v>
      </c>
      <c r="AG470">
        <f t="shared" si="127"/>
        <v>0</v>
      </c>
      <c r="AH470">
        <f>MIN(StagingTable[[#This Row],[DiscountPct]], ControlPanel!$B$2/100)</f>
        <v>0.151</v>
      </c>
      <c r="AI470">
        <f>StagingTable[[#This Row],[UnitCost]] * (1 + ControlPanel!$B$3/100)</f>
        <v>1267.5184999999999</v>
      </c>
      <c r="AJ470">
        <f>StagingTable[[#This Row],[Quantity]] * (1 + ControlPanel!$B$4/100)</f>
        <v>15.6</v>
      </c>
      <c r="AK470">
        <f>StagingTable[[#This Row],[UnitPrice]] * StagingTable[[#This Row],[UpliftedQuantity]] * (1 - StagingTable[[#This Row],[AdjustedDiscountPct]])</f>
        <v>22663.287504</v>
      </c>
      <c r="AL470">
        <f>StagingTable[[#This Row],[InflatedUnitCost]] * StagingTable[[#This Row],[UpliftedQuantity]]</f>
        <v>19773.2886</v>
      </c>
      <c r="AM470">
        <f>StagingTable[[#This Row],[ScenarioRevenue]] - StagingTable[[#This Row],[ScenarioCost]]</f>
        <v>2889.998904</v>
      </c>
    </row>
    <row r="471" spans="1:39" x14ac:dyDescent="0.35">
      <c r="A471" t="s">
        <v>227</v>
      </c>
      <c r="B471" s="6">
        <v>45686</v>
      </c>
      <c r="C471" s="2">
        <v>45694</v>
      </c>
      <c r="D471" t="s">
        <v>646</v>
      </c>
      <c r="E471" t="s">
        <v>650</v>
      </c>
      <c r="F471" t="s">
        <v>662</v>
      </c>
      <c r="G471" t="s">
        <v>702</v>
      </c>
      <c r="H471" t="s">
        <v>707</v>
      </c>
      <c r="I471" t="s">
        <v>717</v>
      </c>
      <c r="J471" t="s">
        <v>730</v>
      </c>
      <c r="K471" t="s">
        <v>947</v>
      </c>
      <c r="L471" s="8">
        <v>1445.27</v>
      </c>
      <c r="M471" s="8">
        <v>2691.45</v>
      </c>
      <c r="N471" s="8">
        <v>0</v>
      </c>
      <c r="O471">
        <v>7</v>
      </c>
      <c r="P471">
        <f t="shared" si="112"/>
        <v>8</v>
      </c>
      <c r="Q471">
        <f t="shared" si="113"/>
        <v>18840.149999999998</v>
      </c>
      <c r="R471">
        <f t="shared" si="114"/>
        <v>10116.89</v>
      </c>
      <c r="S471">
        <f t="shared" si="115"/>
        <v>8723.2599999999984</v>
      </c>
      <c r="T471">
        <f t="shared" si="116"/>
        <v>0.46301436028906351</v>
      </c>
      <c r="U471" t="str">
        <f t="shared" si="117"/>
        <v>Jan-2025</v>
      </c>
      <c r="V471" t="str">
        <f t="shared" si="118"/>
        <v>Q1-2025</v>
      </c>
      <c r="W471" t="str">
        <f t="shared" si="119"/>
        <v>High</v>
      </c>
      <c r="X471" t="str">
        <f t="shared" si="120"/>
        <v>Africa &gt; Kenya &gt; Kisumu</v>
      </c>
      <c r="Y471" t="str" cm="1">
        <f t="array" ref="Y471">TEXT(_xlfn.AGGREGATE(15, 6, IF($E$2:$E$1000=E471, $B$2:$B$1000, ""), 1), "MMM-YYYY")</f>
        <v>Jan-2023</v>
      </c>
      <c r="Z471">
        <f t="shared" si="121"/>
        <v>24</v>
      </c>
      <c r="AA471">
        <f t="shared" si="122"/>
        <v>24</v>
      </c>
      <c r="AB471">
        <f t="shared" si="123"/>
        <v>1473517.9961600001</v>
      </c>
      <c r="AC471">
        <f>SUMIFS($Q$2:Q471, $J$2:J471, J471)</f>
        <v>971498.49720999971</v>
      </c>
      <c r="AD471">
        <f t="shared" si="124"/>
        <v>0.65930548506481268</v>
      </c>
      <c r="AE471" t="str">
        <f t="shared" si="125"/>
        <v>A</v>
      </c>
      <c r="AF471">
        <f t="shared" si="126"/>
        <v>0</v>
      </c>
      <c r="AG471">
        <f t="shared" si="127"/>
        <v>0</v>
      </c>
      <c r="AH471">
        <f>MIN(StagingTable[[#This Row],[DiscountPct]], ControlPanel!$B$2/100)</f>
        <v>0</v>
      </c>
      <c r="AI471">
        <f>StagingTable[[#This Row],[UnitCost]] * (1 + ControlPanel!$B$3/100)</f>
        <v>1662.0604999999998</v>
      </c>
      <c r="AJ471">
        <f>StagingTable[[#This Row],[Quantity]] * (1 + ControlPanel!$B$4/100)</f>
        <v>8.4</v>
      </c>
      <c r="AK471">
        <f>StagingTable[[#This Row],[UnitPrice]] * StagingTable[[#This Row],[UpliftedQuantity]] * (1 - StagingTable[[#This Row],[AdjustedDiscountPct]])</f>
        <v>22608.18</v>
      </c>
      <c r="AL471">
        <f>StagingTable[[#This Row],[InflatedUnitCost]] * StagingTable[[#This Row],[UpliftedQuantity]]</f>
        <v>13961.308199999999</v>
      </c>
      <c r="AM471">
        <f>StagingTable[[#This Row],[ScenarioRevenue]] - StagingTable[[#This Row],[ScenarioCost]]</f>
        <v>8646.8718000000008</v>
      </c>
    </row>
    <row r="472" spans="1:39" x14ac:dyDescent="0.35">
      <c r="A472" t="s">
        <v>174</v>
      </c>
      <c r="B472" s="6">
        <v>45870</v>
      </c>
      <c r="C472" s="2">
        <v>45890</v>
      </c>
      <c r="D472" t="s">
        <v>647</v>
      </c>
      <c r="E472" t="s">
        <v>659</v>
      </c>
      <c r="F472" t="s">
        <v>685</v>
      </c>
      <c r="G472" t="s">
        <v>701</v>
      </c>
      <c r="H472" t="s">
        <v>711</v>
      </c>
      <c r="I472" t="s">
        <v>714</v>
      </c>
      <c r="J472" t="s">
        <v>730</v>
      </c>
      <c r="K472" t="s">
        <v>893</v>
      </c>
      <c r="L472" s="8">
        <v>1220.4100000000001</v>
      </c>
      <c r="M472" s="8">
        <v>2552.2199999999998</v>
      </c>
      <c r="N472" s="8">
        <v>0.18099999999999999</v>
      </c>
      <c r="O472">
        <v>9</v>
      </c>
      <c r="P472">
        <f t="shared" si="112"/>
        <v>20</v>
      </c>
      <c r="Q472">
        <f t="shared" si="113"/>
        <v>18812.413619999999</v>
      </c>
      <c r="R472">
        <f t="shared" si="114"/>
        <v>10983.69</v>
      </c>
      <c r="S472">
        <f t="shared" si="115"/>
        <v>7828.7236199999988</v>
      </c>
      <c r="T472">
        <f t="shared" si="116"/>
        <v>0.41614668793360282</v>
      </c>
      <c r="U472" t="str">
        <f t="shared" si="117"/>
        <v>Aug-2025</v>
      </c>
      <c r="V472" t="str">
        <f t="shared" si="118"/>
        <v>Q3-2025</v>
      </c>
      <c r="W472" t="str">
        <f t="shared" si="119"/>
        <v>High</v>
      </c>
      <c r="X472" t="str">
        <f t="shared" si="120"/>
        <v>Asia &gt; China &gt; Shanghai</v>
      </c>
      <c r="Y472" t="str" cm="1">
        <f t="array" ref="Y472">TEXT(_xlfn.AGGREGATE(15, 6, IF($E$2:$E$1000=E472, $B$2:$B$1000, ""), 1), "MMM-YYYY")</f>
        <v>Jan-2023</v>
      </c>
      <c r="Z472">
        <f t="shared" si="121"/>
        <v>31</v>
      </c>
      <c r="AA472">
        <f t="shared" si="122"/>
        <v>31</v>
      </c>
      <c r="AB472">
        <f t="shared" si="123"/>
        <v>1473517.9961600001</v>
      </c>
      <c r="AC472">
        <f>SUMIFS($Q$2:Q472, $J$2:J472, J472)</f>
        <v>990310.91082999972</v>
      </c>
      <c r="AD472">
        <f t="shared" si="124"/>
        <v>0.67207249141901082</v>
      </c>
      <c r="AE472" t="str">
        <f t="shared" si="125"/>
        <v>A</v>
      </c>
      <c r="AF472">
        <f t="shared" si="126"/>
        <v>0</v>
      </c>
      <c r="AG472">
        <f t="shared" si="127"/>
        <v>0</v>
      </c>
      <c r="AH472">
        <f>MIN(StagingTable[[#This Row],[DiscountPct]], ControlPanel!$B$2/100)</f>
        <v>0.18099999999999999</v>
      </c>
      <c r="AI472">
        <f>StagingTable[[#This Row],[UnitCost]] * (1 + ControlPanel!$B$3/100)</f>
        <v>1403.4714999999999</v>
      </c>
      <c r="AJ472">
        <f>StagingTable[[#This Row],[Quantity]] * (1 + ControlPanel!$B$4/100)</f>
        <v>10.799999999999999</v>
      </c>
      <c r="AK472">
        <f>StagingTable[[#This Row],[UnitPrice]] * StagingTable[[#This Row],[UpliftedQuantity]] * (1 - StagingTable[[#This Row],[AdjustedDiscountPct]])</f>
        <v>22574.896343999993</v>
      </c>
      <c r="AL472">
        <f>StagingTable[[#This Row],[InflatedUnitCost]] * StagingTable[[#This Row],[UpliftedQuantity]]</f>
        <v>15157.492199999997</v>
      </c>
      <c r="AM472">
        <f>StagingTable[[#This Row],[ScenarioRevenue]] - StagingTable[[#This Row],[ScenarioCost]]</f>
        <v>7417.4041439999964</v>
      </c>
    </row>
    <row r="473" spans="1:39" x14ac:dyDescent="0.35">
      <c r="A473" t="s">
        <v>299</v>
      </c>
      <c r="B473" s="6">
        <v>45101</v>
      </c>
      <c r="C473" s="2">
        <v>45128</v>
      </c>
      <c r="D473" t="s">
        <v>647</v>
      </c>
      <c r="E473" t="s">
        <v>652</v>
      </c>
      <c r="F473" t="s">
        <v>694</v>
      </c>
      <c r="G473" t="s">
        <v>704</v>
      </c>
      <c r="H473" t="s">
        <v>709</v>
      </c>
      <c r="I473" t="s">
        <v>713</v>
      </c>
      <c r="J473" t="s">
        <v>730</v>
      </c>
      <c r="K473" t="s">
        <v>1019</v>
      </c>
      <c r="L473" s="8">
        <v>554.76</v>
      </c>
      <c r="M473" s="8">
        <v>728.69</v>
      </c>
      <c r="N473" s="8">
        <v>0.22</v>
      </c>
      <c r="O473">
        <v>33</v>
      </c>
      <c r="P473">
        <f t="shared" si="112"/>
        <v>27</v>
      </c>
      <c r="Q473">
        <f t="shared" si="113"/>
        <v>18756.480600000003</v>
      </c>
      <c r="R473">
        <f t="shared" si="114"/>
        <v>18307.079999999998</v>
      </c>
      <c r="S473">
        <f t="shared" si="115"/>
        <v>449.40060000000449</v>
      </c>
      <c r="T473">
        <f t="shared" si="116"/>
        <v>2.3959750743431284E-2</v>
      </c>
      <c r="U473" t="str">
        <f t="shared" si="117"/>
        <v>Jun-2023</v>
      </c>
      <c r="V473" t="str">
        <f t="shared" si="118"/>
        <v>Q2-2023</v>
      </c>
      <c r="W473" t="str">
        <f t="shared" si="119"/>
        <v>Low</v>
      </c>
      <c r="X473" t="str">
        <f t="shared" si="120"/>
        <v>Asia &gt; Japan &gt; Nagoya</v>
      </c>
      <c r="Y473" t="str" cm="1">
        <f t="array" ref="Y473">TEXT(_xlfn.AGGREGATE(15, 6, IF($E$2:$E$1000=E473, $B$2:$B$1000, ""), 1), "MMM-YYYY")</f>
        <v>Mar-2023</v>
      </c>
      <c r="Z473">
        <f t="shared" si="121"/>
        <v>3</v>
      </c>
      <c r="AA473">
        <f t="shared" si="122"/>
        <v>3</v>
      </c>
      <c r="AB473">
        <f t="shared" si="123"/>
        <v>1473517.9961600001</v>
      </c>
      <c r="AC473">
        <f>SUMIFS($Q$2:Q473, $J$2:J473, J473)</f>
        <v>1009067.3914299997</v>
      </c>
      <c r="AD473">
        <f t="shared" si="124"/>
        <v>0.68480153894261053</v>
      </c>
      <c r="AE473" t="str">
        <f t="shared" si="125"/>
        <v>A</v>
      </c>
      <c r="AF473">
        <f t="shared" si="126"/>
        <v>0</v>
      </c>
      <c r="AG473">
        <f t="shared" si="127"/>
        <v>1</v>
      </c>
      <c r="AH473">
        <f>MIN(StagingTable[[#This Row],[DiscountPct]], ControlPanel!$B$2/100)</f>
        <v>0.22</v>
      </c>
      <c r="AI473">
        <f>StagingTable[[#This Row],[UnitCost]] * (1 + ControlPanel!$B$3/100)</f>
        <v>637.97399999999993</v>
      </c>
      <c r="AJ473">
        <f>StagingTable[[#This Row],[Quantity]] * (1 + ControlPanel!$B$4/100)</f>
        <v>39.6</v>
      </c>
      <c r="AK473">
        <f>StagingTable[[#This Row],[UnitPrice]] * StagingTable[[#This Row],[UpliftedQuantity]] * (1 - StagingTable[[#This Row],[AdjustedDiscountPct]])</f>
        <v>22507.776720000002</v>
      </c>
      <c r="AL473">
        <f>StagingTable[[#This Row],[InflatedUnitCost]] * StagingTable[[#This Row],[UpliftedQuantity]]</f>
        <v>25263.770399999998</v>
      </c>
      <c r="AM473">
        <f>StagingTable[[#This Row],[ScenarioRevenue]] - StagingTable[[#This Row],[ScenarioCost]]</f>
        <v>-2755.9936799999959</v>
      </c>
    </row>
    <row r="474" spans="1:39" x14ac:dyDescent="0.35">
      <c r="A474" t="s">
        <v>250</v>
      </c>
      <c r="B474" s="6">
        <v>45548</v>
      </c>
      <c r="C474" s="2">
        <v>45567</v>
      </c>
      <c r="D474" t="s">
        <v>646</v>
      </c>
      <c r="E474" t="s">
        <v>650</v>
      </c>
      <c r="F474" t="s">
        <v>675</v>
      </c>
      <c r="G474" t="s">
        <v>705</v>
      </c>
      <c r="H474" t="s">
        <v>707</v>
      </c>
      <c r="I474" t="s">
        <v>724</v>
      </c>
      <c r="J474" t="s">
        <v>730</v>
      </c>
      <c r="K474" t="s">
        <v>970</v>
      </c>
      <c r="L474" s="8">
        <v>1338.99</v>
      </c>
      <c r="M474" s="8">
        <v>1765.76</v>
      </c>
      <c r="N474" s="8">
        <v>0.126</v>
      </c>
      <c r="O474">
        <v>12</v>
      </c>
      <c r="P474">
        <f t="shared" si="112"/>
        <v>19</v>
      </c>
      <c r="Q474">
        <f t="shared" si="113"/>
        <v>18519.29088</v>
      </c>
      <c r="R474">
        <f t="shared" si="114"/>
        <v>16067.880000000001</v>
      </c>
      <c r="S474">
        <f t="shared" si="115"/>
        <v>2451.4108799999995</v>
      </c>
      <c r="T474">
        <f t="shared" si="116"/>
        <v>0.1323706666677725</v>
      </c>
      <c r="U474" t="str">
        <f t="shared" si="117"/>
        <v>Sep-2024</v>
      </c>
      <c r="V474" t="str">
        <f t="shared" si="118"/>
        <v>Q3-2024</v>
      </c>
      <c r="W474" t="str">
        <f t="shared" si="119"/>
        <v>High</v>
      </c>
      <c r="X474" t="str">
        <f t="shared" si="120"/>
        <v>Africa &gt; Kenya &gt; Mombasa</v>
      </c>
      <c r="Y474" t="str" cm="1">
        <f t="array" ref="Y474">TEXT(_xlfn.AGGREGATE(15, 6, IF($E$2:$E$1000=E474, $B$2:$B$1000, ""), 1), "MMM-YYYY")</f>
        <v>Jan-2023</v>
      </c>
      <c r="Z474">
        <f t="shared" si="121"/>
        <v>20</v>
      </c>
      <c r="AA474">
        <f t="shared" si="122"/>
        <v>20</v>
      </c>
      <c r="AB474">
        <f t="shared" si="123"/>
        <v>1473517.9961600001</v>
      </c>
      <c r="AC474">
        <f>SUMIFS($Q$2:Q474, $J$2:J474, J474)</f>
        <v>1027586.6823099997</v>
      </c>
      <c r="AD474">
        <f t="shared" si="124"/>
        <v>0.69736961814372067</v>
      </c>
      <c r="AE474" t="str">
        <f t="shared" si="125"/>
        <v>A</v>
      </c>
      <c r="AF474">
        <f t="shared" si="126"/>
        <v>0</v>
      </c>
      <c r="AG474">
        <f t="shared" si="127"/>
        <v>0</v>
      </c>
      <c r="AH474">
        <f>MIN(StagingTable[[#This Row],[DiscountPct]], ControlPanel!$B$2/100)</f>
        <v>0.126</v>
      </c>
      <c r="AI474">
        <f>StagingTable[[#This Row],[UnitCost]] * (1 + ControlPanel!$B$3/100)</f>
        <v>1539.8384999999998</v>
      </c>
      <c r="AJ474">
        <f>StagingTable[[#This Row],[Quantity]] * (1 + ControlPanel!$B$4/100)</f>
        <v>14.399999999999999</v>
      </c>
      <c r="AK474">
        <f>StagingTable[[#This Row],[UnitPrice]] * StagingTable[[#This Row],[UpliftedQuantity]] * (1 - StagingTable[[#This Row],[AdjustedDiscountPct]])</f>
        <v>22223.149055999995</v>
      </c>
      <c r="AL474">
        <f>StagingTable[[#This Row],[InflatedUnitCost]] * StagingTable[[#This Row],[UpliftedQuantity]]</f>
        <v>22173.674399999996</v>
      </c>
      <c r="AM474">
        <f>StagingTable[[#This Row],[ScenarioRevenue]] - StagingTable[[#This Row],[ScenarioCost]]</f>
        <v>49.474655999998504</v>
      </c>
    </row>
    <row r="475" spans="1:39" x14ac:dyDescent="0.35">
      <c r="A475" t="s">
        <v>455</v>
      </c>
      <c r="B475" s="6">
        <v>45374</v>
      </c>
      <c r="C475" s="2">
        <v>45377</v>
      </c>
      <c r="D475" t="s">
        <v>647</v>
      </c>
      <c r="E475" t="s">
        <v>654</v>
      </c>
      <c r="F475" t="s">
        <v>668</v>
      </c>
      <c r="G475" t="s">
        <v>702</v>
      </c>
      <c r="H475" t="s">
        <v>711</v>
      </c>
      <c r="I475" t="s">
        <v>715</v>
      </c>
      <c r="J475" t="s">
        <v>730</v>
      </c>
      <c r="K475" t="s">
        <v>1174</v>
      </c>
      <c r="L475" s="8">
        <v>382.21</v>
      </c>
      <c r="M475" s="8">
        <v>571.89</v>
      </c>
      <c r="N475" s="8">
        <v>0.14799999999999999</v>
      </c>
      <c r="O475">
        <v>38</v>
      </c>
      <c r="P475">
        <f t="shared" si="112"/>
        <v>3</v>
      </c>
      <c r="Q475">
        <f t="shared" si="113"/>
        <v>18515.51064</v>
      </c>
      <c r="R475">
        <f t="shared" si="114"/>
        <v>14523.98</v>
      </c>
      <c r="S475">
        <f t="shared" si="115"/>
        <v>3991.5306400000009</v>
      </c>
      <c r="T475">
        <f t="shared" si="116"/>
        <v>0.21557766985788088</v>
      </c>
      <c r="U475" t="str">
        <f t="shared" si="117"/>
        <v>Mar-2024</v>
      </c>
      <c r="V475" t="str">
        <f t="shared" si="118"/>
        <v>Q1-2024</v>
      </c>
      <c r="W475" t="str">
        <f t="shared" si="119"/>
        <v>Low</v>
      </c>
      <c r="X475" t="str">
        <f t="shared" si="120"/>
        <v>Asia &gt; India &gt; Bengaluru</v>
      </c>
      <c r="Y475" t="str" cm="1">
        <f t="array" ref="Y475">TEXT(_xlfn.AGGREGATE(15, 6, IF($E$2:$E$1000=E475, $B$2:$B$1000, ""), 1), "MMM-YYYY")</f>
        <v>Jan-2023</v>
      </c>
      <c r="Z475">
        <f t="shared" si="121"/>
        <v>14</v>
      </c>
      <c r="AA475">
        <f t="shared" si="122"/>
        <v>14</v>
      </c>
      <c r="AB475">
        <f t="shared" si="123"/>
        <v>1473517.9961600001</v>
      </c>
      <c r="AC475">
        <f>SUMIFS($Q$2:Q475, $J$2:J475, J475)</f>
        <v>1046102.1929499997</v>
      </c>
      <c r="AD475">
        <f t="shared" si="124"/>
        <v>0.70993513189262059</v>
      </c>
      <c r="AE475" t="str">
        <f t="shared" si="125"/>
        <v>A</v>
      </c>
      <c r="AF475">
        <f t="shared" si="126"/>
        <v>1</v>
      </c>
      <c r="AG475">
        <f t="shared" si="127"/>
        <v>0</v>
      </c>
      <c r="AH475">
        <f>MIN(StagingTable[[#This Row],[DiscountPct]], ControlPanel!$B$2/100)</f>
        <v>0.14799999999999999</v>
      </c>
      <c r="AI475">
        <f>StagingTable[[#This Row],[UnitCost]] * (1 + ControlPanel!$B$3/100)</f>
        <v>439.54149999999993</v>
      </c>
      <c r="AJ475">
        <f>StagingTable[[#This Row],[Quantity]] * (1 + ControlPanel!$B$4/100)</f>
        <v>45.6</v>
      </c>
      <c r="AK475">
        <f>StagingTable[[#This Row],[UnitPrice]] * StagingTable[[#This Row],[UpliftedQuantity]] * (1 - StagingTable[[#This Row],[AdjustedDiscountPct]])</f>
        <v>22218.612767999999</v>
      </c>
      <c r="AL475">
        <f>StagingTable[[#This Row],[InflatedUnitCost]] * StagingTable[[#This Row],[UpliftedQuantity]]</f>
        <v>20043.092399999998</v>
      </c>
      <c r="AM475">
        <f>StagingTable[[#This Row],[ScenarioRevenue]] - StagingTable[[#This Row],[ScenarioCost]]</f>
        <v>2175.5203680000013</v>
      </c>
    </row>
    <row r="476" spans="1:39" x14ac:dyDescent="0.35">
      <c r="A476" t="s">
        <v>427</v>
      </c>
      <c r="B476" s="6">
        <v>45163</v>
      </c>
      <c r="C476" s="2">
        <v>45185</v>
      </c>
      <c r="D476" t="s">
        <v>646</v>
      </c>
      <c r="E476" t="s">
        <v>651</v>
      </c>
      <c r="F476" t="s">
        <v>669</v>
      </c>
      <c r="G476" t="s">
        <v>701</v>
      </c>
      <c r="H476" t="s">
        <v>709</v>
      </c>
      <c r="I476" t="s">
        <v>716</v>
      </c>
      <c r="J476" t="s">
        <v>730</v>
      </c>
      <c r="K476" t="s">
        <v>1146</v>
      </c>
      <c r="L476" s="8">
        <v>1196.83</v>
      </c>
      <c r="M476" s="8">
        <v>2513.5100000000002</v>
      </c>
      <c r="N476" s="8">
        <v>8.3000000000000004E-2</v>
      </c>
      <c r="O476">
        <v>8</v>
      </c>
      <c r="P476">
        <f t="shared" si="112"/>
        <v>22</v>
      </c>
      <c r="Q476">
        <f t="shared" si="113"/>
        <v>18439.109360000002</v>
      </c>
      <c r="R476">
        <f t="shared" si="114"/>
        <v>9574.64</v>
      </c>
      <c r="S476">
        <f t="shared" si="115"/>
        <v>8864.4693600000028</v>
      </c>
      <c r="T476">
        <f t="shared" si="116"/>
        <v>0.4807428160944538</v>
      </c>
      <c r="U476" t="str">
        <f t="shared" si="117"/>
        <v>Aug-2023</v>
      </c>
      <c r="V476" t="str">
        <f t="shared" si="118"/>
        <v>Q3-2023</v>
      </c>
      <c r="W476" t="str">
        <f t="shared" si="119"/>
        <v>High</v>
      </c>
      <c r="X476" t="str">
        <f t="shared" si="120"/>
        <v>Africa &gt; Nigeria &gt; Abuja</v>
      </c>
      <c r="Y476" t="str" cm="1">
        <f t="array" ref="Y476">TEXT(_xlfn.AGGREGATE(15, 6, IF($E$2:$E$1000=E476, $B$2:$B$1000, ""), 1), "MMM-YYYY")</f>
        <v>Jan-2023</v>
      </c>
      <c r="Z476">
        <f t="shared" si="121"/>
        <v>7</v>
      </c>
      <c r="AA476">
        <f t="shared" si="122"/>
        <v>7</v>
      </c>
      <c r="AB476">
        <f t="shared" si="123"/>
        <v>1473517.9961600001</v>
      </c>
      <c r="AC476">
        <f>SUMIFS($Q$2:Q476, $J$2:J476, J476)</f>
        <v>1064541.3023099997</v>
      </c>
      <c r="AD476">
        <f t="shared" si="124"/>
        <v>0.72244879606778001</v>
      </c>
      <c r="AE476" t="str">
        <f t="shared" si="125"/>
        <v>A</v>
      </c>
      <c r="AF476">
        <f t="shared" si="126"/>
        <v>0</v>
      </c>
      <c r="AG476">
        <f t="shared" si="127"/>
        <v>0</v>
      </c>
      <c r="AH476">
        <f>MIN(StagingTable[[#This Row],[DiscountPct]], ControlPanel!$B$2/100)</f>
        <v>8.3000000000000004E-2</v>
      </c>
      <c r="AI476">
        <f>StagingTable[[#This Row],[UnitCost]] * (1 + ControlPanel!$B$3/100)</f>
        <v>1376.3544999999999</v>
      </c>
      <c r="AJ476">
        <f>StagingTable[[#This Row],[Quantity]] * (1 + ControlPanel!$B$4/100)</f>
        <v>9.6</v>
      </c>
      <c r="AK476">
        <f>StagingTable[[#This Row],[UnitPrice]] * StagingTable[[#This Row],[UpliftedQuantity]] * (1 - StagingTable[[#This Row],[AdjustedDiscountPct]])</f>
        <v>22126.931232000003</v>
      </c>
      <c r="AL476">
        <f>StagingTable[[#This Row],[InflatedUnitCost]] * StagingTable[[#This Row],[UpliftedQuantity]]</f>
        <v>13213.003199999999</v>
      </c>
      <c r="AM476">
        <f>StagingTable[[#This Row],[ScenarioRevenue]] - StagingTable[[#This Row],[ScenarioCost]]</f>
        <v>8913.9280320000034</v>
      </c>
    </row>
    <row r="477" spans="1:39" x14ac:dyDescent="0.35">
      <c r="A477" t="s">
        <v>148</v>
      </c>
      <c r="B477" s="6">
        <v>45666</v>
      </c>
      <c r="C477" s="2">
        <v>45672</v>
      </c>
      <c r="D477" t="s">
        <v>647</v>
      </c>
      <c r="E477" t="s">
        <v>659</v>
      </c>
      <c r="F477" t="s">
        <v>699</v>
      </c>
      <c r="G477" t="s">
        <v>702</v>
      </c>
      <c r="H477" t="s">
        <v>708</v>
      </c>
      <c r="I477" t="s">
        <v>712</v>
      </c>
      <c r="J477" t="s">
        <v>730</v>
      </c>
      <c r="K477" t="s">
        <v>867</v>
      </c>
      <c r="L477" s="8">
        <v>304.77999999999997</v>
      </c>
      <c r="M477" s="8">
        <v>537.27</v>
      </c>
      <c r="N477" s="8">
        <v>0.187</v>
      </c>
      <c r="O477">
        <v>42</v>
      </c>
      <c r="P477">
        <f t="shared" si="112"/>
        <v>6</v>
      </c>
      <c r="Q477">
        <f t="shared" si="113"/>
        <v>18345.621419999999</v>
      </c>
      <c r="R477">
        <f t="shared" si="114"/>
        <v>12800.759999999998</v>
      </c>
      <c r="S477">
        <f t="shared" si="115"/>
        <v>5544.8614200000011</v>
      </c>
      <c r="T477">
        <f t="shared" si="116"/>
        <v>0.30224440443075495</v>
      </c>
      <c r="U477" t="str">
        <f t="shared" si="117"/>
        <v>Jan-2025</v>
      </c>
      <c r="V477" t="str">
        <f t="shared" si="118"/>
        <v>Q1-2025</v>
      </c>
      <c r="W477" t="str">
        <f t="shared" si="119"/>
        <v>Low</v>
      </c>
      <c r="X477" t="str">
        <f t="shared" si="120"/>
        <v>Asia &gt; China &gt; Beijing</v>
      </c>
      <c r="Y477" t="str" cm="1">
        <f t="array" ref="Y477">TEXT(_xlfn.AGGREGATE(15, 6, IF($E$2:$E$1000=E477, $B$2:$B$1000, ""), 1), "MMM-YYYY")</f>
        <v>Jan-2023</v>
      </c>
      <c r="Z477">
        <f t="shared" si="121"/>
        <v>24</v>
      </c>
      <c r="AA477">
        <f t="shared" si="122"/>
        <v>24</v>
      </c>
      <c r="AB477">
        <f t="shared" si="123"/>
        <v>1473517.9961600001</v>
      </c>
      <c r="AC477">
        <f>SUMIFS($Q$2:Q477, $J$2:J477, J477)</f>
        <v>1082886.9237299997</v>
      </c>
      <c r="AD477">
        <f t="shared" si="124"/>
        <v>0.73489901484203912</v>
      </c>
      <c r="AE477" t="str">
        <f t="shared" si="125"/>
        <v>A</v>
      </c>
      <c r="AF477">
        <f t="shared" si="126"/>
        <v>1</v>
      </c>
      <c r="AG477">
        <f t="shared" si="127"/>
        <v>0</v>
      </c>
      <c r="AH477">
        <f>MIN(StagingTable[[#This Row],[DiscountPct]], ControlPanel!$B$2/100)</f>
        <v>0.187</v>
      </c>
      <c r="AI477">
        <f>StagingTable[[#This Row],[UnitCost]] * (1 + ControlPanel!$B$3/100)</f>
        <v>350.49699999999996</v>
      </c>
      <c r="AJ477">
        <f>StagingTable[[#This Row],[Quantity]] * (1 + ControlPanel!$B$4/100)</f>
        <v>50.4</v>
      </c>
      <c r="AK477">
        <f>StagingTable[[#This Row],[UnitPrice]] * StagingTable[[#This Row],[UpliftedQuantity]] * (1 - StagingTable[[#This Row],[AdjustedDiscountPct]])</f>
        <v>22014.745703999997</v>
      </c>
      <c r="AL477">
        <f>StagingTable[[#This Row],[InflatedUnitCost]] * StagingTable[[#This Row],[UpliftedQuantity]]</f>
        <v>17665.048799999997</v>
      </c>
      <c r="AM477">
        <f>StagingTable[[#This Row],[ScenarioRevenue]] - StagingTable[[#This Row],[ScenarioCost]]</f>
        <v>4349.6969040000004</v>
      </c>
    </row>
    <row r="478" spans="1:39" x14ac:dyDescent="0.35">
      <c r="A478" t="s">
        <v>385</v>
      </c>
      <c r="B478" s="6">
        <v>44962</v>
      </c>
      <c r="C478" s="2">
        <v>44985</v>
      </c>
      <c r="D478" t="s">
        <v>648</v>
      </c>
      <c r="E478" t="s">
        <v>660</v>
      </c>
      <c r="F478" t="s">
        <v>697</v>
      </c>
      <c r="G478" t="s">
        <v>703</v>
      </c>
      <c r="H478" t="s">
        <v>710</v>
      </c>
      <c r="I478" t="s">
        <v>716</v>
      </c>
      <c r="J478" t="s">
        <v>730</v>
      </c>
      <c r="K478" t="s">
        <v>1105</v>
      </c>
      <c r="L478" s="8">
        <v>1214.49</v>
      </c>
      <c r="M478" s="8">
        <v>1533.95</v>
      </c>
      <c r="N478" s="8">
        <v>0</v>
      </c>
      <c r="O478">
        <v>11</v>
      </c>
      <c r="P478">
        <f t="shared" si="112"/>
        <v>23</v>
      </c>
      <c r="Q478">
        <f t="shared" si="113"/>
        <v>16873.45</v>
      </c>
      <c r="R478">
        <f t="shared" si="114"/>
        <v>13359.39</v>
      </c>
      <c r="S478">
        <f t="shared" si="115"/>
        <v>3514.0600000000013</v>
      </c>
      <c r="T478">
        <f t="shared" si="116"/>
        <v>0.20825972163369086</v>
      </c>
      <c r="U478" t="str">
        <f t="shared" si="117"/>
        <v>Feb-2023</v>
      </c>
      <c r="V478" t="str">
        <f t="shared" si="118"/>
        <v>Q1-2023</v>
      </c>
      <c r="W478" t="str">
        <f t="shared" si="119"/>
        <v>Medium</v>
      </c>
      <c r="X478" t="str">
        <f t="shared" si="120"/>
        <v>Americas &gt; USA &gt; Austin</v>
      </c>
      <c r="Y478" t="str" cm="1">
        <f t="array" ref="Y478">TEXT(_xlfn.AGGREGATE(15, 6, IF($E$2:$E$1000=E478, $B$2:$B$1000, ""), 1), "MMM-YYYY")</f>
        <v>Jan-2023</v>
      </c>
      <c r="Z478">
        <f t="shared" si="121"/>
        <v>1</v>
      </c>
      <c r="AA478">
        <f t="shared" si="122"/>
        <v>1</v>
      </c>
      <c r="AB478">
        <f t="shared" si="123"/>
        <v>1473517.9961600001</v>
      </c>
      <c r="AC478">
        <f>SUMIFS($Q$2:Q478, $J$2:J478, J478)</f>
        <v>1099760.3737299996</v>
      </c>
      <c r="AD478">
        <f t="shared" si="124"/>
        <v>0.74635014746747863</v>
      </c>
      <c r="AE478" t="str">
        <f t="shared" si="125"/>
        <v>A</v>
      </c>
      <c r="AF478">
        <f t="shared" si="126"/>
        <v>0</v>
      </c>
      <c r="AG478">
        <f t="shared" si="127"/>
        <v>0</v>
      </c>
      <c r="AH478">
        <f>MIN(StagingTable[[#This Row],[DiscountPct]], ControlPanel!$B$2/100)</f>
        <v>0</v>
      </c>
      <c r="AI478">
        <f>StagingTable[[#This Row],[UnitCost]] * (1 + ControlPanel!$B$3/100)</f>
        <v>1396.6634999999999</v>
      </c>
      <c r="AJ478">
        <f>StagingTable[[#This Row],[Quantity]] * (1 + ControlPanel!$B$4/100)</f>
        <v>13.2</v>
      </c>
      <c r="AK478">
        <f>StagingTable[[#This Row],[UnitPrice]] * StagingTable[[#This Row],[UpliftedQuantity]] * (1 - StagingTable[[#This Row],[AdjustedDiscountPct]])</f>
        <v>20248.14</v>
      </c>
      <c r="AL478">
        <f>StagingTable[[#This Row],[InflatedUnitCost]] * StagingTable[[#This Row],[UpliftedQuantity]]</f>
        <v>18435.958199999997</v>
      </c>
      <c r="AM478">
        <f>StagingTable[[#This Row],[ScenarioRevenue]] - StagingTable[[#This Row],[ScenarioCost]]</f>
        <v>1812.1818000000021</v>
      </c>
    </row>
    <row r="479" spans="1:39" x14ac:dyDescent="0.35">
      <c r="A479" t="s">
        <v>210</v>
      </c>
      <c r="B479" s="6">
        <v>45588</v>
      </c>
      <c r="C479" s="2">
        <v>45610</v>
      </c>
      <c r="D479" t="s">
        <v>647</v>
      </c>
      <c r="E479" t="s">
        <v>652</v>
      </c>
      <c r="F479" t="s">
        <v>666</v>
      </c>
      <c r="G479" t="s">
        <v>703</v>
      </c>
      <c r="H479" t="s">
        <v>711</v>
      </c>
      <c r="I479" t="s">
        <v>717</v>
      </c>
      <c r="J479" t="s">
        <v>730</v>
      </c>
      <c r="K479" t="s">
        <v>930</v>
      </c>
      <c r="L479" s="8">
        <v>1406.4</v>
      </c>
      <c r="M479" s="8">
        <v>1564.76</v>
      </c>
      <c r="N479" s="8">
        <v>0.185</v>
      </c>
      <c r="O479">
        <v>13</v>
      </c>
      <c r="P479">
        <f t="shared" si="112"/>
        <v>22</v>
      </c>
      <c r="Q479">
        <f t="shared" si="113"/>
        <v>16578.6322</v>
      </c>
      <c r="R479">
        <f t="shared" si="114"/>
        <v>18283.2</v>
      </c>
      <c r="S479">
        <f t="shared" si="115"/>
        <v>-1704.5678000000007</v>
      </c>
      <c r="T479">
        <f t="shared" si="116"/>
        <v>-0.10281715520536132</v>
      </c>
      <c r="U479" t="str">
        <f t="shared" si="117"/>
        <v>Oct-2024</v>
      </c>
      <c r="V479" t="str">
        <f t="shared" si="118"/>
        <v>Q4-2024</v>
      </c>
      <c r="W479" t="str">
        <f t="shared" si="119"/>
        <v>Medium</v>
      </c>
      <c r="X479" t="str">
        <f t="shared" si="120"/>
        <v>Asia &gt; Japan &gt; Osaka</v>
      </c>
      <c r="Y479" t="str" cm="1">
        <f t="array" ref="Y479">TEXT(_xlfn.AGGREGATE(15, 6, IF($E$2:$E$1000=E479, $B$2:$B$1000, ""), 1), "MMM-YYYY")</f>
        <v>Mar-2023</v>
      </c>
      <c r="Z479">
        <f t="shared" si="121"/>
        <v>19</v>
      </c>
      <c r="AA479">
        <f t="shared" si="122"/>
        <v>19</v>
      </c>
      <c r="AB479">
        <f t="shared" si="123"/>
        <v>1473517.9961600001</v>
      </c>
      <c r="AC479">
        <f>SUMIFS($Q$2:Q479, $J$2:J479, J479)</f>
        <v>1116339.0059299998</v>
      </c>
      <c r="AD479">
        <f t="shared" si="124"/>
        <v>0.75760120259079855</v>
      </c>
      <c r="AE479" t="str">
        <f t="shared" si="125"/>
        <v>A</v>
      </c>
      <c r="AF479">
        <f t="shared" si="126"/>
        <v>0</v>
      </c>
      <c r="AG479">
        <f t="shared" si="127"/>
        <v>0</v>
      </c>
      <c r="AH479">
        <f>MIN(StagingTable[[#This Row],[DiscountPct]], ControlPanel!$B$2/100)</f>
        <v>0.185</v>
      </c>
      <c r="AI479">
        <f>StagingTable[[#This Row],[UnitCost]] * (1 + ControlPanel!$B$3/100)</f>
        <v>1617.36</v>
      </c>
      <c r="AJ479">
        <f>StagingTable[[#This Row],[Quantity]] * (1 + ControlPanel!$B$4/100)</f>
        <v>15.6</v>
      </c>
      <c r="AK479">
        <f>StagingTable[[#This Row],[UnitPrice]] * StagingTable[[#This Row],[UpliftedQuantity]] * (1 - StagingTable[[#This Row],[AdjustedDiscountPct]])</f>
        <v>19894.358639999995</v>
      </c>
      <c r="AL479">
        <f>StagingTable[[#This Row],[InflatedUnitCost]] * StagingTable[[#This Row],[UpliftedQuantity]]</f>
        <v>25230.815999999999</v>
      </c>
      <c r="AM479">
        <f>StagingTable[[#This Row],[ScenarioRevenue]] - StagingTable[[#This Row],[ScenarioCost]]</f>
        <v>-5336.457360000004</v>
      </c>
    </row>
    <row r="480" spans="1:39" x14ac:dyDescent="0.35">
      <c r="A480" t="s">
        <v>341</v>
      </c>
      <c r="B480" s="6">
        <v>45087</v>
      </c>
      <c r="C480" s="2">
        <v>45095</v>
      </c>
      <c r="D480" t="s">
        <v>646</v>
      </c>
      <c r="E480" t="s">
        <v>650</v>
      </c>
      <c r="F480" t="s">
        <v>678</v>
      </c>
      <c r="G480" t="s">
        <v>706</v>
      </c>
      <c r="H480" t="s">
        <v>711</v>
      </c>
      <c r="I480" t="s">
        <v>722</v>
      </c>
      <c r="J480" t="s">
        <v>730</v>
      </c>
      <c r="K480" t="s">
        <v>1061</v>
      </c>
      <c r="L480" s="8">
        <v>894.23</v>
      </c>
      <c r="M480" s="8">
        <v>1421.55</v>
      </c>
      <c r="N480" s="8">
        <v>0.109</v>
      </c>
      <c r="O480">
        <v>13</v>
      </c>
      <c r="P480">
        <f t="shared" si="112"/>
        <v>8</v>
      </c>
      <c r="Q480">
        <f t="shared" si="113"/>
        <v>16465.81365</v>
      </c>
      <c r="R480">
        <f t="shared" si="114"/>
        <v>11624.99</v>
      </c>
      <c r="S480">
        <f t="shared" si="115"/>
        <v>4840.8236500000003</v>
      </c>
      <c r="T480">
        <f t="shared" si="116"/>
        <v>0.2939923743154958</v>
      </c>
      <c r="U480" t="str">
        <f t="shared" si="117"/>
        <v>Jun-2023</v>
      </c>
      <c r="V480" t="str">
        <f t="shared" si="118"/>
        <v>Q2-2023</v>
      </c>
      <c r="W480" t="str">
        <f t="shared" si="119"/>
        <v>Medium</v>
      </c>
      <c r="X480" t="str">
        <f t="shared" si="120"/>
        <v>Africa &gt; Kenya &gt; Nakuru</v>
      </c>
      <c r="Y480" t="str" cm="1">
        <f t="array" ref="Y480">TEXT(_xlfn.AGGREGATE(15, 6, IF($E$2:$E$1000=E480, $B$2:$B$1000, ""), 1), "MMM-YYYY")</f>
        <v>Jan-2023</v>
      </c>
      <c r="Z480">
        <f t="shared" si="121"/>
        <v>5</v>
      </c>
      <c r="AA480">
        <f t="shared" si="122"/>
        <v>5</v>
      </c>
      <c r="AB480">
        <f t="shared" si="123"/>
        <v>1473517.9961600001</v>
      </c>
      <c r="AC480">
        <f>SUMIFS($Q$2:Q480, $J$2:J480, J480)</f>
        <v>1132804.8195799997</v>
      </c>
      <c r="AD480">
        <f t="shared" si="124"/>
        <v>0.76877569363394149</v>
      </c>
      <c r="AE480" t="str">
        <f t="shared" si="125"/>
        <v>A</v>
      </c>
      <c r="AF480">
        <f t="shared" si="126"/>
        <v>0</v>
      </c>
      <c r="AG480">
        <f t="shared" si="127"/>
        <v>0</v>
      </c>
      <c r="AH480">
        <f>MIN(StagingTable[[#This Row],[DiscountPct]], ControlPanel!$B$2/100)</f>
        <v>0.109</v>
      </c>
      <c r="AI480">
        <f>StagingTable[[#This Row],[UnitCost]] * (1 + ControlPanel!$B$3/100)</f>
        <v>1028.3644999999999</v>
      </c>
      <c r="AJ480">
        <f>StagingTable[[#This Row],[Quantity]] * (1 + ControlPanel!$B$4/100)</f>
        <v>15.6</v>
      </c>
      <c r="AK480">
        <f>StagingTable[[#This Row],[UnitPrice]] * StagingTable[[#This Row],[UpliftedQuantity]] * (1 - StagingTable[[#This Row],[AdjustedDiscountPct]])</f>
        <v>19758.97638</v>
      </c>
      <c r="AL480">
        <f>StagingTable[[#This Row],[InflatedUnitCost]] * StagingTable[[#This Row],[UpliftedQuantity]]</f>
        <v>16042.486199999998</v>
      </c>
      <c r="AM480">
        <f>StagingTable[[#This Row],[ScenarioRevenue]] - StagingTable[[#This Row],[ScenarioCost]]</f>
        <v>3716.4901800000025</v>
      </c>
    </row>
    <row r="481" spans="1:39" x14ac:dyDescent="0.35">
      <c r="A481" t="s">
        <v>599</v>
      </c>
      <c r="B481" s="6">
        <v>45764</v>
      </c>
      <c r="C481" s="2">
        <v>45764</v>
      </c>
      <c r="D481" t="s">
        <v>648</v>
      </c>
      <c r="E481" t="s">
        <v>655</v>
      </c>
      <c r="F481" t="s">
        <v>670</v>
      </c>
      <c r="G481" t="s">
        <v>701</v>
      </c>
      <c r="H481" t="s">
        <v>710</v>
      </c>
      <c r="I481" t="s">
        <v>716</v>
      </c>
      <c r="J481" t="s">
        <v>730</v>
      </c>
      <c r="K481" t="s">
        <v>1317</v>
      </c>
      <c r="L481" s="8">
        <v>719.41</v>
      </c>
      <c r="M481" s="8">
        <v>1125.99</v>
      </c>
      <c r="N481" s="8">
        <v>4.1000000000000002E-2</v>
      </c>
      <c r="O481">
        <v>15</v>
      </c>
      <c r="P481">
        <f t="shared" si="112"/>
        <v>0</v>
      </c>
      <c r="Q481">
        <f t="shared" si="113"/>
        <v>16197.366149999998</v>
      </c>
      <c r="R481">
        <f t="shared" si="114"/>
        <v>10791.15</v>
      </c>
      <c r="S481">
        <f t="shared" si="115"/>
        <v>5406.2161499999984</v>
      </c>
      <c r="T481">
        <f t="shared" si="116"/>
        <v>0.33377131194876392</v>
      </c>
      <c r="U481" t="str">
        <f t="shared" si="117"/>
        <v>Apr-2025</v>
      </c>
      <c r="V481" t="str">
        <f t="shared" si="118"/>
        <v>Q2-2025</v>
      </c>
      <c r="W481" t="str">
        <f t="shared" si="119"/>
        <v>Medium</v>
      </c>
      <c r="X481" t="str">
        <f t="shared" si="120"/>
        <v>Americas &gt; Brazil &gt; São Paulo</v>
      </c>
      <c r="Y481" t="str" cm="1">
        <f t="array" ref="Y481">TEXT(_xlfn.AGGREGATE(15, 6, IF($E$2:$E$1000=E481, $B$2:$B$1000, ""), 1), "MMM-YYYY")</f>
        <v>Jan-2023</v>
      </c>
      <c r="Z481">
        <f t="shared" si="121"/>
        <v>27</v>
      </c>
      <c r="AA481">
        <f t="shared" si="122"/>
        <v>27</v>
      </c>
      <c r="AB481">
        <f t="shared" si="123"/>
        <v>1473517.9961600001</v>
      </c>
      <c r="AC481">
        <f>SUMIFS($Q$2:Q481, $J$2:J481, J481)</f>
        <v>1149002.1857299996</v>
      </c>
      <c r="AD481">
        <f t="shared" si="124"/>
        <v>0.77976800332558449</v>
      </c>
      <c r="AE481" t="str">
        <f t="shared" si="125"/>
        <v>A</v>
      </c>
      <c r="AF481">
        <f t="shared" si="126"/>
        <v>1</v>
      </c>
      <c r="AG481">
        <f t="shared" si="127"/>
        <v>0</v>
      </c>
      <c r="AH481">
        <f>MIN(StagingTable[[#This Row],[DiscountPct]], ControlPanel!$B$2/100)</f>
        <v>4.1000000000000002E-2</v>
      </c>
      <c r="AI481">
        <f>StagingTable[[#This Row],[UnitCost]] * (1 + ControlPanel!$B$3/100)</f>
        <v>827.3214999999999</v>
      </c>
      <c r="AJ481">
        <f>StagingTable[[#This Row],[Quantity]] * (1 + ControlPanel!$B$4/100)</f>
        <v>18</v>
      </c>
      <c r="AK481">
        <f>StagingTable[[#This Row],[UnitPrice]] * StagingTable[[#This Row],[UpliftedQuantity]] * (1 - StagingTable[[#This Row],[AdjustedDiscountPct]])</f>
        <v>19436.839379999998</v>
      </c>
      <c r="AL481">
        <f>StagingTable[[#This Row],[InflatedUnitCost]] * StagingTable[[#This Row],[UpliftedQuantity]]</f>
        <v>14891.786999999998</v>
      </c>
      <c r="AM481">
        <f>StagingTable[[#This Row],[ScenarioRevenue]] - StagingTable[[#This Row],[ScenarioCost]]</f>
        <v>4545.0523799999992</v>
      </c>
    </row>
    <row r="482" spans="1:39" x14ac:dyDescent="0.35">
      <c r="A482" t="s">
        <v>252</v>
      </c>
      <c r="B482" s="6">
        <v>45258</v>
      </c>
      <c r="C482" s="2">
        <v>45267</v>
      </c>
      <c r="D482" t="s">
        <v>647</v>
      </c>
      <c r="E482" t="s">
        <v>654</v>
      </c>
      <c r="F482" t="s">
        <v>680</v>
      </c>
      <c r="G482" t="s">
        <v>706</v>
      </c>
      <c r="H482" t="s">
        <v>709</v>
      </c>
      <c r="I482" t="s">
        <v>716</v>
      </c>
      <c r="J482" t="s">
        <v>730</v>
      </c>
      <c r="K482" t="s">
        <v>972</v>
      </c>
      <c r="L482" s="8">
        <v>699.33</v>
      </c>
      <c r="M482" s="8">
        <v>873.75</v>
      </c>
      <c r="N482" s="8">
        <v>0.23499999999999999</v>
      </c>
      <c r="O482">
        <v>23</v>
      </c>
      <c r="P482">
        <f t="shared" si="112"/>
        <v>9</v>
      </c>
      <c r="Q482">
        <f t="shared" si="113"/>
        <v>15373.63125</v>
      </c>
      <c r="R482">
        <f t="shared" si="114"/>
        <v>16084.59</v>
      </c>
      <c r="S482">
        <f t="shared" si="115"/>
        <v>-710.95874999999978</v>
      </c>
      <c r="T482">
        <f t="shared" si="116"/>
        <v>-4.6245336475076428E-2</v>
      </c>
      <c r="U482" t="str">
        <f t="shared" si="117"/>
        <v>Nov-2023</v>
      </c>
      <c r="V482" t="str">
        <f t="shared" si="118"/>
        <v>Q4-2023</v>
      </c>
      <c r="W482" t="str">
        <f t="shared" si="119"/>
        <v>Medium</v>
      </c>
      <c r="X482" t="str">
        <f t="shared" si="120"/>
        <v>Asia &gt; India &gt; Delhi</v>
      </c>
      <c r="Y482" t="str" cm="1">
        <f t="array" ref="Y482">TEXT(_xlfn.AGGREGATE(15, 6, IF($E$2:$E$1000=E482, $B$2:$B$1000, ""), 1), "MMM-YYYY")</f>
        <v>Jan-2023</v>
      </c>
      <c r="Z482">
        <f t="shared" si="121"/>
        <v>10</v>
      </c>
      <c r="AA482">
        <f t="shared" si="122"/>
        <v>10</v>
      </c>
      <c r="AB482">
        <f t="shared" si="123"/>
        <v>1473517.9961600001</v>
      </c>
      <c r="AC482">
        <f>SUMIFS($Q$2:Q482, $J$2:J482, J482)</f>
        <v>1164375.8169799997</v>
      </c>
      <c r="AD482">
        <f t="shared" si="124"/>
        <v>0.79020128699776493</v>
      </c>
      <c r="AE482" t="str">
        <f t="shared" si="125"/>
        <v>A</v>
      </c>
      <c r="AF482">
        <f t="shared" si="126"/>
        <v>0</v>
      </c>
      <c r="AG482">
        <f t="shared" si="127"/>
        <v>1</v>
      </c>
      <c r="AH482">
        <f>MIN(StagingTable[[#This Row],[DiscountPct]], ControlPanel!$B$2/100)</f>
        <v>0.23499999999999999</v>
      </c>
      <c r="AI482">
        <f>StagingTable[[#This Row],[UnitCost]] * (1 + ControlPanel!$B$3/100)</f>
        <v>804.22950000000003</v>
      </c>
      <c r="AJ482">
        <f>StagingTable[[#This Row],[Quantity]] * (1 + ControlPanel!$B$4/100)</f>
        <v>27.599999999999998</v>
      </c>
      <c r="AK482">
        <f>StagingTable[[#This Row],[UnitPrice]] * StagingTable[[#This Row],[UpliftedQuantity]] * (1 - StagingTable[[#This Row],[AdjustedDiscountPct]])</f>
        <v>18448.357499999998</v>
      </c>
      <c r="AL482">
        <f>StagingTable[[#This Row],[InflatedUnitCost]] * StagingTable[[#This Row],[UpliftedQuantity]]</f>
        <v>22196.734199999999</v>
      </c>
      <c r="AM482">
        <f>StagingTable[[#This Row],[ScenarioRevenue]] - StagingTable[[#This Row],[ScenarioCost]]</f>
        <v>-3748.3767000000007</v>
      </c>
    </row>
    <row r="483" spans="1:39" x14ac:dyDescent="0.35">
      <c r="A483" t="s">
        <v>255</v>
      </c>
      <c r="B483" s="6">
        <v>45793</v>
      </c>
      <c r="C483" s="2">
        <v>45804</v>
      </c>
      <c r="D483" t="s">
        <v>647</v>
      </c>
      <c r="E483" t="s">
        <v>659</v>
      </c>
      <c r="F483" t="s">
        <v>699</v>
      </c>
      <c r="G483" t="s">
        <v>706</v>
      </c>
      <c r="H483" t="s">
        <v>708</v>
      </c>
      <c r="I483" t="s">
        <v>721</v>
      </c>
      <c r="J483" t="s">
        <v>730</v>
      </c>
      <c r="K483" t="s">
        <v>975</v>
      </c>
      <c r="L483" s="8">
        <v>918.12</v>
      </c>
      <c r="M483" s="8">
        <v>1337.69</v>
      </c>
      <c r="N483" s="8">
        <v>9.5000000000000001E-2</v>
      </c>
      <c r="O483">
        <v>12</v>
      </c>
      <c r="P483">
        <f t="shared" si="112"/>
        <v>11</v>
      </c>
      <c r="Q483">
        <f t="shared" si="113"/>
        <v>14527.313400000001</v>
      </c>
      <c r="R483">
        <f t="shared" si="114"/>
        <v>11017.44</v>
      </c>
      <c r="S483">
        <f t="shared" si="115"/>
        <v>3509.8734000000004</v>
      </c>
      <c r="T483">
        <f t="shared" si="116"/>
        <v>0.24160512707050158</v>
      </c>
      <c r="U483" t="str">
        <f t="shared" si="117"/>
        <v>May-2025</v>
      </c>
      <c r="V483" t="str">
        <f t="shared" si="118"/>
        <v>Q2-2025</v>
      </c>
      <c r="W483" t="str">
        <f t="shared" si="119"/>
        <v>Medium</v>
      </c>
      <c r="X483" t="str">
        <f t="shared" si="120"/>
        <v>Asia &gt; China &gt; Beijing</v>
      </c>
      <c r="Y483" t="str" cm="1">
        <f t="array" ref="Y483">TEXT(_xlfn.AGGREGATE(15, 6, IF($E$2:$E$1000=E483, $B$2:$B$1000, ""), 1), "MMM-YYYY")</f>
        <v>Jan-2023</v>
      </c>
      <c r="Z483">
        <f t="shared" si="121"/>
        <v>28</v>
      </c>
      <c r="AA483">
        <f t="shared" si="122"/>
        <v>28</v>
      </c>
      <c r="AB483">
        <f t="shared" si="123"/>
        <v>1473517.9961600001</v>
      </c>
      <c r="AC483">
        <f>SUMIFS($Q$2:Q483, $J$2:J483, J483)</f>
        <v>1178903.1303799998</v>
      </c>
      <c r="AD483">
        <f t="shared" si="124"/>
        <v>0.80006021877726019</v>
      </c>
      <c r="AE483" t="str">
        <f t="shared" si="125"/>
        <v>B</v>
      </c>
      <c r="AF483">
        <f t="shared" si="126"/>
        <v>0</v>
      </c>
      <c r="AG483">
        <f t="shared" si="127"/>
        <v>0</v>
      </c>
      <c r="AH483">
        <f>MIN(StagingTable[[#This Row],[DiscountPct]], ControlPanel!$B$2/100)</f>
        <v>9.5000000000000001E-2</v>
      </c>
      <c r="AI483">
        <f>StagingTable[[#This Row],[UnitCost]] * (1 + ControlPanel!$B$3/100)</f>
        <v>1055.838</v>
      </c>
      <c r="AJ483">
        <f>StagingTable[[#This Row],[Quantity]] * (1 + ControlPanel!$B$4/100)</f>
        <v>14.399999999999999</v>
      </c>
      <c r="AK483">
        <f>StagingTable[[#This Row],[UnitPrice]] * StagingTable[[#This Row],[UpliftedQuantity]] * (1 - StagingTable[[#This Row],[AdjustedDiscountPct]])</f>
        <v>17432.77608</v>
      </c>
      <c r="AL483">
        <f>StagingTable[[#This Row],[InflatedUnitCost]] * StagingTable[[#This Row],[UpliftedQuantity]]</f>
        <v>15204.067199999998</v>
      </c>
      <c r="AM483">
        <f>StagingTable[[#This Row],[ScenarioRevenue]] - StagingTable[[#This Row],[ScenarioCost]]</f>
        <v>2228.708880000002</v>
      </c>
    </row>
    <row r="484" spans="1:39" x14ac:dyDescent="0.35">
      <c r="A484" t="s">
        <v>421</v>
      </c>
      <c r="B484" s="6">
        <v>45709</v>
      </c>
      <c r="C484" s="2">
        <v>45737</v>
      </c>
      <c r="D484" t="s">
        <v>646</v>
      </c>
      <c r="E484" t="s">
        <v>651</v>
      </c>
      <c r="F484" t="s">
        <v>669</v>
      </c>
      <c r="G484" t="s">
        <v>706</v>
      </c>
      <c r="H484" t="s">
        <v>709</v>
      </c>
      <c r="I484" t="s">
        <v>714</v>
      </c>
      <c r="J484" t="s">
        <v>730</v>
      </c>
      <c r="K484" t="s">
        <v>1140</v>
      </c>
      <c r="L484" s="8">
        <v>1437.39</v>
      </c>
      <c r="M484" s="8">
        <v>1388.31</v>
      </c>
      <c r="N484" s="8">
        <v>0.13800000000000001</v>
      </c>
      <c r="O484">
        <v>12</v>
      </c>
      <c r="P484">
        <f t="shared" si="112"/>
        <v>28</v>
      </c>
      <c r="Q484">
        <f t="shared" si="113"/>
        <v>14360.67864</v>
      </c>
      <c r="R484">
        <f t="shared" si="114"/>
        <v>17248.68</v>
      </c>
      <c r="S484">
        <f t="shared" si="115"/>
        <v>-2888.0013600000002</v>
      </c>
      <c r="T484">
        <f t="shared" si="116"/>
        <v>-0.20110479681341858</v>
      </c>
      <c r="U484" t="str">
        <f t="shared" si="117"/>
        <v>Feb-2025</v>
      </c>
      <c r="V484" t="str">
        <f t="shared" si="118"/>
        <v>Q1-2025</v>
      </c>
      <c r="W484" t="str">
        <f t="shared" si="119"/>
        <v>Medium</v>
      </c>
      <c r="X484" t="str">
        <f t="shared" si="120"/>
        <v>Africa &gt; Nigeria &gt; Abuja</v>
      </c>
      <c r="Y484" t="str" cm="1">
        <f t="array" ref="Y484">TEXT(_xlfn.AGGREGATE(15, 6, IF($E$2:$E$1000=E484, $B$2:$B$1000, ""), 1), "MMM-YYYY")</f>
        <v>Jan-2023</v>
      </c>
      <c r="Z484">
        <f t="shared" si="121"/>
        <v>25</v>
      </c>
      <c r="AA484">
        <f t="shared" si="122"/>
        <v>25</v>
      </c>
      <c r="AB484">
        <f t="shared" si="123"/>
        <v>1473517.9961600001</v>
      </c>
      <c r="AC484">
        <f>SUMIFS($Q$2:Q484, $J$2:J484, J484)</f>
        <v>1193263.8090199998</v>
      </c>
      <c r="AD484">
        <f t="shared" si="124"/>
        <v>0.80980606421479417</v>
      </c>
      <c r="AE484" t="str">
        <f t="shared" si="125"/>
        <v>B</v>
      </c>
      <c r="AF484">
        <f t="shared" si="126"/>
        <v>0</v>
      </c>
      <c r="AG484">
        <f t="shared" si="127"/>
        <v>0</v>
      </c>
      <c r="AH484">
        <f>MIN(StagingTable[[#This Row],[DiscountPct]], ControlPanel!$B$2/100)</f>
        <v>0.13800000000000001</v>
      </c>
      <c r="AI484">
        <f>StagingTable[[#This Row],[UnitCost]] * (1 + ControlPanel!$B$3/100)</f>
        <v>1652.9984999999999</v>
      </c>
      <c r="AJ484">
        <f>StagingTable[[#This Row],[Quantity]] * (1 + ControlPanel!$B$4/100)</f>
        <v>14.399999999999999</v>
      </c>
      <c r="AK484">
        <f>StagingTable[[#This Row],[UnitPrice]] * StagingTable[[#This Row],[UpliftedQuantity]] * (1 - StagingTable[[#This Row],[AdjustedDiscountPct]])</f>
        <v>17232.814367999996</v>
      </c>
      <c r="AL484">
        <f>StagingTable[[#This Row],[InflatedUnitCost]] * StagingTable[[#This Row],[UpliftedQuantity]]</f>
        <v>23803.178399999997</v>
      </c>
      <c r="AM484">
        <f>StagingTable[[#This Row],[ScenarioRevenue]] - StagingTable[[#This Row],[ScenarioCost]]</f>
        <v>-6570.3640320000013</v>
      </c>
    </row>
    <row r="485" spans="1:39" x14ac:dyDescent="0.35">
      <c r="A485" t="s">
        <v>245</v>
      </c>
      <c r="B485" s="6">
        <v>45771</v>
      </c>
      <c r="C485" s="2">
        <v>45783</v>
      </c>
      <c r="D485" t="s">
        <v>648</v>
      </c>
      <c r="E485" t="s">
        <v>655</v>
      </c>
      <c r="F485" t="s">
        <v>672</v>
      </c>
      <c r="G485" t="s">
        <v>704</v>
      </c>
      <c r="H485" t="s">
        <v>708</v>
      </c>
      <c r="I485" t="s">
        <v>712</v>
      </c>
      <c r="J485" t="s">
        <v>730</v>
      </c>
      <c r="K485" t="s">
        <v>965</v>
      </c>
      <c r="L485" s="8">
        <v>394.13</v>
      </c>
      <c r="M485" s="8">
        <v>932.29</v>
      </c>
      <c r="N485" s="8">
        <v>0.109</v>
      </c>
      <c r="O485">
        <v>17</v>
      </c>
      <c r="P485">
        <f t="shared" si="112"/>
        <v>12</v>
      </c>
      <c r="Q485">
        <f t="shared" si="113"/>
        <v>14121.396630000001</v>
      </c>
      <c r="R485">
        <f t="shared" si="114"/>
        <v>6700.21</v>
      </c>
      <c r="S485">
        <f t="shared" si="115"/>
        <v>7421.1866300000011</v>
      </c>
      <c r="T485">
        <f t="shared" si="116"/>
        <v>0.5255278089303268</v>
      </c>
      <c r="U485" t="str">
        <f t="shared" si="117"/>
        <v>Apr-2025</v>
      </c>
      <c r="V485" t="str">
        <f t="shared" si="118"/>
        <v>Q2-2025</v>
      </c>
      <c r="W485" t="str">
        <f t="shared" si="119"/>
        <v>Medium</v>
      </c>
      <c r="X485" t="str">
        <f t="shared" si="120"/>
        <v>Americas &gt; Brazil &gt; Brasília</v>
      </c>
      <c r="Y485" t="str" cm="1">
        <f t="array" ref="Y485">TEXT(_xlfn.AGGREGATE(15, 6, IF($E$2:$E$1000=E485, $B$2:$B$1000, ""), 1), "MMM-YYYY")</f>
        <v>Jan-2023</v>
      </c>
      <c r="Z485">
        <f t="shared" si="121"/>
        <v>27</v>
      </c>
      <c r="AA485">
        <f t="shared" si="122"/>
        <v>27</v>
      </c>
      <c r="AB485">
        <f t="shared" si="123"/>
        <v>1473517.9961600001</v>
      </c>
      <c r="AC485">
        <f>SUMIFS($Q$2:Q485, $J$2:J485, J485)</f>
        <v>1207385.2056499999</v>
      </c>
      <c r="AD485">
        <f t="shared" si="124"/>
        <v>0.81938952140147292</v>
      </c>
      <c r="AE485" t="str">
        <f t="shared" si="125"/>
        <v>B</v>
      </c>
      <c r="AF485">
        <f t="shared" si="126"/>
        <v>0</v>
      </c>
      <c r="AG485">
        <f t="shared" si="127"/>
        <v>0</v>
      </c>
      <c r="AH485">
        <f>MIN(StagingTable[[#This Row],[DiscountPct]], ControlPanel!$B$2/100)</f>
        <v>0.109</v>
      </c>
      <c r="AI485">
        <f>StagingTable[[#This Row],[UnitCost]] * (1 + ControlPanel!$B$3/100)</f>
        <v>453.24949999999995</v>
      </c>
      <c r="AJ485">
        <f>StagingTable[[#This Row],[Quantity]] * (1 + ControlPanel!$B$4/100)</f>
        <v>20.399999999999999</v>
      </c>
      <c r="AK485">
        <f>StagingTable[[#This Row],[UnitPrice]] * StagingTable[[#This Row],[UpliftedQuantity]] * (1 - StagingTable[[#This Row],[AdjustedDiscountPct]])</f>
        <v>16945.675955999999</v>
      </c>
      <c r="AL485">
        <f>StagingTable[[#This Row],[InflatedUnitCost]] * StagingTable[[#This Row],[UpliftedQuantity]]</f>
        <v>9246.2897999999986</v>
      </c>
      <c r="AM485">
        <f>StagingTable[[#This Row],[ScenarioRevenue]] - StagingTable[[#This Row],[ScenarioCost]]</f>
        <v>7699.3861560000005</v>
      </c>
    </row>
    <row r="486" spans="1:39" x14ac:dyDescent="0.35">
      <c r="A486" t="s">
        <v>42</v>
      </c>
      <c r="B486" s="6">
        <v>45492</v>
      </c>
      <c r="C486" s="2">
        <v>45492</v>
      </c>
      <c r="D486" t="s">
        <v>646</v>
      </c>
      <c r="E486" t="s">
        <v>650</v>
      </c>
      <c r="F486" t="s">
        <v>662</v>
      </c>
      <c r="G486" t="s">
        <v>705</v>
      </c>
      <c r="H486" t="s">
        <v>707</v>
      </c>
      <c r="I486" t="s">
        <v>720</v>
      </c>
      <c r="J486" t="s">
        <v>730</v>
      </c>
      <c r="K486" t="s">
        <v>761</v>
      </c>
      <c r="L486" s="8">
        <v>857.24</v>
      </c>
      <c r="M486" s="8">
        <v>758.23</v>
      </c>
      <c r="N486" s="8">
        <v>0.125</v>
      </c>
      <c r="O486">
        <v>21</v>
      </c>
      <c r="P486">
        <f t="shared" si="112"/>
        <v>0</v>
      </c>
      <c r="Q486">
        <f t="shared" si="113"/>
        <v>13932.47625</v>
      </c>
      <c r="R486">
        <f t="shared" si="114"/>
        <v>18002.04</v>
      </c>
      <c r="S486">
        <f t="shared" si="115"/>
        <v>-4069.5637500000012</v>
      </c>
      <c r="T486">
        <f t="shared" si="116"/>
        <v>-0.29209192084572916</v>
      </c>
      <c r="U486" t="str">
        <f t="shared" si="117"/>
        <v>Jul-2024</v>
      </c>
      <c r="V486" t="str">
        <f t="shared" si="118"/>
        <v>Q3-2024</v>
      </c>
      <c r="W486" t="str">
        <f t="shared" si="119"/>
        <v>Low</v>
      </c>
      <c r="X486" t="str">
        <f t="shared" si="120"/>
        <v>Africa &gt; Kenya &gt; Kisumu</v>
      </c>
      <c r="Y486" t="str" cm="1">
        <f t="array" ref="Y486">TEXT(_xlfn.AGGREGATE(15, 6, IF($E$2:$E$1000=E486, $B$2:$B$1000, ""), 1), "MMM-YYYY")</f>
        <v>Jan-2023</v>
      </c>
      <c r="Z486">
        <f t="shared" si="121"/>
        <v>18</v>
      </c>
      <c r="AA486">
        <f t="shared" si="122"/>
        <v>18</v>
      </c>
      <c r="AB486">
        <f t="shared" si="123"/>
        <v>1473517.9961600001</v>
      </c>
      <c r="AC486">
        <f>SUMIFS($Q$2:Q486, $J$2:J486, J486)</f>
        <v>1221317.6819</v>
      </c>
      <c r="AD486">
        <f t="shared" si="124"/>
        <v>0.82884476815536956</v>
      </c>
      <c r="AE486" t="str">
        <f t="shared" si="125"/>
        <v>B</v>
      </c>
      <c r="AF486">
        <f t="shared" si="126"/>
        <v>1</v>
      </c>
      <c r="AG486">
        <f t="shared" si="127"/>
        <v>0</v>
      </c>
      <c r="AH486">
        <f>MIN(StagingTable[[#This Row],[DiscountPct]], ControlPanel!$B$2/100)</f>
        <v>0.125</v>
      </c>
      <c r="AI486">
        <f>StagingTable[[#This Row],[UnitCost]] * (1 + ControlPanel!$B$3/100)</f>
        <v>985.82599999999991</v>
      </c>
      <c r="AJ486">
        <f>StagingTable[[#This Row],[Quantity]] * (1 + ControlPanel!$B$4/100)</f>
        <v>25.2</v>
      </c>
      <c r="AK486">
        <f>StagingTable[[#This Row],[UnitPrice]] * StagingTable[[#This Row],[UpliftedQuantity]] * (1 - StagingTable[[#This Row],[AdjustedDiscountPct]])</f>
        <v>16718.9715</v>
      </c>
      <c r="AL486">
        <f>StagingTable[[#This Row],[InflatedUnitCost]] * StagingTable[[#This Row],[UpliftedQuantity]]</f>
        <v>24842.815199999997</v>
      </c>
      <c r="AM486">
        <f>StagingTable[[#This Row],[ScenarioRevenue]] - StagingTable[[#This Row],[ScenarioCost]]</f>
        <v>-8123.8436999999976</v>
      </c>
    </row>
    <row r="487" spans="1:39" x14ac:dyDescent="0.35">
      <c r="A487" t="s">
        <v>520</v>
      </c>
      <c r="B487" s="6">
        <v>45774</v>
      </c>
      <c r="C487" s="2">
        <v>45794</v>
      </c>
      <c r="D487" t="s">
        <v>648</v>
      </c>
      <c r="E487" t="s">
        <v>660</v>
      </c>
      <c r="F487" t="s">
        <v>697</v>
      </c>
      <c r="G487" t="s">
        <v>701</v>
      </c>
      <c r="H487" t="s">
        <v>711</v>
      </c>
      <c r="I487" t="s">
        <v>725</v>
      </c>
      <c r="J487" t="s">
        <v>730</v>
      </c>
      <c r="K487" t="s">
        <v>1239</v>
      </c>
      <c r="L487" s="8">
        <v>932.26</v>
      </c>
      <c r="M487" s="8">
        <v>1624.67</v>
      </c>
      <c r="N487" s="8">
        <v>0.23499999999999999</v>
      </c>
      <c r="O487">
        <v>11</v>
      </c>
      <c r="P487">
        <f t="shared" si="112"/>
        <v>20</v>
      </c>
      <c r="Q487">
        <f t="shared" si="113"/>
        <v>13671.598050000002</v>
      </c>
      <c r="R487">
        <f t="shared" si="114"/>
        <v>10254.86</v>
      </c>
      <c r="S487">
        <f t="shared" si="115"/>
        <v>3416.7380500000017</v>
      </c>
      <c r="T487">
        <f t="shared" si="116"/>
        <v>0.24991504559337166</v>
      </c>
      <c r="U487" t="str">
        <f t="shared" si="117"/>
        <v>Apr-2025</v>
      </c>
      <c r="V487" t="str">
        <f t="shared" si="118"/>
        <v>Q2-2025</v>
      </c>
      <c r="W487" t="str">
        <f t="shared" si="119"/>
        <v>High</v>
      </c>
      <c r="X487" t="str">
        <f t="shared" si="120"/>
        <v>Americas &gt; USA &gt; Austin</v>
      </c>
      <c r="Y487" t="str" cm="1">
        <f t="array" ref="Y487">TEXT(_xlfn.AGGREGATE(15, 6, IF($E$2:$E$1000=E487, $B$2:$B$1000, ""), 1), "MMM-YYYY")</f>
        <v>Jan-2023</v>
      </c>
      <c r="Z487">
        <f t="shared" si="121"/>
        <v>27</v>
      </c>
      <c r="AA487">
        <f t="shared" si="122"/>
        <v>27</v>
      </c>
      <c r="AB487">
        <f t="shared" si="123"/>
        <v>1473517.9961600001</v>
      </c>
      <c r="AC487">
        <f>SUMIFS($Q$2:Q487, $J$2:J487, J487)</f>
        <v>1234989.2799499999</v>
      </c>
      <c r="AD487">
        <f t="shared" si="124"/>
        <v>0.83812297044786155</v>
      </c>
      <c r="AE487" t="str">
        <f t="shared" si="125"/>
        <v>B</v>
      </c>
      <c r="AF487">
        <f t="shared" si="126"/>
        <v>0</v>
      </c>
      <c r="AG487">
        <f t="shared" si="127"/>
        <v>1</v>
      </c>
      <c r="AH487">
        <f>MIN(StagingTable[[#This Row],[DiscountPct]], ControlPanel!$B$2/100)</f>
        <v>0.23499999999999999</v>
      </c>
      <c r="AI487">
        <f>StagingTable[[#This Row],[UnitCost]] * (1 + ControlPanel!$B$3/100)</f>
        <v>1072.0989999999999</v>
      </c>
      <c r="AJ487">
        <f>StagingTable[[#This Row],[Quantity]] * (1 + ControlPanel!$B$4/100)</f>
        <v>13.2</v>
      </c>
      <c r="AK487">
        <f>StagingTable[[#This Row],[UnitPrice]] * StagingTable[[#This Row],[UpliftedQuantity]] * (1 - StagingTable[[#This Row],[AdjustedDiscountPct]])</f>
        <v>16405.917659999999</v>
      </c>
      <c r="AL487">
        <f>StagingTable[[#This Row],[InflatedUnitCost]] * StagingTable[[#This Row],[UpliftedQuantity]]</f>
        <v>14151.706799999998</v>
      </c>
      <c r="AM487">
        <f>StagingTable[[#This Row],[ScenarioRevenue]] - StagingTable[[#This Row],[ScenarioCost]]</f>
        <v>2254.210860000001</v>
      </c>
    </row>
    <row r="488" spans="1:39" x14ac:dyDescent="0.35">
      <c r="A488" t="s">
        <v>46</v>
      </c>
      <c r="B488" s="6">
        <v>44980</v>
      </c>
      <c r="C488" s="2">
        <v>45010</v>
      </c>
      <c r="D488" t="s">
        <v>648</v>
      </c>
      <c r="E488" t="s">
        <v>653</v>
      </c>
      <c r="F488" t="s">
        <v>681</v>
      </c>
      <c r="G488" t="s">
        <v>706</v>
      </c>
      <c r="H488" t="s">
        <v>708</v>
      </c>
      <c r="I488" t="s">
        <v>726</v>
      </c>
      <c r="J488" t="s">
        <v>730</v>
      </c>
      <c r="K488" t="s">
        <v>765</v>
      </c>
      <c r="L488" s="8">
        <v>1242.6600000000001</v>
      </c>
      <c r="M488" s="8">
        <v>1794.07</v>
      </c>
      <c r="N488" s="8">
        <v>8.8999999999999996E-2</v>
      </c>
      <c r="O488">
        <v>8</v>
      </c>
      <c r="P488">
        <f t="shared" si="112"/>
        <v>30</v>
      </c>
      <c r="Q488">
        <f t="shared" si="113"/>
        <v>13075.18216</v>
      </c>
      <c r="R488">
        <f t="shared" si="114"/>
        <v>9941.2800000000007</v>
      </c>
      <c r="S488">
        <f t="shared" si="115"/>
        <v>3133.9021599999996</v>
      </c>
      <c r="T488">
        <f t="shared" si="116"/>
        <v>0.23968325042440553</v>
      </c>
      <c r="U488" t="str">
        <f t="shared" si="117"/>
        <v>Feb-2023</v>
      </c>
      <c r="V488" t="str">
        <f t="shared" si="118"/>
        <v>Q1-2023</v>
      </c>
      <c r="W488" t="str">
        <f t="shared" si="119"/>
        <v>High</v>
      </c>
      <c r="X488" t="str">
        <f t="shared" si="120"/>
        <v>Americas &gt; Canada &gt; Montreal</v>
      </c>
      <c r="Y488" t="str" cm="1">
        <f t="array" ref="Y488">TEXT(_xlfn.AGGREGATE(15, 6, IF($E$2:$E$1000=E488, $B$2:$B$1000, ""), 1), "MMM-YYYY")</f>
        <v>Jan-2023</v>
      </c>
      <c r="Z488">
        <f t="shared" si="121"/>
        <v>1</v>
      </c>
      <c r="AA488">
        <f t="shared" si="122"/>
        <v>1</v>
      </c>
      <c r="AB488">
        <f t="shared" si="123"/>
        <v>1473517.9961600001</v>
      </c>
      <c r="AC488">
        <f>SUMIFS($Q$2:Q488, $J$2:J488, J488)</f>
        <v>1248064.46211</v>
      </c>
      <c r="AD488">
        <f t="shared" si="124"/>
        <v>0.84699641630605538</v>
      </c>
      <c r="AE488" t="str">
        <f t="shared" si="125"/>
        <v>B</v>
      </c>
      <c r="AF488">
        <f t="shared" si="126"/>
        <v>0</v>
      </c>
      <c r="AG488">
        <f t="shared" si="127"/>
        <v>0</v>
      </c>
      <c r="AH488">
        <f>MIN(StagingTable[[#This Row],[DiscountPct]], ControlPanel!$B$2/100)</f>
        <v>8.8999999999999996E-2</v>
      </c>
      <c r="AI488">
        <f>StagingTable[[#This Row],[UnitCost]] * (1 + ControlPanel!$B$3/100)</f>
        <v>1429.059</v>
      </c>
      <c r="AJ488">
        <f>StagingTable[[#This Row],[Quantity]] * (1 + ControlPanel!$B$4/100)</f>
        <v>9.6</v>
      </c>
      <c r="AK488">
        <f>StagingTable[[#This Row],[UnitPrice]] * StagingTable[[#This Row],[UpliftedQuantity]] * (1 - StagingTable[[#This Row],[AdjustedDiscountPct]])</f>
        <v>15690.218592000001</v>
      </c>
      <c r="AL488">
        <f>StagingTable[[#This Row],[InflatedUnitCost]] * StagingTable[[#This Row],[UpliftedQuantity]]</f>
        <v>13718.966399999999</v>
      </c>
      <c r="AM488">
        <f>StagingTable[[#This Row],[ScenarioRevenue]] - StagingTable[[#This Row],[ScenarioCost]]</f>
        <v>1971.2521920000017</v>
      </c>
    </row>
    <row r="489" spans="1:39" x14ac:dyDescent="0.35">
      <c r="A489" t="s">
        <v>437</v>
      </c>
      <c r="B489" s="6">
        <v>45915</v>
      </c>
      <c r="C489" s="2">
        <v>45925</v>
      </c>
      <c r="D489" t="s">
        <v>647</v>
      </c>
      <c r="E489" t="s">
        <v>654</v>
      </c>
      <c r="F489" t="s">
        <v>680</v>
      </c>
      <c r="G489" t="s">
        <v>704</v>
      </c>
      <c r="H489" t="s">
        <v>707</v>
      </c>
      <c r="I489" t="s">
        <v>720</v>
      </c>
      <c r="J489" t="s">
        <v>730</v>
      </c>
      <c r="K489" t="s">
        <v>1156</v>
      </c>
      <c r="L489" s="8">
        <v>1488.91</v>
      </c>
      <c r="M489" s="8">
        <v>1483.74</v>
      </c>
      <c r="N489" s="8">
        <v>0.16800000000000001</v>
      </c>
      <c r="O489">
        <v>10</v>
      </c>
      <c r="P489">
        <f t="shared" si="112"/>
        <v>10</v>
      </c>
      <c r="Q489">
        <f t="shared" si="113"/>
        <v>12344.716799999998</v>
      </c>
      <c r="R489">
        <f t="shared" si="114"/>
        <v>14889.1</v>
      </c>
      <c r="S489">
        <f t="shared" si="115"/>
        <v>-2544.383200000002</v>
      </c>
      <c r="T489">
        <f t="shared" si="116"/>
        <v>-0.20611110333450519</v>
      </c>
      <c r="U489" t="str">
        <f t="shared" si="117"/>
        <v>Sep-2025</v>
      </c>
      <c r="V489" t="str">
        <f t="shared" si="118"/>
        <v>Q3-2025</v>
      </c>
      <c r="W489" t="str">
        <f t="shared" si="119"/>
        <v>Medium</v>
      </c>
      <c r="X489" t="str">
        <f t="shared" si="120"/>
        <v>Asia &gt; India &gt; Delhi</v>
      </c>
      <c r="Y489" t="str" cm="1">
        <f t="array" ref="Y489">TEXT(_xlfn.AGGREGATE(15, 6, IF($E$2:$E$1000=E489, $B$2:$B$1000, ""), 1), "MMM-YYYY")</f>
        <v>Jan-2023</v>
      </c>
      <c r="Z489">
        <f t="shared" si="121"/>
        <v>32</v>
      </c>
      <c r="AA489">
        <f t="shared" si="122"/>
        <v>32</v>
      </c>
      <c r="AB489">
        <f t="shared" si="123"/>
        <v>1473517.9961600001</v>
      </c>
      <c r="AC489">
        <f>SUMIFS($Q$2:Q489, $J$2:J489, J489)</f>
        <v>1260409.17891</v>
      </c>
      <c r="AD489">
        <f t="shared" si="124"/>
        <v>0.85537413332896961</v>
      </c>
      <c r="AE489" t="str">
        <f t="shared" si="125"/>
        <v>B</v>
      </c>
      <c r="AF489">
        <f t="shared" si="126"/>
        <v>0</v>
      </c>
      <c r="AG489">
        <f t="shared" si="127"/>
        <v>0</v>
      </c>
      <c r="AH489">
        <f>MIN(StagingTable[[#This Row],[DiscountPct]], ControlPanel!$B$2/100)</f>
        <v>0.16800000000000001</v>
      </c>
      <c r="AI489">
        <f>StagingTable[[#This Row],[UnitCost]] * (1 + ControlPanel!$B$3/100)</f>
        <v>1712.2465</v>
      </c>
      <c r="AJ489">
        <f>StagingTable[[#This Row],[Quantity]] * (1 + ControlPanel!$B$4/100)</f>
        <v>12</v>
      </c>
      <c r="AK489">
        <f>StagingTable[[#This Row],[UnitPrice]] * StagingTable[[#This Row],[UpliftedQuantity]] * (1 - StagingTable[[#This Row],[AdjustedDiscountPct]])</f>
        <v>14813.660159999999</v>
      </c>
      <c r="AL489">
        <f>StagingTable[[#This Row],[InflatedUnitCost]] * StagingTable[[#This Row],[UpliftedQuantity]]</f>
        <v>20546.957999999999</v>
      </c>
      <c r="AM489">
        <f>StagingTable[[#This Row],[ScenarioRevenue]] - StagingTable[[#This Row],[ScenarioCost]]</f>
        <v>-5733.2978399999993</v>
      </c>
    </row>
    <row r="490" spans="1:39" x14ac:dyDescent="0.35">
      <c r="A490" t="s">
        <v>106</v>
      </c>
      <c r="B490" s="6">
        <v>45817</v>
      </c>
      <c r="C490" s="2">
        <v>45833</v>
      </c>
      <c r="D490" t="s">
        <v>647</v>
      </c>
      <c r="E490" t="s">
        <v>654</v>
      </c>
      <c r="F490" t="s">
        <v>696</v>
      </c>
      <c r="G490" t="s">
        <v>706</v>
      </c>
      <c r="H490" t="s">
        <v>710</v>
      </c>
      <c r="I490" t="s">
        <v>724</v>
      </c>
      <c r="J490" t="s">
        <v>730</v>
      </c>
      <c r="K490" t="s">
        <v>825</v>
      </c>
      <c r="L490" s="8">
        <v>527.33000000000004</v>
      </c>
      <c r="M490" s="8">
        <v>911.72</v>
      </c>
      <c r="N490" s="8">
        <v>0.14399999999999999</v>
      </c>
      <c r="O490">
        <v>15</v>
      </c>
      <c r="P490">
        <f t="shared" si="112"/>
        <v>16</v>
      </c>
      <c r="Q490">
        <f t="shared" si="113"/>
        <v>11706.4848</v>
      </c>
      <c r="R490">
        <f t="shared" si="114"/>
        <v>7909.9500000000007</v>
      </c>
      <c r="S490">
        <f t="shared" si="115"/>
        <v>3796.5347999999994</v>
      </c>
      <c r="T490">
        <f t="shared" si="116"/>
        <v>0.32431040272652978</v>
      </c>
      <c r="U490" t="str">
        <f t="shared" si="117"/>
        <v>Jun-2025</v>
      </c>
      <c r="V490" t="str">
        <f t="shared" si="118"/>
        <v>Q2-2025</v>
      </c>
      <c r="W490" t="str">
        <f t="shared" si="119"/>
        <v>Medium</v>
      </c>
      <c r="X490" t="str">
        <f t="shared" si="120"/>
        <v>Asia &gt; India &gt; Hyderabad</v>
      </c>
      <c r="Y490" t="str" cm="1">
        <f t="array" ref="Y490">TEXT(_xlfn.AGGREGATE(15, 6, IF($E$2:$E$1000=E490, $B$2:$B$1000, ""), 1), "MMM-YYYY")</f>
        <v>Jan-2023</v>
      </c>
      <c r="Z490">
        <f t="shared" si="121"/>
        <v>29</v>
      </c>
      <c r="AA490">
        <f t="shared" si="122"/>
        <v>29</v>
      </c>
      <c r="AB490">
        <f t="shared" si="123"/>
        <v>1473517.9961600001</v>
      </c>
      <c r="AC490">
        <f>SUMIFS($Q$2:Q490, $J$2:J490, J490)</f>
        <v>1272115.66371</v>
      </c>
      <c r="AD490">
        <f t="shared" si="124"/>
        <v>0.86331871549933137</v>
      </c>
      <c r="AE490" t="str">
        <f t="shared" si="125"/>
        <v>B</v>
      </c>
      <c r="AF490">
        <f t="shared" si="126"/>
        <v>0</v>
      </c>
      <c r="AG490">
        <f t="shared" si="127"/>
        <v>0</v>
      </c>
      <c r="AH490">
        <f>MIN(StagingTable[[#This Row],[DiscountPct]], ControlPanel!$B$2/100)</f>
        <v>0.14399999999999999</v>
      </c>
      <c r="AI490">
        <f>StagingTable[[#This Row],[UnitCost]] * (1 + ControlPanel!$B$3/100)</f>
        <v>606.42949999999996</v>
      </c>
      <c r="AJ490">
        <f>StagingTable[[#This Row],[Quantity]] * (1 + ControlPanel!$B$4/100)</f>
        <v>18</v>
      </c>
      <c r="AK490">
        <f>StagingTable[[#This Row],[UnitPrice]] * StagingTable[[#This Row],[UpliftedQuantity]] * (1 - StagingTable[[#This Row],[AdjustedDiscountPct]])</f>
        <v>14047.78176</v>
      </c>
      <c r="AL490">
        <f>StagingTable[[#This Row],[InflatedUnitCost]] * StagingTable[[#This Row],[UpliftedQuantity]]</f>
        <v>10915.731</v>
      </c>
      <c r="AM490">
        <f>StagingTable[[#This Row],[ScenarioRevenue]] - StagingTable[[#This Row],[ScenarioCost]]</f>
        <v>3132.0507600000001</v>
      </c>
    </row>
    <row r="491" spans="1:39" x14ac:dyDescent="0.35">
      <c r="A491" t="s">
        <v>642</v>
      </c>
      <c r="B491" s="6">
        <v>45100</v>
      </c>
      <c r="C491" s="2">
        <v>45125</v>
      </c>
      <c r="D491" t="s">
        <v>648</v>
      </c>
      <c r="E491" t="s">
        <v>653</v>
      </c>
      <c r="F491" t="s">
        <v>688</v>
      </c>
      <c r="G491" t="s">
        <v>706</v>
      </c>
      <c r="H491" t="s">
        <v>708</v>
      </c>
      <c r="I491" t="s">
        <v>725</v>
      </c>
      <c r="J491" t="s">
        <v>730</v>
      </c>
      <c r="K491" t="s">
        <v>1360</v>
      </c>
      <c r="L491" s="8">
        <v>807.02</v>
      </c>
      <c r="M491" s="8">
        <v>1435.54</v>
      </c>
      <c r="N491" s="8">
        <v>0</v>
      </c>
      <c r="O491">
        <v>8</v>
      </c>
      <c r="P491">
        <f t="shared" si="112"/>
        <v>25</v>
      </c>
      <c r="Q491">
        <f t="shared" si="113"/>
        <v>11484.32</v>
      </c>
      <c r="R491">
        <f t="shared" si="114"/>
        <v>6456.16</v>
      </c>
      <c r="S491">
        <f t="shared" si="115"/>
        <v>5028.16</v>
      </c>
      <c r="T491">
        <f t="shared" si="116"/>
        <v>0.43782827368098415</v>
      </c>
      <c r="U491" t="str">
        <f t="shared" si="117"/>
        <v>Jun-2023</v>
      </c>
      <c r="V491" t="str">
        <f t="shared" si="118"/>
        <v>Q2-2023</v>
      </c>
      <c r="W491" t="str">
        <f t="shared" si="119"/>
        <v>Medium</v>
      </c>
      <c r="X491" t="str">
        <f t="shared" si="120"/>
        <v>Americas &gt; Canada &gt; Vancouver</v>
      </c>
      <c r="Y491" t="str" cm="1">
        <f t="array" ref="Y491">TEXT(_xlfn.AGGREGATE(15, 6, IF($E$2:$E$1000=E491, $B$2:$B$1000, ""), 1), "MMM-YYYY")</f>
        <v>Jan-2023</v>
      </c>
      <c r="Z491">
        <f t="shared" si="121"/>
        <v>5</v>
      </c>
      <c r="AA491">
        <f t="shared" si="122"/>
        <v>5</v>
      </c>
      <c r="AB491">
        <f t="shared" si="123"/>
        <v>1473517.9961600001</v>
      </c>
      <c r="AC491">
        <f>SUMIFS($Q$2:Q491, $J$2:J491, J491)</f>
        <v>1283599.9837100001</v>
      </c>
      <c r="AD491">
        <f t="shared" si="124"/>
        <v>0.87111252597869326</v>
      </c>
      <c r="AE491" t="str">
        <f t="shared" si="125"/>
        <v>B</v>
      </c>
      <c r="AF491">
        <f t="shared" si="126"/>
        <v>0</v>
      </c>
      <c r="AG491">
        <f t="shared" si="127"/>
        <v>0</v>
      </c>
      <c r="AH491">
        <f>MIN(StagingTable[[#This Row],[DiscountPct]], ControlPanel!$B$2/100)</f>
        <v>0</v>
      </c>
      <c r="AI491">
        <f>StagingTable[[#This Row],[UnitCost]] * (1 + ControlPanel!$B$3/100)</f>
        <v>928.07299999999987</v>
      </c>
      <c r="AJ491">
        <f>StagingTable[[#This Row],[Quantity]] * (1 + ControlPanel!$B$4/100)</f>
        <v>9.6</v>
      </c>
      <c r="AK491">
        <f>StagingTable[[#This Row],[UnitPrice]] * StagingTable[[#This Row],[UpliftedQuantity]] * (1 - StagingTable[[#This Row],[AdjustedDiscountPct]])</f>
        <v>13781.183999999999</v>
      </c>
      <c r="AL491">
        <f>StagingTable[[#This Row],[InflatedUnitCost]] * StagingTable[[#This Row],[UpliftedQuantity]]</f>
        <v>8909.500799999998</v>
      </c>
      <c r="AM491">
        <f>StagingTable[[#This Row],[ScenarioRevenue]] - StagingTable[[#This Row],[ScenarioCost]]</f>
        <v>4871.6832000000013</v>
      </c>
    </row>
    <row r="492" spans="1:39" x14ac:dyDescent="0.35">
      <c r="A492" t="s">
        <v>348</v>
      </c>
      <c r="B492" s="6">
        <v>45774</v>
      </c>
      <c r="C492" s="2">
        <v>45804</v>
      </c>
      <c r="D492" t="s">
        <v>647</v>
      </c>
      <c r="E492" t="s">
        <v>654</v>
      </c>
      <c r="F492" t="s">
        <v>1435</v>
      </c>
      <c r="G492" t="s">
        <v>706</v>
      </c>
      <c r="H492" t="s">
        <v>709</v>
      </c>
      <c r="I492" t="s">
        <v>722</v>
      </c>
      <c r="J492" t="s">
        <v>730</v>
      </c>
      <c r="K492" t="s">
        <v>1068</v>
      </c>
      <c r="L492" s="8">
        <v>481.32</v>
      </c>
      <c r="M492" s="8">
        <v>1135.99</v>
      </c>
      <c r="N492" s="8">
        <v>0.14499999999999999</v>
      </c>
      <c r="O492">
        <v>11</v>
      </c>
      <c r="P492">
        <f t="shared" si="112"/>
        <v>30</v>
      </c>
      <c r="Q492">
        <f t="shared" si="113"/>
        <v>10683.985949999998</v>
      </c>
      <c r="R492">
        <f t="shared" si="114"/>
        <v>5294.5199999999995</v>
      </c>
      <c r="S492">
        <f t="shared" si="115"/>
        <v>5389.4659499999989</v>
      </c>
      <c r="T492">
        <f t="shared" si="116"/>
        <v>0.50444337677175621</v>
      </c>
      <c r="U492" t="str">
        <f t="shared" si="117"/>
        <v>Apr-2025</v>
      </c>
      <c r="V492" t="str">
        <f t="shared" si="118"/>
        <v>Q2-2025</v>
      </c>
      <c r="W492" t="str">
        <f t="shared" si="119"/>
        <v>Medium</v>
      </c>
      <c r="X492" t="str">
        <f t="shared" si="120"/>
        <v>Asia &gt; India &gt; Unknown - India</v>
      </c>
      <c r="Y492" t="str" cm="1">
        <f t="array" ref="Y492">TEXT(_xlfn.AGGREGATE(15, 6, IF($E$2:$E$1000=E492, $B$2:$B$1000, ""), 1), "MMM-YYYY")</f>
        <v>Jan-2023</v>
      </c>
      <c r="Z492">
        <f t="shared" si="121"/>
        <v>27</v>
      </c>
      <c r="AA492">
        <f t="shared" si="122"/>
        <v>27</v>
      </c>
      <c r="AB492">
        <f t="shared" si="123"/>
        <v>1473517.9961600001</v>
      </c>
      <c r="AC492">
        <f>SUMIFS($Q$2:Q492, $J$2:J492, J492)</f>
        <v>1294283.9696599999</v>
      </c>
      <c r="AD492">
        <f t="shared" si="124"/>
        <v>0.87836319137799101</v>
      </c>
      <c r="AE492" t="str">
        <f t="shared" si="125"/>
        <v>B</v>
      </c>
      <c r="AF492">
        <f t="shared" si="126"/>
        <v>0</v>
      </c>
      <c r="AG492">
        <f t="shared" si="127"/>
        <v>0</v>
      </c>
      <c r="AH492">
        <f>MIN(StagingTable[[#This Row],[DiscountPct]], ControlPanel!$B$2/100)</f>
        <v>0.14499999999999999</v>
      </c>
      <c r="AI492">
        <f>StagingTable[[#This Row],[UnitCost]] * (1 + ControlPanel!$B$3/100)</f>
        <v>553.51799999999992</v>
      </c>
      <c r="AJ492">
        <f>StagingTable[[#This Row],[Quantity]] * (1 + ControlPanel!$B$4/100)</f>
        <v>13.2</v>
      </c>
      <c r="AK492">
        <f>StagingTable[[#This Row],[UnitPrice]] * StagingTable[[#This Row],[UpliftedQuantity]] * (1 - StagingTable[[#This Row],[AdjustedDiscountPct]])</f>
        <v>12820.78314</v>
      </c>
      <c r="AL492">
        <f>StagingTable[[#This Row],[InflatedUnitCost]] * StagingTable[[#This Row],[UpliftedQuantity]]</f>
        <v>7306.4375999999984</v>
      </c>
      <c r="AM492">
        <f>StagingTable[[#This Row],[ScenarioRevenue]] - StagingTable[[#This Row],[ScenarioCost]]</f>
        <v>5514.3455400000012</v>
      </c>
    </row>
    <row r="493" spans="1:39" x14ac:dyDescent="0.35">
      <c r="A493" t="s">
        <v>576</v>
      </c>
      <c r="B493" s="6">
        <v>45626</v>
      </c>
      <c r="C493" s="2">
        <v>45645</v>
      </c>
      <c r="D493" t="s">
        <v>646</v>
      </c>
      <c r="E493" t="s">
        <v>650</v>
      </c>
      <c r="F493" t="s">
        <v>662</v>
      </c>
      <c r="G493" t="s">
        <v>701</v>
      </c>
      <c r="H493" t="s">
        <v>708</v>
      </c>
      <c r="I493" t="s">
        <v>716</v>
      </c>
      <c r="J493" t="s">
        <v>730</v>
      </c>
      <c r="K493" t="s">
        <v>1294</v>
      </c>
      <c r="L493" s="8">
        <v>1195.98</v>
      </c>
      <c r="M493" s="8">
        <v>1841.9</v>
      </c>
      <c r="N493" s="8">
        <v>5.5E-2</v>
      </c>
      <c r="O493">
        <v>6</v>
      </c>
      <c r="P493">
        <f t="shared" si="112"/>
        <v>19</v>
      </c>
      <c r="Q493">
        <f t="shared" si="113"/>
        <v>10443.573</v>
      </c>
      <c r="R493">
        <f t="shared" si="114"/>
        <v>7175.88</v>
      </c>
      <c r="S493">
        <f t="shared" si="115"/>
        <v>3267.6930000000002</v>
      </c>
      <c r="T493">
        <f t="shared" si="116"/>
        <v>0.31289032977506837</v>
      </c>
      <c r="U493" t="str">
        <f t="shared" si="117"/>
        <v>Nov-2024</v>
      </c>
      <c r="V493" t="str">
        <f t="shared" si="118"/>
        <v>Q4-2024</v>
      </c>
      <c r="W493" t="str">
        <f t="shared" si="119"/>
        <v>High</v>
      </c>
      <c r="X493" t="str">
        <f t="shared" si="120"/>
        <v>Africa &gt; Kenya &gt; Kisumu</v>
      </c>
      <c r="Y493" t="str" cm="1">
        <f t="array" ref="Y493">TEXT(_xlfn.AGGREGATE(15, 6, IF($E$2:$E$1000=E493, $B$2:$B$1000, ""), 1), "MMM-YYYY")</f>
        <v>Jan-2023</v>
      </c>
      <c r="Z493">
        <f t="shared" si="121"/>
        <v>22</v>
      </c>
      <c r="AA493">
        <f t="shared" si="122"/>
        <v>22</v>
      </c>
      <c r="AB493">
        <f t="shared" si="123"/>
        <v>1473517.9961600001</v>
      </c>
      <c r="AC493">
        <f>SUMIFS($Q$2:Q493, $J$2:J493, J493)</f>
        <v>1304727.54266</v>
      </c>
      <c r="AD493">
        <f t="shared" si="124"/>
        <v>0.88545070101629608</v>
      </c>
      <c r="AE493" t="str">
        <f t="shared" si="125"/>
        <v>B</v>
      </c>
      <c r="AF493">
        <f t="shared" si="126"/>
        <v>0</v>
      </c>
      <c r="AG493">
        <f t="shared" si="127"/>
        <v>0</v>
      </c>
      <c r="AH493">
        <f>MIN(StagingTable[[#This Row],[DiscountPct]], ControlPanel!$B$2/100)</f>
        <v>5.5E-2</v>
      </c>
      <c r="AI493">
        <f>StagingTable[[#This Row],[UnitCost]] * (1 + ControlPanel!$B$3/100)</f>
        <v>1375.377</v>
      </c>
      <c r="AJ493">
        <f>StagingTable[[#This Row],[Quantity]] * (1 + ControlPanel!$B$4/100)</f>
        <v>7.1999999999999993</v>
      </c>
      <c r="AK493">
        <f>StagingTable[[#This Row],[UnitPrice]] * StagingTable[[#This Row],[UpliftedQuantity]] * (1 - StagingTable[[#This Row],[AdjustedDiscountPct]])</f>
        <v>12532.287599999998</v>
      </c>
      <c r="AL493">
        <f>StagingTable[[#This Row],[InflatedUnitCost]] * StagingTable[[#This Row],[UpliftedQuantity]]</f>
        <v>9902.7143999999989</v>
      </c>
      <c r="AM493">
        <f>StagingTable[[#This Row],[ScenarioRevenue]] - StagingTable[[#This Row],[ScenarioCost]]</f>
        <v>2629.5731999999989</v>
      </c>
    </row>
    <row r="494" spans="1:39" x14ac:dyDescent="0.35">
      <c r="A494" t="s">
        <v>196</v>
      </c>
      <c r="B494" s="6">
        <v>45568</v>
      </c>
      <c r="C494" s="2">
        <v>45576</v>
      </c>
      <c r="D494" t="s">
        <v>647</v>
      </c>
      <c r="E494" t="s">
        <v>659</v>
      </c>
      <c r="F494" t="s">
        <v>699</v>
      </c>
      <c r="G494" t="s">
        <v>706</v>
      </c>
      <c r="H494" t="s">
        <v>711</v>
      </c>
      <c r="I494" t="s">
        <v>717</v>
      </c>
      <c r="J494" t="s">
        <v>730</v>
      </c>
      <c r="K494" t="s">
        <v>915</v>
      </c>
      <c r="L494" s="8">
        <v>1132.6099999999999</v>
      </c>
      <c r="M494" s="8">
        <v>2206.63</v>
      </c>
      <c r="N494" s="8">
        <v>6.3E-2</v>
      </c>
      <c r="O494">
        <v>5</v>
      </c>
      <c r="P494">
        <f t="shared" si="112"/>
        <v>8</v>
      </c>
      <c r="Q494">
        <f t="shared" si="113"/>
        <v>10338.061550000002</v>
      </c>
      <c r="R494">
        <f t="shared" si="114"/>
        <v>5663.0499999999993</v>
      </c>
      <c r="S494">
        <f t="shared" si="115"/>
        <v>4675.0115500000029</v>
      </c>
      <c r="T494">
        <f t="shared" si="116"/>
        <v>0.45221355351671338</v>
      </c>
      <c r="U494" t="str">
        <f t="shared" si="117"/>
        <v>Oct-2024</v>
      </c>
      <c r="V494" t="str">
        <f t="shared" si="118"/>
        <v>Q4-2024</v>
      </c>
      <c r="W494" t="str">
        <f t="shared" si="119"/>
        <v>High</v>
      </c>
      <c r="X494" t="str">
        <f t="shared" si="120"/>
        <v>Asia &gt; China &gt; Beijing</v>
      </c>
      <c r="Y494" t="str" cm="1">
        <f t="array" ref="Y494">TEXT(_xlfn.AGGREGATE(15, 6, IF($E$2:$E$1000=E494, $B$2:$B$1000, ""), 1), "MMM-YYYY")</f>
        <v>Jan-2023</v>
      </c>
      <c r="Z494">
        <f t="shared" si="121"/>
        <v>21</v>
      </c>
      <c r="AA494">
        <f t="shared" si="122"/>
        <v>21</v>
      </c>
      <c r="AB494">
        <f t="shared" si="123"/>
        <v>1473517.9961600001</v>
      </c>
      <c r="AC494">
        <f>SUMIFS($Q$2:Q494, $J$2:J494, J494)</f>
        <v>1315065.60421</v>
      </c>
      <c r="AD494">
        <f t="shared" si="124"/>
        <v>0.89246660552302159</v>
      </c>
      <c r="AE494" t="str">
        <f t="shared" si="125"/>
        <v>B</v>
      </c>
      <c r="AF494">
        <f t="shared" si="126"/>
        <v>0</v>
      </c>
      <c r="AG494">
        <f t="shared" si="127"/>
        <v>0</v>
      </c>
      <c r="AH494">
        <f>MIN(StagingTable[[#This Row],[DiscountPct]], ControlPanel!$B$2/100)</f>
        <v>6.3E-2</v>
      </c>
      <c r="AI494">
        <f>StagingTable[[#This Row],[UnitCost]] * (1 + ControlPanel!$B$3/100)</f>
        <v>1302.5014999999999</v>
      </c>
      <c r="AJ494">
        <f>StagingTable[[#This Row],[Quantity]] * (1 + ControlPanel!$B$4/100)</f>
        <v>6</v>
      </c>
      <c r="AK494">
        <f>StagingTable[[#This Row],[UnitPrice]] * StagingTable[[#This Row],[UpliftedQuantity]] * (1 - StagingTable[[#This Row],[AdjustedDiscountPct]])</f>
        <v>12405.673860000001</v>
      </c>
      <c r="AL494">
        <f>StagingTable[[#This Row],[InflatedUnitCost]] * StagingTable[[#This Row],[UpliftedQuantity]]</f>
        <v>7815.0089999999991</v>
      </c>
      <c r="AM494">
        <f>StagingTable[[#This Row],[ScenarioRevenue]] - StagingTable[[#This Row],[ScenarioCost]]</f>
        <v>4590.6648600000017</v>
      </c>
    </row>
    <row r="495" spans="1:39" x14ac:dyDescent="0.35">
      <c r="A495" t="s">
        <v>594</v>
      </c>
      <c r="B495" s="6">
        <v>45849</v>
      </c>
      <c r="C495" s="2">
        <v>45872</v>
      </c>
      <c r="D495" t="s">
        <v>646</v>
      </c>
      <c r="E495" t="s">
        <v>650</v>
      </c>
      <c r="F495" t="s">
        <v>678</v>
      </c>
      <c r="G495" t="s">
        <v>705</v>
      </c>
      <c r="H495" t="s">
        <v>707</v>
      </c>
      <c r="I495" t="s">
        <v>712</v>
      </c>
      <c r="J495" t="s">
        <v>730</v>
      </c>
      <c r="K495" t="s">
        <v>1312</v>
      </c>
      <c r="L495" s="8">
        <v>389.93</v>
      </c>
      <c r="M495" s="8">
        <v>486.13</v>
      </c>
      <c r="N495" s="8">
        <v>0.13200000000000001</v>
      </c>
      <c r="O495">
        <v>23</v>
      </c>
      <c r="P495">
        <f t="shared" si="112"/>
        <v>23</v>
      </c>
      <c r="Q495">
        <f t="shared" si="113"/>
        <v>9705.0993199999994</v>
      </c>
      <c r="R495">
        <f t="shared" si="114"/>
        <v>8968.39</v>
      </c>
      <c r="S495">
        <f t="shared" si="115"/>
        <v>736.70931999999993</v>
      </c>
      <c r="T495">
        <f t="shared" si="116"/>
        <v>7.5909508569562995E-2</v>
      </c>
      <c r="U495" t="str">
        <f t="shared" si="117"/>
        <v>Jul-2025</v>
      </c>
      <c r="V495" t="str">
        <f t="shared" si="118"/>
        <v>Q3-2025</v>
      </c>
      <c r="W495" t="str">
        <f t="shared" si="119"/>
        <v>Low</v>
      </c>
      <c r="X495" t="str">
        <f t="shared" si="120"/>
        <v>Africa &gt; Kenya &gt; Nakuru</v>
      </c>
      <c r="Y495" t="str" cm="1">
        <f t="array" ref="Y495">TEXT(_xlfn.AGGREGATE(15, 6, IF($E$2:$E$1000=E495, $B$2:$B$1000, ""), 1), "MMM-YYYY")</f>
        <v>Jan-2023</v>
      </c>
      <c r="Z495">
        <f t="shared" si="121"/>
        <v>30</v>
      </c>
      <c r="AA495">
        <f t="shared" si="122"/>
        <v>30</v>
      </c>
      <c r="AB495">
        <f t="shared" si="123"/>
        <v>1473517.9961600001</v>
      </c>
      <c r="AC495">
        <f>SUMIFS($Q$2:Q495, $J$2:J495, J495)</f>
        <v>1324770.7035300001</v>
      </c>
      <c r="AD495">
        <f t="shared" si="124"/>
        <v>0.8990529514959188</v>
      </c>
      <c r="AE495" t="str">
        <f t="shared" si="125"/>
        <v>B</v>
      </c>
      <c r="AF495">
        <f t="shared" si="126"/>
        <v>0</v>
      </c>
      <c r="AG495">
        <f t="shared" si="127"/>
        <v>0</v>
      </c>
      <c r="AH495">
        <f>MIN(StagingTable[[#This Row],[DiscountPct]], ControlPanel!$B$2/100)</f>
        <v>0.13200000000000001</v>
      </c>
      <c r="AI495">
        <f>StagingTable[[#This Row],[UnitCost]] * (1 + ControlPanel!$B$3/100)</f>
        <v>448.41949999999997</v>
      </c>
      <c r="AJ495">
        <f>StagingTable[[#This Row],[Quantity]] * (1 + ControlPanel!$B$4/100)</f>
        <v>27.599999999999998</v>
      </c>
      <c r="AK495">
        <f>StagingTable[[#This Row],[UnitPrice]] * StagingTable[[#This Row],[UpliftedQuantity]] * (1 - StagingTable[[#This Row],[AdjustedDiscountPct]])</f>
        <v>11646.119183999999</v>
      </c>
      <c r="AL495">
        <f>StagingTable[[#This Row],[InflatedUnitCost]] * StagingTable[[#This Row],[UpliftedQuantity]]</f>
        <v>12376.378199999997</v>
      </c>
      <c r="AM495">
        <f>StagingTable[[#This Row],[ScenarioRevenue]] - StagingTable[[#This Row],[ScenarioCost]]</f>
        <v>-730.25901599999816</v>
      </c>
    </row>
    <row r="496" spans="1:39" x14ac:dyDescent="0.35">
      <c r="A496" t="s">
        <v>407</v>
      </c>
      <c r="B496" s="6">
        <v>45360</v>
      </c>
      <c r="C496" s="2">
        <v>45377</v>
      </c>
      <c r="D496" t="s">
        <v>648</v>
      </c>
      <c r="E496" t="s">
        <v>660</v>
      </c>
      <c r="F496" t="s">
        <v>686</v>
      </c>
      <c r="G496" t="s">
        <v>702</v>
      </c>
      <c r="H496" t="s">
        <v>711</v>
      </c>
      <c r="I496" t="s">
        <v>714</v>
      </c>
      <c r="J496" t="s">
        <v>730</v>
      </c>
      <c r="K496" t="s">
        <v>1126</v>
      </c>
      <c r="L496" s="8">
        <v>1137.4100000000001</v>
      </c>
      <c r="M496" s="8">
        <v>1680.93</v>
      </c>
      <c r="N496" s="8">
        <v>0.254</v>
      </c>
      <c r="O496">
        <v>7</v>
      </c>
      <c r="P496">
        <f t="shared" si="112"/>
        <v>17</v>
      </c>
      <c r="Q496">
        <f t="shared" si="113"/>
        <v>8777.81646</v>
      </c>
      <c r="R496">
        <f t="shared" si="114"/>
        <v>7961.8700000000008</v>
      </c>
      <c r="S496">
        <f t="shared" si="115"/>
        <v>815.94645999999921</v>
      </c>
      <c r="T496">
        <f t="shared" si="116"/>
        <v>9.2955516183121381E-2</v>
      </c>
      <c r="U496" t="str">
        <f t="shared" si="117"/>
        <v>Mar-2024</v>
      </c>
      <c r="V496" t="str">
        <f t="shared" si="118"/>
        <v>Q1-2024</v>
      </c>
      <c r="W496" t="str">
        <f t="shared" si="119"/>
        <v>High</v>
      </c>
      <c r="X496" t="str">
        <f t="shared" si="120"/>
        <v>Americas &gt; USA &gt; San Francisco</v>
      </c>
      <c r="Y496" t="str" cm="1">
        <f t="array" ref="Y496">TEXT(_xlfn.AGGREGATE(15, 6, IF($E$2:$E$1000=E496, $B$2:$B$1000, ""), 1), "MMM-YYYY")</f>
        <v>Jan-2023</v>
      </c>
      <c r="Z496">
        <f t="shared" si="121"/>
        <v>14</v>
      </c>
      <c r="AA496">
        <f t="shared" si="122"/>
        <v>14</v>
      </c>
      <c r="AB496">
        <f t="shared" si="123"/>
        <v>1473517.9961600001</v>
      </c>
      <c r="AC496">
        <f>SUMIFS($Q$2:Q496, $J$2:J496, J496)</f>
        <v>1333548.5199899999</v>
      </c>
      <c r="AD496">
        <f t="shared" si="124"/>
        <v>0.90500999883628042</v>
      </c>
      <c r="AE496" t="str">
        <f t="shared" si="125"/>
        <v>B</v>
      </c>
      <c r="AF496">
        <f t="shared" si="126"/>
        <v>0</v>
      </c>
      <c r="AG496">
        <f t="shared" si="127"/>
        <v>1</v>
      </c>
      <c r="AH496">
        <f>MIN(StagingTable[[#This Row],[DiscountPct]], ControlPanel!$B$2/100)</f>
        <v>0.25</v>
      </c>
      <c r="AI496">
        <f>StagingTable[[#This Row],[UnitCost]] * (1 + ControlPanel!$B$3/100)</f>
        <v>1308.0215000000001</v>
      </c>
      <c r="AJ496">
        <f>StagingTable[[#This Row],[Quantity]] * (1 + ControlPanel!$B$4/100)</f>
        <v>8.4</v>
      </c>
      <c r="AK496">
        <f>StagingTable[[#This Row],[UnitPrice]] * StagingTable[[#This Row],[UpliftedQuantity]] * (1 - StagingTable[[#This Row],[AdjustedDiscountPct]])</f>
        <v>10589.859</v>
      </c>
      <c r="AL496">
        <f>StagingTable[[#This Row],[InflatedUnitCost]] * StagingTable[[#This Row],[UpliftedQuantity]]</f>
        <v>10987.3806</v>
      </c>
      <c r="AM496">
        <f>StagingTable[[#This Row],[ScenarioRevenue]] - StagingTable[[#This Row],[ScenarioCost]]</f>
        <v>-397.52160000000003</v>
      </c>
    </row>
    <row r="497" spans="1:39" x14ac:dyDescent="0.35">
      <c r="A497" t="s">
        <v>443</v>
      </c>
      <c r="B497" s="6">
        <v>45784</v>
      </c>
      <c r="C497" s="2">
        <v>45790</v>
      </c>
      <c r="D497" t="s">
        <v>647</v>
      </c>
      <c r="E497" t="s">
        <v>654</v>
      </c>
      <c r="F497" t="s">
        <v>668</v>
      </c>
      <c r="G497" t="s">
        <v>706</v>
      </c>
      <c r="H497" t="s">
        <v>711</v>
      </c>
      <c r="I497" t="s">
        <v>713</v>
      </c>
      <c r="J497" t="s">
        <v>730</v>
      </c>
      <c r="K497" t="s">
        <v>1162</v>
      </c>
      <c r="L497" s="8">
        <v>935.98</v>
      </c>
      <c r="M497" s="8">
        <v>2077.69</v>
      </c>
      <c r="N497" s="8">
        <v>0.17499999999999999</v>
      </c>
      <c r="O497">
        <v>5</v>
      </c>
      <c r="P497">
        <f t="shared" si="112"/>
        <v>6</v>
      </c>
      <c r="Q497">
        <f t="shared" si="113"/>
        <v>8570.4712500000005</v>
      </c>
      <c r="R497">
        <f t="shared" si="114"/>
        <v>4679.8999999999996</v>
      </c>
      <c r="S497">
        <f t="shared" si="115"/>
        <v>3890.5712500000009</v>
      </c>
      <c r="T497">
        <f t="shared" si="116"/>
        <v>0.45395067978321502</v>
      </c>
      <c r="U497" t="str">
        <f t="shared" si="117"/>
        <v>May-2025</v>
      </c>
      <c r="V497" t="str">
        <f t="shared" si="118"/>
        <v>Q2-2025</v>
      </c>
      <c r="W497" t="str">
        <f t="shared" si="119"/>
        <v>High</v>
      </c>
      <c r="X497" t="str">
        <f t="shared" si="120"/>
        <v>Asia &gt; India &gt; Bengaluru</v>
      </c>
      <c r="Y497" t="str" cm="1">
        <f t="array" ref="Y497">TEXT(_xlfn.AGGREGATE(15, 6, IF($E$2:$E$1000=E497, $B$2:$B$1000, ""), 1), "MMM-YYYY")</f>
        <v>Jan-2023</v>
      </c>
      <c r="Z497">
        <f t="shared" si="121"/>
        <v>28</v>
      </c>
      <c r="AA497">
        <f t="shared" si="122"/>
        <v>28</v>
      </c>
      <c r="AB497">
        <f t="shared" si="123"/>
        <v>1473517.9961600001</v>
      </c>
      <c r="AC497">
        <f>SUMIFS($Q$2:Q497, $J$2:J497, J497)</f>
        <v>1342118.9912399999</v>
      </c>
      <c r="AD497">
        <f t="shared" si="124"/>
        <v>0.91082633177034344</v>
      </c>
      <c r="AE497" t="str">
        <f t="shared" si="125"/>
        <v>B</v>
      </c>
      <c r="AF497">
        <f t="shared" si="126"/>
        <v>1</v>
      </c>
      <c r="AG497">
        <f t="shared" si="127"/>
        <v>0</v>
      </c>
      <c r="AH497">
        <f>MIN(StagingTable[[#This Row],[DiscountPct]], ControlPanel!$B$2/100)</f>
        <v>0.17499999999999999</v>
      </c>
      <c r="AI497">
        <f>StagingTable[[#This Row],[UnitCost]] * (1 + ControlPanel!$B$3/100)</f>
        <v>1076.377</v>
      </c>
      <c r="AJ497">
        <f>StagingTable[[#This Row],[Quantity]] * (1 + ControlPanel!$B$4/100)</f>
        <v>6</v>
      </c>
      <c r="AK497">
        <f>StagingTable[[#This Row],[UnitPrice]] * StagingTable[[#This Row],[UpliftedQuantity]] * (1 - StagingTable[[#This Row],[AdjustedDiscountPct]])</f>
        <v>10284.565499999999</v>
      </c>
      <c r="AL497">
        <f>StagingTable[[#This Row],[InflatedUnitCost]] * StagingTable[[#This Row],[UpliftedQuantity]]</f>
        <v>6458.2619999999997</v>
      </c>
      <c r="AM497">
        <f>StagingTable[[#This Row],[ScenarioRevenue]] - StagingTable[[#This Row],[ScenarioCost]]</f>
        <v>3826.3034999999991</v>
      </c>
    </row>
    <row r="498" spans="1:39" x14ac:dyDescent="0.35">
      <c r="A498" t="s">
        <v>547</v>
      </c>
      <c r="B498" s="6">
        <v>45155</v>
      </c>
      <c r="C498" s="2">
        <v>45172</v>
      </c>
      <c r="D498" t="s">
        <v>646</v>
      </c>
      <c r="E498" t="s">
        <v>661</v>
      </c>
      <c r="F498" t="s">
        <v>687</v>
      </c>
      <c r="G498" t="s">
        <v>706</v>
      </c>
      <c r="H498" t="s">
        <v>707</v>
      </c>
      <c r="I498" t="s">
        <v>720</v>
      </c>
      <c r="J498" t="s">
        <v>730</v>
      </c>
      <c r="K498" t="s">
        <v>1266</v>
      </c>
      <c r="L498" s="8">
        <v>676.37</v>
      </c>
      <c r="M498" s="8">
        <v>1276.67</v>
      </c>
      <c r="N498" s="8">
        <v>6.6000000000000003E-2</v>
      </c>
      <c r="O498">
        <v>7</v>
      </c>
      <c r="P498">
        <f t="shared" si="112"/>
        <v>17</v>
      </c>
      <c r="Q498">
        <f t="shared" si="113"/>
        <v>8346.8684599999997</v>
      </c>
      <c r="R498">
        <f t="shared" si="114"/>
        <v>4734.59</v>
      </c>
      <c r="S498">
        <f t="shared" si="115"/>
        <v>3612.2784599999995</v>
      </c>
      <c r="T498">
        <f t="shared" si="116"/>
        <v>0.4327705027712872</v>
      </c>
      <c r="U498" t="str">
        <f t="shared" si="117"/>
        <v>Aug-2023</v>
      </c>
      <c r="V498" t="str">
        <f t="shared" si="118"/>
        <v>Q3-2023</v>
      </c>
      <c r="W498" t="str">
        <f t="shared" si="119"/>
        <v>Medium</v>
      </c>
      <c r="X498" t="str">
        <f t="shared" si="120"/>
        <v>Africa &gt; South Africa &gt; Durban</v>
      </c>
      <c r="Y498" t="str" cm="1">
        <f t="array" ref="Y498">TEXT(_xlfn.AGGREGATE(15, 6, IF($E$2:$E$1000=E498, $B$2:$B$1000, ""), 1), "MMM-YYYY")</f>
        <v>Jan-2023</v>
      </c>
      <c r="Z498">
        <f t="shared" si="121"/>
        <v>7</v>
      </c>
      <c r="AA498">
        <f t="shared" si="122"/>
        <v>7</v>
      </c>
      <c r="AB498">
        <f t="shared" si="123"/>
        <v>1473517.9961600001</v>
      </c>
      <c r="AC498">
        <f>SUMIFS($Q$2:Q498, $J$2:J498, J498)</f>
        <v>1350465.8596999999</v>
      </c>
      <c r="AD498">
        <f t="shared" si="124"/>
        <v>0.916490917124409</v>
      </c>
      <c r="AE498" t="str">
        <f t="shared" si="125"/>
        <v>B</v>
      </c>
      <c r="AF498">
        <f t="shared" si="126"/>
        <v>0</v>
      </c>
      <c r="AG498">
        <f t="shared" si="127"/>
        <v>0</v>
      </c>
      <c r="AH498">
        <f>MIN(StagingTable[[#This Row],[DiscountPct]], ControlPanel!$B$2/100)</f>
        <v>6.6000000000000003E-2</v>
      </c>
      <c r="AI498">
        <f>StagingTable[[#This Row],[UnitCost]] * (1 + ControlPanel!$B$3/100)</f>
        <v>777.82549999999992</v>
      </c>
      <c r="AJ498">
        <f>StagingTable[[#This Row],[Quantity]] * (1 + ControlPanel!$B$4/100)</f>
        <v>8.4</v>
      </c>
      <c r="AK498">
        <f>StagingTable[[#This Row],[UnitPrice]] * StagingTable[[#This Row],[UpliftedQuantity]] * (1 - StagingTable[[#This Row],[AdjustedDiscountPct]])</f>
        <v>10016.242151999999</v>
      </c>
      <c r="AL498">
        <f>StagingTable[[#This Row],[InflatedUnitCost]] * StagingTable[[#This Row],[UpliftedQuantity]]</f>
        <v>6533.7341999999999</v>
      </c>
      <c r="AM498">
        <f>StagingTable[[#This Row],[ScenarioRevenue]] - StagingTable[[#This Row],[ScenarioCost]]</f>
        <v>3482.507951999999</v>
      </c>
    </row>
    <row r="499" spans="1:39" x14ac:dyDescent="0.35">
      <c r="A499" t="s">
        <v>449</v>
      </c>
      <c r="B499" s="6">
        <v>45217</v>
      </c>
      <c r="C499" s="2">
        <v>45219</v>
      </c>
      <c r="D499" t="s">
        <v>646</v>
      </c>
      <c r="E499" t="s">
        <v>650</v>
      </c>
      <c r="F499" t="s">
        <v>662</v>
      </c>
      <c r="G499" t="s">
        <v>704</v>
      </c>
      <c r="H499" t="s">
        <v>707</v>
      </c>
      <c r="I499" t="s">
        <v>713</v>
      </c>
      <c r="J499" t="s">
        <v>730</v>
      </c>
      <c r="K499" t="s">
        <v>1168</v>
      </c>
      <c r="L499" s="8">
        <v>774.12</v>
      </c>
      <c r="M499" s="8">
        <v>908.3</v>
      </c>
      <c r="N499" s="8">
        <v>0</v>
      </c>
      <c r="O499">
        <v>9</v>
      </c>
      <c r="P499">
        <f t="shared" si="112"/>
        <v>2</v>
      </c>
      <c r="Q499">
        <f t="shared" si="113"/>
        <v>8174.7</v>
      </c>
      <c r="R499">
        <f t="shared" si="114"/>
        <v>6967.08</v>
      </c>
      <c r="S499">
        <f t="shared" si="115"/>
        <v>1207.6199999999999</v>
      </c>
      <c r="T499">
        <f t="shared" si="116"/>
        <v>0.14772652207420456</v>
      </c>
      <c r="U499" t="str">
        <f t="shared" si="117"/>
        <v>Oct-2023</v>
      </c>
      <c r="V499" t="str">
        <f t="shared" si="118"/>
        <v>Q4-2023</v>
      </c>
      <c r="W499" t="str">
        <f t="shared" si="119"/>
        <v>Medium</v>
      </c>
      <c r="X499" t="str">
        <f t="shared" si="120"/>
        <v>Africa &gt; Kenya &gt; Kisumu</v>
      </c>
      <c r="Y499" t="str" cm="1">
        <f t="array" ref="Y499">TEXT(_xlfn.AGGREGATE(15, 6, IF($E$2:$E$1000=E499, $B$2:$B$1000, ""), 1), "MMM-YYYY")</f>
        <v>Jan-2023</v>
      </c>
      <c r="Z499">
        <f t="shared" si="121"/>
        <v>9</v>
      </c>
      <c r="AA499">
        <f t="shared" si="122"/>
        <v>9</v>
      </c>
      <c r="AB499">
        <f t="shared" si="123"/>
        <v>1473517.9961600001</v>
      </c>
      <c r="AC499">
        <f>SUMIFS($Q$2:Q499, $J$2:J499, J499)</f>
        <v>1358640.5596999999</v>
      </c>
      <c r="AD499">
        <f t="shared" si="124"/>
        <v>0.92203866070222984</v>
      </c>
      <c r="AE499" t="str">
        <f t="shared" si="125"/>
        <v>B</v>
      </c>
      <c r="AF499">
        <f t="shared" si="126"/>
        <v>1</v>
      </c>
      <c r="AG499">
        <f t="shared" si="127"/>
        <v>0</v>
      </c>
      <c r="AH499">
        <f>MIN(StagingTable[[#This Row],[DiscountPct]], ControlPanel!$B$2/100)</f>
        <v>0</v>
      </c>
      <c r="AI499">
        <f>StagingTable[[#This Row],[UnitCost]] * (1 + ControlPanel!$B$3/100)</f>
        <v>890.23799999999994</v>
      </c>
      <c r="AJ499">
        <f>StagingTable[[#This Row],[Quantity]] * (1 + ControlPanel!$B$4/100)</f>
        <v>10.799999999999999</v>
      </c>
      <c r="AK499">
        <f>StagingTable[[#This Row],[UnitPrice]] * StagingTable[[#This Row],[UpliftedQuantity]] * (1 - StagingTable[[#This Row],[AdjustedDiscountPct]])</f>
        <v>9809.64</v>
      </c>
      <c r="AL499">
        <f>StagingTable[[#This Row],[InflatedUnitCost]] * StagingTable[[#This Row],[UpliftedQuantity]]</f>
        <v>9614.5703999999987</v>
      </c>
      <c r="AM499">
        <f>StagingTable[[#This Row],[ScenarioRevenue]] - StagingTable[[#This Row],[ScenarioCost]]</f>
        <v>195.06960000000072</v>
      </c>
    </row>
    <row r="500" spans="1:39" x14ac:dyDescent="0.35">
      <c r="A500" t="s">
        <v>515</v>
      </c>
      <c r="B500" s="6">
        <v>45408</v>
      </c>
      <c r="C500" s="2">
        <v>45415</v>
      </c>
      <c r="D500" t="s">
        <v>649</v>
      </c>
      <c r="E500" t="s">
        <v>658</v>
      </c>
      <c r="F500" t="s">
        <v>683</v>
      </c>
      <c r="G500" t="s">
        <v>703</v>
      </c>
      <c r="H500" t="s">
        <v>710</v>
      </c>
      <c r="I500" t="s">
        <v>725</v>
      </c>
      <c r="J500" t="s">
        <v>730</v>
      </c>
      <c r="K500" t="s">
        <v>1234</v>
      </c>
      <c r="L500" s="8">
        <v>1232.77</v>
      </c>
      <c r="M500" s="8">
        <v>891.73</v>
      </c>
      <c r="N500" s="8">
        <v>0.16700000000000001</v>
      </c>
      <c r="O500">
        <v>11</v>
      </c>
      <c r="P500">
        <f t="shared" si="112"/>
        <v>7</v>
      </c>
      <c r="Q500">
        <f t="shared" si="113"/>
        <v>8170.9219899999998</v>
      </c>
      <c r="R500">
        <f t="shared" si="114"/>
        <v>13560.47</v>
      </c>
      <c r="S500">
        <f t="shared" si="115"/>
        <v>-5389.5480099999995</v>
      </c>
      <c r="T500">
        <f t="shared" si="116"/>
        <v>-0.65960096260813761</v>
      </c>
      <c r="U500" t="str">
        <f t="shared" si="117"/>
        <v>Apr-2024</v>
      </c>
      <c r="V500" t="str">
        <f t="shared" si="118"/>
        <v>Q2-2024</v>
      </c>
      <c r="W500" t="str">
        <f t="shared" si="119"/>
        <v>Medium</v>
      </c>
      <c r="X500" t="str">
        <f t="shared" si="120"/>
        <v>Europe &gt; United Kingdom &gt; London</v>
      </c>
      <c r="Y500" t="str" cm="1">
        <f t="array" ref="Y500">TEXT(_xlfn.AGGREGATE(15, 6, IF($E$2:$E$1000=E500, $B$2:$B$1000, ""), 1), "MMM-YYYY")</f>
        <v>Jan-2023</v>
      </c>
      <c r="Z500">
        <f t="shared" si="121"/>
        <v>15</v>
      </c>
      <c r="AA500">
        <f t="shared" si="122"/>
        <v>15</v>
      </c>
      <c r="AB500">
        <f t="shared" si="123"/>
        <v>1473517.9961600001</v>
      </c>
      <c r="AC500">
        <f>SUMIFS($Q$2:Q500, $J$2:J500, J500)</f>
        <v>1366811.4816899998</v>
      </c>
      <c r="AD500">
        <f t="shared" si="124"/>
        <v>0.92758384034122532</v>
      </c>
      <c r="AE500" t="str">
        <f t="shared" si="125"/>
        <v>B</v>
      </c>
      <c r="AF500">
        <f t="shared" si="126"/>
        <v>1</v>
      </c>
      <c r="AG500">
        <f t="shared" si="127"/>
        <v>0</v>
      </c>
      <c r="AH500">
        <f>MIN(StagingTable[[#This Row],[DiscountPct]], ControlPanel!$B$2/100)</f>
        <v>0.16700000000000001</v>
      </c>
      <c r="AI500">
        <f>StagingTable[[#This Row],[UnitCost]] * (1 + ControlPanel!$B$3/100)</f>
        <v>1417.6854999999998</v>
      </c>
      <c r="AJ500">
        <f>StagingTable[[#This Row],[Quantity]] * (1 + ControlPanel!$B$4/100)</f>
        <v>13.2</v>
      </c>
      <c r="AK500">
        <f>StagingTable[[#This Row],[UnitPrice]] * StagingTable[[#This Row],[UpliftedQuantity]] * (1 - StagingTable[[#This Row],[AdjustedDiscountPct]])</f>
        <v>9805.1063879999983</v>
      </c>
      <c r="AL500">
        <f>StagingTable[[#This Row],[InflatedUnitCost]] * StagingTable[[#This Row],[UpliftedQuantity]]</f>
        <v>18713.448599999996</v>
      </c>
      <c r="AM500">
        <f>StagingTable[[#This Row],[ScenarioRevenue]] - StagingTable[[#This Row],[ScenarioCost]]</f>
        <v>-8908.3422119999977</v>
      </c>
    </row>
    <row r="501" spans="1:39" x14ac:dyDescent="0.35">
      <c r="A501" t="s">
        <v>441</v>
      </c>
      <c r="B501" s="6">
        <v>45522</v>
      </c>
      <c r="C501" s="2">
        <v>45547</v>
      </c>
      <c r="D501" t="s">
        <v>647</v>
      </c>
      <c r="E501" t="s">
        <v>654</v>
      </c>
      <c r="F501" t="s">
        <v>691</v>
      </c>
      <c r="G501" t="s">
        <v>704</v>
      </c>
      <c r="H501" t="s">
        <v>709</v>
      </c>
      <c r="I501" t="s">
        <v>712</v>
      </c>
      <c r="J501" t="s">
        <v>730</v>
      </c>
      <c r="K501" t="s">
        <v>1160</v>
      </c>
      <c r="L501" s="8">
        <v>1154.03</v>
      </c>
      <c r="M501" s="8">
        <v>1590.36</v>
      </c>
      <c r="N501" s="8">
        <v>0.3</v>
      </c>
      <c r="O501">
        <v>7</v>
      </c>
      <c r="P501">
        <f t="shared" si="112"/>
        <v>25</v>
      </c>
      <c r="Q501">
        <f t="shared" si="113"/>
        <v>7792.7639999999983</v>
      </c>
      <c r="R501">
        <f t="shared" si="114"/>
        <v>8078.21</v>
      </c>
      <c r="S501">
        <f t="shared" si="115"/>
        <v>-285.44600000000173</v>
      </c>
      <c r="T501">
        <f t="shared" si="116"/>
        <v>-3.6629622044245379E-2</v>
      </c>
      <c r="U501" t="str">
        <f t="shared" si="117"/>
        <v>Aug-2024</v>
      </c>
      <c r="V501" t="str">
        <f t="shared" si="118"/>
        <v>Q3-2024</v>
      </c>
      <c r="W501" t="str">
        <f t="shared" si="119"/>
        <v>Medium</v>
      </c>
      <c r="X501" t="str">
        <f t="shared" si="120"/>
        <v>Asia &gt; India &gt; Mumbai</v>
      </c>
      <c r="Y501" t="str" cm="1">
        <f t="array" ref="Y501">TEXT(_xlfn.AGGREGATE(15, 6, IF($E$2:$E$1000=E501, $B$2:$B$1000, ""), 1), "MMM-YYYY")</f>
        <v>Jan-2023</v>
      </c>
      <c r="Z501">
        <f t="shared" si="121"/>
        <v>19</v>
      </c>
      <c r="AA501">
        <f t="shared" si="122"/>
        <v>19</v>
      </c>
      <c r="AB501">
        <f t="shared" si="123"/>
        <v>1473517.9961600001</v>
      </c>
      <c r="AC501">
        <f>SUMIFS($Q$2:Q501, $J$2:J501, J501)</f>
        <v>1374604.2456899998</v>
      </c>
      <c r="AD501">
        <f t="shared" si="124"/>
        <v>0.93287238382716031</v>
      </c>
      <c r="AE501" t="str">
        <f t="shared" si="125"/>
        <v>B</v>
      </c>
      <c r="AF501">
        <f t="shared" si="126"/>
        <v>0</v>
      </c>
      <c r="AG501">
        <f t="shared" si="127"/>
        <v>1</v>
      </c>
      <c r="AH501">
        <f>MIN(StagingTable[[#This Row],[DiscountPct]], ControlPanel!$B$2/100)</f>
        <v>0.25</v>
      </c>
      <c r="AI501">
        <f>StagingTable[[#This Row],[UnitCost]] * (1 + ControlPanel!$B$3/100)</f>
        <v>1327.1344999999999</v>
      </c>
      <c r="AJ501">
        <f>StagingTable[[#This Row],[Quantity]] * (1 + ControlPanel!$B$4/100)</f>
        <v>8.4</v>
      </c>
      <c r="AK501">
        <f>StagingTable[[#This Row],[UnitPrice]] * StagingTable[[#This Row],[UpliftedQuantity]] * (1 - StagingTable[[#This Row],[AdjustedDiscountPct]])</f>
        <v>10019.268</v>
      </c>
      <c r="AL501">
        <f>StagingTable[[#This Row],[InflatedUnitCost]] * StagingTable[[#This Row],[UpliftedQuantity]]</f>
        <v>11147.9298</v>
      </c>
      <c r="AM501">
        <f>StagingTable[[#This Row],[ScenarioRevenue]] - StagingTable[[#This Row],[ScenarioCost]]</f>
        <v>-1128.6617999999999</v>
      </c>
    </row>
    <row r="502" spans="1:39" x14ac:dyDescent="0.35">
      <c r="A502" t="s">
        <v>569</v>
      </c>
      <c r="B502" s="6">
        <v>45535</v>
      </c>
      <c r="C502" s="2">
        <v>45561</v>
      </c>
      <c r="D502" t="s">
        <v>647</v>
      </c>
      <c r="E502" t="s">
        <v>652</v>
      </c>
      <c r="F502" t="s">
        <v>689</v>
      </c>
      <c r="G502" t="s">
        <v>702</v>
      </c>
      <c r="H502" t="s">
        <v>708</v>
      </c>
      <c r="I502" t="s">
        <v>714</v>
      </c>
      <c r="J502" t="s">
        <v>730</v>
      </c>
      <c r="K502" t="s">
        <v>1287</v>
      </c>
      <c r="L502" s="8">
        <v>1189.03</v>
      </c>
      <c r="M502" s="8">
        <v>2949.62</v>
      </c>
      <c r="N502" s="8">
        <v>0.125</v>
      </c>
      <c r="O502">
        <v>3</v>
      </c>
      <c r="P502">
        <f t="shared" si="112"/>
        <v>26</v>
      </c>
      <c r="Q502">
        <f t="shared" si="113"/>
        <v>7742.7525000000005</v>
      </c>
      <c r="R502">
        <f t="shared" si="114"/>
        <v>3567.09</v>
      </c>
      <c r="S502">
        <f t="shared" si="115"/>
        <v>4175.6625000000004</v>
      </c>
      <c r="T502">
        <f t="shared" si="116"/>
        <v>0.53929949330034765</v>
      </c>
      <c r="U502" t="str">
        <f t="shared" si="117"/>
        <v>Aug-2024</v>
      </c>
      <c r="V502" t="str">
        <f t="shared" si="118"/>
        <v>Q3-2024</v>
      </c>
      <c r="W502" t="str">
        <f t="shared" si="119"/>
        <v>High</v>
      </c>
      <c r="X502" t="str">
        <f t="shared" si="120"/>
        <v>Asia &gt; Japan &gt; Tokyo</v>
      </c>
      <c r="Y502" t="str" cm="1">
        <f t="array" ref="Y502">TEXT(_xlfn.AGGREGATE(15, 6, IF($E$2:$E$1000=E502, $B$2:$B$1000, ""), 1), "MMM-YYYY")</f>
        <v>Mar-2023</v>
      </c>
      <c r="Z502">
        <f t="shared" si="121"/>
        <v>17</v>
      </c>
      <c r="AA502">
        <f t="shared" si="122"/>
        <v>17</v>
      </c>
      <c r="AB502">
        <f t="shared" si="123"/>
        <v>1473517.9961600001</v>
      </c>
      <c r="AC502">
        <f>SUMIFS($Q$2:Q502, $J$2:J502, J502)</f>
        <v>1382346.9981899997</v>
      </c>
      <c r="AD502">
        <f t="shared" si="124"/>
        <v>0.93812698711003684</v>
      </c>
      <c r="AE502" t="str">
        <f t="shared" si="125"/>
        <v>B</v>
      </c>
      <c r="AF502">
        <f t="shared" si="126"/>
        <v>0</v>
      </c>
      <c r="AG502">
        <f t="shared" si="127"/>
        <v>0</v>
      </c>
      <c r="AH502">
        <f>MIN(StagingTable[[#This Row],[DiscountPct]], ControlPanel!$B$2/100)</f>
        <v>0.125</v>
      </c>
      <c r="AI502">
        <f>StagingTable[[#This Row],[UnitCost]] * (1 + ControlPanel!$B$3/100)</f>
        <v>1367.3844999999999</v>
      </c>
      <c r="AJ502">
        <f>StagingTable[[#This Row],[Quantity]] * (1 + ControlPanel!$B$4/100)</f>
        <v>3.5999999999999996</v>
      </c>
      <c r="AK502">
        <f>StagingTable[[#This Row],[UnitPrice]] * StagingTable[[#This Row],[UpliftedQuantity]] * (1 - StagingTable[[#This Row],[AdjustedDiscountPct]])</f>
        <v>9291.3029999999981</v>
      </c>
      <c r="AL502">
        <f>StagingTable[[#This Row],[InflatedUnitCost]] * StagingTable[[#This Row],[UpliftedQuantity]]</f>
        <v>4922.5841999999993</v>
      </c>
      <c r="AM502">
        <f>StagingTable[[#This Row],[ScenarioRevenue]] - StagingTable[[#This Row],[ScenarioCost]]</f>
        <v>4368.7187999999987</v>
      </c>
    </row>
    <row r="503" spans="1:39" x14ac:dyDescent="0.35">
      <c r="A503" t="s">
        <v>497</v>
      </c>
      <c r="B503" s="6">
        <v>45775</v>
      </c>
      <c r="C503" s="2">
        <v>45796</v>
      </c>
      <c r="D503" t="s">
        <v>649</v>
      </c>
      <c r="E503" t="s">
        <v>656</v>
      </c>
      <c r="F503" t="s">
        <v>671</v>
      </c>
      <c r="G503" t="s">
        <v>701</v>
      </c>
      <c r="H503" t="s">
        <v>710</v>
      </c>
      <c r="I503" t="s">
        <v>717</v>
      </c>
      <c r="J503" t="s">
        <v>730</v>
      </c>
      <c r="K503" t="s">
        <v>1216</v>
      </c>
      <c r="L503" s="8">
        <v>350.76</v>
      </c>
      <c r="M503" s="8">
        <v>492.18</v>
      </c>
      <c r="N503" s="8">
        <v>5.2999999999999999E-2</v>
      </c>
      <c r="O503">
        <v>14</v>
      </c>
      <c r="P503">
        <f t="shared" si="112"/>
        <v>21</v>
      </c>
      <c r="Q503">
        <f t="shared" si="113"/>
        <v>6525.3224399999999</v>
      </c>
      <c r="R503">
        <f t="shared" si="114"/>
        <v>4910.6399999999994</v>
      </c>
      <c r="S503">
        <f t="shared" si="115"/>
        <v>1614.6824400000005</v>
      </c>
      <c r="T503">
        <f t="shared" si="116"/>
        <v>0.2474486823979844</v>
      </c>
      <c r="U503" t="str">
        <f t="shared" si="117"/>
        <v>Apr-2025</v>
      </c>
      <c r="V503" t="str">
        <f t="shared" si="118"/>
        <v>Q2-2025</v>
      </c>
      <c r="W503" t="str">
        <f t="shared" si="119"/>
        <v>Low</v>
      </c>
      <c r="X503" t="str">
        <f t="shared" si="120"/>
        <v>Europe &gt; Germany &gt; Berlin</v>
      </c>
      <c r="Y503" t="str" cm="1">
        <f t="array" ref="Y503">TEXT(_xlfn.AGGREGATE(15, 6, IF($E$2:$E$1000=E503, $B$2:$B$1000, ""), 1), "MMM-YYYY")</f>
        <v>Jan-2023</v>
      </c>
      <c r="Z503">
        <f t="shared" si="121"/>
        <v>27</v>
      </c>
      <c r="AA503">
        <f t="shared" si="122"/>
        <v>27</v>
      </c>
      <c r="AB503">
        <f t="shared" si="123"/>
        <v>1473517.9961600001</v>
      </c>
      <c r="AC503">
        <f>SUMIFS($Q$2:Q503, $J$2:J503, J503)</f>
        <v>1388872.3206299997</v>
      </c>
      <c r="AD503">
        <f t="shared" si="124"/>
        <v>0.94255538395147687</v>
      </c>
      <c r="AE503" t="str">
        <f t="shared" si="125"/>
        <v>B</v>
      </c>
      <c r="AF503">
        <f t="shared" si="126"/>
        <v>0</v>
      </c>
      <c r="AG503">
        <f t="shared" si="127"/>
        <v>0</v>
      </c>
      <c r="AH503">
        <f>MIN(StagingTable[[#This Row],[DiscountPct]], ControlPanel!$B$2/100)</f>
        <v>5.2999999999999999E-2</v>
      </c>
      <c r="AI503">
        <f>StagingTable[[#This Row],[UnitCost]] * (1 + ControlPanel!$B$3/100)</f>
        <v>403.37399999999997</v>
      </c>
      <c r="AJ503">
        <f>StagingTable[[#This Row],[Quantity]] * (1 + ControlPanel!$B$4/100)</f>
        <v>16.8</v>
      </c>
      <c r="AK503">
        <f>StagingTable[[#This Row],[UnitPrice]] * StagingTable[[#This Row],[UpliftedQuantity]] * (1 - StagingTable[[#This Row],[AdjustedDiscountPct]])</f>
        <v>7830.386927999999</v>
      </c>
      <c r="AL503">
        <f>StagingTable[[#This Row],[InflatedUnitCost]] * StagingTable[[#This Row],[UpliftedQuantity]]</f>
        <v>6776.6831999999995</v>
      </c>
      <c r="AM503">
        <f>StagingTable[[#This Row],[ScenarioRevenue]] - StagingTable[[#This Row],[ScenarioCost]]</f>
        <v>1053.7037279999995</v>
      </c>
    </row>
    <row r="504" spans="1:39" x14ac:dyDescent="0.35">
      <c r="A504" t="s">
        <v>109</v>
      </c>
      <c r="B504" s="6">
        <v>45910</v>
      </c>
      <c r="C504" s="2">
        <v>45930</v>
      </c>
      <c r="D504" t="s">
        <v>646</v>
      </c>
      <c r="E504" t="s">
        <v>650</v>
      </c>
      <c r="F504" t="s">
        <v>675</v>
      </c>
      <c r="G504" t="s">
        <v>701</v>
      </c>
      <c r="H504" t="s">
        <v>711</v>
      </c>
      <c r="I504" t="s">
        <v>716</v>
      </c>
      <c r="J504" t="s">
        <v>730</v>
      </c>
      <c r="K504" t="s">
        <v>828</v>
      </c>
      <c r="L504" s="8">
        <v>1009.48</v>
      </c>
      <c r="M504" s="8">
        <v>1088.81</v>
      </c>
      <c r="N504" s="8">
        <v>0.16</v>
      </c>
      <c r="O504">
        <v>7</v>
      </c>
      <c r="P504">
        <f t="shared" si="112"/>
        <v>20</v>
      </c>
      <c r="Q504">
        <f t="shared" si="113"/>
        <v>6402.2028</v>
      </c>
      <c r="R504">
        <f t="shared" si="114"/>
        <v>7066.3600000000006</v>
      </c>
      <c r="S504">
        <f t="shared" si="115"/>
        <v>-664.15720000000056</v>
      </c>
      <c r="T504">
        <f t="shared" si="116"/>
        <v>-0.10373885688219694</v>
      </c>
      <c r="U504" t="str">
        <f t="shared" si="117"/>
        <v>Sep-2025</v>
      </c>
      <c r="V504" t="str">
        <f t="shared" si="118"/>
        <v>Q3-2025</v>
      </c>
      <c r="W504" t="str">
        <f t="shared" si="119"/>
        <v>Medium</v>
      </c>
      <c r="X504" t="str">
        <f t="shared" si="120"/>
        <v>Africa &gt; Kenya &gt; Mombasa</v>
      </c>
      <c r="Y504" t="str" cm="1">
        <f t="array" ref="Y504">TEXT(_xlfn.AGGREGATE(15, 6, IF($E$2:$E$1000=E504, $B$2:$B$1000, ""), 1), "MMM-YYYY")</f>
        <v>Jan-2023</v>
      </c>
      <c r="Z504">
        <f t="shared" si="121"/>
        <v>32</v>
      </c>
      <c r="AA504">
        <f t="shared" si="122"/>
        <v>32</v>
      </c>
      <c r="AB504">
        <f t="shared" si="123"/>
        <v>1473517.9961600001</v>
      </c>
      <c r="AC504">
        <f>SUMIFS($Q$2:Q504, $J$2:J504, J504)</f>
        <v>1395274.5234299998</v>
      </c>
      <c r="AD504">
        <f t="shared" si="124"/>
        <v>0.94690022589890088</v>
      </c>
      <c r="AE504" t="str">
        <f t="shared" si="125"/>
        <v>B</v>
      </c>
      <c r="AF504">
        <f t="shared" si="126"/>
        <v>0</v>
      </c>
      <c r="AG504">
        <f t="shared" si="127"/>
        <v>0</v>
      </c>
      <c r="AH504">
        <f>MIN(StagingTable[[#This Row],[DiscountPct]], ControlPanel!$B$2/100)</f>
        <v>0.16</v>
      </c>
      <c r="AI504">
        <f>StagingTable[[#This Row],[UnitCost]] * (1 + ControlPanel!$B$3/100)</f>
        <v>1160.902</v>
      </c>
      <c r="AJ504">
        <f>StagingTable[[#This Row],[Quantity]] * (1 + ControlPanel!$B$4/100)</f>
        <v>8.4</v>
      </c>
      <c r="AK504">
        <f>StagingTable[[#This Row],[UnitPrice]] * StagingTable[[#This Row],[UpliftedQuantity]] * (1 - StagingTable[[#This Row],[AdjustedDiscountPct]])</f>
        <v>7682.64336</v>
      </c>
      <c r="AL504">
        <f>StagingTable[[#This Row],[InflatedUnitCost]] * StagingTable[[#This Row],[UpliftedQuantity]]</f>
        <v>9751.5768000000007</v>
      </c>
      <c r="AM504">
        <f>StagingTable[[#This Row],[ScenarioRevenue]] - StagingTable[[#This Row],[ScenarioCost]]</f>
        <v>-2068.9334400000007</v>
      </c>
    </row>
    <row r="505" spans="1:39" x14ac:dyDescent="0.35">
      <c r="A505" t="s">
        <v>330</v>
      </c>
      <c r="B505" s="6">
        <v>45052</v>
      </c>
      <c r="C505" s="2">
        <v>45060</v>
      </c>
      <c r="D505" t="s">
        <v>647</v>
      </c>
      <c r="E505" t="s">
        <v>652</v>
      </c>
      <c r="F505" t="s">
        <v>666</v>
      </c>
      <c r="G505" t="s">
        <v>706</v>
      </c>
      <c r="H505" t="s">
        <v>709</v>
      </c>
      <c r="I505" t="s">
        <v>717</v>
      </c>
      <c r="J505" t="s">
        <v>730</v>
      </c>
      <c r="K505" t="s">
        <v>1050</v>
      </c>
      <c r="L505" s="8">
        <v>291.18</v>
      </c>
      <c r="M505" s="8">
        <v>479.54</v>
      </c>
      <c r="N505" s="8">
        <v>0.14099999999999999</v>
      </c>
      <c r="O505">
        <v>15</v>
      </c>
      <c r="P505">
        <f t="shared" si="112"/>
        <v>8</v>
      </c>
      <c r="Q505">
        <f t="shared" si="113"/>
        <v>6178.8729000000003</v>
      </c>
      <c r="R505">
        <f t="shared" si="114"/>
        <v>4367.7</v>
      </c>
      <c r="S505">
        <f t="shared" si="115"/>
        <v>1811.1729000000005</v>
      </c>
      <c r="T505">
        <f t="shared" si="116"/>
        <v>0.29312350801066006</v>
      </c>
      <c r="U505" t="str">
        <f t="shared" si="117"/>
        <v>May-2023</v>
      </c>
      <c r="V505" t="str">
        <f t="shared" si="118"/>
        <v>Q2-2023</v>
      </c>
      <c r="W505" t="str">
        <f t="shared" si="119"/>
        <v>Low</v>
      </c>
      <c r="X505" t="str">
        <f t="shared" si="120"/>
        <v>Asia &gt; Japan &gt; Osaka</v>
      </c>
      <c r="Y505" t="str" cm="1">
        <f t="array" ref="Y505">TEXT(_xlfn.AGGREGATE(15, 6, IF($E$2:$E$1000=E505, $B$2:$B$1000, ""), 1), "MMM-YYYY")</f>
        <v>Mar-2023</v>
      </c>
      <c r="Z505">
        <f t="shared" si="121"/>
        <v>2</v>
      </c>
      <c r="AA505">
        <f t="shared" si="122"/>
        <v>2</v>
      </c>
      <c r="AB505">
        <f t="shared" si="123"/>
        <v>1473517.9961600001</v>
      </c>
      <c r="AC505">
        <f>SUMIFS($Q$2:Q505, $J$2:J505, J505)</f>
        <v>1401453.3963299999</v>
      </c>
      <c r="AD505">
        <f t="shared" si="124"/>
        <v>0.95109350546257243</v>
      </c>
      <c r="AE505" t="str">
        <f t="shared" si="125"/>
        <v>C</v>
      </c>
      <c r="AF505">
        <f t="shared" si="126"/>
        <v>0</v>
      </c>
      <c r="AG505">
        <f t="shared" si="127"/>
        <v>0</v>
      </c>
      <c r="AH505">
        <f>MIN(StagingTable[[#This Row],[DiscountPct]], ControlPanel!$B$2/100)</f>
        <v>0.14099999999999999</v>
      </c>
      <c r="AI505">
        <f>StagingTable[[#This Row],[UnitCost]] * (1 + ControlPanel!$B$3/100)</f>
        <v>334.85699999999997</v>
      </c>
      <c r="AJ505">
        <f>StagingTable[[#This Row],[Quantity]] * (1 + ControlPanel!$B$4/100)</f>
        <v>18</v>
      </c>
      <c r="AK505">
        <f>StagingTable[[#This Row],[UnitPrice]] * StagingTable[[#This Row],[UpliftedQuantity]] * (1 - StagingTable[[#This Row],[AdjustedDiscountPct]])</f>
        <v>7414.6474800000005</v>
      </c>
      <c r="AL505">
        <f>StagingTable[[#This Row],[InflatedUnitCost]] * StagingTable[[#This Row],[UpliftedQuantity]]</f>
        <v>6027.4259999999995</v>
      </c>
      <c r="AM505">
        <f>StagingTable[[#This Row],[ScenarioRevenue]] - StagingTable[[#This Row],[ScenarioCost]]</f>
        <v>1387.2214800000011</v>
      </c>
    </row>
    <row r="506" spans="1:39" x14ac:dyDescent="0.35">
      <c r="A506" t="s">
        <v>18</v>
      </c>
      <c r="B506" s="6">
        <v>45745</v>
      </c>
      <c r="C506" s="2">
        <v>45749</v>
      </c>
      <c r="D506" t="s">
        <v>646</v>
      </c>
      <c r="E506" t="s">
        <v>651</v>
      </c>
      <c r="F506" t="s">
        <v>665</v>
      </c>
      <c r="G506" t="s">
        <v>703</v>
      </c>
      <c r="H506" t="s">
        <v>709</v>
      </c>
      <c r="I506" t="s">
        <v>715</v>
      </c>
      <c r="J506" t="s">
        <v>730</v>
      </c>
      <c r="K506" t="s">
        <v>737</v>
      </c>
      <c r="L506" s="8">
        <v>259.93</v>
      </c>
      <c r="M506" s="8">
        <v>255.94</v>
      </c>
      <c r="N506" s="8">
        <v>7.1999999999999995E-2</v>
      </c>
      <c r="O506">
        <v>26</v>
      </c>
      <c r="P506">
        <f t="shared" si="112"/>
        <v>4</v>
      </c>
      <c r="Q506">
        <f t="shared" si="113"/>
        <v>6175.3203199999998</v>
      </c>
      <c r="R506">
        <f t="shared" si="114"/>
        <v>6758.18</v>
      </c>
      <c r="S506">
        <f t="shared" si="115"/>
        <v>-582.85968000000048</v>
      </c>
      <c r="T506">
        <f t="shared" si="116"/>
        <v>-9.4385335463861492E-2</v>
      </c>
      <c r="U506" t="str">
        <f t="shared" si="117"/>
        <v>Mar-2025</v>
      </c>
      <c r="V506" t="str">
        <f t="shared" si="118"/>
        <v>Q1-2025</v>
      </c>
      <c r="W506" t="str">
        <f t="shared" si="119"/>
        <v>Low</v>
      </c>
      <c r="X506" t="str">
        <f t="shared" si="120"/>
        <v>Africa &gt; Nigeria &gt; Lagos</v>
      </c>
      <c r="Y506" t="str" cm="1">
        <f t="array" ref="Y506">TEXT(_xlfn.AGGREGATE(15, 6, IF($E$2:$E$1000=E506, $B$2:$B$1000, ""), 1), "MMM-YYYY")</f>
        <v>Jan-2023</v>
      </c>
      <c r="Z506">
        <f t="shared" si="121"/>
        <v>26</v>
      </c>
      <c r="AA506">
        <f t="shared" si="122"/>
        <v>26</v>
      </c>
      <c r="AB506">
        <f t="shared" si="123"/>
        <v>1473517.9961600001</v>
      </c>
      <c r="AC506">
        <f>SUMIFS($Q$2:Q506, $J$2:J506, J506)</f>
        <v>1407628.7166499998</v>
      </c>
      <c r="AD506">
        <f t="shared" si="124"/>
        <v>0.9552843740750312</v>
      </c>
      <c r="AE506" t="str">
        <f t="shared" si="125"/>
        <v>C</v>
      </c>
      <c r="AF506">
        <f t="shared" si="126"/>
        <v>1</v>
      </c>
      <c r="AG506">
        <f t="shared" si="127"/>
        <v>0</v>
      </c>
      <c r="AH506">
        <f>MIN(StagingTable[[#This Row],[DiscountPct]], ControlPanel!$B$2/100)</f>
        <v>7.1999999999999995E-2</v>
      </c>
      <c r="AI506">
        <f>StagingTable[[#This Row],[UnitCost]] * (1 + ControlPanel!$B$3/100)</f>
        <v>298.91949999999997</v>
      </c>
      <c r="AJ506">
        <f>StagingTable[[#This Row],[Quantity]] * (1 + ControlPanel!$B$4/100)</f>
        <v>31.2</v>
      </c>
      <c r="AK506">
        <f>StagingTable[[#This Row],[UnitPrice]] * StagingTable[[#This Row],[UpliftedQuantity]] * (1 - StagingTable[[#This Row],[AdjustedDiscountPct]])</f>
        <v>7410.384384</v>
      </c>
      <c r="AL506">
        <f>StagingTable[[#This Row],[InflatedUnitCost]] * StagingTable[[#This Row],[UpliftedQuantity]]</f>
        <v>9326.2883999999995</v>
      </c>
      <c r="AM506">
        <f>StagingTable[[#This Row],[ScenarioRevenue]] - StagingTable[[#This Row],[ScenarioCost]]</f>
        <v>-1915.9040159999995</v>
      </c>
    </row>
    <row r="507" spans="1:39" x14ac:dyDescent="0.35">
      <c r="A507" t="s">
        <v>216</v>
      </c>
      <c r="B507" s="6">
        <v>45153</v>
      </c>
      <c r="C507" s="2">
        <v>45176</v>
      </c>
      <c r="D507" t="s">
        <v>648</v>
      </c>
      <c r="E507" t="s">
        <v>660</v>
      </c>
      <c r="F507" t="s">
        <v>700</v>
      </c>
      <c r="G507" t="s">
        <v>706</v>
      </c>
      <c r="H507" t="s">
        <v>708</v>
      </c>
      <c r="I507" t="s">
        <v>723</v>
      </c>
      <c r="J507" t="s">
        <v>730</v>
      </c>
      <c r="K507" t="s">
        <v>936</v>
      </c>
      <c r="L507" s="8">
        <v>590.33000000000004</v>
      </c>
      <c r="M507" s="8">
        <v>973.04</v>
      </c>
      <c r="N507" s="8">
        <v>0</v>
      </c>
      <c r="O507">
        <v>6</v>
      </c>
      <c r="P507">
        <f t="shared" si="112"/>
        <v>23</v>
      </c>
      <c r="Q507">
        <f t="shared" si="113"/>
        <v>5838.24</v>
      </c>
      <c r="R507">
        <f t="shared" si="114"/>
        <v>3541.9800000000005</v>
      </c>
      <c r="S507">
        <f t="shared" si="115"/>
        <v>2296.2599999999993</v>
      </c>
      <c r="T507">
        <f t="shared" si="116"/>
        <v>0.39331373838691103</v>
      </c>
      <c r="U507" t="str">
        <f t="shared" si="117"/>
        <v>Aug-2023</v>
      </c>
      <c r="V507" t="str">
        <f t="shared" si="118"/>
        <v>Q3-2023</v>
      </c>
      <c r="W507" t="str">
        <f t="shared" si="119"/>
        <v>Medium</v>
      </c>
      <c r="X507" t="str">
        <f t="shared" si="120"/>
        <v>Americas &gt; USA &gt; New York</v>
      </c>
      <c r="Y507" t="str" cm="1">
        <f t="array" ref="Y507">TEXT(_xlfn.AGGREGATE(15, 6, IF($E$2:$E$1000=E507, $B$2:$B$1000, ""), 1), "MMM-YYYY")</f>
        <v>Jan-2023</v>
      </c>
      <c r="Z507">
        <f t="shared" si="121"/>
        <v>7</v>
      </c>
      <c r="AA507">
        <f t="shared" si="122"/>
        <v>7</v>
      </c>
      <c r="AB507">
        <f t="shared" si="123"/>
        <v>1473517.9961600001</v>
      </c>
      <c r="AC507">
        <f>SUMIFS($Q$2:Q507, $J$2:J507, J507)</f>
        <v>1413466.9566499998</v>
      </c>
      <c r="AD507">
        <f t="shared" si="124"/>
        <v>0.95924648381187483</v>
      </c>
      <c r="AE507" t="str">
        <f t="shared" si="125"/>
        <v>C</v>
      </c>
      <c r="AF507">
        <f t="shared" si="126"/>
        <v>0</v>
      </c>
      <c r="AG507">
        <f t="shared" si="127"/>
        <v>0</v>
      </c>
      <c r="AH507">
        <f>MIN(StagingTable[[#This Row],[DiscountPct]], ControlPanel!$B$2/100)</f>
        <v>0</v>
      </c>
      <c r="AI507">
        <f>StagingTable[[#This Row],[UnitCost]] * (1 + ControlPanel!$B$3/100)</f>
        <v>678.87950000000001</v>
      </c>
      <c r="AJ507">
        <f>StagingTable[[#This Row],[Quantity]] * (1 + ControlPanel!$B$4/100)</f>
        <v>7.1999999999999993</v>
      </c>
      <c r="AK507">
        <f>StagingTable[[#This Row],[UnitPrice]] * StagingTable[[#This Row],[UpliftedQuantity]] * (1 - StagingTable[[#This Row],[AdjustedDiscountPct]])</f>
        <v>7005.887999999999</v>
      </c>
      <c r="AL507">
        <f>StagingTable[[#This Row],[InflatedUnitCost]] * StagingTable[[#This Row],[UpliftedQuantity]]</f>
        <v>4887.9323999999997</v>
      </c>
      <c r="AM507">
        <f>StagingTable[[#This Row],[ScenarioRevenue]] - StagingTable[[#This Row],[ScenarioCost]]</f>
        <v>2117.9555999999993</v>
      </c>
    </row>
    <row r="508" spans="1:39" x14ac:dyDescent="0.35">
      <c r="A508" t="s">
        <v>26</v>
      </c>
      <c r="B508" s="6">
        <v>45660</v>
      </c>
      <c r="C508" s="2">
        <v>45680</v>
      </c>
      <c r="D508" t="s">
        <v>647</v>
      </c>
      <c r="E508" t="s">
        <v>652</v>
      </c>
      <c r="F508" t="s">
        <v>666</v>
      </c>
      <c r="G508" t="s">
        <v>701</v>
      </c>
      <c r="H508" t="s">
        <v>710</v>
      </c>
      <c r="I508" t="s">
        <v>721</v>
      </c>
      <c r="J508" t="s">
        <v>730</v>
      </c>
      <c r="K508" t="s">
        <v>745</v>
      </c>
      <c r="L508" s="8">
        <v>908.6</v>
      </c>
      <c r="M508" s="8">
        <v>691.37</v>
      </c>
      <c r="N508" s="8">
        <v>0.25</v>
      </c>
      <c r="O508">
        <v>11</v>
      </c>
      <c r="P508">
        <f t="shared" si="112"/>
        <v>20</v>
      </c>
      <c r="Q508">
        <f t="shared" si="113"/>
        <v>5703.8024999999998</v>
      </c>
      <c r="R508">
        <f t="shared" si="114"/>
        <v>9994.6</v>
      </c>
      <c r="S508">
        <f t="shared" si="115"/>
        <v>-4290.7975000000006</v>
      </c>
      <c r="T508">
        <f t="shared" si="116"/>
        <v>-0.75226964818645115</v>
      </c>
      <c r="U508" t="str">
        <f t="shared" si="117"/>
        <v>Jan-2025</v>
      </c>
      <c r="V508" t="str">
        <f t="shared" si="118"/>
        <v>Q1-2025</v>
      </c>
      <c r="W508" t="str">
        <f t="shared" si="119"/>
        <v>Low</v>
      </c>
      <c r="X508" t="str">
        <f t="shared" si="120"/>
        <v>Asia &gt; Japan &gt; Osaka</v>
      </c>
      <c r="Y508" t="str" cm="1">
        <f t="array" ref="Y508">TEXT(_xlfn.AGGREGATE(15, 6, IF($E$2:$E$1000=E508, $B$2:$B$1000, ""), 1), "MMM-YYYY")</f>
        <v>Mar-2023</v>
      </c>
      <c r="Z508">
        <f t="shared" si="121"/>
        <v>22</v>
      </c>
      <c r="AA508">
        <f t="shared" si="122"/>
        <v>22</v>
      </c>
      <c r="AB508">
        <f t="shared" si="123"/>
        <v>1473517.9961600001</v>
      </c>
      <c r="AC508">
        <f>SUMIFS($Q$2:Q508, $J$2:J508, J508)</f>
        <v>1419170.7591499998</v>
      </c>
      <c r="AD508">
        <f t="shared" si="124"/>
        <v>0.9631173578119645</v>
      </c>
      <c r="AE508" t="str">
        <f t="shared" si="125"/>
        <v>C</v>
      </c>
      <c r="AF508">
        <f t="shared" si="126"/>
        <v>0</v>
      </c>
      <c r="AG508">
        <f t="shared" si="127"/>
        <v>1</v>
      </c>
      <c r="AH508">
        <f>MIN(StagingTable[[#This Row],[DiscountPct]], ControlPanel!$B$2/100)</f>
        <v>0.25</v>
      </c>
      <c r="AI508">
        <f>StagingTable[[#This Row],[UnitCost]] * (1 + ControlPanel!$B$3/100)</f>
        <v>1044.8899999999999</v>
      </c>
      <c r="AJ508">
        <f>StagingTable[[#This Row],[Quantity]] * (1 + ControlPanel!$B$4/100)</f>
        <v>13.2</v>
      </c>
      <c r="AK508">
        <f>StagingTable[[#This Row],[UnitPrice]] * StagingTable[[#This Row],[UpliftedQuantity]] * (1 - StagingTable[[#This Row],[AdjustedDiscountPct]])</f>
        <v>6844.5629999999992</v>
      </c>
      <c r="AL508">
        <f>StagingTable[[#This Row],[InflatedUnitCost]] * StagingTable[[#This Row],[UpliftedQuantity]]</f>
        <v>13792.547999999997</v>
      </c>
      <c r="AM508">
        <f>StagingTable[[#This Row],[ScenarioRevenue]] - StagingTable[[#This Row],[ScenarioCost]]</f>
        <v>-6947.9849999999979</v>
      </c>
    </row>
    <row r="509" spans="1:39" x14ac:dyDescent="0.35">
      <c r="A509" t="s">
        <v>500</v>
      </c>
      <c r="B509" s="6">
        <v>45224</v>
      </c>
      <c r="C509" s="2">
        <v>45254</v>
      </c>
      <c r="D509" t="s">
        <v>649</v>
      </c>
      <c r="E509" t="s">
        <v>657</v>
      </c>
      <c r="F509" t="s">
        <v>690</v>
      </c>
      <c r="G509" t="s">
        <v>706</v>
      </c>
      <c r="H509" t="s">
        <v>710</v>
      </c>
      <c r="I509" t="s">
        <v>712</v>
      </c>
      <c r="J509" t="s">
        <v>730</v>
      </c>
      <c r="K509" t="s">
        <v>1219</v>
      </c>
      <c r="L509" s="8">
        <v>287.85000000000002</v>
      </c>
      <c r="M509" s="8">
        <v>602.91999999999996</v>
      </c>
      <c r="N509" s="8">
        <v>0.222</v>
      </c>
      <c r="O509">
        <v>12</v>
      </c>
      <c r="P509">
        <f t="shared" si="112"/>
        <v>30</v>
      </c>
      <c r="Q509">
        <f t="shared" si="113"/>
        <v>5628.8611199999996</v>
      </c>
      <c r="R509">
        <f t="shared" si="114"/>
        <v>3454.2000000000003</v>
      </c>
      <c r="S509">
        <f t="shared" si="115"/>
        <v>2174.6611199999993</v>
      </c>
      <c r="T509">
        <f t="shared" si="116"/>
        <v>0.38634122847216373</v>
      </c>
      <c r="U509" t="str">
        <f t="shared" si="117"/>
        <v>Oct-2023</v>
      </c>
      <c r="V509" t="str">
        <f t="shared" si="118"/>
        <v>Q4-2023</v>
      </c>
      <c r="W509" t="str">
        <f t="shared" si="119"/>
        <v>Low</v>
      </c>
      <c r="X509" t="str">
        <f t="shared" si="120"/>
        <v>Europe &gt; France &gt; Paris</v>
      </c>
      <c r="Y509" t="str" cm="1">
        <f t="array" ref="Y509">TEXT(_xlfn.AGGREGATE(15, 6, IF($E$2:$E$1000=E509, $B$2:$B$1000, ""), 1), "MMM-YYYY")</f>
        <v>Jan-2023</v>
      </c>
      <c r="Z509">
        <f t="shared" si="121"/>
        <v>9</v>
      </c>
      <c r="AA509">
        <f t="shared" si="122"/>
        <v>9</v>
      </c>
      <c r="AB509">
        <f t="shared" si="123"/>
        <v>1473517.9961600001</v>
      </c>
      <c r="AC509">
        <f>SUMIFS($Q$2:Q509, $J$2:J509, J509)</f>
        <v>1424799.6202699998</v>
      </c>
      <c r="AD509">
        <f t="shared" si="124"/>
        <v>0.96693737299648819</v>
      </c>
      <c r="AE509" t="str">
        <f t="shared" si="125"/>
        <v>C</v>
      </c>
      <c r="AF509">
        <f t="shared" si="126"/>
        <v>0</v>
      </c>
      <c r="AG509">
        <f t="shared" si="127"/>
        <v>1</v>
      </c>
      <c r="AH509">
        <f>MIN(StagingTable[[#This Row],[DiscountPct]], ControlPanel!$B$2/100)</f>
        <v>0.222</v>
      </c>
      <c r="AI509">
        <f>StagingTable[[#This Row],[UnitCost]] * (1 + ControlPanel!$B$3/100)</f>
        <v>331.02749999999997</v>
      </c>
      <c r="AJ509">
        <f>StagingTable[[#This Row],[Quantity]] * (1 + ControlPanel!$B$4/100)</f>
        <v>14.399999999999999</v>
      </c>
      <c r="AK509">
        <f>StagingTable[[#This Row],[UnitPrice]] * StagingTable[[#This Row],[UpliftedQuantity]] * (1 - StagingTable[[#This Row],[AdjustedDiscountPct]])</f>
        <v>6754.6333439999989</v>
      </c>
      <c r="AL509">
        <f>StagingTable[[#This Row],[InflatedUnitCost]] * StagingTable[[#This Row],[UpliftedQuantity]]</f>
        <v>4766.7959999999994</v>
      </c>
      <c r="AM509">
        <f>StagingTable[[#This Row],[ScenarioRevenue]] - StagingTable[[#This Row],[ScenarioCost]]</f>
        <v>1987.8373439999996</v>
      </c>
    </row>
    <row r="510" spans="1:39" x14ac:dyDescent="0.35">
      <c r="A510" t="s">
        <v>488</v>
      </c>
      <c r="B510" s="6">
        <v>45882</v>
      </c>
      <c r="C510" s="2">
        <v>45903</v>
      </c>
      <c r="D510" t="s">
        <v>649</v>
      </c>
      <c r="E510" t="s">
        <v>657</v>
      </c>
      <c r="F510" t="s">
        <v>690</v>
      </c>
      <c r="G510" t="s">
        <v>702</v>
      </c>
      <c r="H510" t="s">
        <v>707</v>
      </c>
      <c r="I510" t="s">
        <v>714</v>
      </c>
      <c r="J510" t="s">
        <v>730</v>
      </c>
      <c r="K510" t="s">
        <v>1207</v>
      </c>
      <c r="L510" s="8">
        <v>603.47</v>
      </c>
      <c r="M510" s="8">
        <v>1344.05</v>
      </c>
      <c r="N510" s="8">
        <v>0.20499999999999999</v>
      </c>
      <c r="O510">
        <v>5</v>
      </c>
      <c r="P510">
        <f t="shared" si="112"/>
        <v>21</v>
      </c>
      <c r="Q510">
        <f t="shared" si="113"/>
        <v>5342.5987500000001</v>
      </c>
      <c r="R510">
        <f t="shared" si="114"/>
        <v>3017.3500000000004</v>
      </c>
      <c r="S510">
        <f t="shared" si="115"/>
        <v>2325.2487499999997</v>
      </c>
      <c r="T510">
        <f t="shared" si="116"/>
        <v>0.43522803392262982</v>
      </c>
      <c r="U510" t="str">
        <f t="shared" si="117"/>
        <v>Aug-2025</v>
      </c>
      <c r="V510" t="str">
        <f t="shared" si="118"/>
        <v>Q3-2025</v>
      </c>
      <c r="W510" t="str">
        <f t="shared" si="119"/>
        <v>Medium</v>
      </c>
      <c r="X510" t="str">
        <f t="shared" si="120"/>
        <v>Europe &gt; France &gt; Paris</v>
      </c>
      <c r="Y510" t="str" cm="1">
        <f t="array" ref="Y510">TEXT(_xlfn.AGGREGATE(15, 6, IF($E$2:$E$1000=E510, $B$2:$B$1000, ""), 1), "MMM-YYYY")</f>
        <v>Jan-2023</v>
      </c>
      <c r="Z510">
        <f t="shared" si="121"/>
        <v>31</v>
      </c>
      <c r="AA510">
        <f t="shared" si="122"/>
        <v>31</v>
      </c>
      <c r="AB510">
        <f t="shared" si="123"/>
        <v>1473517.9961600001</v>
      </c>
      <c r="AC510">
        <f>SUMIFS($Q$2:Q510, $J$2:J510, J510)</f>
        <v>1430142.2190199997</v>
      </c>
      <c r="AD510">
        <f t="shared" si="124"/>
        <v>0.97056311680411234</v>
      </c>
      <c r="AE510" t="str">
        <f t="shared" si="125"/>
        <v>C</v>
      </c>
      <c r="AF510">
        <f t="shared" si="126"/>
        <v>0</v>
      </c>
      <c r="AG510">
        <f t="shared" si="127"/>
        <v>1</v>
      </c>
      <c r="AH510">
        <f>MIN(StagingTable[[#This Row],[DiscountPct]], ControlPanel!$B$2/100)</f>
        <v>0.20499999999999999</v>
      </c>
      <c r="AI510">
        <f>StagingTable[[#This Row],[UnitCost]] * (1 + ControlPanel!$B$3/100)</f>
        <v>693.9905</v>
      </c>
      <c r="AJ510">
        <f>StagingTable[[#This Row],[Quantity]] * (1 + ControlPanel!$B$4/100)</f>
        <v>6</v>
      </c>
      <c r="AK510">
        <f>StagingTable[[#This Row],[UnitPrice]] * StagingTable[[#This Row],[UpliftedQuantity]] * (1 - StagingTable[[#This Row],[AdjustedDiscountPct]])</f>
        <v>6411.1184999999996</v>
      </c>
      <c r="AL510">
        <f>StagingTable[[#This Row],[InflatedUnitCost]] * StagingTable[[#This Row],[UpliftedQuantity]]</f>
        <v>4163.9430000000002</v>
      </c>
      <c r="AM510">
        <f>StagingTable[[#This Row],[ScenarioRevenue]] - StagingTable[[#This Row],[ScenarioCost]]</f>
        <v>2247.1754999999994</v>
      </c>
    </row>
    <row r="511" spans="1:39" x14ac:dyDescent="0.35">
      <c r="A511" t="s">
        <v>470</v>
      </c>
      <c r="B511" s="6">
        <v>45265</v>
      </c>
      <c r="C511" s="2">
        <v>45272</v>
      </c>
      <c r="D511" t="s">
        <v>648</v>
      </c>
      <c r="E511" t="s">
        <v>655</v>
      </c>
      <c r="F511" t="s">
        <v>672</v>
      </c>
      <c r="G511" t="s">
        <v>701</v>
      </c>
      <c r="H511" t="s">
        <v>711</v>
      </c>
      <c r="I511" t="s">
        <v>721</v>
      </c>
      <c r="J511" t="s">
        <v>730</v>
      </c>
      <c r="K511" t="s">
        <v>1189</v>
      </c>
      <c r="L511" s="8">
        <v>307.43</v>
      </c>
      <c r="M511" s="8">
        <v>495.19</v>
      </c>
      <c r="N511" s="8">
        <v>0</v>
      </c>
      <c r="O511">
        <v>10</v>
      </c>
      <c r="P511">
        <f t="shared" si="112"/>
        <v>7</v>
      </c>
      <c r="Q511">
        <f t="shared" si="113"/>
        <v>4951.8999999999996</v>
      </c>
      <c r="R511">
        <f t="shared" si="114"/>
        <v>3074.3</v>
      </c>
      <c r="S511">
        <f t="shared" si="115"/>
        <v>1877.5999999999995</v>
      </c>
      <c r="T511">
        <f t="shared" si="116"/>
        <v>0.37916759223732299</v>
      </c>
      <c r="U511" t="str">
        <f t="shared" si="117"/>
        <v>Dec-2023</v>
      </c>
      <c r="V511" t="str">
        <f t="shared" si="118"/>
        <v>Q4-2023</v>
      </c>
      <c r="W511" t="str">
        <f t="shared" si="119"/>
        <v>Low</v>
      </c>
      <c r="X511" t="str">
        <f t="shared" si="120"/>
        <v>Americas &gt; Brazil &gt; Brasília</v>
      </c>
      <c r="Y511" t="str" cm="1">
        <f t="array" ref="Y511">TEXT(_xlfn.AGGREGATE(15, 6, IF($E$2:$E$1000=E511, $B$2:$B$1000, ""), 1), "MMM-YYYY")</f>
        <v>Jan-2023</v>
      </c>
      <c r="Z511">
        <f t="shared" si="121"/>
        <v>11</v>
      </c>
      <c r="AA511">
        <f t="shared" si="122"/>
        <v>11</v>
      </c>
      <c r="AB511">
        <f t="shared" si="123"/>
        <v>1473517.9961600001</v>
      </c>
      <c r="AC511">
        <f>SUMIFS($Q$2:Q511, $J$2:J511, J511)</f>
        <v>1435094.1190199996</v>
      </c>
      <c r="AD511">
        <f t="shared" si="124"/>
        <v>0.97392371369733288</v>
      </c>
      <c r="AE511" t="str">
        <f t="shared" si="125"/>
        <v>C</v>
      </c>
      <c r="AF511">
        <f t="shared" si="126"/>
        <v>1</v>
      </c>
      <c r="AG511">
        <f t="shared" si="127"/>
        <v>0</v>
      </c>
      <c r="AH511">
        <f>MIN(StagingTable[[#This Row],[DiscountPct]], ControlPanel!$B$2/100)</f>
        <v>0</v>
      </c>
      <c r="AI511">
        <f>StagingTable[[#This Row],[UnitCost]] * (1 + ControlPanel!$B$3/100)</f>
        <v>353.54449999999997</v>
      </c>
      <c r="AJ511">
        <f>StagingTable[[#This Row],[Quantity]] * (1 + ControlPanel!$B$4/100)</f>
        <v>12</v>
      </c>
      <c r="AK511">
        <f>StagingTable[[#This Row],[UnitPrice]] * StagingTable[[#This Row],[UpliftedQuantity]] * (1 - StagingTable[[#This Row],[AdjustedDiscountPct]])</f>
        <v>5942.28</v>
      </c>
      <c r="AL511">
        <f>StagingTable[[#This Row],[InflatedUnitCost]] * StagingTable[[#This Row],[UpliftedQuantity]]</f>
        <v>4242.5339999999997</v>
      </c>
      <c r="AM511">
        <f>StagingTable[[#This Row],[ScenarioRevenue]] - StagingTable[[#This Row],[ScenarioCost]]</f>
        <v>1699.7460000000001</v>
      </c>
    </row>
    <row r="512" spans="1:39" x14ac:dyDescent="0.35">
      <c r="A512" t="s">
        <v>344</v>
      </c>
      <c r="B512" s="6">
        <v>45668</v>
      </c>
      <c r="C512" s="2">
        <v>45680</v>
      </c>
      <c r="D512" t="s">
        <v>648</v>
      </c>
      <c r="E512" t="s">
        <v>660</v>
      </c>
      <c r="F512" t="s">
        <v>697</v>
      </c>
      <c r="G512" t="s">
        <v>704</v>
      </c>
      <c r="H512" t="s">
        <v>710</v>
      </c>
      <c r="I512" t="s">
        <v>722</v>
      </c>
      <c r="J512" t="s">
        <v>730</v>
      </c>
      <c r="K512" t="s">
        <v>1064</v>
      </c>
      <c r="L512" s="8">
        <v>100.69</v>
      </c>
      <c r="M512" s="8">
        <v>226.14</v>
      </c>
      <c r="N512" s="8">
        <v>6.5000000000000002E-2</v>
      </c>
      <c r="O512">
        <v>23</v>
      </c>
      <c r="P512">
        <f t="shared" si="112"/>
        <v>12</v>
      </c>
      <c r="Q512">
        <f t="shared" si="113"/>
        <v>4863.1406999999999</v>
      </c>
      <c r="R512">
        <f t="shared" si="114"/>
        <v>2315.87</v>
      </c>
      <c r="S512">
        <f t="shared" si="115"/>
        <v>2547.2707</v>
      </c>
      <c r="T512">
        <f t="shared" si="116"/>
        <v>0.52379128162999689</v>
      </c>
      <c r="U512" t="str">
        <f t="shared" si="117"/>
        <v>Jan-2025</v>
      </c>
      <c r="V512" t="str">
        <f t="shared" si="118"/>
        <v>Q1-2025</v>
      </c>
      <c r="W512" t="str">
        <f t="shared" si="119"/>
        <v>Low</v>
      </c>
      <c r="X512" t="str">
        <f t="shared" si="120"/>
        <v>Americas &gt; USA &gt; Austin</v>
      </c>
      <c r="Y512" t="str" cm="1">
        <f t="array" ref="Y512">TEXT(_xlfn.AGGREGATE(15, 6, IF($E$2:$E$1000=E512, $B$2:$B$1000, ""), 1), "MMM-YYYY")</f>
        <v>Jan-2023</v>
      </c>
      <c r="Z512">
        <f t="shared" si="121"/>
        <v>24</v>
      </c>
      <c r="AA512">
        <f t="shared" si="122"/>
        <v>24</v>
      </c>
      <c r="AB512">
        <f t="shared" si="123"/>
        <v>1473517.9961600001</v>
      </c>
      <c r="AC512">
        <f>SUMIFS($Q$2:Q512, $J$2:J512, J512)</f>
        <v>1439957.2597199997</v>
      </c>
      <c r="AD512">
        <f t="shared" si="124"/>
        <v>0.97722407427160041</v>
      </c>
      <c r="AE512" t="str">
        <f t="shared" si="125"/>
        <v>C</v>
      </c>
      <c r="AF512">
        <f t="shared" si="126"/>
        <v>0</v>
      </c>
      <c r="AG512">
        <f t="shared" si="127"/>
        <v>0</v>
      </c>
      <c r="AH512">
        <f>MIN(StagingTable[[#This Row],[DiscountPct]], ControlPanel!$B$2/100)</f>
        <v>6.5000000000000002E-2</v>
      </c>
      <c r="AI512">
        <f>StagingTable[[#This Row],[UnitCost]] * (1 + ControlPanel!$B$3/100)</f>
        <v>115.79349999999999</v>
      </c>
      <c r="AJ512">
        <f>StagingTable[[#This Row],[Quantity]] * (1 + ControlPanel!$B$4/100)</f>
        <v>27.599999999999998</v>
      </c>
      <c r="AK512">
        <f>StagingTable[[#This Row],[UnitPrice]] * StagingTable[[#This Row],[UpliftedQuantity]] * (1 - StagingTable[[#This Row],[AdjustedDiscountPct]])</f>
        <v>5835.7688399999997</v>
      </c>
      <c r="AL512">
        <f>StagingTable[[#This Row],[InflatedUnitCost]] * StagingTable[[#This Row],[UpliftedQuantity]]</f>
        <v>3195.9005999999995</v>
      </c>
      <c r="AM512">
        <f>StagingTable[[#This Row],[ScenarioRevenue]] - StagingTable[[#This Row],[ScenarioCost]]</f>
        <v>2639.8682400000002</v>
      </c>
    </row>
    <row r="513" spans="1:39" x14ac:dyDescent="0.35">
      <c r="A513" t="s">
        <v>258</v>
      </c>
      <c r="B513" s="6">
        <v>45035</v>
      </c>
      <c r="C513" s="2">
        <v>45044</v>
      </c>
      <c r="D513" t="s">
        <v>648</v>
      </c>
      <c r="E513" t="s">
        <v>655</v>
      </c>
      <c r="F513" t="s">
        <v>692</v>
      </c>
      <c r="G513" t="s">
        <v>701</v>
      </c>
      <c r="H513" t="s">
        <v>710</v>
      </c>
      <c r="I513" t="s">
        <v>724</v>
      </c>
      <c r="J513" t="s">
        <v>730</v>
      </c>
      <c r="K513" t="s">
        <v>978</v>
      </c>
      <c r="L513" s="8">
        <v>1013.54</v>
      </c>
      <c r="M513" s="8">
        <v>927.93</v>
      </c>
      <c r="N513" s="8">
        <v>0.17499999999999999</v>
      </c>
      <c r="O513">
        <v>6</v>
      </c>
      <c r="P513">
        <f t="shared" si="112"/>
        <v>9</v>
      </c>
      <c r="Q513">
        <f t="shared" si="113"/>
        <v>4593.2534999999998</v>
      </c>
      <c r="R513">
        <f t="shared" si="114"/>
        <v>6081.24</v>
      </c>
      <c r="S513">
        <f t="shared" si="115"/>
        <v>-1487.9865</v>
      </c>
      <c r="T513">
        <f t="shared" si="116"/>
        <v>-0.32395044166406234</v>
      </c>
      <c r="U513" t="str">
        <f t="shared" si="117"/>
        <v>Apr-2023</v>
      </c>
      <c r="V513" t="str">
        <f t="shared" si="118"/>
        <v>Q2-2023</v>
      </c>
      <c r="W513" t="str">
        <f t="shared" si="119"/>
        <v>Medium</v>
      </c>
      <c r="X513" t="str">
        <f t="shared" si="120"/>
        <v>Americas &gt; Brazil &gt; Rio de Janeiro</v>
      </c>
      <c r="Y513" t="str" cm="1">
        <f t="array" ref="Y513">TEXT(_xlfn.AGGREGATE(15, 6, IF($E$2:$E$1000=E513, $B$2:$B$1000, ""), 1), "MMM-YYYY")</f>
        <v>Jan-2023</v>
      </c>
      <c r="Z513">
        <f t="shared" si="121"/>
        <v>3</v>
      </c>
      <c r="AA513">
        <f t="shared" si="122"/>
        <v>3</v>
      </c>
      <c r="AB513">
        <f t="shared" si="123"/>
        <v>1473517.9961600001</v>
      </c>
      <c r="AC513">
        <f>SUMIFS($Q$2:Q513, $J$2:J513, J513)</f>
        <v>1444550.5132199998</v>
      </c>
      <c r="AD513">
        <f t="shared" si="124"/>
        <v>0.98034127644488245</v>
      </c>
      <c r="AE513" t="str">
        <f t="shared" si="125"/>
        <v>C</v>
      </c>
      <c r="AF513">
        <f t="shared" si="126"/>
        <v>0</v>
      </c>
      <c r="AG513">
        <f t="shared" si="127"/>
        <v>0</v>
      </c>
      <c r="AH513">
        <f>MIN(StagingTable[[#This Row],[DiscountPct]], ControlPanel!$B$2/100)</f>
        <v>0.17499999999999999</v>
      </c>
      <c r="AI513">
        <f>StagingTable[[#This Row],[UnitCost]] * (1 + ControlPanel!$B$3/100)</f>
        <v>1165.5709999999999</v>
      </c>
      <c r="AJ513">
        <f>StagingTable[[#This Row],[Quantity]] * (1 + ControlPanel!$B$4/100)</f>
        <v>7.1999999999999993</v>
      </c>
      <c r="AK513">
        <f>StagingTable[[#This Row],[UnitPrice]] * StagingTable[[#This Row],[UpliftedQuantity]] * (1 - StagingTable[[#This Row],[AdjustedDiscountPct]])</f>
        <v>5511.9041999999981</v>
      </c>
      <c r="AL513">
        <f>StagingTable[[#This Row],[InflatedUnitCost]] * StagingTable[[#This Row],[UpliftedQuantity]]</f>
        <v>8392.1111999999994</v>
      </c>
      <c r="AM513">
        <f>StagingTable[[#This Row],[ScenarioRevenue]] - StagingTable[[#This Row],[ScenarioCost]]</f>
        <v>-2880.2070000000012</v>
      </c>
    </row>
    <row r="514" spans="1:39" x14ac:dyDescent="0.35">
      <c r="A514" t="s">
        <v>467</v>
      </c>
      <c r="B514" s="6">
        <v>45817</v>
      </c>
      <c r="C514" s="2">
        <v>45832</v>
      </c>
      <c r="D514" t="s">
        <v>647</v>
      </c>
      <c r="E514" t="s">
        <v>652</v>
      </c>
      <c r="F514" t="s">
        <v>694</v>
      </c>
      <c r="G514" t="s">
        <v>701</v>
      </c>
      <c r="H514" t="s">
        <v>711</v>
      </c>
      <c r="I514" t="s">
        <v>717</v>
      </c>
      <c r="J514" t="s">
        <v>730</v>
      </c>
      <c r="K514" t="s">
        <v>1186</v>
      </c>
      <c r="L514" s="8">
        <v>400.39</v>
      </c>
      <c r="M514" s="8">
        <v>712.75</v>
      </c>
      <c r="N514" s="8">
        <v>0.115</v>
      </c>
      <c r="O514">
        <v>6</v>
      </c>
      <c r="P514">
        <f t="shared" ref="P514:P577" si="128">C514-B514</f>
        <v>15</v>
      </c>
      <c r="Q514">
        <f t="shared" ref="Q514:Q577" si="129">M514 * O514 * (1-N514)</f>
        <v>3784.7024999999999</v>
      </c>
      <c r="R514">
        <f t="shared" ref="R514:R577" si="130">L514*O514</f>
        <v>2402.34</v>
      </c>
      <c r="S514">
        <f t="shared" ref="S514:S577" si="131">Q514-R514</f>
        <v>1382.3624999999997</v>
      </c>
      <c r="T514">
        <f t="shared" ref="T514:T577" si="132">IF(Q514=0, 0, S514 / Q514)</f>
        <v>0.36524997671547493</v>
      </c>
      <c r="U514" t="str">
        <f t="shared" ref="U514:U577" si="133">TEXT(B514,"MMM-YYYY")</f>
        <v>Jun-2025</v>
      </c>
      <c r="V514" t="str">
        <f t="shared" ref="V514:V577" si="134">"Q"&amp;INT((MONTH(B514)-1)/3)+1 &amp; "-" &amp; YEAR(B514)</f>
        <v>Q2-2025</v>
      </c>
      <c r="W514" t="str">
        <f t="shared" ref="W514:W577" si="135">IF(M514 &lt; _xlfn.PERCENTILE.INC($M$2:$M$633, 0.33), "Low",
 IF(M514 &lt; _xlfn.PERCENTILE.INC($M$2:$M$633, 0.66), "Medium", "High"))</f>
        <v>Low</v>
      </c>
      <c r="X514" t="str">
        <f t="shared" ref="X514:X577" si="136">D514 &amp; " &gt; " &amp; E514 &amp; " &gt; " &amp; F514</f>
        <v>Asia &gt; Japan &gt; Nagoya</v>
      </c>
      <c r="Y514" t="str" cm="1">
        <f t="array" ref="Y514">TEXT(_xlfn.AGGREGATE(15, 6, IF($E$2:$E$1000=E514, $B$2:$B$1000, ""), 1), "MMM-YYYY")</f>
        <v>Mar-2023</v>
      </c>
      <c r="Z514">
        <f t="shared" ref="Z514:Z577" si="137">DATEDIF(DATEVALUE("01-" &amp; Y514), B514, "m")</f>
        <v>27</v>
      </c>
      <c r="AA514">
        <f t="shared" ref="AA514:AA577" si="138">DATEDIF(DATEVALUE("01-" &amp; Y514), DATEVALUE("01-" &amp; U514), "m")</f>
        <v>27</v>
      </c>
      <c r="AB514">
        <f t="shared" ref="AB514:AB577" si="139">SUMIFS($Q$2:$Q$1000, $J$2:$J$1000, J514)</f>
        <v>1473517.9961600001</v>
      </c>
      <c r="AC514">
        <f>SUMIFS($Q$2:Q514, $J$2:J514, J514)</f>
        <v>1448335.2157199997</v>
      </c>
      <c r="AD514">
        <f t="shared" ref="AD514:AD577" si="140">IF(AB514=0, 0, AC514/AB514)</f>
        <v>0.98290975712164574</v>
      </c>
      <c r="AE514" t="str">
        <f t="shared" ref="AE514:AE577" si="141">IF(AD514&lt;=0.8,"A",IF(AD514&lt;=0.95,"B","C"))</f>
        <v>C</v>
      </c>
      <c r="AF514">
        <f t="shared" si="126"/>
        <v>0</v>
      </c>
      <c r="AG514">
        <f t="shared" si="127"/>
        <v>0</v>
      </c>
      <c r="AH514">
        <f>MIN(StagingTable[[#This Row],[DiscountPct]], ControlPanel!$B$2/100)</f>
        <v>0.115</v>
      </c>
      <c r="AI514">
        <f>StagingTable[[#This Row],[UnitCost]] * (1 + ControlPanel!$B$3/100)</f>
        <v>460.44849999999997</v>
      </c>
      <c r="AJ514">
        <f>StagingTable[[#This Row],[Quantity]] * (1 + ControlPanel!$B$4/100)</f>
        <v>7.1999999999999993</v>
      </c>
      <c r="AK514">
        <f>StagingTable[[#This Row],[UnitPrice]] * StagingTable[[#This Row],[UpliftedQuantity]] * (1 - StagingTable[[#This Row],[AdjustedDiscountPct]])</f>
        <v>4541.6429999999991</v>
      </c>
      <c r="AL514">
        <f>StagingTable[[#This Row],[InflatedUnitCost]] * StagingTable[[#This Row],[UpliftedQuantity]]</f>
        <v>3315.2291999999993</v>
      </c>
      <c r="AM514">
        <f>StagingTable[[#This Row],[ScenarioRevenue]] - StagingTable[[#This Row],[ScenarioCost]]</f>
        <v>1226.4137999999998</v>
      </c>
    </row>
    <row r="515" spans="1:39" x14ac:dyDescent="0.35">
      <c r="A515" t="s">
        <v>152</v>
      </c>
      <c r="B515" s="6">
        <v>45016</v>
      </c>
      <c r="C515" s="2">
        <v>45028</v>
      </c>
      <c r="D515" t="s">
        <v>646</v>
      </c>
      <c r="E515" t="s">
        <v>650</v>
      </c>
      <c r="F515" t="s">
        <v>675</v>
      </c>
      <c r="G515" t="s">
        <v>705</v>
      </c>
      <c r="H515" t="s">
        <v>708</v>
      </c>
      <c r="I515" t="s">
        <v>712</v>
      </c>
      <c r="J515" t="s">
        <v>730</v>
      </c>
      <c r="K515" t="s">
        <v>871</v>
      </c>
      <c r="L515" s="8">
        <v>304.22000000000003</v>
      </c>
      <c r="M515" s="8">
        <v>393.31</v>
      </c>
      <c r="N515" s="8">
        <v>0.26500000000000001</v>
      </c>
      <c r="O515">
        <v>12</v>
      </c>
      <c r="P515">
        <f t="shared" si="128"/>
        <v>12</v>
      </c>
      <c r="Q515">
        <f t="shared" si="129"/>
        <v>3468.9942000000001</v>
      </c>
      <c r="R515">
        <f t="shared" si="130"/>
        <v>3650.6400000000003</v>
      </c>
      <c r="S515">
        <f t="shared" si="131"/>
        <v>-181.64580000000024</v>
      </c>
      <c r="T515">
        <f t="shared" si="132"/>
        <v>-5.2362670424758923E-2</v>
      </c>
      <c r="U515" t="str">
        <f t="shared" si="133"/>
        <v>Mar-2023</v>
      </c>
      <c r="V515" t="str">
        <f t="shared" si="134"/>
        <v>Q1-2023</v>
      </c>
      <c r="W515" t="str">
        <f t="shared" si="135"/>
        <v>Low</v>
      </c>
      <c r="X515" t="str">
        <f t="shared" si="136"/>
        <v>Africa &gt; Kenya &gt; Mombasa</v>
      </c>
      <c r="Y515" t="str" cm="1">
        <f t="array" ref="Y515">TEXT(_xlfn.AGGREGATE(15, 6, IF($E$2:$E$1000=E515, $B$2:$B$1000, ""), 1), "MMM-YYYY")</f>
        <v>Jan-2023</v>
      </c>
      <c r="Z515">
        <f t="shared" si="137"/>
        <v>2</v>
      </c>
      <c r="AA515">
        <f t="shared" si="138"/>
        <v>2</v>
      </c>
      <c r="AB515">
        <f t="shared" si="139"/>
        <v>1473517.9961600001</v>
      </c>
      <c r="AC515">
        <f>SUMIFS($Q$2:Q515, $J$2:J515, J515)</f>
        <v>1451804.2099199998</v>
      </c>
      <c r="AD515">
        <f t="shared" si="140"/>
        <v>0.98526398300082751</v>
      </c>
      <c r="AE515" t="str">
        <f t="shared" si="141"/>
        <v>C</v>
      </c>
      <c r="AF515">
        <f t="shared" ref="AF515:AF578" si="142">IF(P515&lt;=7, 1, 0)</f>
        <v>0</v>
      </c>
      <c r="AG515">
        <f t="shared" ref="AG515:AG578" si="143">IF(N515&gt; 0.2, 1, 0)</f>
        <v>1</v>
      </c>
      <c r="AH515">
        <f>MIN(StagingTable[[#This Row],[DiscountPct]], ControlPanel!$B$2/100)</f>
        <v>0.25</v>
      </c>
      <c r="AI515">
        <f>StagingTable[[#This Row],[UnitCost]] * (1 + ControlPanel!$B$3/100)</f>
        <v>349.85300000000001</v>
      </c>
      <c r="AJ515">
        <f>StagingTable[[#This Row],[Quantity]] * (1 + ControlPanel!$B$4/100)</f>
        <v>14.399999999999999</v>
      </c>
      <c r="AK515">
        <f>StagingTable[[#This Row],[UnitPrice]] * StagingTable[[#This Row],[UpliftedQuantity]] * (1 - StagingTable[[#This Row],[AdjustedDiscountPct]])</f>
        <v>4247.7479999999996</v>
      </c>
      <c r="AL515">
        <f>StagingTable[[#This Row],[InflatedUnitCost]] * StagingTable[[#This Row],[UpliftedQuantity]]</f>
        <v>5037.8831999999993</v>
      </c>
      <c r="AM515">
        <f>StagingTable[[#This Row],[ScenarioRevenue]] - StagingTable[[#This Row],[ScenarioCost]]</f>
        <v>-790.13519999999971</v>
      </c>
    </row>
    <row r="516" spans="1:39" x14ac:dyDescent="0.35">
      <c r="A516" t="s">
        <v>211</v>
      </c>
      <c r="B516" s="6">
        <v>45333</v>
      </c>
      <c r="C516" s="2">
        <v>45354</v>
      </c>
      <c r="D516" t="s">
        <v>646</v>
      </c>
      <c r="E516" t="s">
        <v>650</v>
      </c>
      <c r="F516" t="s">
        <v>662</v>
      </c>
      <c r="G516" t="s">
        <v>706</v>
      </c>
      <c r="H516" t="s">
        <v>708</v>
      </c>
      <c r="I516" t="s">
        <v>717</v>
      </c>
      <c r="J516" t="s">
        <v>730</v>
      </c>
      <c r="K516" t="s">
        <v>931</v>
      </c>
      <c r="L516" s="8">
        <v>516.86</v>
      </c>
      <c r="M516" s="8">
        <v>852.54</v>
      </c>
      <c r="N516" s="8">
        <v>5.0999999999999997E-2</v>
      </c>
      <c r="O516">
        <v>4</v>
      </c>
      <c r="P516">
        <f t="shared" si="128"/>
        <v>21</v>
      </c>
      <c r="Q516">
        <f t="shared" si="129"/>
        <v>3236.2418399999997</v>
      </c>
      <c r="R516">
        <f t="shared" si="130"/>
        <v>2067.44</v>
      </c>
      <c r="S516">
        <f t="shared" si="131"/>
        <v>1168.8018399999996</v>
      </c>
      <c r="T516">
        <f t="shared" si="132"/>
        <v>0.36116022775355988</v>
      </c>
      <c r="U516" t="str">
        <f t="shared" si="133"/>
        <v>Feb-2024</v>
      </c>
      <c r="V516" t="str">
        <f t="shared" si="134"/>
        <v>Q1-2024</v>
      </c>
      <c r="W516" t="str">
        <f t="shared" si="135"/>
        <v>Medium</v>
      </c>
      <c r="X516" t="str">
        <f t="shared" si="136"/>
        <v>Africa &gt; Kenya &gt; Kisumu</v>
      </c>
      <c r="Y516" t="str" cm="1">
        <f t="array" ref="Y516">TEXT(_xlfn.AGGREGATE(15, 6, IF($E$2:$E$1000=E516, $B$2:$B$1000, ""), 1), "MMM-YYYY")</f>
        <v>Jan-2023</v>
      </c>
      <c r="Z516">
        <f t="shared" si="137"/>
        <v>13</v>
      </c>
      <c r="AA516">
        <f t="shared" si="138"/>
        <v>13</v>
      </c>
      <c r="AB516">
        <f t="shared" si="139"/>
        <v>1473517.9961600001</v>
      </c>
      <c r="AC516">
        <f>SUMIFS($Q$2:Q516, $J$2:J516, J516)</f>
        <v>1455040.4517599999</v>
      </c>
      <c r="AD516">
        <f t="shared" si="140"/>
        <v>0.98746025196288545</v>
      </c>
      <c r="AE516" t="str">
        <f t="shared" si="141"/>
        <v>C</v>
      </c>
      <c r="AF516">
        <f t="shared" si="142"/>
        <v>0</v>
      </c>
      <c r="AG516">
        <f t="shared" si="143"/>
        <v>0</v>
      </c>
      <c r="AH516">
        <f>MIN(StagingTable[[#This Row],[DiscountPct]], ControlPanel!$B$2/100)</f>
        <v>5.0999999999999997E-2</v>
      </c>
      <c r="AI516">
        <f>StagingTable[[#This Row],[UnitCost]] * (1 + ControlPanel!$B$3/100)</f>
        <v>594.38900000000001</v>
      </c>
      <c r="AJ516">
        <f>StagingTable[[#This Row],[Quantity]] * (1 + ControlPanel!$B$4/100)</f>
        <v>4.8</v>
      </c>
      <c r="AK516">
        <f>StagingTable[[#This Row],[UnitPrice]] * StagingTable[[#This Row],[UpliftedQuantity]] * (1 - StagingTable[[#This Row],[AdjustedDiscountPct]])</f>
        <v>3883.4902079999993</v>
      </c>
      <c r="AL516">
        <f>StagingTable[[#This Row],[InflatedUnitCost]] * StagingTable[[#This Row],[UpliftedQuantity]]</f>
        <v>2853.0672</v>
      </c>
      <c r="AM516">
        <f>StagingTable[[#This Row],[ScenarioRevenue]] - StagingTable[[#This Row],[ScenarioCost]]</f>
        <v>1030.4230079999993</v>
      </c>
    </row>
    <row r="517" spans="1:39" x14ac:dyDescent="0.35">
      <c r="A517" t="s">
        <v>282</v>
      </c>
      <c r="B517" s="6">
        <v>45284</v>
      </c>
      <c r="C517" s="2">
        <v>45292</v>
      </c>
      <c r="D517" t="s">
        <v>648</v>
      </c>
      <c r="E517" t="s">
        <v>655</v>
      </c>
      <c r="F517" t="s">
        <v>670</v>
      </c>
      <c r="G517" t="s">
        <v>702</v>
      </c>
      <c r="H517" t="s">
        <v>711</v>
      </c>
      <c r="I517" t="s">
        <v>712</v>
      </c>
      <c r="J517" t="s">
        <v>730</v>
      </c>
      <c r="K517" t="s">
        <v>1002</v>
      </c>
      <c r="L517" s="8">
        <v>526.49</v>
      </c>
      <c r="M517" s="8">
        <v>496.2</v>
      </c>
      <c r="N517" s="8">
        <v>0</v>
      </c>
      <c r="O517">
        <v>5</v>
      </c>
      <c r="P517">
        <f t="shared" si="128"/>
        <v>8</v>
      </c>
      <c r="Q517">
        <f t="shared" si="129"/>
        <v>2481</v>
      </c>
      <c r="R517">
        <f t="shared" si="130"/>
        <v>2632.45</v>
      </c>
      <c r="S517">
        <f t="shared" si="131"/>
        <v>-151.44999999999982</v>
      </c>
      <c r="T517">
        <f t="shared" si="132"/>
        <v>-6.1043933897621853E-2</v>
      </c>
      <c r="U517" t="str">
        <f t="shared" si="133"/>
        <v>Dec-2023</v>
      </c>
      <c r="V517" t="str">
        <f t="shared" si="134"/>
        <v>Q4-2023</v>
      </c>
      <c r="W517" t="str">
        <f t="shared" si="135"/>
        <v>Low</v>
      </c>
      <c r="X517" t="str">
        <f t="shared" si="136"/>
        <v>Americas &gt; Brazil &gt; São Paulo</v>
      </c>
      <c r="Y517" t="str" cm="1">
        <f t="array" ref="Y517">TEXT(_xlfn.AGGREGATE(15, 6, IF($E$2:$E$1000=E517, $B$2:$B$1000, ""), 1), "MMM-YYYY")</f>
        <v>Jan-2023</v>
      </c>
      <c r="Z517">
        <f t="shared" si="137"/>
        <v>11</v>
      </c>
      <c r="AA517">
        <f t="shared" si="138"/>
        <v>11</v>
      </c>
      <c r="AB517">
        <f t="shared" si="139"/>
        <v>1473517.9961600001</v>
      </c>
      <c r="AC517">
        <f>SUMIFS($Q$2:Q517, $J$2:J517, J517)</f>
        <v>1457521.4517599999</v>
      </c>
      <c r="AD517">
        <f t="shared" si="140"/>
        <v>0.9891439775817551</v>
      </c>
      <c r="AE517" t="str">
        <f t="shared" si="141"/>
        <v>C</v>
      </c>
      <c r="AF517">
        <f t="shared" si="142"/>
        <v>0</v>
      </c>
      <c r="AG517">
        <f t="shared" si="143"/>
        <v>0</v>
      </c>
      <c r="AH517">
        <f>MIN(StagingTable[[#This Row],[DiscountPct]], ControlPanel!$B$2/100)</f>
        <v>0</v>
      </c>
      <c r="AI517">
        <f>StagingTable[[#This Row],[UnitCost]] * (1 + ControlPanel!$B$3/100)</f>
        <v>605.46349999999995</v>
      </c>
      <c r="AJ517">
        <f>StagingTable[[#This Row],[Quantity]] * (1 + ControlPanel!$B$4/100)</f>
        <v>6</v>
      </c>
      <c r="AK517">
        <f>StagingTable[[#This Row],[UnitPrice]] * StagingTable[[#This Row],[UpliftedQuantity]] * (1 - StagingTable[[#This Row],[AdjustedDiscountPct]])</f>
        <v>2977.2</v>
      </c>
      <c r="AL517">
        <f>StagingTable[[#This Row],[InflatedUnitCost]] * StagingTable[[#This Row],[UpliftedQuantity]]</f>
        <v>3632.7809999999999</v>
      </c>
      <c r="AM517">
        <f>StagingTable[[#This Row],[ScenarioRevenue]] - StagingTable[[#This Row],[ScenarioCost]]</f>
        <v>-655.58100000000013</v>
      </c>
    </row>
    <row r="518" spans="1:39" x14ac:dyDescent="0.35">
      <c r="A518" t="s">
        <v>143</v>
      </c>
      <c r="B518" s="6">
        <v>45442</v>
      </c>
      <c r="C518" s="2">
        <v>45456</v>
      </c>
      <c r="D518" t="s">
        <v>648</v>
      </c>
      <c r="E518" t="s">
        <v>660</v>
      </c>
      <c r="F518" t="s">
        <v>686</v>
      </c>
      <c r="G518" t="s">
        <v>705</v>
      </c>
      <c r="H518" t="s">
        <v>707</v>
      </c>
      <c r="I518" t="s">
        <v>721</v>
      </c>
      <c r="J518" t="s">
        <v>730</v>
      </c>
      <c r="K518" t="s">
        <v>862</v>
      </c>
      <c r="L518" s="8">
        <v>157.78</v>
      </c>
      <c r="M518" s="8">
        <v>361.1</v>
      </c>
      <c r="N518" s="8">
        <v>0.187</v>
      </c>
      <c r="O518">
        <v>8</v>
      </c>
      <c r="P518">
        <f t="shared" si="128"/>
        <v>14</v>
      </c>
      <c r="Q518">
        <f t="shared" si="129"/>
        <v>2348.5944</v>
      </c>
      <c r="R518">
        <f t="shared" si="130"/>
        <v>1262.24</v>
      </c>
      <c r="S518">
        <f t="shared" si="131"/>
        <v>1086.3543999999999</v>
      </c>
      <c r="T518">
        <f t="shared" si="132"/>
        <v>0.46255513510549118</v>
      </c>
      <c r="U518" t="str">
        <f t="shared" si="133"/>
        <v>May-2024</v>
      </c>
      <c r="V518" t="str">
        <f t="shared" si="134"/>
        <v>Q2-2024</v>
      </c>
      <c r="W518" t="str">
        <f t="shared" si="135"/>
        <v>Low</v>
      </c>
      <c r="X518" t="str">
        <f t="shared" si="136"/>
        <v>Americas &gt; USA &gt; San Francisco</v>
      </c>
      <c r="Y518" t="str" cm="1">
        <f t="array" ref="Y518">TEXT(_xlfn.AGGREGATE(15, 6, IF($E$2:$E$1000=E518, $B$2:$B$1000, ""), 1), "MMM-YYYY")</f>
        <v>Jan-2023</v>
      </c>
      <c r="Z518">
        <f t="shared" si="137"/>
        <v>16</v>
      </c>
      <c r="AA518">
        <f t="shared" si="138"/>
        <v>16</v>
      </c>
      <c r="AB518">
        <f t="shared" si="139"/>
        <v>1473517.9961600001</v>
      </c>
      <c r="AC518">
        <f>SUMIFS($Q$2:Q518, $J$2:J518, J518)</f>
        <v>1459870.0461599999</v>
      </c>
      <c r="AD518">
        <f t="shared" si="140"/>
        <v>0.99073784640868534</v>
      </c>
      <c r="AE518" t="str">
        <f t="shared" si="141"/>
        <v>C</v>
      </c>
      <c r="AF518">
        <f t="shared" si="142"/>
        <v>0</v>
      </c>
      <c r="AG518">
        <f t="shared" si="143"/>
        <v>0</v>
      </c>
      <c r="AH518">
        <f>MIN(StagingTable[[#This Row],[DiscountPct]], ControlPanel!$B$2/100)</f>
        <v>0.187</v>
      </c>
      <c r="AI518">
        <f>StagingTable[[#This Row],[UnitCost]] * (1 + ControlPanel!$B$3/100)</f>
        <v>181.44699999999997</v>
      </c>
      <c r="AJ518">
        <f>StagingTable[[#This Row],[Quantity]] * (1 + ControlPanel!$B$4/100)</f>
        <v>9.6</v>
      </c>
      <c r="AK518">
        <f>StagingTable[[#This Row],[UnitPrice]] * StagingTable[[#This Row],[UpliftedQuantity]] * (1 - StagingTable[[#This Row],[AdjustedDiscountPct]])</f>
        <v>2818.3132799999998</v>
      </c>
      <c r="AL518">
        <f>StagingTable[[#This Row],[InflatedUnitCost]] * StagingTable[[#This Row],[UpliftedQuantity]]</f>
        <v>1741.8911999999998</v>
      </c>
      <c r="AM518">
        <f>StagingTable[[#This Row],[ScenarioRevenue]] - StagingTable[[#This Row],[ScenarioCost]]</f>
        <v>1076.4220800000001</v>
      </c>
    </row>
    <row r="519" spans="1:39" x14ac:dyDescent="0.35">
      <c r="A519" t="s">
        <v>296</v>
      </c>
      <c r="B519" s="6">
        <v>45153</v>
      </c>
      <c r="C519" s="2">
        <v>45163</v>
      </c>
      <c r="D519" t="s">
        <v>646</v>
      </c>
      <c r="E519" t="s">
        <v>650</v>
      </c>
      <c r="F519" t="s">
        <v>664</v>
      </c>
      <c r="G519" t="s">
        <v>705</v>
      </c>
      <c r="H519" t="s">
        <v>707</v>
      </c>
      <c r="I519" t="s">
        <v>725</v>
      </c>
      <c r="J519" t="s">
        <v>730</v>
      </c>
      <c r="K519" t="s">
        <v>1016</v>
      </c>
      <c r="L519" s="8">
        <v>91.85</v>
      </c>
      <c r="M519" s="8">
        <v>111.29</v>
      </c>
      <c r="N519" s="8">
        <v>0</v>
      </c>
      <c r="O519">
        <v>21</v>
      </c>
      <c r="P519">
        <f t="shared" si="128"/>
        <v>10</v>
      </c>
      <c r="Q519">
        <f t="shared" si="129"/>
        <v>2337.09</v>
      </c>
      <c r="R519">
        <f t="shared" si="130"/>
        <v>1928.85</v>
      </c>
      <c r="S519">
        <f t="shared" si="131"/>
        <v>408.24000000000024</v>
      </c>
      <c r="T519">
        <f t="shared" si="132"/>
        <v>0.17467876718483252</v>
      </c>
      <c r="U519" t="str">
        <f t="shared" si="133"/>
        <v>Aug-2023</v>
      </c>
      <c r="V519" t="str">
        <f t="shared" si="134"/>
        <v>Q3-2023</v>
      </c>
      <c r="W519" t="str">
        <f t="shared" si="135"/>
        <v>Low</v>
      </c>
      <c r="X519" t="str">
        <f t="shared" si="136"/>
        <v>Africa &gt; Kenya &gt; Nairobi</v>
      </c>
      <c r="Y519" t="str" cm="1">
        <f t="array" ref="Y519">TEXT(_xlfn.AGGREGATE(15, 6, IF($E$2:$E$1000=E519, $B$2:$B$1000, ""), 1), "MMM-YYYY")</f>
        <v>Jan-2023</v>
      </c>
      <c r="Z519">
        <f t="shared" si="137"/>
        <v>7</v>
      </c>
      <c r="AA519">
        <f t="shared" si="138"/>
        <v>7</v>
      </c>
      <c r="AB519">
        <f t="shared" si="139"/>
        <v>1473517.9961600001</v>
      </c>
      <c r="AC519">
        <f>SUMIFS($Q$2:Q519, $J$2:J519, J519)</f>
        <v>1462207.13616</v>
      </c>
      <c r="AD519">
        <f t="shared" si="140"/>
        <v>0.99232390779788482</v>
      </c>
      <c r="AE519" t="str">
        <f t="shared" si="141"/>
        <v>C</v>
      </c>
      <c r="AF519">
        <f t="shared" si="142"/>
        <v>0</v>
      </c>
      <c r="AG519">
        <f t="shared" si="143"/>
        <v>0</v>
      </c>
      <c r="AH519">
        <f>MIN(StagingTable[[#This Row],[DiscountPct]], ControlPanel!$B$2/100)</f>
        <v>0</v>
      </c>
      <c r="AI519">
        <f>StagingTable[[#This Row],[UnitCost]] * (1 + ControlPanel!$B$3/100)</f>
        <v>105.62749999999998</v>
      </c>
      <c r="AJ519">
        <f>StagingTable[[#This Row],[Quantity]] * (1 + ControlPanel!$B$4/100)</f>
        <v>25.2</v>
      </c>
      <c r="AK519">
        <f>StagingTable[[#This Row],[UnitPrice]] * StagingTable[[#This Row],[UpliftedQuantity]] * (1 - StagingTable[[#This Row],[AdjustedDiscountPct]])</f>
        <v>2804.5080000000003</v>
      </c>
      <c r="AL519">
        <f>StagingTable[[#This Row],[InflatedUnitCost]] * StagingTable[[#This Row],[UpliftedQuantity]]</f>
        <v>2661.8129999999996</v>
      </c>
      <c r="AM519">
        <f>StagingTable[[#This Row],[ScenarioRevenue]] - StagingTable[[#This Row],[ScenarioCost]]</f>
        <v>142.69500000000062</v>
      </c>
    </row>
    <row r="520" spans="1:39" x14ac:dyDescent="0.35">
      <c r="A520" t="s">
        <v>259</v>
      </c>
      <c r="B520" s="6">
        <v>45357</v>
      </c>
      <c r="C520" s="2">
        <v>45377</v>
      </c>
      <c r="D520" t="s">
        <v>646</v>
      </c>
      <c r="E520" t="s">
        <v>651</v>
      </c>
      <c r="F520" t="s">
        <v>663</v>
      </c>
      <c r="G520" t="s">
        <v>704</v>
      </c>
      <c r="H520" t="s">
        <v>709</v>
      </c>
      <c r="I520" t="s">
        <v>714</v>
      </c>
      <c r="J520" t="s">
        <v>730</v>
      </c>
      <c r="K520" t="s">
        <v>979</v>
      </c>
      <c r="L520" s="8">
        <v>65.64</v>
      </c>
      <c r="M520" s="8">
        <v>151.88</v>
      </c>
      <c r="N520" s="8">
        <v>0.16700000000000001</v>
      </c>
      <c r="O520">
        <v>18</v>
      </c>
      <c r="P520">
        <f t="shared" si="128"/>
        <v>20</v>
      </c>
      <c r="Q520">
        <f t="shared" si="129"/>
        <v>2277.28872</v>
      </c>
      <c r="R520">
        <f t="shared" si="130"/>
        <v>1181.52</v>
      </c>
      <c r="S520">
        <f t="shared" si="131"/>
        <v>1095.76872</v>
      </c>
      <c r="T520">
        <f t="shared" si="132"/>
        <v>0.48117250587356353</v>
      </c>
      <c r="U520" t="str">
        <f t="shared" si="133"/>
        <v>Mar-2024</v>
      </c>
      <c r="V520" t="str">
        <f t="shared" si="134"/>
        <v>Q1-2024</v>
      </c>
      <c r="W520" t="str">
        <f t="shared" si="135"/>
        <v>Low</v>
      </c>
      <c r="X520" t="str">
        <f t="shared" si="136"/>
        <v>Africa &gt; Nigeria &gt; Port Harcourt</v>
      </c>
      <c r="Y520" t="str" cm="1">
        <f t="array" ref="Y520">TEXT(_xlfn.AGGREGATE(15, 6, IF($E$2:$E$1000=E520, $B$2:$B$1000, ""), 1), "MMM-YYYY")</f>
        <v>Jan-2023</v>
      </c>
      <c r="Z520">
        <f t="shared" si="137"/>
        <v>14</v>
      </c>
      <c r="AA520">
        <f t="shared" si="138"/>
        <v>14</v>
      </c>
      <c r="AB520">
        <f t="shared" si="139"/>
        <v>1473517.9961600001</v>
      </c>
      <c r="AC520">
        <f>SUMIFS($Q$2:Q520, $J$2:J520, J520)</f>
        <v>1464484.4248800001</v>
      </c>
      <c r="AD520">
        <f t="shared" si="140"/>
        <v>0.99386938516968126</v>
      </c>
      <c r="AE520" t="str">
        <f t="shared" si="141"/>
        <v>C</v>
      </c>
      <c r="AF520">
        <f t="shared" si="142"/>
        <v>0</v>
      </c>
      <c r="AG520">
        <f t="shared" si="143"/>
        <v>0</v>
      </c>
      <c r="AH520">
        <f>MIN(StagingTable[[#This Row],[DiscountPct]], ControlPanel!$B$2/100)</f>
        <v>0.16700000000000001</v>
      </c>
      <c r="AI520">
        <f>StagingTable[[#This Row],[UnitCost]] * (1 + ControlPanel!$B$3/100)</f>
        <v>75.48599999999999</v>
      </c>
      <c r="AJ520">
        <f>StagingTable[[#This Row],[Quantity]] * (1 + ControlPanel!$B$4/100)</f>
        <v>21.599999999999998</v>
      </c>
      <c r="AK520">
        <f>StagingTable[[#This Row],[UnitPrice]] * StagingTable[[#This Row],[UpliftedQuantity]] * (1 - StagingTable[[#This Row],[AdjustedDiscountPct]])</f>
        <v>2732.7464639999998</v>
      </c>
      <c r="AL520">
        <f>StagingTable[[#This Row],[InflatedUnitCost]] * StagingTable[[#This Row],[UpliftedQuantity]]</f>
        <v>1630.4975999999997</v>
      </c>
      <c r="AM520">
        <f>StagingTable[[#This Row],[ScenarioRevenue]] - StagingTable[[#This Row],[ScenarioCost]]</f>
        <v>1102.2488640000001</v>
      </c>
    </row>
    <row r="521" spans="1:39" x14ac:dyDescent="0.35">
      <c r="A521" t="s">
        <v>277</v>
      </c>
      <c r="B521" s="6">
        <v>45829</v>
      </c>
      <c r="C521" s="2">
        <v>45835</v>
      </c>
      <c r="D521" t="s">
        <v>646</v>
      </c>
      <c r="E521" t="s">
        <v>661</v>
      </c>
      <c r="F521" t="s">
        <v>687</v>
      </c>
      <c r="G521" t="s">
        <v>706</v>
      </c>
      <c r="H521" t="s">
        <v>710</v>
      </c>
      <c r="I521" t="s">
        <v>725</v>
      </c>
      <c r="J521" t="s">
        <v>730</v>
      </c>
      <c r="K521" t="s">
        <v>997</v>
      </c>
      <c r="L521" s="8">
        <v>93.91</v>
      </c>
      <c r="M521" s="8">
        <v>99.04</v>
      </c>
      <c r="N521" s="8">
        <v>5.7000000000000002E-2</v>
      </c>
      <c r="O521">
        <v>22</v>
      </c>
      <c r="P521">
        <f t="shared" si="128"/>
        <v>6</v>
      </c>
      <c r="Q521">
        <f t="shared" si="129"/>
        <v>2054.6838400000001</v>
      </c>
      <c r="R521">
        <f t="shared" si="130"/>
        <v>2066.02</v>
      </c>
      <c r="S521">
        <f t="shared" si="131"/>
        <v>-11.336159999999836</v>
      </c>
      <c r="T521">
        <f t="shared" si="132"/>
        <v>-5.5172283829320601E-3</v>
      </c>
      <c r="U521" t="str">
        <f t="shared" si="133"/>
        <v>Jun-2025</v>
      </c>
      <c r="V521" t="str">
        <f t="shared" si="134"/>
        <v>Q2-2025</v>
      </c>
      <c r="W521" t="str">
        <f t="shared" si="135"/>
        <v>Low</v>
      </c>
      <c r="X521" t="str">
        <f t="shared" si="136"/>
        <v>Africa &gt; South Africa &gt; Durban</v>
      </c>
      <c r="Y521" t="str" cm="1">
        <f t="array" ref="Y521">TEXT(_xlfn.AGGREGATE(15, 6, IF($E$2:$E$1000=E521, $B$2:$B$1000, ""), 1), "MMM-YYYY")</f>
        <v>Jan-2023</v>
      </c>
      <c r="Z521">
        <f t="shared" si="137"/>
        <v>29</v>
      </c>
      <c r="AA521">
        <f t="shared" si="138"/>
        <v>29</v>
      </c>
      <c r="AB521">
        <f t="shared" si="139"/>
        <v>1473517.9961600001</v>
      </c>
      <c r="AC521">
        <f>SUMIFS($Q$2:Q521, $J$2:J521, J521)</f>
        <v>1466539.1087200001</v>
      </c>
      <c r="AD521">
        <f t="shared" si="140"/>
        <v>0.99526379219107808</v>
      </c>
      <c r="AE521" t="str">
        <f t="shared" si="141"/>
        <v>C</v>
      </c>
      <c r="AF521">
        <f t="shared" si="142"/>
        <v>1</v>
      </c>
      <c r="AG521">
        <f t="shared" si="143"/>
        <v>0</v>
      </c>
      <c r="AH521">
        <f>MIN(StagingTable[[#This Row],[DiscountPct]], ControlPanel!$B$2/100)</f>
        <v>5.7000000000000002E-2</v>
      </c>
      <c r="AI521">
        <f>StagingTable[[#This Row],[UnitCost]] * (1 + ControlPanel!$B$3/100)</f>
        <v>107.99649999999998</v>
      </c>
      <c r="AJ521">
        <f>StagingTable[[#This Row],[Quantity]] * (1 + ControlPanel!$B$4/100)</f>
        <v>26.4</v>
      </c>
      <c r="AK521">
        <f>StagingTable[[#This Row],[UnitPrice]] * StagingTable[[#This Row],[UpliftedQuantity]] * (1 - StagingTable[[#This Row],[AdjustedDiscountPct]])</f>
        <v>2465.6206079999997</v>
      </c>
      <c r="AL521">
        <f>StagingTable[[#This Row],[InflatedUnitCost]] * StagingTable[[#This Row],[UpliftedQuantity]]</f>
        <v>2851.1075999999994</v>
      </c>
      <c r="AM521">
        <f>StagingTable[[#This Row],[ScenarioRevenue]] - StagingTable[[#This Row],[ScenarioCost]]</f>
        <v>-385.48699199999965</v>
      </c>
    </row>
    <row r="522" spans="1:39" x14ac:dyDescent="0.35">
      <c r="A522" t="s">
        <v>375</v>
      </c>
      <c r="B522" s="6">
        <v>45833</v>
      </c>
      <c r="C522" s="2">
        <v>45848</v>
      </c>
      <c r="D522" t="s">
        <v>649</v>
      </c>
      <c r="E522" t="s">
        <v>658</v>
      </c>
      <c r="F522" t="s">
        <v>674</v>
      </c>
      <c r="G522" t="s">
        <v>703</v>
      </c>
      <c r="H522" t="s">
        <v>709</v>
      </c>
      <c r="I522" t="s">
        <v>726</v>
      </c>
      <c r="J522" t="s">
        <v>730</v>
      </c>
      <c r="K522" t="s">
        <v>1095</v>
      </c>
      <c r="L522" s="8">
        <v>546.83000000000004</v>
      </c>
      <c r="M522" s="8">
        <v>400.84</v>
      </c>
      <c r="N522" s="8">
        <v>7.8E-2</v>
      </c>
      <c r="O522">
        <v>5</v>
      </c>
      <c r="P522">
        <f t="shared" si="128"/>
        <v>15</v>
      </c>
      <c r="Q522">
        <f t="shared" si="129"/>
        <v>1847.8724</v>
      </c>
      <c r="R522">
        <f t="shared" si="130"/>
        <v>2734.15</v>
      </c>
      <c r="S522">
        <f t="shared" si="131"/>
        <v>-886.27760000000012</v>
      </c>
      <c r="T522">
        <f t="shared" si="132"/>
        <v>-0.47962056254533597</v>
      </c>
      <c r="U522" t="str">
        <f t="shared" si="133"/>
        <v>Jun-2025</v>
      </c>
      <c r="V522" t="str">
        <f t="shared" si="134"/>
        <v>Q2-2025</v>
      </c>
      <c r="W522" t="str">
        <f t="shared" si="135"/>
        <v>Low</v>
      </c>
      <c r="X522" t="str">
        <f t="shared" si="136"/>
        <v>Europe &gt; United Kingdom &gt; Birmingham</v>
      </c>
      <c r="Y522" t="str" cm="1">
        <f t="array" ref="Y522">TEXT(_xlfn.AGGREGATE(15, 6, IF($E$2:$E$1000=E522, $B$2:$B$1000, ""), 1), "MMM-YYYY")</f>
        <v>Jan-2023</v>
      </c>
      <c r="Z522">
        <f t="shared" si="137"/>
        <v>29</v>
      </c>
      <c r="AA522">
        <f t="shared" si="138"/>
        <v>29</v>
      </c>
      <c r="AB522">
        <f t="shared" si="139"/>
        <v>1473517.9961600001</v>
      </c>
      <c r="AC522">
        <f>SUMIFS($Q$2:Q522, $J$2:J522, J522)</f>
        <v>1468386.9811200001</v>
      </c>
      <c r="AD522">
        <f t="shared" si="140"/>
        <v>0.99651784704810431</v>
      </c>
      <c r="AE522" t="str">
        <f t="shared" si="141"/>
        <v>C</v>
      </c>
      <c r="AF522">
        <f t="shared" si="142"/>
        <v>0</v>
      </c>
      <c r="AG522">
        <f t="shared" si="143"/>
        <v>0</v>
      </c>
      <c r="AH522">
        <f>MIN(StagingTable[[#This Row],[DiscountPct]], ControlPanel!$B$2/100)</f>
        <v>7.8E-2</v>
      </c>
      <c r="AI522">
        <f>StagingTable[[#This Row],[UnitCost]] * (1 + ControlPanel!$B$3/100)</f>
        <v>628.85450000000003</v>
      </c>
      <c r="AJ522">
        <f>StagingTable[[#This Row],[Quantity]] * (1 + ControlPanel!$B$4/100)</f>
        <v>6</v>
      </c>
      <c r="AK522">
        <f>StagingTable[[#This Row],[UnitPrice]] * StagingTable[[#This Row],[UpliftedQuantity]] * (1 - StagingTable[[#This Row],[AdjustedDiscountPct]])</f>
        <v>2217.44688</v>
      </c>
      <c r="AL522">
        <f>StagingTable[[#This Row],[InflatedUnitCost]] * StagingTable[[#This Row],[UpliftedQuantity]]</f>
        <v>3773.1270000000004</v>
      </c>
      <c r="AM522">
        <f>StagingTable[[#This Row],[ScenarioRevenue]] - StagingTable[[#This Row],[ScenarioCost]]</f>
        <v>-1555.6801200000004</v>
      </c>
    </row>
    <row r="523" spans="1:39" x14ac:dyDescent="0.35">
      <c r="A523" t="s">
        <v>43</v>
      </c>
      <c r="B523" s="6">
        <v>45030</v>
      </c>
      <c r="C523" s="2">
        <v>45060</v>
      </c>
      <c r="D523" t="s">
        <v>646</v>
      </c>
      <c r="E523" t="s">
        <v>650</v>
      </c>
      <c r="F523" t="s">
        <v>678</v>
      </c>
      <c r="G523" t="s">
        <v>704</v>
      </c>
      <c r="H523" t="s">
        <v>709</v>
      </c>
      <c r="I523" t="s">
        <v>724</v>
      </c>
      <c r="J523" t="s">
        <v>730</v>
      </c>
      <c r="K523" t="s">
        <v>762</v>
      </c>
      <c r="L523" s="8">
        <v>209.25</v>
      </c>
      <c r="M523" s="8">
        <v>434.8</v>
      </c>
      <c r="N523" s="8">
        <v>0</v>
      </c>
      <c r="O523">
        <v>4</v>
      </c>
      <c r="P523">
        <f t="shared" si="128"/>
        <v>30</v>
      </c>
      <c r="Q523">
        <f t="shared" si="129"/>
        <v>1739.2</v>
      </c>
      <c r="R523">
        <f t="shared" si="130"/>
        <v>837</v>
      </c>
      <c r="S523">
        <f t="shared" si="131"/>
        <v>902.2</v>
      </c>
      <c r="T523">
        <f t="shared" si="132"/>
        <v>0.51874425022999082</v>
      </c>
      <c r="U523" t="str">
        <f t="shared" si="133"/>
        <v>Apr-2023</v>
      </c>
      <c r="V523" t="str">
        <f t="shared" si="134"/>
        <v>Q2-2023</v>
      </c>
      <c r="W523" t="str">
        <f t="shared" si="135"/>
        <v>Low</v>
      </c>
      <c r="X523" t="str">
        <f t="shared" si="136"/>
        <v>Africa &gt; Kenya &gt; Nakuru</v>
      </c>
      <c r="Y523" t="str" cm="1">
        <f t="array" ref="Y523">TEXT(_xlfn.AGGREGATE(15, 6, IF($E$2:$E$1000=E523, $B$2:$B$1000, ""), 1), "MMM-YYYY")</f>
        <v>Jan-2023</v>
      </c>
      <c r="Z523">
        <f t="shared" si="137"/>
        <v>3</v>
      </c>
      <c r="AA523">
        <f t="shared" si="138"/>
        <v>3</v>
      </c>
      <c r="AB523">
        <f t="shared" si="139"/>
        <v>1473517.9961600001</v>
      </c>
      <c r="AC523">
        <f>SUMIFS($Q$2:Q523, $J$2:J523, J523)</f>
        <v>1470126.1811200001</v>
      </c>
      <c r="AD523">
        <f t="shared" si="140"/>
        <v>0.99769815160124331</v>
      </c>
      <c r="AE523" t="str">
        <f t="shared" si="141"/>
        <v>C</v>
      </c>
      <c r="AF523">
        <f t="shared" si="142"/>
        <v>0</v>
      </c>
      <c r="AG523">
        <f t="shared" si="143"/>
        <v>0</v>
      </c>
      <c r="AH523">
        <f>MIN(StagingTable[[#This Row],[DiscountPct]], ControlPanel!$B$2/100)</f>
        <v>0</v>
      </c>
      <c r="AI523">
        <f>StagingTable[[#This Row],[UnitCost]] * (1 + ControlPanel!$B$3/100)</f>
        <v>240.63749999999999</v>
      </c>
      <c r="AJ523">
        <f>StagingTable[[#This Row],[Quantity]] * (1 + ControlPanel!$B$4/100)</f>
        <v>4.8</v>
      </c>
      <c r="AK523">
        <f>StagingTable[[#This Row],[UnitPrice]] * StagingTable[[#This Row],[UpliftedQuantity]] * (1 - StagingTable[[#This Row],[AdjustedDiscountPct]])</f>
        <v>2087.04</v>
      </c>
      <c r="AL523">
        <f>StagingTable[[#This Row],[InflatedUnitCost]] * StagingTable[[#This Row],[UpliftedQuantity]]</f>
        <v>1155.06</v>
      </c>
      <c r="AM523">
        <f>StagingTable[[#This Row],[ScenarioRevenue]] - StagingTable[[#This Row],[ScenarioCost]]</f>
        <v>931.98</v>
      </c>
    </row>
    <row r="524" spans="1:39" x14ac:dyDescent="0.35">
      <c r="A524" t="s">
        <v>586</v>
      </c>
      <c r="B524" s="6">
        <v>45740</v>
      </c>
      <c r="C524" s="2">
        <v>45751</v>
      </c>
      <c r="D524" t="s">
        <v>647</v>
      </c>
      <c r="E524" t="s">
        <v>654</v>
      </c>
      <c r="F524" t="s">
        <v>691</v>
      </c>
      <c r="G524" t="s">
        <v>702</v>
      </c>
      <c r="H524" t="s">
        <v>709</v>
      </c>
      <c r="I524" t="s">
        <v>713</v>
      </c>
      <c r="J524" t="s">
        <v>730</v>
      </c>
      <c r="K524" t="s">
        <v>1304</v>
      </c>
      <c r="L524" s="8">
        <v>23.83</v>
      </c>
      <c r="M524" s="8">
        <v>47.29</v>
      </c>
      <c r="N524" s="8">
        <v>6.4000000000000001E-2</v>
      </c>
      <c r="O524">
        <v>23</v>
      </c>
      <c r="P524">
        <f t="shared" si="128"/>
        <v>11</v>
      </c>
      <c r="Q524">
        <f t="shared" si="129"/>
        <v>1018.05912</v>
      </c>
      <c r="R524">
        <f t="shared" si="130"/>
        <v>548.08999999999992</v>
      </c>
      <c r="S524">
        <f t="shared" si="131"/>
        <v>469.96912000000009</v>
      </c>
      <c r="T524">
        <f t="shared" si="132"/>
        <v>0.46163244429262623</v>
      </c>
      <c r="U524" t="str">
        <f t="shared" si="133"/>
        <v>Mar-2025</v>
      </c>
      <c r="V524" t="str">
        <f t="shared" si="134"/>
        <v>Q1-2025</v>
      </c>
      <c r="W524" t="str">
        <f t="shared" si="135"/>
        <v>Low</v>
      </c>
      <c r="X524" t="str">
        <f t="shared" si="136"/>
        <v>Asia &gt; India &gt; Mumbai</v>
      </c>
      <c r="Y524" t="str" cm="1">
        <f t="array" ref="Y524">TEXT(_xlfn.AGGREGATE(15, 6, IF($E$2:$E$1000=E524, $B$2:$B$1000, ""), 1), "MMM-YYYY")</f>
        <v>Jan-2023</v>
      </c>
      <c r="Z524">
        <f t="shared" si="137"/>
        <v>26</v>
      </c>
      <c r="AA524">
        <f t="shared" si="138"/>
        <v>26</v>
      </c>
      <c r="AB524">
        <f t="shared" si="139"/>
        <v>1473517.9961600001</v>
      </c>
      <c r="AC524">
        <f>SUMIFS($Q$2:Q524, $J$2:J524, J524)</f>
        <v>1471144.2402400002</v>
      </c>
      <c r="AD524">
        <f t="shared" si="140"/>
        <v>0.99838905535854605</v>
      </c>
      <c r="AE524" t="str">
        <f t="shared" si="141"/>
        <v>C</v>
      </c>
      <c r="AF524">
        <f t="shared" si="142"/>
        <v>0</v>
      </c>
      <c r="AG524">
        <f t="shared" si="143"/>
        <v>0</v>
      </c>
      <c r="AH524">
        <f>MIN(StagingTable[[#This Row],[DiscountPct]], ControlPanel!$B$2/100)</f>
        <v>6.4000000000000001E-2</v>
      </c>
      <c r="AI524">
        <f>StagingTable[[#This Row],[UnitCost]] * (1 + ControlPanel!$B$3/100)</f>
        <v>27.404499999999995</v>
      </c>
      <c r="AJ524">
        <f>StagingTable[[#This Row],[Quantity]] * (1 + ControlPanel!$B$4/100)</f>
        <v>27.599999999999998</v>
      </c>
      <c r="AK524">
        <f>StagingTable[[#This Row],[UnitPrice]] * StagingTable[[#This Row],[UpliftedQuantity]] * (1 - StagingTable[[#This Row],[AdjustedDiscountPct]])</f>
        <v>1221.670944</v>
      </c>
      <c r="AL524">
        <f>StagingTable[[#This Row],[InflatedUnitCost]] * StagingTable[[#This Row],[UpliftedQuantity]]</f>
        <v>756.36419999999976</v>
      </c>
      <c r="AM524">
        <f>StagingTable[[#This Row],[ScenarioRevenue]] - StagingTable[[#This Row],[ScenarioCost]]</f>
        <v>465.30674400000021</v>
      </c>
    </row>
    <row r="525" spans="1:39" x14ac:dyDescent="0.35">
      <c r="A525" t="s">
        <v>545</v>
      </c>
      <c r="B525" s="6">
        <v>45727</v>
      </c>
      <c r="C525" s="2">
        <v>45742</v>
      </c>
      <c r="D525" t="s">
        <v>649</v>
      </c>
      <c r="E525" t="s">
        <v>656</v>
      </c>
      <c r="F525" t="s">
        <v>671</v>
      </c>
      <c r="G525" t="s">
        <v>705</v>
      </c>
      <c r="H525" t="s">
        <v>708</v>
      </c>
      <c r="I525" t="s">
        <v>714</v>
      </c>
      <c r="J525" t="s">
        <v>730</v>
      </c>
      <c r="K525" t="s">
        <v>1264</v>
      </c>
      <c r="L525" s="8">
        <v>116.97</v>
      </c>
      <c r="M525" s="8">
        <v>140.82</v>
      </c>
      <c r="N525" s="8">
        <v>0.122</v>
      </c>
      <c r="O525">
        <v>8</v>
      </c>
      <c r="P525">
        <f t="shared" si="128"/>
        <v>15</v>
      </c>
      <c r="Q525">
        <f t="shared" si="129"/>
        <v>989.1196799999999</v>
      </c>
      <c r="R525">
        <f t="shared" si="130"/>
        <v>935.76</v>
      </c>
      <c r="S525">
        <f t="shared" si="131"/>
        <v>53.359679999999912</v>
      </c>
      <c r="T525">
        <f t="shared" si="132"/>
        <v>5.3946636669892079E-2</v>
      </c>
      <c r="U525" t="str">
        <f t="shared" si="133"/>
        <v>Mar-2025</v>
      </c>
      <c r="V525" t="str">
        <f t="shared" si="134"/>
        <v>Q1-2025</v>
      </c>
      <c r="W525" t="str">
        <f t="shared" si="135"/>
        <v>Low</v>
      </c>
      <c r="X525" t="str">
        <f t="shared" si="136"/>
        <v>Europe &gt; Germany &gt; Berlin</v>
      </c>
      <c r="Y525" t="str" cm="1">
        <f t="array" ref="Y525">TEXT(_xlfn.AGGREGATE(15, 6, IF($E$2:$E$1000=E525, $B$2:$B$1000, ""), 1), "MMM-YYYY")</f>
        <v>Jan-2023</v>
      </c>
      <c r="Z525">
        <f t="shared" si="137"/>
        <v>26</v>
      </c>
      <c r="AA525">
        <f t="shared" si="138"/>
        <v>26</v>
      </c>
      <c r="AB525">
        <f t="shared" si="139"/>
        <v>1473517.9961600001</v>
      </c>
      <c r="AC525">
        <f>SUMIFS($Q$2:Q525, $J$2:J525, J525)</f>
        <v>1472133.3599200002</v>
      </c>
      <c r="AD525">
        <f t="shared" si="140"/>
        <v>0.99906031942357798</v>
      </c>
      <c r="AE525" t="str">
        <f t="shared" si="141"/>
        <v>C</v>
      </c>
      <c r="AF525">
        <f t="shared" si="142"/>
        <v>0</v>
      </c>
      <c r="AG525">
        <f t="shared" si="143"/>
        <v>0</v>
      </c>
      <c r="AH525">
        <f>MIN(StagingTable[[#This Row],[DiscountPct]], ControlPanel!$B$2/100)</f>
        <v>0.122</v>
      </c>
      <c r="AI525">
        <f>StagingTable[[#This Row],[UnitCost]] * (1 + ControlPanel!$B$3/100)</f>
        <v>134.51549999999997</v>
      </c>
      <c r="AJ525">
        <f>StagingTable[[#This Row],[Quantity]] * (1 + ControlPanel!$B$4/100)</f>
        <v>9.6</v>
      </c>
      <c r="AK525">
        <f>StagingTable[[#This Row],[UnitPrice]] * StagingTable[[#This Row],[UpliftedQuantity]] * (1 - StagingTable[[#This Row],[AdjustedDiscountPct]])</f>
        <v>1186.9436159999998</v>
      </c>
      <c r="AL525">
        <f>StagingTable[[#This Row],[InflatedUnitCost]] * StagingTable[[#This Row],[UpliftedQuantity]]</f>
        <v>1291.3487999999998</v>
      </c>
      <c r="AM525">
        <f>StagingTable[[#This Row],[ScenarioRevenue]] - StagingTable[[#This Row],[ScenarioCost]]</f>
        <v>-104.40518399999996</v>
      </c>
    </row>
    <row r="526" spans="1:39" x14ac:dyDescent="0.35">
      <c r="A526" t="s">
        <v>361</v>
      </c>
      <c r="B526" s="6">
        <v>45050</v>
      </c>
      <c r="C526" s="2">
        <v>45062</v>
      </c>
      <c r="D526" t="s">
        <v>646</v>
      </c>
      <c r="E526" t="s">
        <v>651</v>
      </c>
      <c r="F526" t="s">
        <v>669</v>
      </c>
      <c r="G526" t="s">
        <v>705</v>
      </c>
      <c r="H526" t="s">
        <v>709</v>
      </c>
      <c r="I526" t="s">
        <v>713</v>
      </c>
      <c r="J526" t="s">
        <v>730</v>
      </c>
      <c r="K526" t="s">
        <v>1081</v>
      </c>
      <c r="L526" s="8">
        <v>77.739999999999995</v>
      </c>
      <c r="M526" s="8">
        <v>147.12</v>
      </c>
      <c r="N526" s="8">
        <v>0</v>
      </c>
      <c r="O526">
        <v>4</v>
      </c>
      <c r="P526">
        <f t="shared" si="128"/>
        <v>12</v>
      </c>
      <c r="Q526">
        <f t="shared" si="129"/>
        <v>588.48</v>
      </c>
      <c r="R526">
        <f t="shared" si="130"/>
        <v>310.95999999999998</v>
      </c>
      <c r="S526">
        <f t="shared" si="131"/>
        <v>277.52000000000004</v>
      </c>
      <c r="T526">
        <f t="shared" si="132"/>
        <v>0.47158781946710171</v>
      </c>
      <c r="U526" t="str">
        <f t="shared" si="133"/>
        <v>May-2023</v>
      </c>
      <c r="V526" t="str">
        <f t="shared" si="134"/>
        <v>Q2-2023</v>
      </c>
      <c r="W526" t="str">
        <f t="shared" si="135"/>
        <v>Low</v>
      </c>
      <c r="X526" t="str">
        <f t="shared" si="136"/>
        <v>Africa &gt; Nigeria &gt; Abuja</v>
      </c>
      <c r="Y526" t="str" cm="1">
        <f t="array" ref="Y526">TEXT(_xlfn.AGGREGATE(15, 6, IF($E$2:$E$1000=E526, $B$2:$B$1000, ""), 1), "MMM-YYYY")</f>
        <v>Jan-2023</v>
      </c>
      <c r="Z526">
        <f t="shared" si="137"/>
        <v>4</v>
      </c>
      <c r="AA526">
        <f t="shared" si="138"/>
        <v>4</v>
      </c>
      <c r="AB526">
        <f t="shared" si="139"/>
        <v>1473517.9961600001</v>
      </c>
      <c r="AC526">
        <f>SUMIFS($Q$2:Q526, $J$2:J526, J526)</f>
        <v>1472721.8399200002</v>
      </c>
      <c r="AD526">
        <f t="shared" si="140"/>
        <v>0.99945969018222058</v>
      </c>
      <c r="AE526" t="str">
        <f t="shared" si="141"/>
        <v>C</v>
      </c>
      <c r="AF526">
        <f t="shared" si="142"/>
        <v>0</v>
      </c>
      <c r="AG526">
        <f t="shared" si="143"/>
        <v>0</v>
      </c>
      <c r="AH526">
        <f>MIN(StagingTable[[#This Row],[DiscountPct]], ControlPanel!$B$2/100)</f>
        <v>0</v>
      </c>
      <c r="AI526">
        <f>StagingTable[[#This Row],[UnitCost]] * (1 + ControlPanel!$B$3/100)</f>
        <v>89.400999999999982</v>
      </c>
      <c r="AJ526">
        <f>StagingTable[[#This Row],[Quantity]] * (1 + ControlPanel!$B$4/100)</f>
        <v>4.8</v>
      </c>
      <c r="AK526">
        <f>StagingTable[[#This Row],[UnitPrice]] * StagingTable[[#This Row],[UpliftedQuantity]] * (1 - StagingTable[[#This Row],[AdjustedDiscountPct]])</f>
        <v>706.17600000000004</v>
      </c>
      <c r="AL526">
        <f>StagingTable[[#This Row],[InflatedUnitCost]] * StagingTable[[#This Row],[UpliftedQuantity]]</f>
        <v>429.12479999999988</v>
      </c>
      <c r="AM526">
        <f>StagingTable[[#This Row],[ScenarioRevenue]] - StagingTable[[#This Row],[ScenarioCost]]</f>
        <v>277.05120000000016</v>
      </c>
    </row>
    <row r="527" spans="1:39" x14ac:dyDescent="0.35">
      <c r="A527" t="s">
        <v>600</v>
      </c>
      <c r="B527" s="6">
        <v>45049</v>
      </c>
      <c r="C527" s="2">
        <v>45062</v>
      </c>
      <c r="D527" t="s">
        <v>648</v>
      </c>
      <c r="E527" t="s">
        <v>660</v>
      </c>
      <c r="F527" t="s">
        <v>700</v>
      </c>
      <c r="G527" t="s">
        <v>701</v>
      </c>
      <c r="H527" t="s">
        <v>709</v>
      </c>
      <c r="I527" t="s">
        <v>716</v>
      </c>
      <c r="J527" t="s">
        <v>730</v>
      </c>
      <c r="K527" t="s">
        <v>1318</v>
      </c>
      <c r="L527" s="8">
        <v>64.5</v>
      </c>
      <c r="M527" s="8">
        <v>123.62</v>
      </c>
      <c r="N527" s="8">
        <v>0</v>
      </c>
      <c r="O527">
        <v>4</v>
      </c>
      <c r="P527">
        <f t="shared" si="128"/>
        <v>13</v>
      </c>
      <c r="Q527">
        <f t="shared" si="129"/>
        <v>494.48</v>
      </c>
      <c r="R527">
        <f t="shared" si="130"/>
        <v>258</v>
      </c>
      <c r="S527">
        <f t="shared" si="131"/>
        <v>236.48000000000002</v>
      </c>
      <c r="T527">
        <f t="shared" si="132"/>
        <v>0.47823976702798904</v>
      </c>
      <c r="U527" t="str">
        <f t="shared" si="133"/>
        <v>May-2023</v>
      </c>
      <c r="V527" t="str">
        <f t="shared" si="134"/>
        <v>Q2-2023</v>
      </c>
      <c r="W527" t="str">
        <f t="shared" si="135"/>
        <v>Low</v>
      </c>
      <c r="X527" t="str">
        <f t="shared" si="136"/>
        <v>Americas &gt; USA &gt; New York</v>
      </c>
      <c r="Y527" t="str" cm="1">
        <f t="array" ref="Y527">TEXT(_xlfn.AGGREGATE(15, 6, IF($E$2:$E$1000=E527, $B$2:$B$1000, ""), 1), "MMM-YYYY")</f>
        <v>Jan-2023</v>
      </c>
      <c r="Z527">
        <f t="shared" si="137"/>
        <v>4</v>
      </c>
      <c r="AA527">
        <f t="shared" si="138"/>
        <v>4</v>
      </c>
      <c r="AB527">
        <f t="shared" si="139"/>
        <v>1473517.9961600001</v>
      </c>
      <c r="AC527">
        <f>SUMIFS($Q$2:Q527, $J$2:J527, J527)</f>
        <v>1473216.3199200002</v>
      </c>
      <c r="AD527">
        <f t="shared" si="140"/>
        <v>0.99979526803148244</v>
      </c>
      <c r="AE527" t="str">
        <f t="shared" si="141"/>
        <v>C</v>
      </c>
      <c r="AF527">
        <f t="shared" si="142"/>
        <v>0</v>
      </c>
      <c r="AG527">
        <f t="shared" si="143"/>
        <v>0</v>
      </c>
      <c r="AH527">
        <f>MIN(StagingTable[[#This Row],[DiscountPct]], ControlPanel!$B$2/100)</f>
        <v>0</v>
      </c>
      <c r="AI527">
        <f>StagingTable[[#This Row],[UnitCost]] * (1 + ControlPanel!$B$3/100)</f>
        <v>74.174999999999997</v>
      </c>
      <c r="AJ527">
        <f>StagingTable[[#This Row],[Quantity]] * (1 + ControlPanel!$B$4/100)</f>
        <v>4.8</v>
      </c>
      <c r="AK527">
        <f>StagingTable[[#This Row],[UnitPrice]] * StagingTable[[#This Row],[UpliftedQuantity]] * (1 - StagingTable[[#This Row],[AdjustedDiscountPct]])</f>
        <v>593.37599999999998</v>
      </c>
      <c r="AL527">
        <f>StagingTable[[#This Row],[InflatedUnitCost]] * StagingTable[[#This Row],[UpliftedQuantity]]</f>
        <v>356.03999999999996</v>
      </c>
      <c r="AM527">
        <f>StagingTable[[#This Row],[ScenarioRevenue]] - StagingTable[[#This Row],[ScenarioCost]]</f>
        <v>237.33600000000001</v>
      </c>
    </row>
    <row r="528" spans="1:39" x14ac:dyDescent="0.35">
      <c r="A528" t="s">
        <v>121</v>
      </c>
      <c r="B528" s="6">
        <v>45057</v>
      </c>
      <c r="C528" s="2">
        <v>45084</v>
      </c>
      <c r="D528" t="s">
        <v>646</v>
      </c>
      <c r="E528" t="s">
        <v>650</v>
      </c>
      <c r="F528" t="s">
        <v>675</v>
      </c>
      <c r="G528" t="s">
        <v>701</v>
      </c>
      <c r="H528" t="s">
        <v>708</v>
      </c>
      <c r="I528" t="s">
        <v>713</v>
      </c>
      <c r="J528" t="s">
        <v>730</v>
      </c>
      <c r="K528" t="s">
        <v>840</v>
      </c>
      <c r="L528" s="8">
        <v>12.85</v>
      </c>
      <c r="M528" s="8">
        <v>15.41</v>
      </c>
      <c r="N528" s="8">
        <v>0.13700000000000001</v>
      </c>
      <c r="O528">
        <v>12</v>
      </c>
      <c r="P528">
        <f t="shared" si="128"/>
        <v>27</v>
      </c>
      <c r="Q528">
        <f t="shared" si="129"/>
        <v>159.58596</v>
      </c>
      <c r="R528">
        <f t="shared" si="130"/>
        <v>154.19999999999999</v>
      </c>
      <c r="S528">
        <f t="shared" si="131"/>
        <v>5.3859600000000114</v>
      </c>
      <c r="T528">
        <f t="shared" si="132"/>
        <v>3.3749585489851436E-2</v>
      </c>
      <c r="U528" t="str">
        <f t="shared" si="133"/>
        <v>May-2023</v>
      </c>
      <c r="V528" t="str">
        <f t="shared" si="134"/>
        <v>Q2-2023</v>
      </c>
      <c r="W528" t="str">
        <f t="shared" si="135"/>
        <v>Low</v>
      </c>
      <c r="X528" t="str">
        <f t="shared" si="136"/>
        <v>Africa &gt; Kenya &gt; Mombasa</v>
      </c>
      <c r="Y528" t="str" cm="1">
        <f t="array" ref="Y528">TEXT(_xlfn.AGGREGATE(15, 6, IF($E$2:$E$1000=E528, $B$2:$B$1000, ""), 1), "MMM-YYYY")</f>
        <v>Jan-2023</v>
      </c>
      <c r="Z528">
        <f t="shared" si="137"/>
        <v>4</v>
      </c>
      <c r="AA528">
        <f t="shared" si="138"/>
        <v>4</v>
      </c>
      <c r="AB528">
        <f t="shared" si="139"/>
        <v>1473517.9961600001</v>
      </c>
      <c r="AC528">
        <f>SUMIFS($Q$2:Q528, $J$2:J528, J528)</f>
        <v>1473375.9058800002</v>
      </c>
      <c r="AD528">
        <f t="shared" si="140"/>
        <v>0.99990357071961777</v>
      </c>
      <c r="AE528" t="str">
        <f t="shared" si="141"/>
        <v>C</v>
      </c>
      <c r="AF528">
        <f t="shared" si="142"/>
        <v>0</v>
      </c>
      <c r="AG528">
        <f t="shared" si="143"/>
        <v>0</v>
      </c>
      <c r="AH528">
        <f>MIN(StagingTable[[#This Row],[DiscountPct]], ControlPanel!$B$2/100)</f>
        <v>0.13700000000000001</v>
      </c>
      <c r="AI528">
        <f>StagingTable[[#This Row],[UnitCost]] * (1 + ControlPanel!$B$3/100)</f>
        <v>14.777499999999998</v>
      </c>
      <c r="AJ528">
        <f>StagingTable[[#This Row],[Quantity]] * (1 + ControlPanel!$B$4/100)</f>
        <v>14.399999999999999</v>
      </c>
      <c r="AK528">
        <f>StagingTable[[#This Row],[UnitPrice]] * StagingTable[[#This Row],[UpliftedQuantity]] * (1 - StagingTable[[#This Row],[AdjustedDiscountPct]])</f>
        <v>191.50315199999997</v>
      </c>
      <c r="AL528">
        <f>StagingTable[[#This Row],[InflatedUnitCost]] * StagingTable[[#This Row],[UpliftedQuantity]]</f>
        <v>212.79599999999996</v>
      </c>
      <c r="AM528">
        <f>StagingTable[[#This Row],[ScenarioRevenue]] - StagingTable[[#This Row],[ScenarioCost]]</f>
        <v>-21.292847999999992</v>
      </c>
    </row>
    <row r="529" spans="1:39" x14ac:dyDescent="0.35">
      <c r="A529" t="s">
        <v>300</v>
      </c>
      <c r="B529" s="6">
        <v>45751</v>
      </c>
      <c r="C529" s="2">
        <v>45760</v>
      </c>
      <c r="D529" t="s">
        <v>649</v>
      </c>
      <c r="E529" t="s">
        <v>656</v>
      </c>
      <c r="F529" t="s">
        <v>684</v>
      </c>
      <c r="G529" t="s">
        <v>704</v>
      </c>
      <c r="H529" t="s">
        <v>709</v>
      </c>
      <c r="I529" t="s">
        <v>721</v>
      </c>
      <c r="J529" t="s">
        <v>730</v>
      </c>
      <c r="K529" t="s">
        <v>1020</v>
      </c>
      <c r="L529" s="8">
        <v>7.02</v>
      </c>
      <c r="M529" s="8">
        <v>6.28</v>
      </c>
      <c r="N529" s="8">
        <v>0.13400000000000001</v>
      </c>
      <c r="O529">
        <v>16</v>
      </c>
      <c r="P529">
        <f t="shared" si="128"/>
        <v>9</v>
      </c>
      <c r="Q529">
        <f t="shared" si="129"/>
        <v>87.015680000000003</v>
      </c>
      <c r="R529">
        <f t="shared" si="130"/>
        <v>112.32</v>
      </c>
      <c r="S529">
        <f t="shared" si="131"/>
        <v>-25.30431999999999</v>
      </c>
      <c r="T529">
        <f t="shared" si="132"/>
        <v>-0.2908018416910606</v>
      </c>
      <c r="U529" t="str">
        <f t="shared" si="133"/>
        <v>Apr-2025</v>
      </c>
      <c r="V529" t="str">
        <f t="shared" si="134"/>
        <v>Q2-2025</v>
      </c>
      <c r="W529" t="str">
        <f t="shared" si="135"/>
        <v>Low</v>
      </c>
      <c r="X529" t="str">
        <f t="shared" si="136"/>
        <v>Europe &gt; Germany &gt; Munich</v>
      </c>
      <c r="Y529" t="str" cm="1">
        <f t="array" ref="Y529">TEXT(_xlfn.AGGREGATE(15, 6, IF($E$2:$E$1000=E529, $B$2:$B$1000, ""), 1), "MMM-YYYY")</f>
        <v>Jan-2023</v>
      </c>
      <c r="Z529">
        <f t="shared" si="137"/>
        <v>27</v>
      </c>
      <c r="AA529">
        <f t="shared" si="138"/>
        <v>27</v>
      </c>
      <c r="AB529">
        <f t="shared" si="139"/>
        <v>1473517.9961600001</v>
      </c>
      <c r="AC529">
        <f>SUMIFS($Q$2:Q529, $J$2:J529, J529)</f>
        <v>1473462.9215600002</v>
      </c>
      <c r="AD529">
        <f t="shared" si="140"/>
        <v>0.99996262373439382</v>
      </c>
      <c r="AE529" t="str">
        <f t="shared" si="141"/>
        <v>C</v>
      </c>
      <c r="AF529">
        <f t="shared" si="142"/>
        <v>0</v>
      </c>
      <c r="AG529">
        <f t="shared" si="143"/>
        <v>0</v>
      </c>
      <c r="AH529">
        <f>MIN(StagingTable[[#This Row],[DiscountPct]], ControlPanel!$B$2/100)</f>
        <v>0.13400000000000001</v>
      </c>
      <c r="AI529">
        <f>StagingTable[[#This Row],[UnitCost]] * (1 + ControlPanel!$B$3/100)</f>
        <v>8.0729999999999986</v>
      </c>
      <c r="AJ529">
        <f>StagingTable[[#This Row],[Quantity]] * (1 + ControlPanel!$B$4/100)</f>
        <v>19.2</v>
      </c>
      <c r="AK529">
        <f>StagingTable[[#This Row],[UnitPrice]] * StagingTable[[#This Row],[UpliftedQuantity]] * (1 - StagingTable[[#This Row],[AdjustedDiscountPct]])</f>
        <v>104.41881599999999</v>
      </c>
      <c r="AL529">
        <f>StagingTable[[#This Row],[InflatedUnitCost]] * StagingTable[[#This Row],[UpliftedQuantity]]</f>
        <v>155.00159999999997</v>
      </c>
      <c r="AM529">
        <f>StagingTable[[#This Row],[ScenarioRevenue]] - StagingTable[[#This Row],[ScenarioCost]]</f>
        <v>-50.582783999999975</v>
      </c>
    </row>
    <row r="530" spans="1:39" x14ac:dyDescent="0.35">
      <c r="A530" t="s">
        <v>507</v>
      </c>
      <c r="B530" s="6">
        <v>45352</v>
      </c>
      <c r="C530" s="2">
        <v>45359</v>
      </c>
      <c r="D530" t="s">
        <v>648</v>
      </c>
      <c r="E530" t="s">
        <v>655</v>
      </c>
      <c r="F530" t="s">
        <v>670</v>
      </c>
      <c r="G530" t="s">
        <v>703</v>
      </c>
      <c r="H530" t="s">
        <v>711</v>
      </c>
      <c r="I530" t="s">
        <v>714</v>
      </c>
      <c r="J530" t="s">
        <v>730</v>
      </c>
      <c r="K530" t="s">
        <v>1226</v>
      </c>
      <c r="L530" s="8">
        <v>5.34</v>
      </c>
      <c r="M530" s="8">
        <v>12.69</v>
      </c>
      <c r="N530" s="8">
        <v>0.13200000000000001</v>
      </c>
      <c r="O530">
        <v>5</v>
      </c>
      <c r="P530">
        <f t="shared" si="128"/>
        <v>7</v>
      </c>
      <c r="Q530">
        <f t="shared" si="129"/>
        <v>55.074599999999997</v>
      </c>
      <c r="R530">
        <f t="shared" si="130"/>
        <v>26.7</v>
      </c>
      <c r="S530">
        <f t="shared" si="131"/>
        <v>28.374599999999997</v>
      </c>
      <c r="T530">
        <f t="shared" si="132"/>
        <v>0.51520301554618642</v>
      </c>
      <c r="U530" t="str">
        <f t="shared" si="133"/>
        <v>Mar-2024</v>
      </c>
      <c r="V530" t="str">
        <f t="shared" si="134"/>
        <v>Q1-2024</v>
      </c>
      <c r="W530" t="str">
        <f t="shared" si="135"/>
        <v>Low</v>
      </c>
      <c r="X530" t="str">
        <f t="shared" si="136"/>
        <v>Americas &gt; Brazil &gt; São Paulo</v>
      </c>
      <c r="Y530" t="str" cm="1">
        <f t="array" ref="Y530">TEXT(_xlfn.AGGREGATE(15, 6, IF($E$2:$E$1000=E530, $B$2:$B$1000, ""), 1), "MMM-YYYY")</f>
        <v>Jan-2023</v>
      </c>
      <c r="Z530">
        <f t="shared" si="137"/>
        <v>14</v>
      </c>
      <c r="AA530">
        <f t="shared" si="138"/>
        <v>14</v>
      </c>
      <c r="AB530">
        <f t="shared" si="139"/>
        <v>1473517.9961600001</v>
      </c>
      <c r="AC530">
        <f>SUMIFS($Q$2:Q530, $J$2:J530, J530)</f>
        <v>1473517.9961600001</v>
      </c>
      <c r="AD530">
        <f t="shared" si="140"/>
        <v>1</v>
      </c>
      <c r="AE530" t="str">
        <f t="shared" si="141"/>
        <v>C</v>
      </c>
      <c r="AF530">
        <f t="shared" si="142"/>
        <v>1</v>
      </c>
      <c r="AG530">
        <f t="shared" si="143"/>
        <v>0</v>
      </c>
      <c r="AH530">
        <f>MIN(StagingTable[[#This Row],[DiscountPct]], ControlPanel!$B$2/100)</f>
        <v>0.13200000000000001</v>
      </c>
      <c r="AI530">
        <f>StagingTable[[#This Row],[UnitCost]] * (1 + ControlPanel!$B$3/100)</f>
        <v>6.1409999999999991</v>
      </c>
      <c r="AJ530">
        <f>StagingTable[[#This Row],[Quantity]] * (1 + ControlPanel!$B$4/100)</f>
        <v>6</v>
      </c>
      <c r="AK530">
        <f>StagingTable[[#This Row],[UnitPrice]] * StagingTable[[#This Row],[UpliftedQuantity]] * (1 - StagingTable[[#This Row],[AdjustedDiscountPct]])</f>
        <v>66.089519999999993</v>
      </c>
      <c r="AL530">
        <f>StagingTable[[#This Row],[InflatedUnitCost]] * StagingTable[[#This Row],[UpliftedQuantity]]</f>
        <v>36.845999999999997</v>
      </c>
      <c r="AM530">
        <f>StagingTable[[#This Row],[ScenarioRevenue]] - StagingTable[[#This Row],[ScenarioCost]]</f>
        <v>29.243519999999997</v>
      </c>
    </row>
    <row r="531" spans="1:39" x14ac:dyDescent="0.35">
      <c r="A531" t="s">
        <v>543</v>
      </c>
      <c r="B531" s="6">
        <v>45162</v>
      </c>
      <c r="C531" s="2">
        <v>45189</v>
      </c>
      <c r="D531" t="s">
        <v>646</v>
      </c>
      <c r="E531" t="s">
        <v>661</v>
      </c>
      <c r="F531" t="s">
        <v>687</v>
      </c>
      <c r="G531" t="s">
        <v>705</v>
      </c>
      <c r="H531" t="s">
        <v>709</v>
      </c>
      <c r="I531" t="s">
        <v>724</v>
      </c>
      <c r="J531" t="s">
        <v>728</v>
      </c>
      <c r="K531" t="s">
        <v>1262</v>
      </c>
      <c r="L531" s="8">
        <v>1399.64</v>
      </c>
      <c r="M531" s="8">
        <v>3342.11</v>
      </c>
      <c r="N531" s="8">
        <v>0</v>
      </c>
      <c r="O531">
        <v>28</v>
      </c>
      <c r="P531">
        <f t="shared" si="128"/>
        <v>27</v>
      </c>
      <c r="Q531">
        <f t="shared" si="129"/>
        <v>93579.08</v>
      </c>
      <c r="R531">
        <f t="shared" si="130"/>
        <v>39189.920000000006</v>
      </c>
      <c r="S531">
        <f t="shared" si="131"/>
        <v>54389.159999999996</v>
      </c>
      <c r="T531">
        <f t="shared" si="132"/>
        <v>0.58121067229983447</v>
      </c>
      <c r="U531" t="str">
        <f t="shared" si="133"/>
        <v>Aug-2023</v>
      </c>
      <c r="V531" t="str">
        <f t="shared" si="134"/>
        <v>Q3-2023</v>
      </c>
      <c r="W531" t="str">
        <f t="shared" si="135"/>
        <v>High</v>
      </c>
      <c r="X531" t="str">
        <f t="shared" si="136"/>
        <v>Africa &gt; South Africa &gt; Durban</v>
      </c>
      <c r="Y531" t="str" cm="1">
        <f t="array" ref="Y531">TEXT(_xlfn.AGGREGATE(15, 6, IF($E$2:$E$1000=E531, $B$2:$B$1000, ""), 1), "MMM-YYYY")</f>
        <v>Jan-2023</v>
      </c>
      <c r="Z531">
        <f t="shared" si="137"/>
        <v>7</v>
      </c>
      <c r="AA531">
        <f t="shared" si="138"/>
        <v>7</v>
      </c>
      <c r="AB531">
        <f t="shared" si="139"/>
        <v>1460546.9416299989</v>
      </c>
      <c r="AC531">
        <f>SUMIFS($Q$2:Q531, $J$2:J531, J531)</f>
        <v>93579.08</v>
      </c>
      <c r="AD531">
        <f t="shared" si="140"/>
        <v>6.4071258055947128E-2</v>
      </c>
      <c r="AE531" t="str">
        <f t="shared" si="141"/>
        <v>A</v>
      </c>
      <c r="AF531">
        <f t="shared" si="142"/>
        <v>0</v>
      </c>
      <c r="AG531">
        <f t="shared" si="143"/>
        <v>0</v>
      </c>
      <c r="AH531">
        <f>MIN(StagingTable[[#This Row],[DiscountPct]], ControlPanel!$B$2/100)</f>
        <v>0</v>
      </c>
      <c r="AI531">
        <f>StagingTable[[#This Row],[UnitCost]] * (1 + ControlPanel!$B$3/100)</f>
        <v>1609.586</v>
      </c>
      <c r="AJ531">
        <f>StagingTable[[#This Row],[Quantity]] * (1 + ControlPanel!$B$4/100)</f>
        <v>33.6</v>
      </c>
      <c r="AK531">
        <f>StagingTable[[#This Row],[UnitPrice]] * StagingTable[[#This Row],[UpliftedQuantity]] * (1 - StagingTable[[#This Row],[AdjustedDiscountPct]])</f>
        <v>112294.89600000001</v>
      </c>
      <c r="AL531">
        <f>StagingTable[[#This Row],[InflatedUnitCost]] * StagingTable[[#This Row],[UpliftedQuantity]]</f>
        <v>54082.089599999999</v>
      </c>
      <c r="AM531">
        <f>StagingTable[[#This Row],[ScenarioRevenue]] - StagingTable[[#This Row],[ScenarioCost]]</f>
        <v>58212.806400000009</v>
      </c>
    </row>
    <row r="532" spans="1:39" x14ac:dyDescent="0.35">
      <c r="A532" t="s">
        <v>553</v>
      </c>
      <c r="B532" s="6">
        <v>45288</v>
      </c>
      <c r="C532" s="2">
        <v>45292</v>
      </c>
      <c r="D532" t="s">
        <v>646</v>
      </c>
      <c r="E532" t="s">
        <v>661</v>
      </c>
      <c r="F532" t="s">
        <v>695</v>
      </c>
      <c r="G532" t="s">
        <v>702</v>
      </c>
      <c r="H532" t="s">
        <v>710</v>
      </c>
      <c r="I532" t="s">
        <v>720</v>
      </c>
      <c r="J532" t="s">
        <v>728</v>
      </c>
      <c r="K532" t="s">
        <v>1271</v>
      </c>
      <c r="L532" s="8">
        <v>1141.8</v>
      </c>
      <c r="M532" s="8">
        <v>2318.7399999999998</v>
      </c>
      <c r="N532" s="8">
        <v>0.107</v>
      </c>
      <c r="O532">
        <v>26</v>
      </c>
      <c r="P532">
        <f t="shared" si="128"/>
        <v>4</v>
      </c>
      <c r="Q532">
        <f t="shared" si="129"/>
        <v>53836.505319999989</v>
      </c>
      <c r="R532">
        <f t="shared" si="130"/>
        <v>29686.799999999999</v>
      </c>
      <c r="S532">
        <f t="shared" si="131"/>
        <v>24149.70531999999</v>
      </c>
      <c r="T532">
        <f t="shared" si="132"/>
        <v>0.44857490612468298</v>
      </c>
      <c r="U532" t="str">
        <f t="shared" si="133"/>
        <v>Dec-2023</v>
      </c>
      <c r="V532" t="str">
        <f t="shared" si="134"/>
        <v>Q4-2023</v>
      </c>
      <c r="W532" t="str">
        <f t="shared" si="135"/>
        <v>High</v>
      </c>
      <c r="X532" t="str">
        <f t="shared" si="136"/>
        <v>Africa &gt; South Africa &gt; Cape Town</v>
      </c>
      <c r="Y532" t="str" cm="1">
        <f t="array" ref="Y532">TEXT(_xlfn.AGGREGATE(15, 6, IF($E$2:$E$1000=E532, $B$2:$B$1000, ""), 1), "MMM-YYYY")</f>
        <v>Jan-2023</v>
      </c>
      <c r="Z532">
        <f t="shared" si="137"/>
        <v>11</v>
      </c>
      <c r="AA532">
        <f t="shared" si="138"/>
        <v>11</v>
      </c>
      <c r="AB532">
        <f t="shared" si="139"/>
        <v>1460546.9416299989</v>
      </c>
      <c r="AC532">
        <f>SUMIFS($Q$2:Q532, $J$2:J532, J532)</f>
        <v>147415.58531999998</v>
      </c>
      <c r="AD532">
        <f t="shared" si="140"/>
        <v>0.10093176817410697</v>
      </c>
      <c r="AE532" t="str">
        <f t="shared" si="141"/>
        <v>A</v>
      </c>
      <c r="AF532">
        <f t="shared" si="142"/>
        <v>1</v>
      </c>
      <c r="AG532">
        <f t="shared" si="143"/>
        <v>0</v>
      </c>
      <c r="AH532">
        <f>MIN(StagingTable[[#This Row],[DiscountPct]], ControlPanel!$B$2/100)</f>
        <v>0.107</v>
      </c>
      <c r="AI532">
        <f>StagingTable[[#This Row],[UnitCost]] * (1 + ControlPanel!$B$3/100)</f>
        <v>1313.07</v>
      </c>
      <c r="AJ532">
        <f>StagingTable[[#This Row],[Quantity]] * (1 + ControlPanel!$B$4/100)</f>
        <v>31.2</v>
      </c>
      <c r="AK532">
        <f>StagingTable[[#This Row],[UnitPrice]] * StagingTable[[#This Row],[UpliftedQuantity]] * (1 - StagingTable[[#This Row],[AdjustedDiscountPct]])</f>
        <v>64603.806383999996</v>
      </c>
      <c r="AL532">
        <f>StagingTable[[#This Row],[InflatedUnitCost]] * StagingTable[[#This Row],[UpliftedQuantity]]</f>
        <v>40967.784</v>
      </c>
      <c r="AM532">
        <f>StagingTable[[#This Row],[ScenarioRevenue]] - StagingTable[[#This Row],[ScenarioCost]]</f>
        <v>23636.022383999996</v>
      </c>
    </row>
    <row r="533" spans="1:39" x14ac:dyDescent="0.35">
      <c r="A533" t="s">
        <v>562</v>
      </c>
      <c r="B533" s="6">
        <v>44985</v>
      </c>
      <c r="C533" s="2">
        <v>44991</v>
      </c>
      <c r="D533" t="s">
        <v>649</v>
      </c>
      <c r="E533" t="s">
        <v>656</v>
      </c>
      <c r="F533" t="s">
        <v>698</v>
      </c>
      <c r="G533" t="s">
        <v>705</v>
      </c>
      <c r="H533" t="s">
        <v>709</v>
      </c>
      <c r="I533" t="s">
        <v>726</v>
      </c>
      <c r="J533" t="s">
        <v>728</v>
      </c>
      <c r="K533" t="s">
        <v>1280</v>
      </c>
      <c r="L533" s="8">
        <v>880.02</v>
      </c>
      <c r="M533" s="8">
        <v>1251.21</v>
      </c>
      <c r="N533" s="8">
        <v>0.123</v>
      </c>
      <c r="O533">
        <v>43</v>
      </c>
      <c r="P533">
        <f t="shared" si="128"/>
        <v>6</v>
      </c>
      <c r="Q533">
        <f t="shared" si="129"/>
        <v>47184.38031</v>
      </c>
      <c r="R533">
        <f t="shared" si="130"/>
        <v>37840.86</v>
      </c>
      <c r="S533">
        <f t="shared" si="131"/>
        <v>9343.5203099999999</v>
      </c>
      <c r="T533">
        <f t="shared" si="132"/>
        <v>0.19802146915172658</v>
      </c>
      <c r="U533" t="str">
        <f t="shared" si="133"/>
        <v>Feb-2023</v>
      </c>
      <c r="V533" t="str">
        <f t="shared" si="134"/>
        <v>Q1-2023</v>
      </c>
      <c r="W533" t="str">
        <f t="shared" si="135"/>
        <v>Medium</v>
      </c>
      <c r="X533" t="str">
        <f t="shared" si="136"/>
        <v>Europe &gt; Germany &gt; Frankfurt</v>
      </c>
      <c r="Y533" t="str" cm="1">
        <f t="array" ref="Y533">TEXT(_xlfn.AGGREGATE(15, 6, IF($E$2:$E$1000=E533, $B$2:$B$1000, ""), 1), "MMM-YYYY")</f>
        <v>Jan-2023</v>
      </c>
      <c r="Z533">
        <f t="shared" si="137"/>
        <v>1</v>
      </c>
      <c r="AA533">
        <f t="shared" si="138"/>
        <v>1</v>
      </c>
      <c r="AB533">
        <f t="shared" si="139"/>
        <v>1460546.9416299989</v>
      </c>
      <c r="AC533">
        <f>SUMIFS($Q$2:Q533, $J$2:J533, J533)</f>
        <v>194599.96562999999</v>
      </c>
      <c r="AD533">
        <f t="shared" si="140"/>
        <v>0.13323773449747711</v>
      </c>
      <c r="AE533" t="str">
        <f t="shared" si="141"/>
        <v>A</v>
      </c>
      <c r="AF533">
        <f t="shared" si="142"/>
        <v>1</v>
      </c>
      <c r="AG533">
        <f t="shared" si="143"/>
        <v>0</v>
      </c>
      <c r="AH533">
        <f>MIN(StagingTable[[#This Row],[DiscountPct]], ControlPanel!$B$2/100)</f>
        <v>0.123</v>
      </c>
      <c r="AI533">
        <f>StagingTable[[#This Row],[UnitCost]] * (1 + ControlPanel!$B$3/100)</f>
        <v>1012.0229999999999</v>
      </c>
      <c r="AJ533">
        <f>StagingTable[[#This Row],[Quantity]] * (1 + ControlPanel!$B$4/100)</f>
        <v>51.6</v>
      </c>
      <c r="AK533">
        <f>StagingTable[[#This Row],[UnitPrice]] * StagingTable[[#This Row],[UpliftedQuantity]] * (1 - StagingTable[[#This Row],[AdjustedDiscountPct]])</f>
        <v>56621.256372000003</v>
      </c>
      <c r="AL533">
        <f>StagingTable[[#This Row],[InflatedUnitCost]] * StagingTable[[#This Row],[UpliftedQuantity]]</f>
        <v>52220.3868</v>
      </c>
      <c r="AM533">
        <f>StagingTable[[#This Row],[ScenarioRevenue]] - StagingTable[[#This Row],[ScenarioCost]]</f>
        <v>4400.8695720000032</v>
      </c>
    </row>
    <row r="534" spans="1:39" x14ac:dyDescent="0.35">
      <c r="A534" t="s">
        <v>454</v>
      </c>
      <c r="B534" s="6">
        <v>45063</v>
      </c>
      <c r="C534" s="2">
        <v>45080</v>
      </c>
      <c r="D534" t="s">
        <v>647</v>
      </c>
      <c r="E534" t="s">
        <v>659</v>
      </c>
      <c r="F534" t="s">
        <v>699</v>
      </c>
      <c r="G534" t="s">
        <v>703</v>
      </c>
      <c r="H534" t="s">
        <v>710</v>
      </c>
      <c r="I534" t="s">
        <v>724</v>
      </c>
      <c r="J534" t="s">
        <v>728</v>
      </c>
      <c r="K534" t="s">
        <v>1173</v>
      </c>
      <c r="L534" s="8">
        <v>979.59</v>
      </c>
      <c r="M534" s="8">
        <v>2210.94</v>
      </c>
      <c r="N534" s="8">
        <v>0.15</v>
      </c>
      <c r="O534">
        <v>25</v>
      </c>
      <c r="P534">
        <f t="shared" si="128"/>
        <v>17</v>
      </c>
      <c r="Q534">
        <f t="shared" si="129"/>
        <v>46982.474999999999</v>
      </c>
      <c r="R534">
        <f t="shared" si="130"/>
        <v>24489.75</v>
      </c>
      <c r="S534">
        <f t="shared" si="131"/>
        <v>22492.724999999999</v>
      </c>
      <c r="T534">
        <f t="shared" si="132"/>
        <v>0.47874712858358354</v>
      </c>
      <c r="U534" t="str">
        <f t="shared" si="133"/>
        <v>May-2023</v>
      </c>
      <c r="V534" t="str">
        <f t="shared" si="134"/>
        <v>Q2-2023</v>
      </c>
      <c r="W534" t="str">
        <f t="shared" si="135"/>
        <v>High</v>
      </c>
      <c r="X534" t="str">
        <f t="shared" si="136"/>
        <v>Asia &gt; China &gt; Beijing</v>
      </c>
      <c r="Y534" t="str" cm="1">
        <f t="array" ref="Y534">TEXT(_xlfn.AGGREGATE(15, 6, IF($E$2:$E$1000=E534, $B$2:$B$1000, ""), 1), "MMM-YYYY")</f>
        <v>Jan-2023</v>
      </c>
      <c r="Z534">
        <f t="shared" si="137"/>
        <v>4</v>
      </c>
      <c r="AA534">
        <f t="shared" si="138"/>
        <v>4</v>
      </c>
      <c r="AB534">
        <f t="shared" si="139"/>
        <v>1460546.9416299989</v>
      </c>
      <c r="AC534">
        <f>SUMIFS($Q$2:Q534, $J$2:J534, J534)</f>
        <v>241582.44063</v>
      </c>
      <c r="AD534">
        <f t="shared" si="140"/>
        <v>0.1654054612995795</v>
      </c>
      <c r="AE534" t="str">
        <f t="shared" si="141"/>
        <v>A</v>
      </c>
      <c r="AF534">
        <f t="shared" si="142"/>
        <v>0</v>
      </c>
      <c r="AG534">
        <f t="shared" si="143"/>
        <v>0</v>
      </c>
      <c r="AH534">
        <f>MIN(StagingTable[[#This Row],[DiscountPct]], ControlPanel!$B$2/100)</f>
        <v>0.15</v>
      </c>
      <c r="AI534">
        <f>StagingTable[[#This Row],[UnitCost]] * (1 + ControlPanel!$B$3/100)</f>
        <v>1126.5284999999999</v>
      </c>
      <c r="AJ534">
        <f>StagingTable[[#This Row],[Quantity]] * (1 + ControlPanel!$B$4/100)</f>
        <v>30</v>
      </c>
      <c r="AK534">
        <f>StagingTable[[#This Row],[UnitPrice]] * StagingTable[[#This Row],[UpliftedQuantity]] * (1 - StagingTable[[#This Row],[AdjustedDiscountPct]])</f>
        <v>56378.969999999994</v>
      </c>
      <c r="AL534">
        <f>StagingTable[[#This Row],[InflatedUnitCost]] * StagingTable[[#This Row],[UpliftedQuantity]]</f>
        <v>33795.854999999996</v>
      </c>
      <c r="AM534">
        <f>StagingTable[[#This Row],[ScenarioRevenue]] - StagingTable[[#This Row],[ScenarioCost]]</f>
        <v>22583.114999999998</v>
      </c>
    </row>
    <row r="535" spans="1:39" x14ac:dyDescent="0.35">
      <c r="A535" t="s">
        <v>222</v>
      </c>
      <c r="B535" s="6">
        <v>45545</v>
      </c>
      <c r="C535" s="2">
        <v>45572</v>
      </c>
      <c r="D535" t="s">
        <v>646</v>
      </c>
      <c r="E535" t="s">
        <v>650</v>
      </c>
      <c r="F535" t="s">
        <v>662</v>
      </c>
      <c r="G535" t="s">
        <v>704</v>
      </c>
      <c r="H535" t="s">
        <v>707</v>
      </c>
      <c r="I535" t="s">
        <v>716</v>
      </c>
      <c r="J535" t="s">
        <v>728</v>
      </c>
      <c r="K535" t="s">
        <v>942</v>
      </c>
      <c r="L535" s="8">
        <v>1248.3900000000001</v>
      </c>
      <c r="M535" s="8">
        <v>1805.11</v>
      </c>
      <c r="N535" s="8">
        <v>0.20300000000000001</v>
      </c>
      <c r="O535">
        <v>25</v>
      </c>
      <c r="P535">
        <f t="shared" si="128"/>
        <v>27</v>
      </c>
      <c r="Q535">
        <f t="shared" si="129"/>
        <v>35966.816749999998</v>
      </c>
      <c r="R535">
        <f t="shared" si="130"/>
        <v>31209.750000000004</v>
      </c>
      <c r="S535">
        <f t="shared" si="131"/>
        <v>4757.0667499999945</v>
      </c>
      <c r="T535">
        <f t="shared" si="132"/>
        <v>0.13226265707820792</v>
      </c>
      <c r="U535" t="str">
        <f t="shared" si="133"/>
        <v>Sep-2024</v>
      </c>
      <c r="V535" t="str">
        <f t="shared" si="134"/>
        <v>Q3-2024</v>
      </c>
      <c r="W535" t="str">
        <f t="shared" si="135"/>
        <v>High</v>
      </c>
      <c r="X535" t="str">
        <f t="shared" si="136"/>
        <v>Africa &gt; Kenya &gt; Kisumu</v>
      </c>
      <c r="Y535" t="str" cm="1">
        <f t="array" ref="Y535">TEXT(_xlfn.AGGREGATE(15, 6, IF($E$2:$E$1000=E535, $B$2:$B$1000, ""), 1), "MMM-YYYY")</f>
        <v>Jan-2023</v>
      </c>
      <c r="Z535">
        <f t="shared" si="137"/>
        <v>20</v>
      </c>
      <c r="AA535">
        <f t="shared" si="138"/>
        <v>20</v>
      </c>
      <c r="AB535">
        <f t="shared" si="139"/>
        <v>1460546.9416299989</v>
      </c>
      <c r="AC535">
        <f>SUMIFS($Q$2:Q535, $J$2:J535, J535)</f>
        <v>277549.25737999997</v>
      </c>
      <c r="AD535">
        <f t="shared" si="140"/>
        <v>0.19003104211785865</v>
      </c>
      <c r="AE535" t="str">
        <f t="shared" si="141"/>
        <v>A</v>
      </c>
      <c r="AF535">
        <f t="shared" si="142"/>
        <v>0</v>
      </c>
      <c r="AG535">
        <f t="shared" si="143"/>
        <v>1</v>
      </c>
      <c r="AH535">
        <f>MIN(StagingTable[[#This Row],[DiscountPct]], ControlPanel!$B$2/100)</f>
        <v>0.20300000000000001</v>
      </c>
      <c r="AI535">
        <f>StagingTable[[#This Row],[UnitCost]] * (1 + ControlPanel!$B$3/100)</f>
        <v>1435.6485</v>
      </c>
      <c r="AJ535">
        <f>StagingTable[[#This Row],[Quantity]] * (1 + ControlPanel!$B$4/100)</f>
        <v>30</v>
      </c>
      <c r="AK535">
        <f>StagingTable[[#This Row],[UnitPrice]] * StagingTable[[#This Row],[UpliftedQuantity]] * (1 - StagingTable[[#This Row],[AdjustedDiscountPct]])</f>
        <v>43160.18009999999</v>
      </c>
      <c r="AL535">
        <f>StagingTable[[#This Row],[InflatedUnitCost]] * StagingTable[[#This Row],[UpliftedQuantity]]</f>
        <v>43069.455000000002</v>
      </c>
      <c r="AM535">
        <f>StagingTable[[#This Row],[ScenarioRevenue]] - StagingTable[[#This Row],[ScenarioCost]]</f>
        <v>90.725099999988743</v>
      </c>
    </row>
    <row r="536" spans="1:39" x14ac:dyDescent="0.35">
      <c r="A536" t="s">
        <v>57</v>
      </c>
      <c r="B536" s="6">
        <v>45590</v>
      </c>
      <c r="C536" s="2">
        <v>45610</v>
      </c>
      <c r="D536" t="s">
        <v>646</v>
      </c>
      <c r="E536" t="s">
        <v>650</v>
      </c>
      <c r="F536" t="s">
        <v>675</v>
      </c>
      <c r="G536" t="s">
        <v>701</v>
      </c>
      <c r="H536" t="s">
        <v>711</v>
      </c>
      <c r="I536" t="s">
        <v>722</v>
      </c>
      <c r="J536" t="s">
        <v>728</v>
      </c>
      <c r="K536" t="s">
        <v>776</v>
      </c>
      <c r="L536" s="8">
        <v>1396.48</v>
      </c>
      <c r="M536" s="8">
        <v>3204.5</v>
      </c>
      <c r="N536" s="8">
        <v>0.3</v>
      </c>
      <c r="O536">
        <v>15</v>
      </c>
      <c r="P536">
        <f t="shared" si="128"/>
        <v>20</v>
      </c>
      <c r="Q536">
        <f t="shared" si="129"/>
        <v>33647.25</v>
      </c>
      <c r="R536">
        <f t="shared" si="130"/>
        <v>20947.2</v>
      </c>
      <c r="S536">
        <f t="shared" si="131"/>
        <v>12700.05</v>
      </c>
      <c r="T536">
        <f t="shared" si="132"/>
        <v>0.37744689387691416</v>
      </c>
      <c r="U536" t="str">
        <f t="shared" si="133"/>
        <v>Oct-2024</v>
      </c>
      <c r="V536" t="str">
        <f t="shared" si="134"/>
        <v>Q4-2024</v>
      </c>
      <c r="W536" t="str">
        <f t="shared" si="135"/>
        <v>High</v>
      </c>
      <c r="X536" t="str">
        <f t="shared" si="136"/>
        <v>Africa &gt; Kenya &gt; Mombasa</v>
      </c>
      <c r="Y536" t="str" cm="1">
        <f t="array" ref="Y536">TEXT(_xlfn.AGGREGATE(15, 6, IF($E$2:$E$1000=E536, $B$2:$B$1000, ""), 1), "MMM-YYYY")</f>
        <v>Jan-2023</v>
      </c>
      <c r="Z536">
        <f t="shared" si="137"/>
        <v>21</v>
      </c>
      <c r="AA536">
        <f t="shared" si="138"/>
        <v>21</v>
      </c>
      <c r="AB536">
        <f t="shared" si="139"/>
        <v>1460546.9416299989</v>
      </c>
      <c r="AC536">
        <f>SUMIFS($Q$2:Q536, $J$2:J536, J536)</f>
        <v>311196.50737999997</v>
      </c>
      <c r="AD536">
        <f t="shared" si="140"/>
        <v>0.21306847353546787</v>
      </c>
      <c r="AE536" t="str">
        <f t="shared" si="141"/>
        <v>A</v>
      </c>
      <c r="AF536">
        <f t="shared" si="142"/>
        <v>0</v>
      </c>
      <c r="AG536">
        <f t="shared" si="143"/>
        <v>1</v>
      </c>
      <c r="AH536">
        <f>MIN(StagingTable[[#This Row],[DiscountPct]], ControlPanel!$B$2/100)</f>
        <v>0.25</v>
      </c>
      <c r="AI536">
        <f>StagingTable[[#This Row],[UnitCost]] * (1 + ControlPanel!$B$3/100)</f>
        <v>1605.952</v>
      </c>
      <c r="AJ536">
        <f>StagingTable[[#This Row],[Quantity]] * (1 + ControlPanel!$B$4/100)</f>
        <v>18</v>
      </c>
      <c r="AK536">
        <f>StagingTable[[#This Row],[UnitPrice]] * StagingTable[[#This Row],[UpliftedQuantity]] * (1 - StagingTable[[#This Row],[AdjustedDiscountPct]])</f>
        <v>43260.75</v>
      </c>
      <c r="AL536">
        <f>StagingTable[[#This Row],[InflatedUnitCost]] * StagingTable[[#This Row],[UpliftedQuantity]]</f>
        <v>28907.135999999999</v>
      </c>
      <c r="AM536">
        <f>StagingTable[[#This Row],[ScenarioRevenue]] - StagingTable[[#This Row],[ScenarioCost]]</f>
        <v>14353.614000000001</v>
      </c>
    </row>
    <row r="537" spans="1:39" x14ac:dyDescent="0.35">
      <c r="A537" t="s">
        <v>110</v>
      </c>
      <c r="B537" s="6">
        <v>45022</v>
      </c>
      <c r="C537" s="2">
        <v>45043</v>
      </c>
      <c r="D537" t="s">
        <v>649</v>
      </c>
      <c r="E537" t="s">
        <v>658</v>
      </c>
      <c r="F537" t="s">
        <v>693</v>
      </c>
      <c r="G537" t="s">
        <v>706</v>
      </c>
      <c r="H537" t="s">
        <v>710</v>
      </c>
      <c r="I537" t="s">
        <v>714</v>
      </c>
      <c r="J537" t="s">
        <v>728</v>
      </c>
      <c r="K537" t="s">
        <v>829</v>
      </c>
      <c r="L537" s="8">
        <v>1084.79</v>
      </c>
      <c r="M537" s="8">
        <v>2484.9899999999998</v>
      </c>
      <c r="N537" s="8">
        <v>3.4000000000000002E-2</v>
      </c>
      <c r="O537">
        <v>14</v>
      </c>
      <c r="P537">
        <f t="shared" si="128"/>
        <v>21</v>
      </c>
      <c r="Q537">
        <f t="shared" si="129"/>
        <v>33607.004759999996</v>
      </c>
      <c r="R537">
        <f t="shared" si="130"/>
        <v>15187.06</v>
      </c>
      <c r="S537">
        <f t="shared" si="131"/>
        <v>18419.944759999998</v>
      </c>
      <c r="T537">
        <f t="shared" si="132"/>
        <v>0.54809837685755136</v>
      </c>
      <c r="U537" t="str">
        <f t="shared" si="133"/>
        <v>Apr-2023</v>
      </c>
      <c r="V537" t="str">
        <f t="shared" si="134"/>
        <v>Q2-2023</v>
      </c>
      <c r="W537" t="str">
        <f t="shared" si="135"/>
        <v>High</v>
      </c>
      <c r="X537" t="str">
        <f t="shared" si="136"/>
        <v>Europe &gt; United Kingdom &gt; Manchester</v>
      </c>
      <c r="Y537" t="str" cm="1">
        <f t="array" ref="Y537">TEXT(_xlfn.AGGREGATE(15, 6, IF($E$2:$E$1000=E537, $B$2:$B$1000, ""), 1), "MMM-YYYY")</f>
        <v>Jan-2023</v>
      </c>
      <c r="Z537">
        <f t="shared" si="137"/>
        <v>3</v>
      </c>
      <c r="AA537">
        <f t="shared" si="138"/>
        <v>3</v>
      </c>
      <c r="AB537">
        <f t="shared" si="139"/>
        <v>1460546.9416299989</v>
      </c>
      <c r="AC537">
        <f>SUMIFS($Q$2:Q537, $J$2:J537, J537)</f>
        <v>344803.51213999995</v>
      </c>
      <c r="AD537">
        <f t="shared" si="140"/>
        <v>0.23607835004275352</v>
      </c>
      <c r="AE537" t="str">
        <f t="shared" si="141"/>
        <v>A</v>
      </c>
      <c r="AF537">
        <f t="shared" si="142"/>
        <v>0</v>
      </c>
      <c r="AG537">
        <f t="shared" si="143"/>
        <v>0</v>
      </c>
      <c r="AH537">
        <f>MIN(StagingTable[[#This Row],[DiscountPct]], ControlPanel!$B$2/100)</f>
        <v>3.4000000000000002E-2</v>
      </c>
      <c r="AI537">
        <f>StagingTable[[#This Row],[UnitCost]] * (1 + ControlPanel!$B$3/100)</f>
        <v>1247.5084999999999</v>
      </c>
      <c r="AJ537">
        <f>StagingTable[[#This Row],[Quantity]] * (1 + ControlPanel!$B$4/100)</f>
        <v>16.8</v>
      </c>
      <c r="AK537">
        <f>StagingTable[[#This Row],[UnitPrice]] * StagingTable[[#This Row],[UpliftedQuantity]] * (1 - StagingTable[[#This Row],[AdjustedDiscountPct]])</f>
        <v>40328.405711999992</v>
      </c>
      <c r="AL537">
        <f>StagingTable[[#This Row],[InflatedUnitCost]] * StagingTable[[#This Row],[UpliftedQuantity]]</f>
        <v>20958.142799999998</v>
      </c>
      <c r="AM537">
        <f>StagingTable[[#This Row],[ScenarioRevenue]] - StagingTable[[#This Row],[ScenarioCost]]</f>
        <v>19370.262911999995</v>
      </c>
    </row>
    <row r="538" spans="1:39" x14ac:dyDescent="0.35">
      <c r="A538" t="s">
        <v>617</v>
      </c>
      <c r="B538" s="6">
        <v>45793</v>
      </c>
      <c r="C538" s="2">
        <v>45795</v>
      </c>
      <c r="D538" t="s">
        <v>647</v>
      </c>
      <c r="E538" t="s">
        <v>652</v>
      </c>
      <c r="F538" t="s">
        <v>689</v>
      </c>
      <c r="G538" t="s">
        <v>706</v>
      </c>
      <c r="H538" t="s">
        <v>707</v>
      </c>
      <c r="I538" t="s">
        <v>713</v>
      </c>
      <c r="J538" t="s">
        <v>728</v>
      </c>
      <c r="K538" t="s">
        <v>1335</v>
      </c>
      <c r="L538" s="8">
        <v>1144.3800000000001</v>
      </c>
      <c r="M538" s="8">
        <v>2755.04</v>
      </c>
      <c r="N538" s="8">
        <v>0.15</v>
      </c>
      <c r="O538">
        <v>14</v>
      </c>
      <c r="P538">
        <f t="shared" si="128"/>
        <v>2</v>
      </c>
      <c r="Q538">
        <f t="shared" si="129"/>
        <v>32784.975999999995</v>
      </c>
      <c r="R538">
        <f t="shared" si="130"/>
        <v>16021.320000000002</v>
      </c>
      <c r="S538">
        <f t="shared" si="131"/>
        <v>16763.655999999995</v>
      </c>
      <c r="T538">
        <f t="shared" si="132"/>
        <v>0.51132128326096682</v>
      </c>
      <c r="U538" t="str">
        <f t="shared" si="133"/>
        <v>May-2025</v>
      </c>
      <c r="V538" t="str">
        <f t="shared" si="134"/>
        <v>Q2-2025</v>
      </c>
      <c r="W538" t="str">
        <f t="shared" si="135"/>
        <v>High</v>
      </c>
      <c r="X538" t="str">
        <f t="shared" si="136"/>
        <v>Asia &gt; Japan &gt; Tokyo</v>
      </c>
      <c r="Y538" t="str" cm="1">
        <f t="array" ref="Y538">TEXT(_xlfn.AGGREGATE(15, 6, IF($E$2:$E$1000=E538, $B$2:$B$1000, ""), 1), "MMM-YYYY")</f>
        <v>Mar-2023</v>
      </c>
      <c r="Z538">
        <f t="shared" si="137"/>
        <v>26</v>
      </c>
      <c r="AA538">
        <f t="shared" si="138"/>
        <v>26</v>
      </c>
      <c r="AB538">
        <f t="shared" si="139"/>
        <v>1460546.9416299989</v>
      </c>
      <c r="AC538">
        <f>SUMIFS($Q$2:Q538, $J$2:J538, J538)</f>
        <v>377588.48813999991</v>
      </c>
      <c r="AD538">
        <f t="shared" si="140"/>
        <v>0.25852540399598783</v>
      </c>
      <c r="AE538" t="str">
        <f t="shared" si="141"/>
        <v>A</v>
      </c>
      <c r="AF538">
        <f t="shared" si="142"/>
        <v>1</v>
      </c>
      <c r="AG538">
        <f t="shared" si="143"/>
        <v>0</v>
      </c>
      <c r="AH538">
        <f>MIN(StagingTable[[#This Row],[DiscountPct]], ControlPanel!$B$2/100)</f>
        <v>0.15</v>
      </c>
      <c r="AI538">
        <f>StagingTable[[#This Row],[UnitCost]] * (1 + ControlPanel!$B$3/100)</f>
        <v>1316.037</v>
      </c>
      <c r="AJ538">
        <f>StagingTable[[#This Row],[Quantity]] * (1 + ControlPanel!$B$4/100)</f>
        <v>16.8</v>
      </c>
      <c r="AK538">
        <f>StagingTable[[#This Row],[UnitPrice]] * StagingTable[[#This Row],[UpliftedQuantity]] * (1 - StagingTable[[#This Row],[AdjustedDiscountPct]])</f>
        <v>39341.9712</v>
      </c>
      <c r="AL538">
        <f>StagingTable[[#This Row],[InflatedUnitCost]] * StagingTable[[#This Row],[UpliftedQuantity]]</f>
        <v>22109.421600000001</v>
      </c>
      <c r="AM538">
        <f>StagingTable[[#This Row],[ScenarioRevenue]] - StagingTable[[#This Row],[ScenarioCost]]</f>
        <v>17232.549599999998</v>
      </c>
    </row>
    <row r="539" spans="1:39" x14ac:dyDescent="0.35">
      <c r="A539" t="s">
        <v>179</v>
      </c>
      <c r="B539" s="6">
        <v>45447</v>
      </c>
      <c r="C539" s="2">
        <v>45459</v>
      </c>
      <c r="D539" t="s">
        <v>647</v>
      </c>
      <c r="E539" t="s">
        <v>659</v>
      </c>
      <c r="F539" t="s">
        <v>685</v>
      </c>
      <c r="G539" t="s">
        <v>701</v>
      </c>
      <c r="H539" t="s">
        <v>707</v>
      </c>
      <c r="I539" t="s">
        <v>713</v>
      </c>
      <c r="J539" t="s">
        <v>728</v>
      </c>
      <c r="K539" t="s">
        <v>898</v>
      </c>
      <c r="L539" s="8">
        <v>918.42</v>
      </c>
      <c r="M539" s="8">
        <v>1511.71</v>
      </c>
      <c r="N539" s="8">
        <v>0.02</v>
      </c>
      <c r="O539">
        <v>22</v>
      </c>
      <c r="P539">
        <f t="shared" si="128"/>
        <v>12</v>
      </c>
      <c r="Q539">
        <f t="shared" si="129"/>
        <v>32592.467600000004</v>
      </c>
      <c r="R539">
        <f t="shared" si="130"/>
        <v>20205.239999999998</v>
      </c>
      <c r="S539">
        <f t="shared" si="131"/>
        <v>12387.227600000006</v>
      </c>
      <c r="T539">
        <f t="shared" si="132"/>
        <v>0.3800641225459101</v>
      </c>
      <c r="U539" t="str">
        <f t="shared" si="133"/>
        <v>Jun-2024</v>
      </c>
      <c r="V539" t="str">
        <f t="shared" si="134"/>
        <v>Q2-2024</v>
      </c>
      <c r="W539" t="str">
        <f t="shared" si="135"/>
        <v>Medium</v>
      </c>
      <c r="X539" t="str">
        <f t="shared" si="136"/>
        <v>Asia &gt; China &gt; Shanghai</v>
      </c>
      <c r="Y539" t="str" cm="1">
        <f t="array" ref="Y539">TEXT(_xlfn.AGGREGATE(15, 6, IF($E$2:$E$1000=E539, $B$2:$B$1000, ""), 1), "MMM-YYYY")</f>
        <v>Jan-2023</v>
      </c>
      <c r="Z539">
        <f t="shared" si="137"/>
        <v>17</v>
      </c>
      <c r="AA539">
        <f t="shared" si="138"/>
        <v>17</v>
      </c>
      <c r="AB539">
        <f t="shared" si="139"/>
        <v>1460546.9416299989</v>
      </c>
      <c r="AC539">
        <f>SUMIFS($Q$2:Q539, $J$2:J539, J539)</f>
        <v>410180.95573999989</v>
      </c>
      <c r="AD539">
        <f t="shared" si="140"/>
        <v>0.28084065225745497</v>
      </c>
      <c r="AE539" t="str">
        <f t="shared" si="141"/>
        <v>A</v>
      </c>
      <c r="AF539">
        <f t="shared" si="142"/>
        <v>0</v>
      </c>
      <c r="AG539">
        <f t="shared" si="143"/>
        <v>0</v>
      </c>
      <c r="AH539">
        <f>MIN(StagingTable[[#This Row],[DiscountPct]], ControlPanel!$B$2/100)</f>
        <v>0.02</v>
      </c>
      <c r="AI539">
        <f>StagingTable[[#This Row],[UnitCost]] * (1 + ControlPanel!$B$3/100)</f>
        <v>1056.1829999999998</v>
      </c>
      <c r="AJ539">
        <f>StagingTable[[#This Row],[Quantity]] * (1 + ControlPanel!$B$4/100)</f>
        <v>26.4</v>
      </c>
      <c r="AK539">
        <f>StagingTable[[#This Row],[UnitPrice]] * StagingTable[[#This Row],[UpliftedQuantity]] * (1 - StagingTable[[#This Row],[AdjustedDiscountPct]])</f>
        <v>39110.96112</v>
      </c>
      <c r="AL539">
        <f>StagingTable[[#This Row],[InflatedUnitCost]] * StagingTable[[#This Row],[UpliftedQuantity]]</f>
        <v>27883.231199999991</v>
      </c>
      <c r="AM539">
        <f>StagingTable[[#This Row],[ScenarioRevenue]] - StagingTable[[#This Row],[ScenarioCost]]</f>
        <v>11227.729920000009</v>
      </c>
    </row>
    <row r="540" spans="1:39" x14ac:dyDescent="0.35">
      <c r="A540" t="s">
        <v>349</v>
      </c>
      <c r="B540" s="6">
        <v>45391</v>
      </c>
      <c r="C540" s="2">
        <v>45400</v>
      </c>
      <c r="D540" t="s">
        <v>649</v>
      </c>
      <c r="E540" t="s">
        <v>657</v>
      </c>
      <c r="F540" t="s">
        <v>679</v>
      </c>
      <c r="G540" t="s">
        <v>704</v>
      </c>
      <c r="H540" t="s">
        <v>708</v>
      </c>
      <c r="I540" t="s">
        <v>718</v>
      </c>
      <c r="J540" t="s">
        <v>728</v>
      </c>
      <c r="K540" t="s">
        <v>1069</v>
      </c>
      <c r="L540" s="8">
        <v>1288.8499999999999</v>
      </c>
      <c r="M540" s="8">
        <v>2751.84</v>
      </c>
      <c r="N540" s="8">
        <v>0.158</v>
      </c>
      <c r="O540">
        <v>14</v>
      </c>
      <c r="P540">
        <f t="shared" si="128"/>
        <v>9</v>
      </c>
      <c r="Q540">
        <f t="shared" si="129"/>
        <v>32438.689920000001</v>
      </c>
      <c r="R540">
        <f t="shared" si="130"/>
        <v>18043.899999999998</v>
      </c>
      <c r="S540">
        <f t="shared" si="131"/>
        <v>14394.789920000003</v>
      </c>
      <c r="T540">
        <f t="shared" si="132"/>
        <v>0.44375373837538756</v>
      </c>
      <c r="U540" t="str">
        <f t="shared" si="133"/>
        <v>Apr-2024</v>
      </c>
      <c r="V540" t="str">
        <f t="shared" si="134"/>
        <v>Q2-2024</v>
      </c>
      <c r="W540" t="str">
        <f t="shared" si="135"/>
        <v>High</v>
      </c>
      <c r="X540" t="str">
        <f t="shared" si="136"/>
        <v>Europe &gt; France &gt; Lyon</v>
      </c>
      <c r="Y540" t="str" cm="1">
        <f t="array" ref="Y540">TEXT(_xlfn.AGGREGATE(15, 6, IF($E$2:$E$1000=E540, $B$2:$B$1000, ""), 1), "MMM-YYYY")</f>
        <v>Jan-2023</v>
      </c>
      <c r="Z540">
        <f t="shared" si="137"/>
        <v>15</v>
      </c>
      <c r="AA540">
        <f t="shared" si="138"/>
        <v>15</v>
      </c>
      <c r="AB540">
        <f t="shared" si="139"/>
        <v>1460546.9416299989</v>
      </c>
      <c r="AC540">
        <f>SUMIFS($Q$2:Q540, $J$2:J540, J540)</f>
        <v>442619.64565999986</v>
      </c>
      <c r="AD540">
        <f t="shared" si="140"/>
        <v>0.30305061278347389</v>
      </c>
      <c r="AE540" t="str">
        <f t="shared" si="141"/>
        <v>A</v>
      </c>
      <c r="AF540">
        <f t="shared" si="142"/>
        <v>0</v>
      </c>
      <c r="AG540">
        <f t="shared" si="143"/>
        <v>0</v>
      </c>
      <c r="AH540">
        <f>MIN(StagingTable[[#This Row],[DiscountPct]], ControlPanel!$B$2/100)</f>
        <v>0.158</v>
      </c>
      <c r="AI540">
        <f>StagingTable[[#This Row],[UnitCost]] * (1 + ControlPanel!$B$3/100)</f>
        <v>1482.1774999999998</v>
      </c>
      <c r="AJ540">
        <f>StagingTable[[#This Row],[Quantity]] * (1 + ControlPanel!$B$4/100)</f>
        <v>16.8</v>
      </c>
      <c r="AK540">
        <f>StagingTable[[#This Row],[UnitPrice]] * StagingTable[[#This Row],[UpliftedQuantity]] * (1 - StagingTable[[#This Row],[AdjustedDiscountPct]])</f>
        <v>38926.427904000004</v>
      </c>
      <c r="AL540">
        <f>StagingTable[[#This Row],[InflatedUnitCost]] * StagingTable[[#This Row],[UpliftedQuantity]]</f>
        <v>24900.581999999999</v>
      </c>
      <c r="AM540">
        <f>StagingTable[[#This Row],[ScenarioRevenue]] - StagingTable[[#This Row],[ScenarioCost]]</f>
        <v>14025.845904000005</v>
      </c>
    </row>
    <row r="541" spans="1:39" x14ac:dyDescent="0.35">
      <c r="A541" t="s">
        <v>158</v>
      </c>
      <c r="B541" s="6">
        <v>45458</v>
      </c>
      <c r="C541" s="2">
        <v>45479</v>
      </c>
      <c r="D541" t="s">
        <v>648</v>
      </c>
      <c r="E541" t="s">
        <v>653</v>
      </c>
      <c r="F541" t="s">
        <v>667</v>
      </c>
      <c r="G541" t="s">
        <v>706</v>
      </c>
      <c r="H541" t="s">
        <v>710</v>
      </c>
      <c r="I541" t="s">
        <v>716</v>
      </c>
      <c r="J541" t="s">
        <v>728</v>
      </c>
      <c r="K541" t="s">
        <v>877</v>
      </c>
      <c r="L541" s="8">
        <v>817.23</v>
      </c>
      <c r="M541" s="8">
        <v>1467.17</v>
      </c>
      <c r="N541" s="8">
        <v>0.245</v>
      </c>
      <c r="O541">
        <v>29</v>
      </c>
      <c r="P541">
        <f t="shared" si="128"/>
        <v>21</v>
      </c>
      <c r="Q541">
        <f t="shared" si="129"/>
        <v>32123.687150000002</v>
      </c>
      <c r="R541">
        <f t="shared" si="130"/>
        <v>23699.670000000002</v>
      </c>
      <c r="S541">
        <f t="shared" si="131"/>
        <v>8424.0171499999997</v>
      </c>
      <c r="T541">
        <f t="shared" si="132"/>
        <v>0.26223693160328887</v>
      </c>
      <c r="U541" t="str">
        <f t="shared" si="133"/>
        <v>Jun-2024</v>
      </c>
      <c r="V541" t="str">
        <f t="shared" si="134"/>
        <v>Q2-2024</v>
      </c>
      <c r="W541" t="str">
        <f t="shared" si="135"/>
        <v>Medium</v>
      </c>
      <c r="X541" t="str">
        <f t="shared" si="136"/>
        <v>Americas &gt; Canada &gt; Toronto</v>
      </c>
      <c r="Y541" t="str" cm="1">
        <f t="array" ref="Y541">TEXT(_xlfn.AGGREGATE(15, 6, IF($E$2:$E$1000=E541, $B$2:$B$1000, ""), 1), "MMM-YYYY")</f>
        <v>Jan-2023</v>
      </c>
      <c r="Z541">
        <f t="shared" si="137"/>
        <v>17</v>
      </c>
      <c r="AA541">
        <f t="shared" si="138"/>
        <v>17</v>
      </c>
      <c r="AB541">
        <f t="shared" si="139"/>
        <v>1460546.9416299989</v>
      </c>
      <c r="AC541">
        <f>SUMIFS($Q$2:Q541, $J$2:J541, J541)</f>
        <v>474743.33280999988</v>
      </c>
      <c r="AD541">
        <f t="shared" si="140"/>
        <v>0.32504489878303883</v>
      </c>
      <c r="AE541" t="str">
        <f t="shared" si="141"/>
        <v>A</v>
      </c>
      <c r="AF541">
        <f t="shared" si="142"/>
        <v>0</v>
      </c>
      <c r="AG541">
        <f t="shared" si="143"/>
        <v>1</v>
      </c>
      <c r="AH541">
        <f>MIN(StagingTable[[#This Row],[DiscountPct]], ControlPanel!$B$2/100)</f>
        <v>0.245</v>
      </c>
      <c r="AI541">
        <f>StagingTable[[#This Row],[UnitCost]] * (1 + ControlPanel!$B$3/100)</f>
        <v>939.81449999999995</v>
      </c>
      <c r="AJ541">
        <f>StagingTable[[#This Row],[Quantity]] * (1 + ControlPanel!$B$4/100)</f>
        <v>34.799999999999997</v>
      </c>
      <c r="AK541">
        <f>StagingTable[[#This Row],[UnitPrice]] * StagingTable[[#This Row],[UpliftedQuantity]] * (1 - StagingTable[[#This Row],[AdjustedDiscountPct]])</f>
        <v>38548.424579999999</v>
      </c>
      <c r="AL541">
        <f>StagingTable[[#This Row],[InflatedUnitCost]] * StagingTable[[#This Row],[UpliftedQuantity]]</f>
        <v>32705.544599999997</v>
      </c>
      <c r="AM541">
        <f>StagingTable[[#This Row],[ScenarioRevenue]] - StagingTable[[#This Row],[ScenarioCost]]</f>
        <v>5842.8799800000015</v>
      </c>
    </row>
    <row r="542" spans="1:39" x14ac:dyDescent="0.35">
      <c r="A542" t="s">
        <v>58</v>
      </c>
      <c r="B542" s="6">
        <v>45806</v>
      </c>
      <c r="C542" s="2">
        <v>45828</v>
      </c>
      <c r="D542" t="s">
        <v>649</v>
      </c>
      <c r="E542" t="s">
        <v>656</v>
      </c>
      <c r="F542" t="s">
        <v>671</v>
      </c>
      <c r="G542" t="s">
        <v>701</v>
      </c>
      <c r="H542" t="s">
        <v>711</v>
      </c>
      <c r="I542" t="s">
        <v>720</v>
      </c>
      <c r="J542" t="s">
        <v>728</v>
      </c>
      <c r="K542" t="s">
        <v>777</v>
      </c>
      <c r="L542" s="8">
        <v>483.47</v>
      </c>
      <c r="M542" s="8">
        <v>1135.43</v>
      </c>
      <c r="N542" s="8">
        <v>0.14599999999999999</v>
      </c>
      <c r="O542">
        <v>32</v>
      </c>
      <c r="P542">
        <f t="shared" si="128"/>
        <v>22</v>
      </c>
      <c r="Q542">
        <f t="shared" si="129"/>
        <v>31029.031040000002</v>
      </c>
      <c r="R542">
        <f t="shared" si="130"/>
        <v>15471.04</v>
      </c>
      <c r="S542">
        <f t="shared" si="131"/>
        <v>15557.991040000001</v>
      </c>
      <c r="T542">
        <f t="shared" si="132"/>
        <v>0.50140112399719972</v>
      </c>
      <c r="U542" t="str">
        <f t="shared" si="133"/>
        <v>May-2025</v>
      </c>
      <c r="V542" t="str">
        <f t="shared" si="134"/>
        <v>Q2-2025</v>
      </c>
      <c r="W542" t="str">
        <f t="shared" si="135"/>
        <v>Medium</v>
      </c>
      <c r="X542" t="str">
        <f t="shared" si="136"/>
        <v>Europe &gt; Germany &gt; Berlin</v>
      </c>
      <c r="Y542" t="str" cm="1">
        <f t="array" ref="Y542">TEXT(_xlfn.AGGREGATE(15, 6, IF($E$2:$E$1000=E542, $B$2:$B$1000, ""), 1), "MMM-YYYY")</f>
        <v>Jan-2023</v>
      </c>
      <c r="Z542">
        <f t="shared" si="137"/>
        <v>28</v>
      </c>
      <c r="AA542">
        <f t="shared" si="138"/>
        <v>28</v>
      </c>
      <c r="AB542">
        <f t="shared" si="139"/>
        <v>1460546.9416299989</v>
      </c>
      <c r="AC542">
        <f>SUMIFS($Q$2:Q542, $J$2:J542, J542)</f>
        <v>505772.36384999985</v>
      </c>
      <c r="AD542">
        <f t="shared" si="140"/>
        <v>0.34628970109344659</v>
      </c>
      <c r="AE542" t="str">
        <f t="shared" si="141"/>
        <v>A</v>
      </c>
      <c r="AF542">
        <f t="shared" si="142"/>
        <v>0</v>
      </c>
      <c r="AG542">
        <f t="shared" si="143"/>
        <v>0</v>
      </c>
      <c r="AH542">
        <f>MIN(StagingTable[[#This Row],[DiscountPct]], ControlPanel!$B$2/100)</f>
        <v>0.14599999999999999</v>
      </c>
      <c r="AI542">
        <f>StagingTable[[#This Row],[UnitCost]] * (1 + ControlPanel!$B$3/100)</f>
        <v>555.9905</v>
      </c>
      <c r="AJ542">
        <f>StagingTable[[#This Row],[Quantity]] * (1 + ControlPanel!$B$4/100)</f>
        <v>38.4</v>
      </c>
      <c r="AK542">
        <f>StagingTable[[#This Row],[UnitPrice]] * StagingTable[[#This Row],[UpliftedQuantity]] * (1 - StagingTable[[#This Row],[AdjustedDiscountPct]])</f>
        <v>37234.837248000003</v>
      </c>
      <c r="AL542">
        <f>StagingTable[[#This Row],[InflatedUnitCost]] * StagingTable[[#This Row],[UpliftedQuantity]]</f>
        <v>21350.035199999998</v>
      </c>
      <c r="AM542">
        <f>StagingTable[[#This Row],[ScenarioRevenue]] - StagingTable[[#This Row],[ScenarioCost]]</f>
        <v>15884.802048000005</v>
      </c>
    </row>
    <row r="543" spans="1:39" x14ac:dyDescent="0.35">
      <c r="A543" t="s">
        <v>249</v>
      </c>
      <c r="B543" s="6">
        <v>45302</v>
      </c>
      <c r="C543" s="2">
        <v>45324</v>
      </c>
      <c r="D543" t="s">
        <v>647</v>
      </c>
      <c r="E543" t="s">
        <v>652</v>
      </c>
      <c r="F543" t="s">
        <v>694</v>
      </c>
      <c r="G543" t="s">
        <v>705</v>
      </c>
      <c r="H543" t="s">
        <v>708</v>
      </c>
      <c r="I543" t="s">
        <v>1426</v>
      </c>
      <c r="J543" t="s">
        <v>728</v>
      </c>
      <c r="K543" t="s">
        <v>969</v>
      </c>
      <c r="L543" s="8">
        <v>1237.68</v>
      </c>
      <c r="M543" s="8">
        <v>1432.8</v>
      </c>
      <c r="N543" s="8">
        <v>6.8000000000000005E-2</v>
      </c>
      <c r="O543">
        <v>23</v>
      </c>
      <c r="P543">
        <f t="shared" si="128"/>
        <v>22</v>
      </c>
      <c r="Q543">
        <f t="shared" si="129"/>
        <v>30713.500799999998</v>
      </c>
      <c r="R543">
        <f t="shared" si="130"/>
        <v>28466.640000000003</v>
      </c>
      <c r="S543">
        <f t="shared" si="131"/>
        <v>2246.8607999999949</v>
      </c>
      <c r="T543">
        <f t="shared" si="132"/>
        <v>7.3155476955593254E-2</v>
      </c>
      <c r="U543" t="str">
        <f t="shared" si="133"/>
        <v>Jan-2024</v>
      </c>
      <c r="V543" t="str">
        <f t="shared" si="134"/>
        <v>Q1-2024</v>
      </c>
      <c r="W543" t="str">
        <f t="shared" si="135"/>
        <v>Medium</v>
      </c>
      <c r="X543" t="str">
        <f t="shared" si="136"/>
        <v>Asia &gt; Japan &gt; Nagoya</v>
      </c>
      <c r="Y543" t="str" cm="1">
        <f t="array" ref="Y543">TEXT(_xlfn.AGGREGATE(15, 6, IF($E$2:$E$1000=E543, $B$2:$B$1000, ""), 1), "MMM-YYYY")</f>
        <v>Mar-2023</v>
      </c>
      <c r="Z543">
        <f t="shared" si="137"/>
        <v>10</v>
      </c>
      <c r="AA543">
        <f t="shared" si="138"/>
        <v>10</v>
      </c>
      <c r="AB543">
        <f t="shared" si="139"/>
        <v>1460546.9416299989</v>
      </c>
      <c r="AC543">
        <f>SUMIFS($Q$2:Q543, $J$2:J543, J543)</f>
        <v>536485.86464999989</v>
      </c>
      <c r="AD543">
        <f t="shared" si="140"/>
        <v>0.36731846773186982</v>
      </c>
      <c r="AE543" t="str">
        <f t="shared" si="141"/>
        <v>A</v>
      </c>
      <c r="AF543">
        <f t="shared" si="142"/>
        <v>0</v>
      </c>
      <c r="AG543">
        <f t="shared" si="143"/>
        <v>0</v>
      </c>
      <c r="AH543">
        <f>MIN(StagingTable[[#This Row],[DiscountPct]], ControlPanel!$B$2/100)</f>
        <v>6.8000000000000005E-2</v>
      </c>
      <c r="AI543">
        <f>StagingTable[[#This Row],[UnitCost]] * (1 + ControlPanel!$B$3/100)</f>
        <v>1423.3319999999999</v>
      </c>
      <c r="AJ543">
        <f>StagingTable[[#This Row],[Quantity]] * (1 + ControlPanel!$B$4/100)</f>
        <v>27.599999999999998</v>
      </c>
      <c r="AK543">
        <f>StagingTable[[#This Row],[UnitPrice]] * StagingTable[[#This Row],[UpliftedQuantity]] * (1 - StagingTable[[#This Row],[AdjustedDiscountPct]])</f>
        <v>36856.200959999995</v>
      </c>
      <c r="AL543">
        <f>StagingTable[[#This Row],[InflatedUnitCost]] * StagingTable[[#This Row],[UpliftedQuantity]]</f>
        <v>39283.963199999991</v>
      </c>
      <c r="AM543">
        <f>StagingTable[[#This Row],[ScenarioRevenue]] - StagingTable[[#This Row],[ScenarioCost]]</f>
        <v>-2427.7622399999964</v>
      </c>
    </row>
    <row r="544" spans="1:39" x14ac:dyDescent="0.35">
      <c r="A544" t="s">
        <v>464</v>
      </c>
      <c r="B544" s="6">
        <v>45129</v>
      </c>
      <c r="C544" s="2">
        <v>45136</v>
      </c>
      <c r="D544" t="s">
        <v>647</v>
      </c>
      <c r="E544" t="s">
        <v>654</v>
      </c>
      <c r="F544" t="s">
        <v>680</v>
      </c>
      <c r="G544" t="s">
        <v>705</v>
      </c>
      <c r="H544" t="s">
        <v>710</v>
      </c>
      <c r="I544" t="s">
        <v>718</v>
      </c>
      <c r="J544" t="s">
        <v>728</v>
      </c>
      <c r="K544" t="s">
        <v>1183</v>
      </c>
      <c r="L544" s="8">
        <v>946.99</v>
      </c>
      <c r="M544" s="8">
        <v>2132.19</v>
      </c>
      <c r="N544" s="8">
        <v>0.16500000000000001</v>
      </c>
      <c r="O544">
        <v>17</v>
      </c>
      <c r="P544">
        <f t="shared" si="128"/>
        <v>7</v>
      </c>
      <c r="Q544">
        <f t="shared" si="129"/>
        <v>30266.43705</v>
      </c>
      <c r="R544">
        <f t="shared" si="130"/>
        <v>16098.83</v>
      </c>
      <c r="S544">
        <f t="shared" si="131"/>
        <v>14167.607050000001</v>
      </c>
      <c r="T544">
        <f t="shared" si="132"/>
        <v>0.46809629513362228</v>
      </c>
      <c r="U544" t="str">
        <f t="shared" si="133"/>
        <v>Jul-2023</v>
      </c>
      <c r="V544" t="str">
        <f t="shared" si="134"/>
        <v>Q3-2023</v>
      </c>
      <c r="W544" t="str">
        <f t="shared" si="135"/>
        <v>High</v>
      </c>
      <c r="X544" t="str">
        <f t="shared" si="136"/>
        <v>Asia &gt; India &gt; Delhi</v>
      </c>
      <c r="Y544" t="str" cm="1">
        <f t="array" ref="Y544">TEXT(_xlfn.AGGREGATE(15, 6, IF($E$2:$E$1000=E544, $B$2:$B$1000, ""), 1), "MMM-YYYY")</f>
        <v>Jan-2023</v>
      </c>
      <c r="Z544">
        <f t="shared" si="137"/>
        <v>6</v>
      </c>
      <c r="AA544">
        <f t="shared" si="138"/>
        <v>6</v>
      </c>
      <c r="AB544">
        <f t="shared" si="139"/>
        <v>1460546.9416299989</v>
      </c>
      <c r="AC544">
        <f>SUMIFS($Q$2:Q544, $J$2:J544, J544)</f>
        <v>566752.30169999984</v>
      </c>
      <c r="AD544">
        <f t="shared" si="140"/>
        <v>0.38804114099030135</v>
      </c>
      <c r="AE544" t="str">
        <f t="shared" si="141"/>
        <v>A</v>
      </c>
      <c r="AF544">
        <f t="shared" si="142"/>
        <v>1</v>
      </c>
      <c r="AG544">
        <f t="shared" si="143"/>
        <v>0</v>
      </c>
      <c r="AH544">
        <f>MIN(StagingTable[[#This Row],[DiscountPct]], ControlPanel!$B$2/100)</f>
        <v>0.16500000000000001</v>
      </c>
      <c r="AI544">
        <f>StagingTable[[#This Row],[UnitCost]] * (1 + ControlPanel!$B$3/100)</f>
        <v>1089.0384999999999</v>
      </c>
      <c r="AJ544">
        <f>StagingTable[[#This Row],[Quantity]] * (1 + ControlPanel!$B$4/100)</f>
        <v>20.399999999999999</v>
      </c>
      <c r="AK544">
        <f>StagingTable[[#This Row],[UnitPrice]] * StagingTable[[#This Row],[UpliftedQuantity]] * (1 - StagingTable[[#This Row],[AdjustedDiscountPct]])</f>
        <v>36319.724459999998</v>
      </c>
      <c r="AL544">
        <f>StagingTable[[#This Row],[InflatedUnitCost]] * StagingTable[[#This Row],[UpliftedQuantity]]</f>
        <v>22216.385399999996</v>
      </c>
      <c r="AM544">
        <f>StagingTable[[#This Row],[ScenarioRevenue]] - StagingTable[[#This Row],[ScenarioCost]]</f>
        <v>14103.339060000002</v>
      </c>
    </row>
    <row r="545" spans="1:39" x14ac:dyDescent="0.35">
      <c r="A545" t="s">
        <v>624</v>
      </c>
      <c r="B545" s="6">
        <v>45032</v>
      </c>
      <c r="C545" s="2">
        <v>45039</v>
      </c>
      <c r="D545" t="s">
        <v>648</v>
      </c>
      <c r="E545" t="s">
        <v>660</v>
      </c>
      <c r="F545" t="s">
        <v>697</v>
      </c>
      <c r="G545" t="s">
        <v>701</v>
      </c>
      <c r="H545" t="s">
        <v>710</v>
      </c>
      <c r="I545" t="s">
        <v>719</v>
      </c>
      <c r="J545" t="s">
        <v>728</v>
      </c>
      <c r="K545" t="s">
        <v>1342</v>
      </c>
      <c r="L545" s="8">
        <v>1099.1500000000001</v>
      </c>
      <c r="M545" s="8">
        <v>1431.37</v>
      </c>
      <c r="N545" s="8">
        <v>0.104</v>
      </c>
      <c r="O545">
        <v>23</v>
      </c>
      <c r="P545">
        <f t="shared" si="128"/>
        <v>7</v>
      </c>
      <c r="Q545">
        <f t="shared" si="129"/>
        <v>29497.672959999996</v>
      </c>
      <c r="R545">
        <f t="shared" si="130"/>
        <v>25280.45</v>
      </c>
      <c r="S545">
        <f t="shared" si="131"/>
        <v>4217.2229599999955</v>
      </c>
      <c r="T545">
        <f t="shared" si="132"/>
        <v>0.14296798821109433</v>
      </c>
      <c r="U545" t="str">
        <f t="shared" si="133"/>
        <v>Apr-2023</v>
      </c>
      <c r="V545" t="str">
        <f t="shared" si="134"/>
        <v>Q2-2023</v>
      </c>
      <c r="W545" t="str">
        <f t="shared" si="135"/>
        <v>Medium</v>
      </c>
      <c r="X545" t="str">
        <f t="shared" si="136"/>
        <v>Americas &gt; USA &gt; Austin</v>
      </c>
      <c r="Y545" t="str" cm="1">
        <f t="array" ref="Y545">TEXT(_xlfn.AGGREGATE(15, 6, IF($E$2:$E$1000=E545, $B$2:$B$1000, ""), 1), "MMM-YYYY")</f>
        <v>Jan-2023</v>
      </c>
      <c r="Z545">
        <f t="shared" si="137"/>
        <v>3</v>
      </c>
      <c r="AA545">
        <f t="shared" si="138"/>
        <v>3</v>
      </c>
      <c r="AB545">
        <f t="shared" si="139"/>
        <v>1460546.9416299989</v>
      </c>
      <c r="AC545">
        <f>SUMIFS($Q$2:Q545, $J$2:J545, J545)</f>
        <v>596249.97465999983</v>
      </c>
      <c r="AD545">
        <f t="shared" si="140"/>
        <v>0.40823746068344319</v>
      </c>
      <c r="AE545" t="str">
        <f t="shared" si="141"/>
        <v>A</v>
      </c>
      <c r="AF545">
        <f t="shared" si="142"/>
        <v>1</v>
      </c>
      <c r="AG545">
        <f t="shared" si="143"/>
        <v>0</v>
      </c>
      <c r="AH545">
        <f>MIN(StagingTable[[#This Row],[DiscountPct]], ControlPanel!$B$2/100)</f>
        <v>0.104</v>
      </c>
      <c r="AI545">
        <f>StagingTable[[#This Row],[UnitCost]] * (1 + ControlPanel!$B$3/100)</f>
        <v>1264.0225</v>
      </c>
      <c r="AJ545">
        <f>StagingTable[[#This Row],[Quantity]] * (1 + ControlPanel!$B$4/100)</f>
        <v>27.599999999999998</v>
      </c>
      <c r="AK545">
        <f>StagingTable[[#This Row],[UnitPrice]] * StagingTable[[#This Row],[UpliftedQuantity]] * (1 - StagingTable[[#This Row],[AdjustedDiscountPct]])</f>
        <v>35397.207551999993</v>
      </c>
      <c r="AL545">
        <f>StagingTable[[#This Row],[InflatedUnitCost]] * StagingTable[[#This Row],[UpliftedQuantity]]</f>
        <v>34887.021000000001</v>
      </c>
      <c r="AM545">
        <f>StagingTable[[#This Row],[ScenarioRevenue]] - StagingTable[[#This Row],[ScenarioCost]]</f>
        <v>510.18655199999193</v>
      </c>
    </row>
    <row r="546" spans="1:39" x14ac:dyDescent="0.35">
      <c r="A546" t="s">
        <v>615</v>
      </c>
      <c r="B546" s="6">
        <v>45523</v>
      </c>
      <c r="C546" s="2">
        <v>45537</v>
      </c>
      <c r="D546" t="s">
        <v>648</v>
      </c>
      <c r="E546" t="s">
        <v>653</v>
      </c>
      <c r="F546" t="s">
        <v>667</v>
      </c>
      <c r="G546" t="s">
        <v>704</v>
      </c>
      <c r="H546" t="s">
        <v>710</v>
      </c>
      <c r="I546" t="s">
        <v>712</v>
      </c>
      <c r="J546" t="s">
        <v>728</v>
      </c>
      <c r="K546" t="s">
        <v>1333</v>
      </c>
      <c r="L546" s="8">
        <v>1337.01</v>
      </c>
      <c r="M546" s="8">
        <v>1269.78</v>
      </c>
      <c r="N546" s="8">
        <v>0.16</v>
      </c>
      <c r="O546">
        <v>26</v>
      </c>
      <c r="P546">
        <f t="shared" si="128"/>
        <v>14</v>
      </c>
      <c r="Q546">
        <f t="shared" si="129"/>
        <v>27731.995199999998</v>
      </c>
      <c r="R546">
        <f t="shared" si="130"/>
        <v>34762.26</v>
      </c>
      <c r="S546">
        <f t="shared" si="131"/>
        <v>-7030.2648000000045</v>
      </c>
      <c r="T546">
        <f t="shared" si="132"/>
        <v>-0.25350735672996239</v>
      </c>
      <c r="U546" t="str">
        <f t="shared" si="133"/>
        <v>Aug-2024</v>
      </c>
      <c r="V546" t="str">
        <f t="shared" si="134"/>
        <v>Q3-2024</v>
      </c>
      <c r="W546" t="str">
        <f t="shared" si="135"/>
        <v>Medium</v>
      </c>
      <c r="X546" t="str">
        <f t="shared" si="136"/>
        <v>Americas &gt; Canada &gt; Toronto</v>
      </c>
      <c r="Y546" t="str" cm="1">
        <f t="array" ref="Y546">TEXT(_xlfn.AGGREGATE(15, 6, IF($E$2:$E$1000=E546, $B$2:$B$1000, ""), 1), "MMM-YYYY")</f>
        <v>Jan-2023</v>
      </c>
      <c r="Z546">
        <f t="shared" si="137"/>
        <v>19</v>
      </c>
      <c r="AA546">
        <f t="shared" si="138"/>
        <v>19</v>
      </c>
      <c r="AB546">
        <f t="shared" si="139"/>
        <v>1460546.9416299989</v>
      </c>
      <c r="AC546">
        <f>SUMIFS($Q$2:Q546, $J$2:J546, J546)</f>
        <v>623981.96985999984</v>
      </c>
      <c r="AD546">
        <f t="shared" si="140"/>
        <v>0.42722486492876688</v>
      </c>
      <c r="AE546" t="str">
        <f t="shared" si="141"/>
        <v>A</v>
      </c>
      <c r="AF546">
        <f t="shared" si="142"/>
        <v>0</v>
      </c>
      <c r="AG546">
        <f t="shared" si="143"/>
        <v>0</v>
      </c>
      <c r="AH546">
        <f>MIN(StagingTable[[#This Row],[DiscountPct]], ControlPanel!$B$2/100)</f>
        <v>0.16</v>
      </c>
      <c r="AI546">
        <f>StagingTable[[#This Row],[UnitCost]] * (1 + ControlPanel!$B$3/100)</f>
        <v>1537.5614999999998</v>
      </c>
      <c r="AJ546">
        <f>StagingTable[[#This Row],[Quantity]] * (1 + ControlPanel!$B$4/100)</f>
        <v>31.2</v>
      </c>
      <c r="AK546">
        <f>StagingTable[[#This Row],[UnitPrice]] * StagingTable[[#This Row],[UpliftedQuantity]] * (1 - StagingTable[[#This Row],[AdjustedDiscountPct]])</f>
        <v>33278.394239999994</v>
      </c>
      <c r="AL546">
        <f>StagingTable[[#This Row],[InflatedUnitCost]] * StagingTable[[#This Row],[UpliftedQuantity]]</f>
        <v>47971.918799999992</v>
      </c>
      <c r="AM546">
        <f>StagingTable[[#This Row],[ScenarioRevenue]] - StagingTable[[#This Row],[ScenarioCost]]</f>
        <v>-14693.524559999998</v>
      </c>
    </row>
    <row r="547" spans="1:39" x14ac:dyDescent="0.35">
      <c r="A547" t="s">
        <v>373</v>
      </c>
      <c r="B547" s="6">
        <v>45309</v>
      </c>
      <c r="C547" s="2">
        <v>45325</v>
      </c>
      <c r="D547" t="s">
        <v>646</v>
      </c>
      <c r="E547" t="s">
        <v>661</v>
      </c>
      <c r="F547" t="s">
        <v>695</v>
      </c>
      <c r="G547" t="s">
        <v>703</v>
      </c>
      <c r="H547" t="s">
        <v>710</v>
      </c>
      <c r="I547" t="s">
        <v>716</v>
      </c>
      <c r="J547" t="s">
        <v>728</v>
      </c>
      <c r="K547" t="s">
        <v>1093</v>
      </c>
      <c r="L547" s="8">
        <v>666.23</v>
      </c>
      <c r="M547" s="8">
        <v>1382.91</v>
      </c>
      <c r="N547" s="8">
        <v>0.17599999999999999</v>
      </c>
      <c r="O547">
        <v>21</v>
      </c>
      <c r="P547">
        <f t="shared" si="128"/>
        <v>16</v>
      </c>
      <c r="Q547">
        <f t="shared" si="129"/>
        <v>23929.874640000002</v>
      </c>
      <c r="R547">
        <f t="shared" si="130"/>
        <v>13990.83</v>
      </c>
      <c r="S547">
        <f t="shared" si="131"/>
        <v>9939.0446400000019</v>
      </c>
      <c r="T547">
        <f t="shared" si="132"/>
        <v>0.41534043907553048</v>
      </c>
      <c r="U547" t="str">
        <f t="shared" si="133"/>
        <v>Jan-2024</v>
      </c>
      <c r="V547" t="str">
        <f t="shared" si="134"/>
        <v>Q1-2024</v>
      </c>
      <c r="W547" t="str">
        <f t="shared" si="135"/>
        <v>Medium</v>
      </c>
      <c r="X547" t="str">
        <f t="shared" si="136"/>
        <v>Africa &gt; South Africa &gt; Cape Town</v>
      </c>
      <c r="Y547" t="str" cm="1">
        <f t="array" ref="Y547">TEXT(_xlfn.AGGREGATE(15, 6, IF($E$2:$E$1000=E547, $B$2:$B$1000, ""), 1), "MMM-YYYY")</f>
        <v>Jan-2023</v>
      </c>
      <c r="Z547">
        <f t="shared" si="137"/>
        <v>12</v>
      </c>
      <c r="AA547">
        <f t="shared" si="138"/>
        <v>12</v>
      </c>
      <c r="AB547">
        <f t="shared" si="139"/>
        <v>1460546.9416299989</v>
      </c>
      <c r="AC547">
        <f>SUMIFS($Q$2:Q547, $J$2:J547, J547)</f>
        <v>647911.84449999989</v>
      </c>
      <c r="AD547">
        <f t="shared" si="140"/>
        <v>0.44360905222047681</v>
      </c>
      <c r="AE547" t="str">
        <f t="shared" si="141"/>
        <v>A</v>
      </c>
      <c r="AF547">
        <f t="shared" si="142"/>
        <v>0</v>
      </c>
      <c r="AG547">
        <f t="shared" si="143"/>
        <v>0</v>
      </c>
      <c r="AH547">
        <f>MIN(StagingTable[[#This Row],[DiscountPct]], ControlPanel!$B$2/100)</f>
        <v>0.17599999999999999</v>
      </c>
      <c r="AI547">
        <f>StagingTable[[#This Row],[UnitCost]] * (1 + ControlPanel!$B$3/100)</f>
        <v>766.16449999999998</v>
      </c>
      <c r="AJ547">
        <f>StagingTable[[#This Row],[Quantity]] * (1 + ControlPanel!$B$4/100)</f>
        <v>25.2</v>
      </c>
      <c r="AK547">
        <f>StagingTable[[#This Row],[UnitPrice]] * StagingTable[[#This Row],[UpliftedQuantity]] * (1 - StagingTable[[#This Row],[AdjustedDiscountPct]])</f>
        <v>28715.849568000005</v>
      </c>
      <c r="AL547">
        <f>StagingTable[[#This Row],[InflatedUnitCost]] * StagingTable[[#This Row],[UpliftedQuantity]]</f>
        <v>19307.345399999998</v>
      </c>
      <c r="AM547">
        <f>StagingTable[[#This Row],[ScenarioRevenue]] - StagingTable[[#This Row],[ScenarioCost]]</f>
        <v>9408.5041680000068</v>
      </c>
    </row>
    <row r="548" spans="1:39" x14ac:dyDescent="0.35">
      <c r="A548" t="s">
        <v>415</v>
      </c>
      <c r="B548" s="6">
        <v>45516</v>
      </c>
      <c r="C548" s="2">
        <v>45519</v>
      </c>
      <c r="D548" t="s">
        <v>648</v>
      </c>
      <c r="E548" t="s">
        <v>660</v>
      </c>
      <c r="F548" t="s">
        <v>677</v>
      </c>
      <c r="G548" t="s">
        <v>701</v>
      </c>
      <c r="H548" t="s">
        <v>709</v>
      </c>
      <c r="I548" t="s">
        <v>726</v>
      </c>
      <c r="J548" t="s">
        <v>728</v>
      </c>
      <c r="K548" t="s">
        <v>1134</v>
      </c>
      <c r="L548" s="8">
        <v>850.7</v>
      </c>
      <c r="M548" s="8">
        <v>1118.56</v>
      </c>
      <c r="N548" s="8">
        <v>0.18</v>
      </c>
      <c r="O548">
        <v>26</v>
      </c>
      <c r="P548">
        <f t="shared" si="128"/>
        <v>3</v>
      </c>
      <c r="Q548">
        <f t="shared" si="129"/>
        <v>23847.699199999999</v>
      </c>
      <c r="R548">
        <f t="shared" si="130"/>
        <v>22118.2</v>
      </c>
      <c r="S548">
        <f t="shared" si="131"/>
        <v>1729.4991999999984</v>
      </c>
      <c r="T548">
        <f t="shared" si="132"/>
        <v>7.2522685962090563E-2</v>
      </c>
      <c r="U548" t="str">
        <f t="shared" si="133"/>
        <v>Aug-2024</v>
      </c>
      <c r="V548" t="str">
        <f t="shared" si="134"/>
        <v>Q3-2024</v>
      </c>
      <c r="W548" t="str">
        <f t="shared" si="135"/>
        <v>Medium</v>
      </c>
      <c r="X548" t="str">
        <f t="shared" si="136"/>
        <v>Americas &gt; USA &gt; Chicago</v>
      </c>
      <c r="Y548" t="str" cm="1">
        <f t="array" ref="Y548">TEXT(_xlfn.AGGREGATE(15, 6, IF($E$2:$E$1000=E548, $B$2:$B$1000, ""), 1), "MMM-YYYY")</f>
        <v>Jan-2023</v>
      </c>
      <c r="Z548">
        <f t="shared" si="137"/>
        <v>19</v>
      </c>
      <c r="AA548">
        <f t="shared" si="138"/>
        <v>19</v>
      </c>
      <c r="AB548">
        <f t="shared" si="139"/>
        <v>1460546.9416299989</v>
      </c>
      <c r="AC548">
        <f>SUMIFS($Q$2:Q548, $J$2:J548, J548)</f>
        <v>671759.54369999992</v>
      </c>
      <c r="AD548">
        <f t="shared" si="140"/>
        <v>0.45993697604152534</v>
      </c>
      <c r="AE548" t="str">
        <f t="shared" si="141"/>
        <v>A</v>
      </c>
      <c r="AF548">
        <f t="shared" si="142"/>
        <v>1</v>
      </c>
      <c r="AG548">
        <f t="shared" si="143"/>
        <v>0</v>
      </c>
      <c r="AH548">
        <f>MIN(StagingTable[[#This Row],[DiscountPct]], ControlPanel!$B$2/100)</f>
        <v>0.18</v>
      </c>
      <c r="AI548">
        <f>StagingTable[[#This Row],[UnitCost]] * (1 + ControlPanel!$B$3/100)</f>
        <v>978.30499999999995</v>
      </c>
      <c r="AJ548">
        <f>StagingTable[[#This Row],[Quantity]] * (1 + ControlPanel!$B$4/100)</f>
        <v>31.2</v>
      </c>
      <c r="AK548">
        <f>StagingTable[[#This Row],[UnitPrice]] * StagingTable[[#This Row],[UpliftedQuantity]] * (1 - StagingTable[[#This Row],[AdjustedDiscountPct]])</f>
        <v>28617.239040000004</v>
      </c>
      <c r="AL548">
        <f>StagingTable[[#This Row],[InflatedUnitCost]] * StagingTable[[#This Row],[UpliftedQuantity]]</f>
        <v>30523.115999999998</v>
      </c>
      <c r="AM548">
        <f>StagingTable[[#This Row],[ScenarioRevenue]] - StagingTable[[#This Row],[ScenarioCost]]</f>
        <v>-1905.8769599999941</v>
      </c>
    </row>
    <row r="549" spans="1:39" x14ac:dyDescent="0.35">
      <c r="A549" t="s">
        <v>429</v>
      </c>
      <c r="B549" s="6">
        <v>45167</v>
      </c>
      <c r="C549" s="2">
        <v>45182</v>
      </c>
      <c r="D549" t="s">
        <v>648</v>
      </c>
      <c r="E549" t="s">
        <v>653</v>
      </c>
      <c r="F549" t="s">
        <v>688</v>
      </c>
      <c r="G549" t="s">
        <v>705</v>
      </c>
      <c r="H549" t="s">
        <v>709</v>
      </c>
      <c r="I549" t="s">
        <v>719</v>
      </c>
      <c r="J549" t="s">
        <v>728</v>
      </c>
      <c r="K549" t="s">
        <v>1148</v>
      </c>
      <c r="L549" s="8">
        <v>1287.6400000000001</v>
      </c>
      <c r="M549" s="8">
        <v>2717.15</v>
      </c>
      <c r="N549" s="8">
        <v>3.2000000000000001E-2</v>
      </c>
      <c r="O549">
        <v>9</v>
      </c>
      <c r="P549">
        <f t="shared" si="128"/>
        <v>15</v>
      </c>
      <c r="Q549">
        <f t="shared" si="129"/>
        <v>23671.810800000003</v>
      </c>
      <c r="R549">
        <f t="shared" si="130"/>
        <v>11588.76</v>
      </c>
      <c r="S549">
        <f t="shared" si="131"/>
        <v>12083.050800000003</v>
      </c>
      <c r="T549">
        <f t="shared" si="132"/>
        <v>0.51044049405802117</v>
      </c>
      <c r="U549" t="str">
        <f t="shared" si="133"/>
        <v>Aug-2023</v>
      </c>
      <c r="V549" t="str">
        <f t="shared" si="134"/>
        <v>Q3-2023</v>
      </c>
      <c r="W549" t="str">
        <f t="shared" si="135"/>
        <v>High</v>
      </c>
      <c r="X549" t="str">
        <f t="shared" si="136"/>
        <v>Americas &gt; Canada &gt; Vancouver</v>
      </c>
      <c r="Y549" t="str" cm="1">
        <f t="array" ref="Y549">TEXT(_xlfn.AGGREGATE(15, 6, IF($E$2:$E$1000=E549, $B$2:$B$1000, ""), 1), "MMM-YYYY")</f>
        <v>Jan-2023</v>
      </c>
      <c r="Z549">
        <f t="shared" si="137"/>
        <v>7</v>
      </c>
      <c r="AA549">
        <f t="shared" si="138"/>
        <v>7</v>
      </c>
      <c r="AB549">
        <f t="shared" si="139"/>
        <v>1460546.9416299989</v>
      </c>
      <c r="AC549">
        <f>SUMIFS($Q$2:Q549, $J$2:J549, J549)</f>
        <v>695431.3544999999</v>
      </c>
      <c r="AD549">
        <f t="shared" si="140"/>
        <v>0.4761444734695654</v>
      </c>
      <c r="AE549" t="str">
        <f t="shared" si="141"/>
        <v>A</v>
      </c>
      <c r="AF549">
        <f t="shared" si="142"/>
        <v>0</v>
      </c>
      <c r="AG549">
        <f t="shared" si="143"/>
        <v>0</v>
      </c>
      <c r="AH549">
        <f>MIN(StagingTable[[#This Row],[DiscountPct]], ControlPanel!$B$2/100)</f>
        <v>3.2000000000000001E-2</v>
      </c>
      <c r="AI549">
        <f>StagingTable[[#This Row],[UnitCost]] * (1 + ControlPanel!$B$3/100)</f>
        <v>1480.7860000000001</v>
      </c>
      <c r="AJ549">
        <f>StagingTable[[#This Row],[Quantity]] * (1 + ControlPanel!$B$4/100)</f>
        <v>10.799999999999999</v>
      </c>
      <c r="AK549">
        <f>StagingTable[[#This Row],[UnitPrice]] * StagingTable[[#This Row],[UpliftedQuantity]] * (1 - StagingTable[[#This Row],[AdjustedDiscountPct]])</f>
        <v>28406.172959999996</v>
      </c>
      <c r="AL549">
        <f>StagingTable[[#This Row],[InflatedUnitCost]] * StagingTable[[#This Row],[UpliftedQuantity]]</f>
        <v>15992.488799999999</v>
      </c>
      <c r="AM549">
        <f>StagingTable[[#This Row],[ScenarioRevenue]] - StagingTable[[#This Row],[ScenarioCost]]</f>
        <v>12413.684159999997</v>
      </c>
    </row>
    <row r="550" spans="1:39" x14ac:dyDescent="0.35">
      <c r="A550" t="s">
        <v>625</v>
      </c>
      <c r="B550" s="6">
        <v>45323</v>
      </c>
      <c r="C550" s="2">
        <v>45323</v>
      </c>
      <c r="D550" t="s">
        <v>648</v>
      </c>
      <c r="E550" t="s">
        <v>660</v>
      </c>
      <c r="F550" t="s">
        <v>697</v>
      </c>
      <c r="G550" t="s">
        <v>704</v>
      </c>
      <c r="H550" t="s">
        <v>710</v>
      </c>
      <c r="I550" t="s">
        <v>722</v>
      </c>
      <c r="J550" t="s">
        <v>728</v>
      </c>
      <c r="K550" t="s">
        <v>1343</v>
      </c>
      <c r="L550" s="8">
        <v>714.43</v>
      </c>
      <c r="M550" s="8">
        <v>1595.52</v>
      </c>
      <c r="N550" s="8">
        <v>0.19400000000000001</v>
      </c>
      <c r="O550">
        <v>18</v>
      </c>
      <c r="P550">
        <f t="shared" si="128"/>
        <v>0</v>
      </c>
      <c r="Q550">
        <f t="shared" si="129"/>
        <v>23147.804160000003</v>
      </c>
      <c r="R550">
        <f t="shared" si="130"/>
        <v>12859.74</v>
      </c>
      <c r="S550">
        <f t="shared" si="131"/>
        <v>10288.064160000004</v>
      </c>
      <c r="T550">
        <f t="shared" si="132"/>
        <v>0.44445097638151099</v>
      </c>
      <c r="U550" t="str">
        <f t="shared" si="133"/>
        <v>Feb-2024</v>
      </c>
      <c r="V550" t="str">
        <f t="shared" si="134"/>
        <v>Q1-2024</v>
      </c>
      <c r="W550" t="str">
        <f t="shared" si="135"/>
        <v>Medium</v>
      </c>
      <c r="X550" t="str">
        <f t="shared" si="136"/>
        <v>Americas &gt; USA &gt; Austin</v>
      </c>
      <c r="Y550" t="str" cm="1">
        <f t="array" ref="Y550">TEXT(_xlfn.AGGREGATE(15, 6, IF($E$2:$E$1000=E550, $B$2:$B$1000, ""), 1), "MMM-YYYY")</f>
        <v>Jan-2023</v>
      </c>
      <c r="Z550">
        <f t="shared" si="137"/>
        <v>13</v>
      </c>
      <c r="AA550">
        <f t="shared" si="138"/>
        <v>13</v>
      </c>
      <c r="AB550">
        <f t="shared" si="139"/>
        <v>1460546.9416299989</v>
      </c>
      <c r="AC550">
        <f>SUMIFS($Q$2:Q550, $J$2:J550, J550)</f>
        <v>718579.15865999996</v>
      </c>
      <c r="AD550">
        <f t="shared" si="140"/>
        <v>0.49199319664320518</v>
      </c>
      <c r="AE550" t="str">
        <f t="shared" si="141"/>
        <v>A</v>
      </c>
      <c r="AF550">
        <f t="shared" si="142"/>
        <v>1</v>
      </c>
      <c r="AG550">
        <f t="shared" si="143"/>
        <v>0</v>
      </c>
      <c r="AH550">
        <f>MIN(StagingTable[[#This Row],[DiscountPct]], ControlPanel!$B$2/100)</f>
        <v>0.19400000000000001</v>
      </c>
      <c r="AI550">
        <f>StagingTable[[#This Row],[UnitCost]] * (1 + ControlPanel!$B$3/100)</f>
        <v>821.59449999999993</v>
      </c>
      <c r="AJ550">
        <f>StagingTable[[#This Row],[Quantity]] * (1 + ControlPanel!$B$4/100)</f>
        <v>21.599999999999998</v>
      </c>
      <c r="AK550">
        <f>StagingTable[[#This Row],[UnitPrice]] * StagingTable[[#This Row],[UpliftedQuantity]] * (1 - StagingTable[[#This Row],[AdjustedDiscountPct]])</f>
        <v>27777.364991999999</v>
      </c>
      <c r="AL550">
        <f>StagingTable[[#This Row],[InflatedUnitCost]] * StagingTable[[#This Row],[UpliftedQuantity]]</f>
        <v>17746.441199999997</v>
      </c>
      <c r="AM550">
        <f>StagingTable[[#This Row],[ScenarioRevenue]] - StagingTable[[#This Row],[ScenarioCost]]</f>
        <v>10030.923792000001</v>
      </c>
    </row>
    <row r="551" spans="1:39" x14ac:dyDescent="0.35">
      <c r="A551" t="s">
        <v>191</v>
      </c>
      <c r="B551" s="6">
        <v>45165</v>
      </c>
      <c r="C551" s="2">
        <v>45180</v>
      </c>
      <c r="D551" t="s">
        <v>649</v>
      </c>
      <c r="E551" t="s">
        <v>658</v>
      </c>
      <c r="F551" t="s">
        <v>683</v>
      </c>
      <c r="G551" t="s">
        <v>704</v>
      </c>
      <c r="H551" t="s">
        <v>709</v>
      </c>
      <c r="I551" t="s">
        <v>725</v>
      </c>
      <c r="J551" t="s">
        <v>728</v>
      </c>
      <c r="K551" t="s">
        <v>910</v>
      </c>
      <c r="L551" s="8">
        <v>943.79</v>
      </c>
      <c r="M551" s="8">
        <v>1913.76</v>
      </c>
      <c r="N551" s="8">
        <v>9.0999999999999998E-2</v>
      </c>
      <c r="O551">
        <v>13</v>
      </c>
      <c r="P551">
        <f t="shared" si="128"/>
        <v>15</v>
      </c>
      <c r="Q551">
        <f t="shared" si="129"/>
        <v>22614.90192</v>
      </c>
      <c r="R551">
        <f t="shared" si="130"/>
        <v>12269.27</v>
      </c>
      <c r="S551">
        <f t="shared" si="131"/>
        <v>10345.63192</v>
      </c>
      <c r="T551">
        <f t="shared" si="132"/>
        <v>0.45746967891338081</v>
      </c>
      <c r="U551" t="str">
        <f t="shared" si="133"/>
        <v>Aug-2023</v>
      </c>
      <c r="V551" t="str">
        <f t="shared" si="134"/>
        <v>Q3-2023</v>
      </c>
      <c r="W551" t="str">
        <f t="shared" si="135"/>
        <v>High</v>
      </c>
      <c r="X551" t="str">
        <f t="shared" si="136"/>
        <v>Europe &gt; United Kingdom &gt; London</v>
      </c>
      <c r="Y551" t="str" cm="1">
        <f t="array" ref="Y551">TEXT(_xlfn.AGGREGATE(15, 6, IF($E$2:$E$1000=E551, $B$2:$B$1000, ""), 1), "MMM-YYYY")</f>
        <v>Jan-2023</v>
      </c>
      <c r="Z551">
        <f t="shared" si="137"/>
        <v>7</v>
      </c>
      <c r="AA551">
        <f t="shared" si="138"/>
        <v>7</v>
      </c>
      <c r="AB551">
        <f t="shared" si="139"/>
        <v>1460546.9416299989</v>
      </c>
      <c r="AC551">
        <f>SUMIFS($Q$2:Q551, $J$2:J551, J551)</f>
        <v>741194.06057999993</v>
      </c>
      <c r="AD551">
        <f t="shared" si="140"/>
        <v>0.50747705496737605</v>
      </c>
      <c r="AE551" t="str">
        <f t="shared" si="141"/>
        <v>A</v>
      </c>
      <c r="AF551">
        <f t="shared" si="142"/>
        <v>0</v>
      </c>
      <c r="AG551">
        <f t="shared" si="143"/>
        <v>0</v>
      </c>
      <c r="AH551">
        <f>MIN(StagingTable[[#This Row],[DiscountPct]], ControlPanel!$B$2/100)</f>
        <v>9.0999999999999998E-2</v>
      </c>
      <c r="AI551">
        <f>StagingTable[[#This Row],[UnitCost]] * (1 + ControlPanel!$B$3/100)</f>
        <v>1085.3584999999998</v>
      </c>
      <c r="AJ551">
        <f>StagingTable[[#This Row],[Quantity]] * (1 + ControlPanel!$B$4/100)</f>
        <v>15.6</v>
      </c>
      <c r="AK551">
        <f>StagingTable[[#This Row],[UnitPrice]] * StagingTable[[#This Row],[UpliftedQuantity]] * (1 - StagingTable[[#This Row],[AdjustedDiscountPct]])</f>
        <v>27137.882303999999</v>
      </c>
      <c r="AL551">
        <f>StagingTable[[#This Row],[InflatedUnitCost]] * StagingTable[[#This Row],[UpliftedQuantity]]</f>
        <v>16931.592599999996</v>
      </c>
      <c r="AM551">
        <f>StagingTable[[#This Row],[ScenarioRevenue]] - StagingTable[[#This Row],[ScenarioCost]]</f>
        <v>10206.289704000003</v>
      </c>
    </row>
    <row r="552" spans="1:39" x14ac:dyDescent="0.35">
      <c r="A552" t="s">
        <v>530</v>
      </c>
      <c r="B552" s="6">
        <v>45199</v>
      </c>
      <c r="C552" s="2">
        <v>45229</v>
      </c>
      <c r="D552" t="s">
        <v>647</v>
      </c>
      <c r="E552" t="s">
        <v>652</v>
      </c>
      <c r="F552" t="s">
        <v>689</v>
      </c>
      <c r="G552" t="s">
        <v>706</v>
      </c>
      <c r="H552" t="s">
        <v>708</v>
      </c>
      <c r="I552" t="s">
        <v>726</v>
      </c>
      <c r="J552" t="s">
        <v>728</v>
      </c>
      <c r="K552" t="s">
        <v>1249</v>
      </c>
      <c r="L552" s="8">
        <v>649.13</v>
      </c>
      <c r="M552" s="8">
        <v>975.43</v>
      </c>
      <c r="N552" s="8">
        <v>0.157</v>
      </c>
      <c r="O552">
        <v>26</v>
      </c>
      <c r="P552">
        <f t="shared" si="128"/>
        <v>30</v>
      </c>
      <c r="Q552">
        <f t="shared" si="129"/>
        <v>21379.474739999998</v>
      </c>
      <c r="R552">
        <f t="shared" si="130"/>
        <v>16877.38</v>
      </c>
      <c r="S552">
        <f t="shared" si="131"/>
        <v>4502.0947399999968</v>
      </c>
      <c r="T552">
        <f t="shared" si="132"/>
        <v>0.21058023149543464</v>
      </c>
      <c r="U552" t="str">
        <f t="shared" si="133"/>
        <v>Sep-2023</v>
      </c>
      <c r="V552" t="str">
        <f t="shared" si="134"/>
        <v>Q3-2023</v>
      </c>
      <c r="W552" t="str">
        <f t="shared" si="135"/>
        <v>Medium</v>
      </c>
      <c r="X552" t="str">
        <f t="shared" si="136"/>
        <v>Asia &gt; Japan &gt; Tokyo</v>
      </c>
      <c r="Y552" t="str" cm="1">
        <f t="array" ref="Y552">TEXT(_xlfn.AGGREGATE(15, 6, IF($E$2:$E$1000=E552, $B$2:$B$1000, ""), 1), "MMM-YYYY")</f>
        <v>Mar-2023</v>
      </c>
      <c r="Z552">
        <f t="shared" si="137"/>
        <v>6</v>
      </c>
      <c r="AA552">
        <f t="shared" si="138"/>
        <v>6</v>
      </c>
      <c r="AB552">
        <f t="shared" si="139"/>
        <v>1460546.9416299989</v>
      </c>
      <c r="AC552">
        <f>SUMIFS($Q$2:Q552, $J$2:J552, J552)</f>
        <v>762573.53531999991</v>
      </c>
      <c r="AD552">
        <f t="shared" si="140"/>
        <v>0.52211504716784585</v>
      </c>
      <c r="AE552" t="str">
        <f t="shared" si="141"/>
        <v>A</v>
      </c>
      <c r="AF552">
        <f t="shared" si="142"/>
        <v>0</v>
      </c>
      <c r="AG552">
        <f t="shared" si="143"/>
        <v>0</v>
      </c>
      <c r="AH552">
        <f>MIN(StagingTable[[#This Row],[DiscountPct]], ControlPanel!$B$2/100)</f>
        <v>0.157</v>
      </c>
      <c r="AI552">
        <f>StagingTable[[#This Row],[UnitCost]] * (1 + ControlPanel!$B$3/100)</f>
        <v>746.4994999999999</v>
      </c>
      <c r="AJ552">
        <f>StagingTable[[#This Row],[Quantity]] * (1 + ControlPanel!$B$4/100)</f>
        <v>31.2</v>
      </c>
      <c r="AK552">
        <f>StagingTable[[#This Row],[UnitPrice]] * StagingTable[[#This Row],[UpliftedQuantity]] * (1 - StagingTable[[#This Row],[AdjustedDiscountPct]])</f>
        <v>25655.369687999995</v>
      </c>
      <c r="AL552">
        <f>StagingTable[[#This Row],[InflatedUnitCost]] * StagingTable[[#This Row],[UpliftedQuantity]]</f>
        <v>23290.784399999997</v>
      </c>
      <c r="AM552">
        <f>StagingTable[[#This Row],[ScenarioRevenue]] - StagingTable[[#This Row],[ScenarioCost]]</f>
        <v>2364.5852879999984</v>
      </c>
    </row>
    <row r="553" spans="1:39" x14ac:dyDescent="0.35">
      <c r="A553" t="s">
        <v>168</v>
      </c>
      <c r="B553" s="6">
        <v>45340</v>
      </c>
      <c r="C553" s="2">
        <v>45355</v>
      </c>
      <c r="D553" t="s">
        <v>646</v>
      </c>
      <c r="E553" t="s">
        <v>650</v>
      </c>
      <c r="F553" t="s">
        <v>662</v>
      </c>
      <c r="G553" t="s">
        <v>702</v>
      </c>
      <c r="H553" t="s">
        <v>711</v>
      </c>
      <c r="I553" t="s">
        <v>723</v>
      </c>
      <c r="J553" t="s">
        <v>728</v>
      </c>
      <c r="K553" t="s">
        <v>887</v>
      </c>
      <c r="L553" s="8">
        <v>928.68</v>
      </c>
      <c r="M553" s="8">
        <v>2145.17</v>
      </c>
      <c r="N553" s="8">
        <v>0.13600000000000001</v>
      </c>
      <c r="O553">
        <v>11</v>
      </c>
      <c r="P553">
        <f t="shared" si="128"/>
        <v>15</v>
      </c>
      <c r="Q553">
        <f t="shared" si="129"/>
        <v>20387.695680000001</v>
      </c>
      <c r="R553">
        <f t="shared" si="130"/>
        <v>10215.48</v>
      </c>
      <c r="S553">
        <f t="shared" si="131"/>
        <v>10172.215680000001</v>
      </c>
      <c r="T553">
        <f t="shared" si="132"/>
        <v>0.49893896003062183</v>
      </c>
      <c r="U553" t="str">
        <f t="shared" si="133"/>
        <v>Feb-2024</v>
      </c>
      <c r="V553" t="str">
        <f t="shared" si="134"/>
        <v>Q1-2024</v>
      </c>
      <c r="W553" t="str">
        <f t="shared" si="135"/>
        <v>High</v>
      </c>
      <c r="X553" t="str">
        <f t="shared" si="136"/>
        <v>Africa &gt; Kenya &gt; Kisumu</v>
      </c>
      <c r="Y553" t="str" cm="1">
        <f t="array" ref="Y553">TEXT(_xlfn.AGGREGATE(15, 6, IF($E$2:$E$1000=E553, $B$2:$B$1000, ""), 1), "MMM-YYYY")</f>
        <v>Jan-2023</v>
      </c>
      <c r="Z553">
        <f t="shared" si="137"/>
        <v>13</v>
      </c>
      <c r="AA553">
        <f t="shared" si="138"/>
        <v>13</v>
      </c>
      <c r="AB553">
        <f t="shared" si="139"/>
        <v>1460546.9416299989</v>
      </c>
      <c r="AC553">
        <f>SUMIFS($Q$2:Q553, $J$2:J553, J553)</f>
        <v>782961.23099999991</v>
      </c>
      <c r="AD553">
        <f t="shared" si="140"/>
        <v>0.53607399302496905</v>
      </c>
      <c r="AE553" t="str">
        <f t="shared" si="141"/>
        <v>A</v>
      </c>
      <c r="AF553">
        <f t="shared" si="142"/>
        <v>0</v>
      </c>
      <c r="AG553">
        <f t="shared" si="143"/>
        <v>0</v>
      </c>
      <c r="AH553">
        <f>MIN(StagingTable[[#This Row],[DiscountPct]], ControlPanel!$B$2/100)</f>
        <v>0.13600000000000001</v>
      </c>
      <c r="AI553">
        <f>StagingTable[[#This Row],[UnitCost]] * (1 + ControlPanel!$B$3/100)</f>
        <v>1067.982</v>
      </c>
      <c r="AJ553">
        <f>StagingTable[[#This Row],[Quantity]] * (1 + ControlPanel!$B$4/100)</f>
        <v>13.2</v>
      </c>
      <c r="AK553">
        <f>StagingTable[[#This Row],[UnitPrice]] * StagingTable[[#This Row],[UpliftedQuantity]] * (1 - StagingTable[[#This Row],[AdjustedDiscountPct]])</f>
        <v>24465.234816</v>
      </c>
      <c r="AL553">
        <f>StagingTable[[#This Row],[InflatedUnitCost]] * StagingTable[[#This Row],[UpliftedQuantity]]</f>
        <v>14097.362399999998</v>
      </c>
      <c r="AM553">
        <f>StagingTable[[#This Row],[ScenarioRevenue]] - StagingTable[[#This Row],[ScenarioCost]]</f>
        <v>10367.872416000002</v>
      </c>
    </row>
    <row r="554" spans="1:39" x14ac:dyDescent="0.35">
      <c r="A554" t="s">
        <v>213</v>
      </c>
      <c r="B554" s="6">
        <v>45030</v>
      </c>
      <c r="C554" s="2">
        <v>45059</v>
      </c>
      <c r="D554" t="s">
        <v>649</v>
      </c>
      <c r="E554" t="s">
        <v>656</v>
      </c>
      <c r="F554" t="s">
        <v>698</v>
      </c>
      <c r="G554" t="s">
        <v>704</v>
      </c>
      <c r="H554" t="s">
        <v>711</v>
      </c>
      <c r="I554" t="s">
        <v>713</v>
      </c>
      <c r="J554" t="s">
        <v>728</v>
      </c>
      <c r="K554" t="s">
        <v>933</v>
      </c>
      <c r="L554" s="8">
        <v>1320.33</v>
      </c>
      <c r="M554" s="8">
        <v>2645.23</v>
      </c>
      <c r="N554" s="8">
        <v>0.155</v>
      </c>
      <c r="O554">
        <v>9</v>
      </c>
      <c r="P554">
        <f t="shared" si="128"/>
        <v>29</v>
      </c>
      <c r="Q554">
        <f t="shared" si="129"/>
        <v>20116.974149999998</v>
      </c>
      <c r="R554">
        <f t="shared" si="130"/>
        <v>11882.97</v>
      </c>
      <c r="S554">
        <f t="shared" si="131"/>
        <v>8234.0041499999988</v>
      </c>
      <c r="T554">
        <f t="shared" si="132"/>
        <v>0.40930629470436536</v>
      </c>
      <c r="U554" t="str">
        <f t="shared" si="133"/>
        <v>Apr-2023</v>
      </c>
      <c r="V554" t="str">
        <f t="shared" si="134"/>
        <v>Q2-2023</v>
      </c>
      <c r="W554" t="str">
        <f t="shared" si="135"/>
        <v>High</v>
      </c>
      <c r="X554" t="str">
        <f t="shared" si="136"/>
        <v>Europe &gt; Germany &gt; Frankfurt</v>
      </c>
      <c r="Y554" t="str" cm="1">
        <f t="array" ref="Y554">TEXT(_xlfn.AGGREGATE(15, 6, IF($E$2:$E$1000=E554, $B$2:$B$1000, ""), 1), "MMM-YYYY")</f>
        <v>Jan-2023</v>
      </c>
      <c r="Z554">
        <f t="shared" si="137"/>
        <v>3</v>
      </c>
      <c r="AA554">
        <f t="shared" si="138"/>
        <v>3</v>
      </c>
      <c r="AB554">
        <f t="shared" si="139"/>
        <v>1460546.9416299989</v>
      </c>
      <c r="AC554">
        <f>SUMIFS($Q$2:Q554, $J$2:J554, J554)</f>
        <v>803078.20514999994</v>
      </c>
      <c r="AD554">
        <f t="shared" si="140"/>
        <v>0.54984758261432465</v>
      </c>
      <c r="AE554" t="str">
        <f t="shared" si="141"/>
        <v>A</v>
      </c>
      <c r="AF554">
        <f t="shared" si="142"/>
        <v>0</v>
      </c>
      <c r="AG554">
        <f t="shared" si="143"/>
        <v>0</v>
      </c>
      <c r="AH554">
        <f>MIN(StagingTable[[#This Row],[DiscountPct]], ControlPanel!$B$2/100)</f>
        <v>0.155</v>
      </c>
      <c r="AI554">
        <f>StagingTable[[#This Row],[UnitCost]] * (1 + ControlPanel!$B$3/100)</f>
        <v>1518.3794999999998</v>
      </c>
      <c r="AJ554">
        <f>StagingTable[[#This Row],[Quantity]] * (1 + ControlPanel!$B$4/100)</f>
        <v>10.799999999999999</v>
      </c>
      <c r="AK554">
        <f>StagingTable[[#This Row],[UnitPrice]] * StagingTable[[#This Row],[UpliftedQuantity]] * (1 - StagingTable[[#This Row],[AdjustedDiscountPct]])</f>
        <v>24140.368979999996</v>
      </c>
      <c r="AL554">
        <f>StagingTable[[#This Row],[InflatedUnitCost]] * StagingTable[[#This Row],[UpliftedQuantity]]</f>
        <v>16398.498599999995</v>
      </c>
      <c r="AM554">
        <f>StagingTable[[#This Row],[ScenarioRevenue]] - StagingTable[[#This Row],[ScenarioCost]]</f>
        <v>7741.8703800000003</v>
      </c>
    </row>
    <row r="555" spans="1:39" x14ac:dyDescent="0.35">
      <c r="A555" t="s">
        <v>207</v>
      </c>
      <c r="B555" s="6">
        <v>45214</v>
      </c>
      <c r="C555" s="2">
        <v>45243</v>
      </c>
      <c r="D555" t="s">
        <v>647</v>
      </c>
      <c r="E555" t="s">
        <v>659</v>
      </c>
      <c r="F555" t="s">
        <v>676</v>
      </c>
      <c r="G555" t="s">
        <v>703</v>
      </c>
      <c r="H555" t="s">
        <v>710</v>
      </c>
      <c r="I555" t="s">
        <v>713</v>
      </c>
      <c r="J555" t="s">
        <v>728</v>
      </c>
      <c r="K555" t="s">
        <v>927</v>
      </c>
      <c r="L555" s="8">
        <v>986.44</v>
      </c>
      <c r="M555" s="8">
        <v>790.61</v>
      </c>
      <c r="N555" s="8">
        <v>7.1999999999999995E-2</v>
      </c>
      <c r="O555">
        <v>27</v>
      </c>
      <c r="P555">
        <f t="shared" si="128"/>
        <v>29</v>
      </c>
      <c r="Q555">
        <f t="shared" si="129"/>
        <v>19809.524160000001</v>
      </c>
      <c r="R555">
        <f t="shared" si="130"/>
        <v>26633.88</v>
      </c>
      <c r="S555">
        <f t="shared" si="131"/>
        <v>-6824.3558400000002</v>
      </c>
      <c r="T555">
        <f t="shared" si="132"/>
        <v>-0.34449872621271482</v>
      </c>
      <c r="U555" t="str">
        <f t="shared" si="133"/>
        <v>Oct-2023</v>
      </c>
      <c r="V555" t="str">
        <f t="shared" si="134"/>
        <v>Q4-2023</v>
      </c>
      <c r="W555" t="str">
        <f t="shared" si="135"/>
        <v>Low</v>
      </c>
      <c r="X555" t="str">
        <f t="shared" si="136"/>
        <v>Asia &gt; China &gt; Shenzhen</v>
      </c>
      <c r="Y555" t="str" cm="1">
        <f t="array" ref="Y555">TEXT(_xlfn.AGGREGATE(15, 6, IF($E$2:$E$1000=E555, $B$2:$B$1000, ""), 1), "MMM-YYYY")</f>
        <v>Jan-2023</v>
      </c>
      <c r="Z555">
        <f t="shared" si="137"/>
        <v>9</v>
      </c>
      <c r="AA555">
        <f t="shared" si="138"/>
        <v>9</v>
      </c>
      <c r="AB555">
        <f t="shared" si="139"/>
        <v>1460546.9416299989</v>
      </c>
      <c r="AC555">
        <f>SUMIFS($Q$2:Q555, $J$2:J555, J555)</f>
        <v>822887.72930999997</v>
      </c>
      <c r="AD555">
        <f t="shared" si="140"/>
        <v>0.56341066887699021</v>
      </c>
      <c r="AE555" t="str">
        <f t="shared" si="141"/>
        <v>A</v>
      </c>
      <c r="AF555">
        <f t="shared" si="142"/>
        <v>0</v>
      </c>
      <c r="AG555">
        <f t="shared" si="143"/>
        <v>0</v>
      </c>
      <c r="AH555">
        <f>MIN(StagingTable[[#This Row],[DiscountPct]], ControlPanel!$B$2/100)</f>
        <v>7.1999999999999995E-2</v>
      </c>
      <c r="AI555">
        <f>StagingTable[[#This Row],[UnitCost]] * (1 + ControlPanel!$B$3/100)</f>
        <v>1134.4059999999999</v>
      </c>
      <c r="AJ555">
        <f>StagingTable[[#This Row],[Quantity]] * (1 + ControlPanel!$B$4/100)</f>
        <v>32.4</v>
      </c>
      <c r="AK555">
        <f>StagingTable[[#This Row],[UnitPrice]] * StagingTable[[#This Row],[UpliftedQuantity]] * (1 - StagingTable[[#This Row],[AdjustedDiscountPct]])</f>
        <v>23771.428992000001</v>
      </c>
      <c r="AL555">
        <f>StagingTable[[#This Row],[InflatedUnitCost]] * StagingTable[[#This Row],[UpliftedQuantity]]</f>
        <v>36754.754399999998</v>
      </c>
      <c r="AM555">
        <f>StagingTable[[#This Row],[ScenarioRevenue]] - StagingTable[[#This Row],[ScenarioCost]]</f>
        <v>-12983.325407999997</v>
      </c>
    </row>
    <row r="556" spans="1:39" x14ac:dyDescent="0.35">
      <c r="A556" t="s">
        <v>242</v>
      </c>
      <c r="B556" s="6">
        <v>45879</v>
      </c>
      <c r="C556" s="2">
        <v>45899</v>
      </c>
      <c r="D556" t="s">
        <v>648</v>
      </c>
      <c r="E556" t="s">
        <v>660</v>
      </c>
      <c r="F556" t="s">
        <v>686</v>
      </c>
      <c r="G556" t="s">
        <v>701</v>
      </c>
      <c r="H556" t="s">
        <v>709</v>
      </c>
      <c r="I556" t="s">
        <v>723</v>
      </c>
      <c r="J556" t="s">
        <v>728</v>
      </c>
      <c r="K556" t="s">
        <v>962</v>
      </c>
      <c r="L556" s="8">
        <v>933.29</v>
      </c>
      <c r="M556" s="8">
        <v>1456.81</v>
      </c>
      <c r="N556" s="8">
        <v>0.123</v>
      </c>
      <c r="O556">
        <v>15</v>
      </c>
      <c r="P556">
        <f t="shared" si="128"/>
        <v>20</v>
      </c>
      <c r="Q556">
        <f t="shared" si="129"/>
        <v>19164.33555</v>
      </c>
      <c r="R556">
        <f t="shared" si="130"/>
        <v>13999.349999999999</v>
      </c>
      <c r="S556">
        <f t="shared" si="131"/>
        <v>5164.9855500000012</v>
      </c>
      <c r="T556">
        <f t="shared" si="132"/>
        <v>0.26951028573489999</v>
      </c>
      <c r="U556" t="str">
        <f t="shared" si="133"/>
        <v>Aug-2025</v>
      </c>
      <c r="V556" t="str">
        <f t="shared" si="134"/>
        <v>Q3-2025</v>
      </c>
      <c r="W556" t="str">
        <f t="shared" si="135"/>
        <v>Medium</v>
      </c>
      <c r="X556" t="str">
        <f t="shared" si="136"/>
        <v>Americas &gt; USA &gt; San Francisco</v>
      </c>
      <c r="Y556" t="str" cm="1">
        <f t="array" ref="Y556">TEXT(_xlfn.AGGREGATE(15, 6, IF($E$2:$E$1000=E556, $B$2:$B$1000, ""), 1), "MMM-YYYY")</f>
        <v>Jan-2023</v>
      </c>
      <c r="Z556">
        <f t="shared" si="137"/>
        <v>31</v>
      </c>
      <c r="AA556">
        <f t="shared" si="138"/>
        <v>31</v>
      </c>
      <c r="AB556">
        <f t="shared" si="139"/>
        <v>1460546.9416299989</v>
      </c>
      <c r="AC556">
        <f>SUMIFS($Q$2:Q556, $J$2:J556, J556)</f>
        <v>842052.06485999993</v>
      </c>
      <c r="AD556">
        <f t="shared" si="140"/>
        <v>0.57653201061805892</v>
      </c>
      <c r="AE556" t="str">
        <f t="shared" si="141"/>
        <v>A</v>
      </c>
      <c r="AF556">
        <f t="shared" si="142"/>
        <v>0</v>
      </c>
      <c r="AG556">
        <f t="shared" si="143"/>
        <v>0</v>
      </c>
      <c r="AH556">
        <f>MIN(StagingTable[[#This Row],[DiscountPct]], ControlPanel!$B$2/100)</f>
        <v>0.123</v>
      </c>
      <c r="AI556">
        <f>StagingTable[[#This Row],[UnitCost]] * (1 + ControlPanel!$B$3/100)</f>
        <v>1073.2834999999998</v>
      </c>
      <c r="AJ556">
        <f>StagingTable[[#This Row],[Quantity]] * (1 + ControlPanel!$B$4/100)</f>
        <v>18</v>
      </c>
      <c r="AK556">
        <f>StagingTable[[#This Row],[UnitPrice]] * StagingTable[[#This Row],[UpliftedQuantity]] * (1 - StagingTable[[#This Row],[AdjustedDiscountPct]])</f>
        <v>22997.202659999999</v>
      </c>
      <c r="AL556">
        <f>StagingTable[[#This Row],[InflatedUnitCost]] * StagingTable[[#This Row],[UpliftedQuantity]]</f>
        <v>19319.102999999996</v>
      </c>
      <c r="AM556">
        <f>StagingTable[[#This Row],[ScenarioRevenue]] - StagingTable[[#This Row],[ScenarioCost]]</f>
        <v>3678.0996600000035</v>
      </c>
    </row>
    <row r="557" spans="1:39" x14ac:dyDescent="0.35">
      <c r="A557" t="s">
        <v>267</v>
      </c>
      <c r="B557" s="6">
        <v>45502</v>
      </c>
      <c r="C557" s="2">
        <v>45504</v>
      </c>
      <c r="D557" t="s">
        <v>648</v>
      </c>
      <c r="E557" t="s">
        <v>660</v>
      </c>
      <c r="F557" t="s">
        <v>700</v>
      </c>
      <c r="G557" t="s">
        <v>702</v>
      </c>
      <c r="H557" t="s">
        <v>709</v>
      </c>
      <c r="I557" t="s">
        <v>714</v>
      </c>
      <c r="J557" t="s">
        <v>728</v>
      </c>
      <c r="K557" t="s">
        <v>987</v>
      </c>
      <c r="L557" s="8">
        <v>798.97</v>
      </c>
      <c r="M557" s="8">
        <v>1814.06</v>
      </c>
      <c r="N557" s="8">
        <v>0.122</v>
      </c>
      <c r="O557">
        <v>12</v>
      </c>
      <c r="P557">
        <f t="shared" si="128"/>
        <v>2</v>
      </c>
      <c r="Q557">
        <f t="shared" si="129"/>
        <v>19112.936160000001</v>
      </c>
      <c r="R557">
        <f t="shared" si="130"/>
        <v>9587.64</v>
      </c>
      <c r="S557">
        <f t="shared" si="131"/>
        <v>9525.2961600000017</v>
      </c>
      <c r="T557">
        <f t="shared" si="132"/>
        <v>0.49836906691159066</v>
      </c>
      <c r="U557" t="str">
        <f t="shared" si="133"/>
        <v>Jul-2024</v>
      </c>
      <c r="V557" t="str">
        <f t="shared" si="134"/>
        <v>Q3-2024</v>
      </c>
      <c r="W557" t="str">
        <f t="shared" si="135"/>
        <v>High</v>
      </c>
      <c r="X557" t="str">
        <f t="shared" si="136"/>
        <v>Americas &gt; USA &gt; New York</v>
      </c>
      <c r="Y557" t="str" cm="1">
        <f t="array" ref="Y557">TEXT(_xlfn.AGGREGATE(15, 6, IF($E$2:$E$1000=E557, $B$2:$B$1000, ""), 1), "MMM-YYYY")</f>
        <v>Jan-2023</v>
      </c>
      <c r="Z557">
        <f t="shared" si="137"/>
        <v>18</v>
      </c>
      <c r="AA557">
        <f t="shared" si="138"/>
        <v>18</v>
      </c>
      <c r="AB557">
        <f t="shared" si="139"/>
        <v>1460546.9416299989</v>
      </c>
      <c r="AC557">
        <f>SUMIFS($Q$2:Q557, $J$2:J557, J557)</f>
        <v>861165.00101999997</v>
      </c>
      <c r="AD557">
        <f t="shared" si="140"/>
        <v>0.58961816048097915</v>
      </c>
      <c r="AE557" t="str">
        <f t="shared" si="141"/>
        <v>A</v>
      </c>
      <c r="AF557">
        <f t="shared" si="142"/>
        <v>1</v>
      </c>
      <c r="AG557">
        <f t="shared" si="143"/>
        <v>0</v>
      </c>
      <c r="AH557">
        <f>MIN(StagingTable[[#This Row],[DiscountPct]], ControlPanel!$B$2/100)</f>
        <v>0.122</v>
      </c>
      <c r="AI557">
        <f>StagingTable[[#This Row],[UnitCost]] * (1 + ControlPanel!$B$3/100)</f>
        <v>918.81549999999993</v>
      </c>
      <c r="AJ557">
        <f>StagingTable[[#This Row],[Quantity]] * (1 + ControlPanel!$B$4/100)</f>
        <v>14.399999999999999</v>
      </c>
      <c r="AK557">
        <f>StagingTable[[#This Row],[UnitPrice]] * StagingTable[[#This Row],[UpliftedQuantity]] * (1 - StagingTable[[#This Row],[AdjustedDiscountPct]])</f>
        <v>22935.523391999996</v>
      </c>
      <c r="AL557">
        <f>StagingTable[[#This Row],[InflatedUnitCost]] * StagingTable[[#This Row],[UpliftedQuantity]]</f>
        <v>13230.943199999998</v>
      </c>
      <c r="AM557">
        <f>StagingTable[[#This Row],[ScenarioRevenue]] - StagingTable[[#This Row],[ScenarioCost]]</f>
        <v>9704.5801919999976</v>
      </c>
    </row>
    <row r="558" spans="1:39" x14ac:dyDescent="0.35">
      <c r="A558" t="s">
        <v>96</v>
      </c>
      <c r="B558" s="6">
        <v>45157</v>
      </c>
      <c r="C558" s="2">
        <v>45181</v>
      </c>
      <c r="D558" t="s">
        <v>648</v>
      </c>
      <c r="E558" t="s">
        <v>653</v>
      </c>
      <c r="F558" t="s">
        <v>688</v>
      </c>
      <c r="G558" t="s">
        <v>706</v>
      </c>
      <c r="H558" t="s">
        <v>707</v>
      </c>
      <c r="I558" t="s">
        <v>714</v>
      </c>
      <c r="J558" t="s">
        <v>728</v>
      </c>
      <c r="K558" t="s">
        <v>815</v>
      </c>
      <c r="L558" s="8">
        <v>1183.95</v>
      </c>
      <c r="M558" s="8">
        <v>1503.53</v>
      </c>
      <c r="N558" s="8">
        <v>0.24099999999999999</v>
      </c>
      <c r="O558">
        <v>16</v>
      </c>
      <c r="P558">
        <f t="shared" si="128"/>
        <v>24</v>
      </c>
      <c r="Q558">
        <f t="shared" si="129"/>
        <v>18258.868320000001</v>
      </c>
      <c r="R558">
        <f t="shared" si="130"/>
        <v>18943.2</v>
      </c>
      <c r="S558">
        <f t="shared" si="131"/>
        <v>-684.33167999999932</v>
      </c>
      <c r="T558">
        <f t="shared" si="132"/>
        <v>-3.7479413729623705E-2</v>
      </c>
      <c r="U558" t="str">
        <f t="shared" si="133"/>
        <v>Aug-2023</v>
      </c>
      <c r="V558" t="str">
        <f t="shared" si="134"/>
        <v>Q3-2023</v>
      </c>
      <c r="W558" t="str">
        <f t="shared" si="135"/>
        <v>Medium</v>
      </c>
      <c r="X558" t="str">
        <f t="shared" si="136"/>
        <v>Americas &gt; Canada &gt; Vancouver</v>
      </c>
      <c r="Y558" t="str" cm="1">
        <f t="array" ref="Y558">TEXT(_xlfn.AGGREGATE(15, 6, IF($E$2:$E$1000=E558, $B$2:$B$1000, ""), 1), "MMM-YYYY")</f>
        <v>Jan-2023</v>
      </c>
      <c r="Z558">
        <f t="shared" si="137"/>
        <v>7</v>
      </c>
      <c r="AA558">
        <f t="shared" si="138"/>
        <v>7</v>
      </c>
      <c r="AB558">
        <f t="shared" si="139"/>
        <v>1460546.9416299989</v>
      </c>
      <c r="AC558">
        <f>SUMIFS($Q$2:Q558, $J$2:J558, J558)</f>
        <v>879423.86933999998</v>
      </c>
      <c r="AD558">
        <f t="shared" si="140"/>
        <v>0.60211955143225027</v>
      </c>
      <c r="AE558" t="str">
        <f t="shared" si="141"/>
        <v>A</v>
      </c>
      <c r="AF558">
        <f t="shared" si="142"/>
        <v>0</v>
      </c>
      <c r="AG558">
        <f t="shared" si="143"/>
        <v>1</v>
      </c>
      <c r="AH558">
        <f>MIN(StagingTable[[#This Row],[DiscountPct]], ControlPanel!$B$2/100)</f>
        <v>0.24099999999999999</v>
      </c>
      <c r="AI558">
        <f>StagingTable[[#This Row],[UnitCost]] * (1 + ControlPanel!$B$3/100)</f>
        <v>1361.5425</v>
      </c>
      <c r="AJ558">
        <f>StagingTable[[#This Row],[Quantity]] * (1 + ControlPanel!$B$4/100)</f>
        <v>19.2</v>
      </c>
      <c r="AK558">
        <f>StagingTable[[#This Row],[UnitPrice]] * StagingTable[[#This Row],[UpliftedQuantity]] * (1 - StagingTable[[#This Row],[AdjustedDiscountPct]])</f>
        <v>21910.641983999998</v>
      </c>
      <c r="AL558">
        <f>StagingTable[[#This Row],[InflatedUnitCost]] * StagingTable[[#This Row],[UpliftedQuantity]]</f>
        <v>26141.615999999998</v>
      </c>
      <c r="AM558">
        <f>StagingTable[[#This Row],[ScenarioRevenue]] - StagingTable[[#This Row],[ScenarioCost]]</f>
        <v>-4230.9740160000001</v>
      </c>
    </row>
    <row r="559" spans="1:39" x14ac:dyDescent="0.35">
      <c r="A559" t="s">
        <v>351</v>
      </c>
      <c r="B559" s="6">
        <v>45340</v>
      </c>
      <c r="C559" s="2">
        <v>45354</v>
      </c>
      <c r="D559" t="s">
        <v>648</v>
      </c>
      <c r="E559" t="s">
        <v>655</v>
      </c>
      <c r="F559" t="s">
        <v>1437</v>
      </c>
      <c r="G559" t="s">
        <v>706</v>
      </c>
      <c r="H559" t="s">
        <v>710</v>
      </c>
      <c r="I559" t="s">
        <v>720</v>
      </c>
      <c r="J559" t="s">
        <v>728</v>
      </c>
      <c r="K559" t="s">
        <v>1071</v>
      </c>
      <c r="L559" s="8">
        <v>624.23</v>
      </c>
      <c r="M559" s="8">
        <v>1318.37</v>
      </c>
      <c r="N559" s="8">
        <v>0.21</v>
      </c>
      <c r="O559">
        <v>17</v>
      </c>
      <c r="P559">
        <f t="shared" si="128"/>
        <v>14</v>
      </c>
      <c r="Q559">
        <f t="shared" si="129"/>
        <v>17705.7091</v>
      </c>
      <c r="R559">
        <f t="shared" si="130"/>
        <v>10611.91</v>
      </c>
      <c r="S559">
        <f t="shared" si="131"/>
        <v>7093.7991000000002</v>
      </c>
      <c r="T559">
        <f t="shared" si="132"/>
        <v>0.40065038118128804</v>
      </c>
      <c r="U559" t="str">
        <f t="shared" si="133"/>
        <v>Feb-2024</v>
      </c>
      <c r="V559" t="str">
        <f t="shared" si="134"/>
        <v>Q1-2024</v>
      </c>
      <c r="W559" t="str">
        <f t="shared" si="135"/>
        <v>Medium</v>
      </c>
      <c r="X559" t="str">
        <f t="shared" si="136"/>
        <v>Americas &gt; Brazil &gt; Unknown - Brazil</v>
      </c>
      <c r="Y559" t="str" cm="1">
        <f t="array" ref="Y559">TEXT(_xlfn.AGGREGATE(15, 6, IF($E$2:$E$1000=E559, $B$2:$B$1000, ""), 1), "MMM-YYYY")</f>
        <v>Jan-2023</v>
      </c>
      <c r="Z559">
        <f t="shared" si="137"/>
        <v>13</v>
      </c>
      <c r="AA559">
        <f t="shared" si="138"/>
        <v>13</v>
      </c>
      <c r="AB559">
        <f t="shared" si="139"/>
        <v>1460546.9416299989</v>
      </c>
      <c r="AC559">
        <f>SUMIFS($Q$2:Q559, $J$2:J559, J559)</f>
        <v>897129.57843999995</v>
      </c>
      <c r="AD559">
        <f t="shared" si="140"/>
        <v>0.61424220808595575</v>
      </c>
      <c r="AE559" t="str">
        <f t="shared" si="141"/>
        <v>A</v>
      </c>
      <c r="AF559">
        <f t="shared" si="142"/>
        <v>0</v>
      </c>
      <c r="AG559">
        <f t="shared" si="143"/>
        <v>1</v>
      </c>
      <c r="AH559">
        <f>MIN(StagingTable[[#This Row],[DiscountPct]], ControlPanel!$B$2/100)</f>
        <v>0.21</v>
      </c>
      <c r="AI559">
        <f>StagingTable[[#This Row],[UnitCost]] * (1 + ControlPanel!$B$3/100)</f>
        <v>717.86450000000002</v>
      </c>
      <c r="AJ559">
        <f>StagingTable[[#This Row],[Quantity]] * (1 + ControlPanel!$B$4/100)</f>
        <v>20.399999999999999</v>
      </c>
      <c r="AK559">
        <f>StagingTable[[#This Row],[UnitPrice]] * StagingTable[[#This Row],[UpliftedQuantity]] * (1 - StagingTable[[#This Row],[AdjustedDiscountPct]])</f>
        <v>21246.850919999997</v>
      </c>
      <c r="AL559">
        <f>StagingTable[[#This Row],[InflatedUnitCost]] * StagingTable[[#This Row],[UpliftedQuantity]]</f>
        <v>14644.435799999999</v>
      </c>
      <c r="AM559">
        <f>StagingTable[[#This Row],[ScenarioRevenue]] - StagingTable[[#This Row],[ScenarioCost]]</f>
        <v>6602.4151199999978</v>
      </c>
    </row>
    <row r="560" spans="1:39" x14ac:dyDescent="0.35">
      <c r="A560" t="s">
        <v>226</v>
      </c>
      <c r="B560" s="6">
        <v>45544</v>
      </c>
      <c r="C560" s="2">
        <v>45566</v>
      </c>
      <c r="D560" t="s">
        <v>647</v>
      </c>
      <c r="E560" t="s">
        <v>659</v>
      </c>
      <c r="F560" t="s">
        <v>676</v>
      </c>
      <c r="G560" t="s">
        <v>704</v>
      </c>
      <c r="H560" t="s">
        <v>711</v>
      </c>
      <c r="I560" t="s">
        <v>716</v>
      </c>
      <c r="J560" t="s">
        <v>728</v>
      </c>
      <c r="K560" t="s">
        <v>946</v>
      </c>
      <c r="L560" s="8">
        <v>1166.18</v>
      </c>
      <c r="M560" s="8">
        <v>1335.02</v>
      </c>
      <c r="N560" s="8">
        <v>0.128</v>
      </c>
      <c r="O560">
        <v>15</v>
      </c>
      <c r="P560">
        <f t="shared" si="128"/>
        <v>22</v>
      </c>
      <c r="Q560">
        <f t="shared" si="129"/>
        <v>17462.061600000001</v>
      </c>
      <c r="R560">
        <f t="shared" si="130"/>
        <v>17492.7</v>
      </c>
      <c r="S560">
        <f t="shared" si="131"/>
        <v>-30.63839999999982</v>
      </c>
      <c r="T560">
        <f t="shared" si="132"/>
        <v>-1.7545694604581979E-3</v>
      </c>
      <c r="U560" t="str">
        <f t="shared" si="133"/>
        <v>Sep-2024</v>
      </c>
      <c r="V560" t="str">
        <f t="shared" si="134"/>
        <v>Q3-2024</v>
      </c>
      <c r="W560" t="str">
        <f t="shared" si="135"/>
        <v>Medium</v>
      </c>
      <c r="X560" t="str">
        <f t="shared" si="136"/>
        <v>Asia &gt; China &gt; Shenzhen</v>
      </c>
      <c r="Y560" t="str" cm="1">
        <f t="array" ref="Y560">TEXT(_xlfn.AGGREGATE(15, 6, IF($E$2:$E$1000=E560, $B$2:$B$1000, ""), 1), "MMM-YYYY")</f>
        <v>Jan-2023</v>
      </c>
      <c r="Z560">
        <f t="shared" si="137"/>
        <v>20</v>
      </c>
      <c r="AA560">
        <f t="shared" si="138"/>
        <v>20</v>
      </c>
      <c r="AB560">
        <f t="shared" si="139"/>
        <v>1460546.9416299989</v>
      </c>
      <c r="AC560">
        <f>SUMIFS($Q$2:Q560, $J$2:J560, J560)</f>
        <v>914591.64003999997</v>
      </c>
      <c r="AD560">
        <f t="shared" si="140"/>
        <v>0.62619804538380519</v>
      </c>
      <c r="AE560" t="str">
        <f t="shared" si="141"/>
        <v>A</v>
      </c>
      <c r="AF560">
        <f t="shared" si="142"/>
        <v>0</v>
      </c>
      <c r="AG560">
        <f t="shared" si="143"/>
        <v>0</v>
      </c>
      <c r="AH560">
        <f>MIN(StagingTable[[#This Row],[DiscountPct]], ControlPanel!$B$2/100)</f>
        <v>0.128</v>
      </c>
      <c r="AI560">
        <f>StagingTable[[#This Row],[UnitCost]] * (1 + ControlPanel!$B$3/100)</f>
        <v>1341.107</v>
      </c>
      <c r="AJ560">
        <f>StagingTable[[#This Row],[Quantity]] * (1 + ControlPanel!$B$4/100)</f>
        <v>18</v>
      </c>
      <c r="AK560">
        <f>StagingTable[[#This Row],[UnitPrice]] * StagingTable[[#This Row],[UpliftedQuantity]] * (1 - StagingTable[[#This Row],[AdjustedDiscountPct]])</f>
        <v>20954.47392</v>
      </c>
      <c r="AL560">
        <f>StagingTable[[#This Row],[InflatedUnitCost]] * StagingTable[[#This Row],[UpliftedQuantity]]</f>
        <v>24139.925999999999</v>
      </c>
      <c r="AM560">
        <f>StagingTable[[#This Row],[ScenarioRevenue]] - StagingTable[[#This Row],[ScenarioCost]]</f>
        <v>-3185.4520799999991</v>
      </c>
    </row>
    <row r="561" spans="1:39" x14ac:dyDescent="0.35">
      <c r="A561" t="s">
        <v>288</v>
      </c>
      <c r="B561" s="6">
        <v>45367</v>
      </c>
      <c r="C561" s="2">
        <v>45395</v>
      </c>
      <c r="D561" t="s">
        <v>649</v>
      </c>
      <c r="E561" t="s">
        <v>657</v>
      </c>
      <c r="F561" t="s">
        <v>690</v>
      </c>
      <c r="G561" t="s">
        <v>705</v>
      </c>
      <c r="H561" t="s">
        <v>708</v>
      </c>
      <c r="I561" t="s">
        <v>723</v>
      </c>
      <c r="J561" t="s">
        <v>728</v>
      </c>
      <c r="K561" t="s">
        <v>1008</v>
      </c>
      <c r="L561" s="8">
        <v>287.61</v>
      </c>
      <c r="M561" s="8">
        <v>628.54</v>
      </c>
      <c r="N561" s="8">
        <v>0.13500000000000001</v>
      </c>
      <c r="O561">
        <v>32</v>
      </c>
      <c r="P561">
        <f t="shared" si="128"/>
        <v>28</v>
      </c>
      <c r="Q561">
        <f t="shared" si="129"/>
        <v>17397.9872</v>
      </c>
      <c r="R561">
        <f t="shared" si="130"/>
        <v>9203.52</v>
      </c>
      <c r="S561">
        <f t="shared" si="131"/>
        <v>8194.4671999999991</v>
      </c>
      <c r="T561">
        <f t="shared" si="132"/>
        <v>0.47100087531964613</v>
      </c>
      <c r="U561" t="str">
        <f t="shared" si="133"/>
        <v>Mar-2024</v>
      </c>
      <c r="V561" t="str">
        <f t="shared" si="134"/>
        <v>Q1-2024</v>
      </c>
      <c r="W561" t="str">
        <f t="shared" si="135"/>
        <v>Low</v>
      </c>
      <c r="X561" t="str">
        <f t="shared" si="136"/>
        <v>Europe &gt; France &gt; Paris</v>
      </c>
      <c r="Y561" t="str" cm="1">
        <f t="array" ref="Y561">TEXT(_xlfn.AGGREGATE(15, 6, IF($E$2:$E$1000=E561, $B$2:$B$1000, ""), 1), "MMM-YYYY")</f>
        <v>Jan-2023</v>
      </c>
      <c r="Z561">
        <f t="shared" si="137"/>
        <v>14</v>
      </c>
      <c r="AA561">
        <f t="shared" si="138"/>
        <v>14</v>
      </c>
      <c r="AB561">
        <f t="shared" si="139"/>
        <v>1460546.9416299989</v>
      </c>
      <c r="AC561">
        <f>SUMIFS($Q$2:Q561, $J$2:J561, J561)</f>
        <v>931989.62723999994</v>
      </c>
      <c r="AD561">
        <f t="shared" si="140"/>
        <v>0.63811001254083721</v>
      </c>
      <c r="AE561" t="str">
        <f t="shared" si="141"/>
        <v>A</v>
      </c>
      <c r="AF561">
        <f t="shared" si="142"/>
        <v>0</v>
      </c>
      <c r="AG561">
        <f t="shared" si="143"/>
        <v>0</v>
      </c>
      <c r="AH561">
        <f>MIN(StagingTable[[#This Row],[DiscountPct]], ControlPanel!$B$2/100)</f>
        <v>0.13500000000000001</v>
      </c>
      <c r="AI561">
        <f>StagingTable[[#This Row],[UnitCost]] * (1 + ControlPanel!$B$3/100)</f>
        <v>330.75149999999996</v>
      </c>
      <c r="AJ561">
        <f>StagingTable[[#This Row],[Quantity]] * (1 + ControlPanel!$B$4/100)</f>
        <v>38.4</v>
      </c>
      <c r="AK561">
        <f>StagingTable[[#This Row],[UnitPrice]] * StagingTable[[#This Row],[UpliftedQuantity]] * (1 - StagingTable[[#This Row],[AdjustedDiscountPct]])</f>
        <v>20877.584639999997</v>
      </c>
      <c r="AL561">
        <f>StagingTable[[#This Row],[InflatedUnitCost]] * StagingTable[[#This Row],[UpliftedQuantity]]</f>
        <v>12700.857599999998</v>
      </c>
      <c r="AM561">
        <f>StagingTable[[#This Row],[ScenarioRevenue]] - StagingTable[[#This Row],[ScenarioCost]]</f>
        <v>8176.7270399999998</v>
      </c>
    </row>
    <row r="562" spans="1:39" x14ac:dyDescent="0.35">
      <c r="A562" t="s">
        <v>489</v>
      </c>
      <c r="B562" s="6">
        <v>45069</v>
      </c>
      <c r="C562" s="2">
        <v>45071</v>
      </c>
      <c r="D562" t="s">
        <v>648</v>
      </c>
      <c r="E562" t="s">
        <v>655</v>
      </c>
      <c r="F562" t="s">
        <v>692</v>
      </c>
      <c r="G562" t="s">
        <v>706</v>
      </c>
      <c r="H562" t="s">
        <v>707</v>
      </c>
      <c r="I562" t="s">
        <v>724</v>
      </c>
      <c r="J562" t="s">
        <v>728</v>
      </c>
      <c r="K562" t="s">
        <v>1208</v>
      </c>
      <c r="L562" s="8">
        <v>690.49</v>
      </c>
      <c r="M562" s="8">
        <v>1290.29</v>
      </c>
      <c r="N562" s="8">
        <v>4.2000000000000003E-2</v>
      </c>
      <c r="O562">
        <v>14</v>
      </c>
      <c r="P562">
        <f t="shared" si="128"/>
        <v>2</v>
      </c>
      <c r="Q562">
        <f t="shared" si="129"/>
        <v>17305.369479999998</v>
      </c>
      <c r="R562">
        <f t="shared" si="130"/>
        <v>9666.86</v>
      </c>
      <c r="S562">
        <f t="shared" si="131"/>
        <v>7638.509479999997</v>
      </c>
      <c r="T562">
        <f t="shared" si="132"/>
        <v>0.44139534199647718</v>
      </c>
      <c r="U562" t="str">
        <f t="shared" si="133"/>
        <v>May-2023</v>
      </c>
      <c r="V562" t="str">
        <f t="shared" si="134"/>
        <v>Q2-2023</v>
      </c>
      <c r="W562" t="str">
        <f t="shared" si="135"/>
        <v>Medium</v>
      </c>
      <c r="X562" t="str">
        <f t="shared" si="136"/>
        <v>Americas &gt; Brazil &gt; Rio de Janeiro</v>
      </c>
      <c r="Y562" t="str" cm="1">
        <f t="array" ref="Y562">TEXT(_xlfn.AGGREGATE(15, 6, IF($E$2:$E$1000=E562, $B$2:$B$1000, ""), 1), "MMM-YYYY")</f>
        <v>Jan-2023</v>
      </c>
      <c r="Z562">
        <f t="shared" si="137"/>
        <v>4</v>
      </c>
      <c r="AA562">
        <f t="shared" si="138"/>
        <v>4</v>
      </c>
      <c r="AB562">
        <f t="shared" si="139"/>
        <v>1460546.9416299989</v>
      </c>
      <c r="AC562">
        <f>SUMIFS($Q$2:Q562, $J$2:J562, J562)</f>
        <v>949294.99671999994</v>
      </c>
      <c r="AD562">
        <f t="shared" si="140"/>
        <v>0.6499585666589861</v>
      </c>
      <c r="AE562" t="str">
        <f t="shared" si="141"/>
        <v>A</v>
      </c>
      <c r="AF562">
        <f t="shared" si="142"/>
        <v>1</v>
      </c>
      <c r="AG562">
        <f t="shared" si="143"/>
        <v>0</v>
      </c>
      <c r="AH562">
        <f>MIN(StagingTable[[#This Row],[DiscountPct]], ControlPanel!$B$2/100)</f>
        <v>4.2000000000000003E-2</v>
      </c>
      <c r="AI562">
        <f>StagingTable[[#This Row],[UnitCost]] * (1 + ControlPanel!$B$3/100)</f>
        <v>794.06349999999998</v>
      </c>
      <c r="AJ562">
        <f>StagingTable[[#This Row],[Quantity]] * (1 + ControlPanel!$B$4/100)</f>
        <v>16.8</v>
      </c>
      <c r="AK562">
        <f>StagingTable[[#This Row],[UnitPrice]] * StagingTable[[#This Row],[UpliftedQuantity]] * (1 - StagingTable[[#This Row],[AdjustedDiscountPct]])</f>
        <v>20766.443375999999</v>
      </c>
      <c r="AL562">
        <f>StagingTable[[#This Row],[InflatedUnitCost]] * StagingTable[[#This Row],[UpliftedQuantity]]</f>
        <v>13340.266799999999</v>
      </c>
      <c r="AM562">
        <f>StagingTable[[#This Row],[ScenarioRevenue]] - StagingTable[[#This Row],[ScenarioCost]]</f>
        <v>7426.1765759999998</v>
      </c>
    </row>
    <row r="563" spans="1:39" x14ac:dyDescent="0.35">
      <c r="A563" t="s">
        <v>541</v>
      </c>
      <c r="B563" s="6">
        <v>44938</v>
      </c>
      <c r="C563" s="2">
        <v>44952</v>
      </c>
      <c r="D563" t="s">
        <v>647</v>
      </c>
      <c r="E563" t="s">
        <v>659</v>
      </c>
      <c r="F563" t="s">
        <v>676</v>
      </c>
      <c r="G563" t="s">
        <v>703</v>
      </c>
      <c r="H563" t="s">
        <v>707</v>
      </c>
      <c r="I563" t="s">
        <v>724</v>
      </c>
      <c r="J563" t="s">
        <v>728</v>
      </c>
      <c r="K563" t="s">
        <v>1260</v>
      </c>
      <c r="L563" s="8">
        <v>1083.0899999999999</v>
      </c>
      <c r="M563" s="8">
        <v>1425.87</v>
      </c>
      <c r="N563" s="8">
        <v>0</v>
      </c>
      <c r="O563">
        <v>12</v>
      </c>
      <c r="P563">
        <f t="shared" si="128"/>
        <v>14</v>
      </c>
      <c r="Q563">
        <f t="shared" si="129"/>
        <v>17110.439999999999</v>
      </c>
      <c r="R563">
        <f t="shared" si="130"/>
        <v>12997.079999999998</v>
      </c>
      <c r="S563">
        <f t="shared" si="131"/>
        <v>4113.3600000000006</v>
      </c>
      <c r="T563">
        <f t="shared" si="132"/>
        <v>0.24040059752992915</v>
      </c>
      <c r="U563" t="str">
        <f t="shared" si="133"/>
        <v>Jan-2023</v>
      </c>
      <c r="V563" t="str">
        <f t="shared" si="134"/>
        <v>Q1-2023</v>
      </c>
      <c r="W563" t="str">
        <f t="shared" si="135"/>
        <v>Medium</v>
      </c>
      <c r="X563" t="str">
        <f t="shared" si="136"/>
        <v>Asia &gt; China &gt; Shenzhen</v>
      </c>
      <c r="Y563" t="str" cm="1">
        <f t="array" ref="Y563">TEXT(_xlfn.AGGREGATE(15, 6, IF($E$2:$E$1000=E563, $B$2:$B$1000, ""), 1), "MMM-YYYY")</f>
        <v>Jan-2023</v>
      </c>
      <c r="Z563">
        <f t="shared" si="137"/>
        <v>0</v>
      </c>
      <c r="AA563">
        <f t="shared" si="138"/>
        <v>0</v>
      </c>
      <c r="AB563">
        <f t="shared" si="139"/>
        <v>1460546.9416299989</v>
      </c>
      <c r="AC563">
        <f>SUMIFS($Q$2:Q563, $J$2:J563, J563)</f>
        <v>966405.43671999988</v>
      </c>
      <c r="AD563">
        <f t="shared" si="140"/>
        <v>0.66167365743238116</v>
      </c>
      <c r="AE563" t="str">
        <f t="shared" si="141"/>
        <v>A</v>
      </c>
      <c r="AF563">
        <f t="shared" si="142"/>
        <v>0</v>
      </c>
      <c r="AG563">
        <f t="shared" si="143"/>
        <v>0</v>
      </c>
      <c r="AH563">
        <f>MIN(StagingTable[[#This Row],[DiscountPct]], ControlPanel!$B$2/100)</f>
        <v>0</v>
      </c>
      <c r="AI563">
        <f>StagingTable[[#This Row],[UnitCost]] * (1 + ControlPanel!$B$3/100)</f>
        <v>1245.5534999999998</v>
      </c>
      <c r="AJ563">
        <f>StagingTable[[#This Row],[Quantity]] * (1 + ControlPanel!$B$4/100)</f>
        <v>14.399999999999999</v>
      </c>
      <c r="AK563">
        <f>StagingTable[[#This Row],[UnitPrice]] * StagingTable[[#This Row],[UpliftedQuantity]] * (1 - StagingTable[[#This Row],[AdjustedDiscountPct]])</f>
        <v>20532.527999999995</v>
      </c>
      <c r="AL563">
        <f>StagingTable[[#This Row],[InflatedUnitCost]] * StagingTable[[#This Row],[UpliftedQuantity]]</f>
        <v>17935.970399999995</v>
      </c>
      <c r="AM563">
        <f>StagingTable[[#This Row],[ScenarioRevenue]] - StagingTable[[#This Row],[ScenarioCost]]</f>
        <v>2596.5576000000001</v>
      </c>
    </row>
    <row r="564" spans="1:39" x14ac:dyDescent="0.35">
      <c r="A564" t="s">
        <v>315</v>
      </c>
      <c r="B564" s="6">
        <v>45204</v>
      </c>
      <c r="C564" s="2">
        <v>45230</v>
      </c>
      <c r="D564" t="s">
        <v>647</v>
      </c>
      <c r="E564" t="s">
        <v>659</v>
      </c>
      <c r="F564" t="s">
        <v>685</v>
      </c>
      <c r="G564" t="s">
        <v>704</v>
      </c>
      <c r="H564" t="s">
        <v>1427</v>
      </c>
      <c r="I564" t="s">
        <v>713</v>
      </c>
      <c r="J564" t="s">
        <v>728</v>
      </c>
      <c r="K564" t="s">
        <v>1035</v>
      </c>
      <c r="L564" s="8">
        <v>649.91</v>
      </c>
      <c r="M564" s="8">
        <v>1360.12</v>
      </c>
      <c r="N564" s="8">
        <v>0.19400000000000001</v>
      </c>
      <c r="O564">
        <v>15</v>
      </c>
      <c r="P564">
        <f t="shared" si="128"/>
        <v>26</v>
      </c>
      <c r="Q564">
        <f t="shared" si="129"/>
        <v>16443.8508</v>
      </c>
      <c r="R564">
        <f t="shared" si="130"/>
        <v>9748.65</v>
      </c>
      <c r="S564">
        <f t="shared" si="131"/>
        <v>6695.2008000000005</v>
      </c>
      <c r="T564">
        <f t="shared" si="132"/>
        <v>0.4071552874950678</v>
      </c>
      <c r="U564" t="str">
        <f t="shared" si="133"/>
        <v>Oct-2023</v>
      </c>
      <c r="V564" t="str">
        <f t="shared" si="134"/>
        <v>Q4-2023</v>
      </c>
      <c r="W564" t="str">
        <f t="shared" si="135"/>
        <v>Medium</v>
      </c>
      <c r="X564" t="str">
        <f t="shared" si="136"/>
        <v>Asia &gt; China &gt; Shanghai</v>
      </c>
      <c r="Y564" t="str" cm="1">
        <f t="array" ref="Y564">TEXT(_xlfn.AGGREGATE(15, 6, IF($E$2:$E$1000=E564, $B$2:$B$1000, ""), 1), "MMM-YYYY")</f>
        <v>Jan-2023</v>
      </c>
      <c r="Z564">
        <f t="shared" si="137"/>
        <v>9</v>
      </c>
      <c r="AA564">
        <f t="shared" si="138"/>
        <v>9</v>
      </c>
      <c r="AB564">
        <f t="shared" si="139"/>
        <v>1460546.9416299989</v>
      </c>
      <c r="AC564">
        <f>SUMIFS($Q$2:Q564, $J$2:J564, J564)</f>
        <v>982849.2875199999</v>
      </c>
      <c r="AD564">
        <f t="shared" si="140"/>
        <v>0.67293235123488804</v>
      </c>
      <c r="AE564" t="str">
        <f t="shared" si="141"/>
        <v>A</v>
      </c>
      <c r="AF564">
        <f t="shared" si="142"/>
        <v>0</v>
      </c>
      <c r="AG564">
        <f t="shared" si="143"/>
        <v>0</v>
      </c>
      <c r="AH564">
        <f>MIN(StagingTable[[#This Row],[DiscountPct]], ControlPanel!$B$2/100)</f>
        <v>0.19400000000000001</v>
      </c>
      <c r="AI564">
        <f>StagingTable[[#This Row],[UnitCost]] * (1 + ControlPanel!$B$3/100)</f>
        <v>747.39649999999995</v>
      </c>
      <c r="AJ564">
        <f>StagingTable[[#This Row],[Quantity]] * (1 + ControlPanel!$B$4/100)</f>
        <v>18</v>
      </c>
      <c r="AK564">
        <f>StagingTable[[#This Row],[UnitPrice]] * StagingTable[[#This Row],[UpliftedQuantity]] * (1 - StagingTable[[#This Row],[AdjustedDiscountPct]])</f>
        <v>19732.620959999997</v>
      </c>
      <c r="AL564">
        <f>StagingTable[[#This Row],[InflatedUnitCost]] * StagingTable[[#This Row],[UpliftedQuantity]]</f>
        <v>13453.136999999999</v>
      </c>
      <c r="AM564">
        <f>StagingTable[[#This Row],[ScenarioRevenue]] - StagingTable[[#This Row],[ScenarioCost]]</f>
        <v>6279.4839599999978</v>
      </c>
    </row>
    <row r="565" spans="1:39" x14ac:dyDescent="0.35">
      <c r="A565" t="s">
        <v>53</v>
      </c>
      <c r="B565" s="6">
        <v>45401</v>
      </c>
      <c r="C565" s="2">
        <v>45418</v>
      </c>
      <c r="D565" t="s">
        <v>646</v>
      </c>
      <c r="E565" t="s">
        <v>651</v>
      </c>
      <c r="F565" t="s">
        <v>663</v>
      </c>
      <c r="G565" t="s">
        <v>703</v>
      </c>
      <c r="H565" t="s">
        <v>708</v>
      </c>
      <c r="I565" t="s">
        <v>720</v>
      </c>
      <c r="J565" t="s">
        <v>728</v>
      </c>
      <c r="K565" t="s">
        <v>772</v>
      </c>
      <c r="L565" s="8">
        <v>865.33</v>
      </c>
      <c r="M565" s="8">
        <v>1395.64</v>
      </c>
      <c r="N565" s="8">
        <v>0.17499999999999999</v>
      </c>
      <c r="O565">
        <v>14</v>
      </c>
      <c r="P565">
        <f t="shared" si="128"/>
        <v>17</v>
      </c>
      <c r="Q565">
        <f t="shared" si="129"/>
        <v>16119.642000000002</v>
      </c>
      <c r="R565">
        <f t="shared" si="130"/>
        <v>12114.62</v>
      </c>
      <c r="S565">
        <f t="shared" si="131"/>
        <v>4005.0220000000008</v>
      </c>
      <c r="T565">
        <f t="shared" si="132"/>
        <v>0.24845601409758358</v>
      </c>
      <c r="U565" t="str">
        <f t="shared" si="133"/>
        <v>Apr-2024</v>
      </c>
      <c r="V565" t="str">
        <f t="shared" si="134"/>
        <v>Q2-2024</v>
      </c>
      <c r="W565" t="str">
        <f t="shared" si="135"/>
        <v>Medium</v>
      </c>
      <c r="X565" t="str">
        <f t="shared" si="136"/>
        <v>Africa &gt; Nigeria &gt; Port Harcourt</v>
      </c>
      <c r="Y565" t="str" cm="1">
        <f t="array" ref="Y565">TEXT(_xlfn.AGGREGATE(15, 6, IF($E$2:$E$1000=E565, $B$2:$B$1000, ""), 1), "MMM-YYYY")</f>
        <v>Jan-2023</v>
      </c>
      <c r="Z565">
        <f t="shared" si="137"/>
        <v>15</v>
      </c>
      <c r="AA565">
        <f t="shared" si="138"/>
        <v>15</v>
      </c>
      <c r="AB565">
        <f t="shared" si="139"/>
        <v>1460546.9416299989</v>
      </c>
      <c r="AC565">
        <f>SUMIFS($Q$2:Q565, $J$2:J565, J565)</f>
        <v>998968.92951999989</v>
      </c>
      <c r="AD565">
        <f t="shared" si="140"/>
        <v>0.6839690673722072</v>
      </c>
      <c r="AE565" t="str">
        <f t="shared" si="141"/>
        <v>A</v>
      </c>
      <c r="AF565">
        <f t="shared" si="142"/>
        <v>0</v>
      </c>
      <c r="AG565">
        <f t="shared" si="143"/>
        <v>0</v>
      </c>
      <c r="AH565">
        <f>MIN(StagingTable[[#This Row],[DiscountPct]], ControlPanel!$B$2/100)</f>
        <v>0.17499999999999999</v>
      </c>
      <c r="AI565">
        <f>StagingTable[[#This Row],[UnitCost]] * (1 + ControlPanel!$B$3/100)</f>
        <v>995.12950000000001</v>
      </c>
      <c r="AJ565">
        <f>StagingTable[[#This Row],[Quantity]] * (1 + ControlPanel!$B$4/100)</f>
        <v>16.8</v>
      </c>
      <c r="AK565">
        <f>StagingTable[[#This Row],[UnitPrice]] * StagingTable[[#This Row],[UpliftedQuantity]] * (1 - StagingTable[[#This Row],[AdjustedDiscountPct]])</f>
        <v>19343.570400000001</v>
      </c>
      <c r="AL565">
        <f>StagingTable[[#This Row],[InflatedUnitCost]] * StagingTable[[#This Row],[UpliftedQuantity]]</f>
        <v>16718.175600000002</v>
      </c>
      <c r="AM565">
        <f>StagingTable[[#This Row],[ScenarioRevenue]] - StagingTable[[#This Row],[ScenarioCost]]</f>
        <v>2625.3947999999982</v>
      </c>
    </row>
    <row r="566" spans="1:39" x14ac:dyDescent="0.35">
      <c r="A566" t="s">
        <v>612</v>
      </c>
      <c r="B566" s="6">
        <v>45726</v>
      </c>
      <c r="C566" s="2">
        <v>45751</v>
      </c>
      <c r="D566" t="s">
        <v>647</v>
      </c>
      <c r="E566" t="s">
        <v>652</v>
      </c>
      <c r="F566" t="s">
        <v>666</v>
      </c>
      <c r="G566" t="s">
        <v>701</v>
      </c>
      <c r="H566" t="s">
        <v>711</v>
      </c>
      <c r="I566" t="s">
        <v>722</v>
      </c>
      <c r="J566" t="s">
        <v>728</v>
      </c>
      <c r="K566" t="s">
        <v>1330</v>
      </c>
      <c r="L566" s="8">
        <v>783.72</v>
      </c>
      <c r="M566" s="8">
        <v>1355.94</v>
      </c>
      <c r="N566" s="8">
        <v>0.187</v>
      </c>
      <c r="O566">
        <v>14</v>
      </c>
      <c r="P566">
        <f t="shared" si="128"/>
        <v>25</v>
      </c>
      <c r="Q566">
        <f t="shared" si="129"/>
        <v>15433.309079999999</v>
      </c>
      <c r="R566">
        <f t="shared" si="130"/>
        <v>10972.08</v>
      </c>
      <c r="S566">
        <f t="shared" si="131"/>
        <v>4461.2290799999992</v>
      </c>
      <c r="T566">
        <f t="shared" si="132"/>
        <v>0.2890649734852585</v>
      </c>
      <c r="U566" t="str">
        <f t="shared" si="133"/>
        <v>Mar-2025</v>
      </c>
      <c r="V566" t="str">
        <f t="shared" si="134"/>
        <v>Q1-2025</v>
      </c>
      <c r="W566" t="str">
        <f t="shared" si="135"/>
        <v>Medium</v>
      </c>
      <c r="X566" t="str">
        <f t="shared" si="136"/>
        <v>Asia &gt; Japan &gt; Osaka</v>
      </c>
      <c r="Y566" t="str" cm="1">
        <f t="array" ref="Y566">TEXT(_xlfn.AGGREGATE(15, 6, IF($E$2:$E$1000=E566, $B$2:$B$1000, ""), 1), "MMM-YYYY")</f>
        <v>Mar-2023</v>
      </c>
      <c r="Z566">
        <f t="shared" si="137"/>
        <v>24</v>
      </c>
      <c r="AA566">
        <f t="shared" si="138"/>
        <v>24</v>
      </c>
      <c r="AB566">
        <f t="shared" si="139"/>
        <v>1460546.9416299989</v>
      </c>
      <c r="AC566">
        <f>SUMIFS($Q$2:Q566, $J$2:J566, J566)</f>
        <v>1014402.2385999999</v>
      </c>
      <c r="AD566">
        <f t="shared" si="140"/>
        <v>0.69453586850683979</v>
      </c>
      <c r="AE566" t="str">
        <f t="shared" si="141"/>
        <v>A</v>
      </c>
      <c r="AF566">
        <f t="shared" si="142"/>
        <v>0</v>
      </c>
      <c r="AG566">
        <f t="shared" si="143"/>
        <v>0</v>
      </c>
      <c r="AH566">
        <f>MIN(StagingTable[[#This Row],[DiscountPct]], ControlPanel!$B$2/100)</f>
        <v>0.187</v>
      </c>
      <c r="AI566">
        <f>StagingTable[[#This Row],[UnitCost]] * (1 + ControlPanel!$B$3/100)</f>
        <v>901.27799999999991</v>
      </c>
      <c r="AJ566">
        <f>StagingTable[[#This Row],[Quantity]] * (1 + ControlPanel!$B$4/100)</f>
        <v>16.8</v>
      </c>
      <c r="AK566">
        <f>StagingTable[[#This Row],[UnitPrice]] * StagingTable[[#This Row],[UpliftedQuantity]] * (1 - StagingTable[[#This Row],[AdjustedDiscountPct]])</f>
        <v>18519.970895999999</v>
      </c>
      <c r="AL566">
        <f>StagingTable[[#This Row],[InflatedUnitCost]] * StagingTable[[#This Row],[UpliftedQuantity]]</f>
        <v>15141.470399999998</v>
      </c>
      <c r="AM566">
        <f>StagingTable[[#This Row],[ScenarioRevenue]] - StagingTable[[#This Row],[ScenarioCost]]</f>
        <v>3378.5004960000006</v>
      </c>
    </row>
    <row r="567" spans="1:39" x14ac:dyDescent="0.35">
      <c r="A567" t="s">
        <v>501</v>
      </c>
      <c r="B567" s="6">
        <v>45613</v>
      </c>
      <c r="C567" s="2">
        <v>45624</v>
      </c>
      <c r="D567" t="s">
        <v>648</v>
      </c>
      <c r="E567" t="s">
        <v>653</v>
      </c>
      <c r="F567" t="s">
        <v>1440</v>
      </c>
      <c r="G567" t="s">
        <v>704</v>
      </c>
      <c r="H567" t="s">
        <v>710</v>
      </c>
      <c r="I567" t="s">
        <v>720</v>
      </c>
      <c r="J567" t="s">
        <v>728</v>
      </c>
      <c r="K567" t="s">
        <v>1220</v>
      </c>
      <c r="L567" s="8">
        <v>1008.16</v>
      </c>
      <c r="M567" s="8">
        <v>2077.5</v>
      </c>
      <c r="N567" s="8">
        <v>7.3999999999999996E-2</v>
      </c>
      <c r="O567">
        <v>8</v>
      </c>
      <c r="P567">
        <f t="shared" si="128"/>
        <v>11</v>
      </c>
      <c r="Q567">
        <f t="shared" si="129"/>
        <v>15390.12</v>
      </c>
      <c r="R567">
        <f t="shared" si="130"/>
        <v>8065.28</v>
      </c>
      <c r="S567">
        <f t="shared" si="131"/>
        <v>7324.8400000000011</v>
      </c>
      <c r="T567">
        <f t="shared" si="132"/>
        <v>0.47594430712691005</v>
      </c>
      <c r="U567" t="str">
        <f t="shared" si="133"/>
        <v>Nov-2024</v>
      </c>
      <c r="V567" t="str">
        <f t="shared" si="134"/>
        <v>Q4-2024</v>
      </c>
      <c r="W567" t="str">
        <f t="shared" si="135"/>
        <v>High</v>
      </c>
      <c r="X567" t="str">
        <f t="shared" si="136"/>
        <v>Americas &gt; Canada &gt; Unknown - Canada</v>
      </c>
      <c r="Y567" t="str" cm="1">
        <f t="array" ref="Y567">TEXT(_xlfn.AGGREGATE(15, 6, IF($E$2:$E$1000=E567, $B$2:$B$1000, ""), 1), "MMM-YYYY")</f>
        <v>Jan-2023</v>
      </c>
      <c r="Z567">
        <f t="shared" si="137"/>
        <v>22</v>
      </c>
      <c r="AA567">
        <f t="shared" si="138"/>
        <v>22</v>
      </c>
      <c r="AB567">
        <f t="shared" si="139"/>
        <v>1460546.9416299989</v>
      </c>
      <c r="AC567">
        <f>SUMIFS($Q$2:Q567, $J$2:J567, J567)</f>
        <v>1029792.3585999999</v>
      </c>
      <c r="AD567">
        <f t="shared" si="140"/>
        <v>0.70507309915745098</v>
      </c>
      <c r="AE567" t="str">
        <f t="shared" si="141"/>
        <v>A</v>
      </c>
      <c r="AF567">
        <f t="shared" si="142"/>
        <v>0</v>
      </c>
      <c r="AG567">
        <f t="shared" si="143"/>
        <v>0</v>
      </c>
      <c r="AH567">
        <f>MIN(StagingTable[[#This Row],[DiscountPct]], ControlPanel!$B$2/100)</f>
        <v>7.3999999999999996E-2</v>
      </c>
      <c r="AI567">
        <f>StagingTable[[#This Row],[UnitCost]] * (1 + ControlPanel!$B$3/100)</f>
        <v>1159.3839999999998</v>
      </c>
      <c r="AJ567">
        <f>StagingTable[[#This Row],[Quantity]] * (1 + ControlPanel!$B$4/100)</f>
        <v>9.6</v>
      </c>
      <c r="AK567">
        <f>StagingTable[[#This Row],[UnitPrice]] * StagingTable[[#This Row],[UpliftedQuantity]] * (1 - StagingTable[[#This Row],[AdjustedDiscountPct]])</f>
        <v>18468.144</v>
      </c>
      <c r="AL567">
        <f>StagingTable[[#This Row],[InflatedUnitCost]] * StagingTable[[#This Row],[UpliftedQuantity]]</f>
        <v>11130.086399999998</v>
      </c>
      <c r="AM567">
        <f>StagingTable[[#This Row],[ScenarioRevenue]] - StagingTable[[#This Row],[ScenarioCost]]</f>
        <v>7338.0576000000019</v>
      </c>
    </row>
    <row r="568" spans="1:39" x14ac:dyDescent="0.35">
      <c r="A568" t="s">
        <v>611</v>
      </c>
      <c r="B568" s="6">
        <v>44933</v>
      </c>
      <c r="C568" s="2">
        <v>44956</v>
      </c>
      <c r="D568" t="s">
        <v>646</v>
      </c>
      <c r="E568" t="s">
        <v>661</v>
      </c>
      <c r="F568" t="s">
        <v>695</v>
      </c>
      <c r="G568" t="s">
        <v>704</v>
      </c>
      <c r="H568" t="s">
        <v>708</v>
      </c>
      <c r="I568" t="s">
        <v>720</v>
      </c>
      <c r="J568" t="s">
        <v>728</v>
      </c>
      <c r="K568" t="s">
        <v>1329</v>
      </c>
      <c r="L568" s="8">
        <v>299.02</v>
      </c>
      <c r="M568" s="8">
        <v>724.7</v>
      </c>
      <c r="N568" s="8">
        <v>0.14000000000000001</v>
      </c>
      <c r="O568">
        <v>24</v>
      </c>
      <c r="P568">
        <f t="shared" si="128"/>
        <v>23</v>
      </c>
      <c r="Q568">
        <f t="shared" si="129"/>
        <v>14957.808000000003</v>
      </c>
      <c r="R568">
        <f t="shared" si="130"/>
        <v>7176.48</v>
      </c>
      <c r="S568">
        <f t="shared" si="131"/>
        <v>7781.3280000000032</v>
      </c>
      <c r="T568">
        <f t="shared" si="132"/>
        <v>0.5202184705138615</v>
      </c>
      <c r="U568" t="str">
        <f t="shared" si="133"/>
        <v>Jan-2023</v>
      </c>
      <c r="V568" t="str">
        <f t="shared" si="134"/>
        <v>Q1-2023</v>
      </c>
      <c r="W568" t="str">
        <f t="shared" si="135"/>
        <v>Low</v>
      </c>
      <c r="X568" t="str">
        <f t="shared" si="136"/>
        <v>Africa &gt; South Africa &gt; Cape Town</v>
      </c>
      <c r="Y568" t="str" cm="1">
        <f t="array" ref="Y568">TEXT(_xlfn.AGGREGATE(15, 6, IF($E$2:$E$1000=E568, $B$2:$B$1000, ""), 1), "MMM-YYYY")</f>
        <v>Jan-2023</v>
      </c>
      <c r="Z568">
        <f t="shared" si="137"/>
        <v>0</v>
      </c>
      <c r="AA568">
        <f t="shared" si="138"/>
        <v>0</v>
      </c>
      <c r="AB568">
        <f t="shared" si="139"/>
        <v>1460546.9416299989</v>
      </c>
      <c r="AC568">
        <f>SUMIFS($Q$2:Q568, $J$2:J568, J568)</f>
        <v>1044750.1665999999</v>
      </c>
      <c r="AD568">
        <f t="shared" si="140"/>
        <v>0.71531433658273136</v>
      </c>
      <c r="AE568" t="str">
        <f t="shared" si="141"/>
        <v>A</v>
      </c>
      <c r="AF568">
        <f t="shared" si="142"/>
        <v>0</v>
      </c>
      <c r="AG568">
        <f t="shared" si="143"/>
        <v>0</v>
      </c>
      <c r="AH568">
        <f>MIN(StagingTable[[#This Row],[DiscountPct]], ControlPanel!$B$2/100)</f>
        <v>0.14000000000000001</v>
      </c>
      <c r="AI568">
        <f>StagingTable[[#This Row],[UnitCost]] * (1 + ControlPanel!$B$3/100)</f>
        <v>343.87299999999993</v>
      </c>
      <c r="AJ568">
        <f>StagingTable[[#This Row],[Quantity]] * (1 + ControlPanel!$B$4/100)</f>
        <v>28.799999999999997</v>
      </c>
      <c r="AK568">
        <f>StagingTable[[#This Row],[UnitPrice]] * StagingTable[[#This Row],[UpliftedQuantity]] * (1 - StagingTable[[#This Row],[AdjustedDiscountPct]])</f>
        <v>17949.369600000002</v>
      </c>
      <c r="AL568">
        <f>StagingTable[[#This Row],[InflatedUnitCost]] * StagingTable[[#This Row],[UpliftedQuantity]]</f>
        <v>9903.5423999999966</v>
      </c>
      <c r="AM568">
        <f>StagingTable[[#This Row],[ScenarioRevenue]] - StagingTable[[#This Row],[ScenarioCost]]</f>
        <v>8045.8272000000052</v>
      </c>
    </row>
    <row r="569" spans="1:39" x14ac:dyDescent="0.35">
      <c r="A569" t="s">
        <v>283</v>
      </c>
      <c r="B569" s="6">
        <v>45301</v>
      </c>
      <c r="C569" s="2">
        <v>45314</v>
      </c>
      <c r="D569" t="s">
        <v>649</v>
      </c>
      <c r="E569" t="s">
        <v>657</v>
      </c>
      <c r="F569" t="s">
        <v>673</v>
      </c>
      <c r="G569" t="s">
        <v>701</v>
      </c>
      <c r="H569" t="s">
        <v>711</v>
      </c>
      <c r="I569" t="s">
        <v>720</v>
      </c>
      <c r="J569" t="s">
        <v>728</v>
      </c>
      <c r="K569" t="s">
        <v>1003</v>
      </c>
      <c r="L569" s="8">
        <v>720</v>
      </c>
      <c r="M569" s="8">
        <v>907.59</v>
      </c>
      <c r="N569" s="8">
        <v>0.154</v>
      </c>
      <c r="O569">
        <v>19</v>
      </c>
      <c r="P569">
        <f t="shared" si="128"/>
        <v>13</v>
      </c>
      <c r="Q569">
        <f t="shared" si="129"/>
        <v>14588.601659999998</v>
      </c>
      <c r="R569">
        <f t="shared" si="130"/>
        <v>13680</v>
      </c>
      <c r="S569">
        <f t="shared" si="131"/>
        <v>908.60165999999845</v>
      </c>
      <c r="T569">
        <f t="shared" si="132"/>
        <v>6.2281614179052071E-2</v>
      </c>
      <c r="U569" t="str">
        <f t="shared" si="133"/>
        <v>Jan-2024</v>
      </c>
      <c r="V569" t="str">
        <f t="shared" si="134"/>
        <v>Q1-2024</v>
      </c>
      <c r="W569" t="str">
        <f t="shared" si="135"/>
        <v>Medium</v>
      </c>
      <c r="X569" t="str">
        <f t="shared" si="136"/>
        <v>Europe &gt; France &gt; Marseille</v>
      </c>
      <c r="Y569" t="str" cm="1">
        <f t="array" ref="Y569">TEXT(_xlfn.AGGREGATE(15, 6, IF($E$2:$E$1000=E569, $B$2:$B$1000, ""), 1), "MMM-YYYY")</f>
        <v>Jan-2023</v>
      </c>
      <c r="Z569">
        <f t="shared" si="137"/>
        <v>12</v>
      </c>
      <c r="AA569">
        <f t="shared" si="138"/>
        <v>12</v>
      </c>
      <c r="AB569">
        <f t="shared" si="139"/>
        <v>1460546.9416299989</v>
      </c>
      <c r="AC569">
        <f>SUMIFS($Q$2:Q569, $J$2:J569, J569)</f>
        <v>1059338.7682599998</v>
      </c>
      <c r="AD569">
        <f t="shared" si="140"/>
        <v>0.72530278765142397</v>
      </c>
      <c r="AE569" t="str">
        <f t="shared" si="141"/>
        <v>A</v>
      </c>
      <c r="AF569">
        <f t="shared" si="142"/>
        <v>0</v>
      </c>
      <c r="AG569">
        <f t="shared" si="143"/>
        <v>0</v>
      </c>
      <c r="AH569">
        <f>MIN(StagingTable[[#This Row],[DiscountPct]], ControlPanel!$B$2/100)</f>
        <v>0.154</v>
      </c>
      <c r="AI569">
        <f>StagingTable[[#This Row],[UnitCost]] * (1 + ControlPanel!$B$3/100)</f>
        <v>827.99999999999989</v>
      </c>
      <c r="AJ569">
        <f>StagingTable[[#This Row],[Quantity]] * (1 + ControlPanel!$B$4/100)</f>
        <v>22.8</v>
      </c>
      <c r="AK569">
        <f>StagingTable[[#This Row],[UnitPrice]] * StagingTable[[#This Row],[UpliftedQuantity]] * (1 - StagingTable[[#This Row],[AdjustedDiscountPct]])</f>
        <v>17506.321991999997</v>
      </c>
      <c r="AL569">
        <f>StagingTable[[#This Row],[InflatedUnitCost]] * StagingTable[[#This Row],[UpliftedQuantity]]</f>
        <v>18878.399999999998</v>
      </c>
      <c r="AM569">
        <f>StagingTable[[#This Row],[ScenarioRevenue]] - StagingTable[[#This Row],[ScenarioCost]]</f>
        <v>-1372.0780080000004</v>
      </c>
    </row>
    <row r="570" spans="1:39" x14ac:dyDescent="0.35">
      <c r="A570" t="s">
        <v>485</v>
      </c>
      <c r="B570" s="6">
        <v>45167</v>
      </c>
      <c r="C570" s="2">
        <v>45188</v>
      </c>
      <c r="D570" t="s">
        <v>649</v>
      </c>
      <c r="E570" t="s">
        <v>657</v>
      </c>
      <c r="F570" t="s">
        <v>679</v>
      </c>
      <c r="G570" t="s">
        <v>705</v>
      </c>
      <c r="H570" t="s">
        <v>711</v>
      </c>
      <c r="I570" t="s">
        <v>717</v>
      </c>
      <c r="J570" t="s">
        <v>728</v>
      </c>
      <c r="K570" t="s">
        <v>1204</v>
      </c>
      <c r="L570" s="8">
        <v>784.46</v>
      </c>
      <c r="M570" s="8">
        <v>1843.51</v>
      </c>
      <c r="N570" s="8">
        <v>0.13800000000000001</v>
      </c>
      <c r="O570">
        <v>9</v>
      </c>
      <c r="P570">
        <f t="shared" si="128"/>
        <v>21</v>
      </c>
      <c r="Q570">
        <f t="shared" si="129"/>
        <v>14301.950580000001</v>
      </c>
      <c r="R570">
        <f t="shared" si="130"/>
        <v>7060.14</v>
      </c>
      <c r="S570">
        <f t="shared" si="131"/>
        <v>7241.8105800000003</v>
      </c>
      <c r="T570">
        <f t="shared" si="132"/>
        <v>0.50635125184441798</v>
      </c>
      <c r="U570" t="str">
        <f t="shared" si="133"/>
        <v>Aug-2023</v>
      </c>
      <c r="V570" t="str">
        <f t="shared" si="134"/>
        <v>Q3-2023</v>
      </c>
      <c r="W570" t="str">
        <f t="shared" si="135"/>
        <v>High</v>
      </c>
      <c r="X570" t="str">
        <f t="shared" si="136"/>
        <v>Europe &gt; France &gt; Lyon</v>
      </c>
      <c r="Y570" t="str" cm="1">
        <f t="array" ref="Y570">TEXT(_xlfn.AGGREGATE(15, 6, IF($E$2:$E$1000=E570, $B$2:$B$1000, ""), 1), "MMM-YYYY")</f>
        <v>Jan-2023</v>
      </c>
      <c r="Z570">
        <f t="shared" si="137"/>
        <v>7</v>
      </c>
      <c r="AA570">
        <f t="shared" si="138"/>
        <v>7</v>
      </c>
      <c r="AB570">
        <f t="shared" si="139"/>
        <v>1460546.9416299989</v>
      </c>
      <c r="AC570">
        <f>SUMIFS($Q$2:Q570, $J$2:J570, J570)</f>
        <v>1073640.7188399998</v>
      </c>
      <c r="AD570">
        <f t="shared" si="140"/>
        <v>0.73509497588745476</v>
      </c>
      <c r="AE570" t="str">
        <f t="shared" si="141"/>
        <v>A</v>
      </c>
      <c r="AF570">
        <f t="shared" si="142"/>
        <v>0</v>
      </c>
      <c r="AG570">
        <f t="shared" si="143"/>
        <v>0</v>
      </c>
      <c r="AH570">
        <f>MIN(StagingTable[[#This Row],[DiscountPct]], ControlPanel!$B$2/100)</f>
        <v>0.13800000000000001</v>
      </c>
      <c r="AI570">
        <f>StagingTable[[#This Row],[UnitCost]] * (1 + ControlPanel!$B$3/100)</f>
        <v>902.12900000000002</v>
      </c>
      <c r="AJ570">
        <f>StagingTable[[#This Row],[Quantity]] * (1 + ControlPanel!$B$4/100)</f>
        <v>10.799999999999999</v>
      </c>
      <c r="AK570">
        <f>StagingTable[[#This Row],[UnitPrice]] * StagingTable[[#This Row],[UpliftedQuantity]] * (1 - StagingTable[[#This Row],[AdjustedDiscountPct]])</f>
        <v>17162.340695999999</v>
      </c>
      <c r="AL570">
        <f>StagingTable[[#This Row],[InflatedUnitCost]] * StagingTable[[#This Row],[UpliftedQuantity]]</f>
        <v>9742.993199999999</v>
      </c>
      <c r="AM570">
        <f>StagingTable[[#This Row],[ScenarioRevenue]] - StagingTable[[#This Row],[ScenarioCost]]</f>
        <v>7419.3474960000003</v>
      </c>
    </row>
    <row r="571" spans="1:39" x14ac:dyDescent="0.35">
      <c r="A571" t="s">
        <v>516</v>
      </c>
      <c r="B571" s="6">
        <v>44980</v>
      </c>
      <c r="C571" s="2">
        <v>45003</v>
      </c>
      <c r="D571" t="s">
        <v>647</v>
      </c>
      <c r="E571" t="s">
        <v>659</v>
      </c>
      <c r="F571" t="s">
        <v>699</v>
      </c>
      <c r="G571" t="s">
        <v>702</v>
      </c>
      <c r="H571" t="s">
        <v>710</v>
      </c>
      <c r="I571" t="s">
        <v>723</v>
      </c>
      <c r="J571" t="s">
        <v>728</v>
      </c>
      <c r="K571" t="s">
        <v>1235</v>
      </c>
      <c r="L571" s="8">
        <v>770.11</v>
      </c>
      <c r="M571" s="8">
        <v>1667.82</v>
      </c>
      <c r="N571" s="8">
        <v>6.9000000000000006E-2</v>
      </c>
      <c r="O571">
        <v>9</v>
      </c>
      <c r="P571">
        <f t="shared" si="128"/>
        <v>23</v>
      </c>
      <c r="Q571">
        <f t="shared" si="129"/>
        <v>13974.663780000001</v>
      </c>
      <c r="R571">
        <f t="shared" si="130"/>
        <v>6930.99</v>
      </c>
      <c r="S571">
        <f t="shared" si="131"/>
        <v>7043.673780000001</v>
      </c>
      <c r="T571">
        <f t="shared" si="132"/>
        <v>0.50403171703355287</v>
      </c>
      <c r="U571" t="str">
        <f t="shared" si="133"/>
        <v>Feb-2023</v>
      </c>
      <c r="V571" t="str">
        <f t="shared" si="134"/>
        <v>Q1-2023</v>
      </c>
      <c r="W571" t="str">
        <f t="shared" si="135"/>
        <v>High</v>
      </c>
      <c r="X571" t="str">
        <f t="shared" si="136"/>
        <v>Asia &gt; China &gt; Beijing</v>
      </c>
      <c r="Y571" t="str" cm="1">
        <f t="array" ref="Y571">TEXT(_xlfn.AGGREGATE(15, 6, IF($E$2:$E$1000=E571, $B$2:$B$1000, ""), 1), "MMM-YYYY")</f>
        <v>Jan-2023</v>
      </c>
      <c r="Z571">
        <f t="shared" si="137"/>
        <v>1</v>
      </c>
      <c r="AA571">
        <f t="shared" si="138"/>
        <v>1</v>
      </c>
      <c r="AB571">
        <f t="shared" si="139"/>
        <v>1460546.9416299989</v>
      </c>
      <c r="AC571">
        <f>SUMIFS($Q$2:Q571, $J$2:J571, J571)</f>
        <v>1087615.3826199998</v>
      </c>
      <c r="AD571">
        <f t="shared" si="140"/>
        <v>0.74466307902859996</v>
      </c>
      <c r="AE571" t="str">
        <f t="shared" si="141"/>
        <v>A</v>
      </c>
      <c r="AF571">
        <f t="shared" si="142"/>
        <v>0</v>
      </c>
      <c r="AG571">
        <f t="shared" si="143"/>
        <v>0</v>
      </c>
      <c r="AH571">
        <f>MIN(StagingTable[[#This Row],[DiscountPct]], ControlPanel!$B$2/100)</f>
        <v>6.9000000000000006E-2</v>
      </c>
      <c r="AI571">
        <f>StagingTable[[#This Row],[UnitCost]] * (1 + ControlPanel!$B$3/100)</f>
        <v>885.62649999999996</v>
      </c>
      <c r="AJ571">
        <f>StagingTable[[#This Row],[Quantity]] * (1 + ControlPanel!$B$4/100)</f>
        <v>10.799999999999999</v>
      </c>
      <c r="AK571">
        <f>StagingTable[[#This Row],[UnitPrice]] * StagingTable[[#This Row],[UpliftedQuantity]] * (1 - StagingTable[[#This Row],[AdjustedDiscountPct]])</f>
        <v>16769.596536000001</v>
      </c>
      <c r="AL571">
        <f>StagingTable[[#This Row],[InflatedUnitCost]] * StagingTable[[#This Row],[UpliftedQuantity]]</f>
        <v>9564.7661999999982</v>
      </c>
      <c r="AM571">
        <f>StagingTable[[#This Row],[ScenarioRevenue]] - StagingTable[[#This Row],[ScenarioCost]]</f>
        <v>7204.8303360000027</v>
      </c>
    </row>
    <row r="572" spans="1:39" x14ac:dyDescent="0.35">
      <c r="A572" t="s">
        <v>629</v>
      </c>
      <c r="B572" s="6">
        <v>45727</v>
      </c>
      <c r="C572" s="2">
        <v>45743</v>
      </c>
      <c r="D572" t="s">
        <v>647</v>
      </c>
      <c r="E572" t="s">
        <v>652</v>
      </c>
      <c r="F572" t="s">
        <v>689</v>
      </c>
      <c r="G572" t="s">
        <v>706</v>
      </c>
      <c r="H572" t="s">
        <v>710</v>
      </c>
      <c r="I572" t="s">
        <v>717</v>
      </c>
      <c r="J572" t="s">
        <v>728</v>
      </c>
      <c r="K572" t="s">
        <v>1347</v>
      </c>
      <c r="L572" s="8">
        <v>1317.58</v>
      </c>
      <c r="M572" s="8">
        <v>1897.74</v>
      </c>
      <c r="N572" s="8">
        <v>8.1000000000000003E-2</v>
      </c>
      <c r="O572">
        <v>8</v>
      </c>
      <c r="P572">
        <f t="shared" si="128"/>
        <v>16</v>
      </c>
      <c r="Q572">
        <f t="shared" si="129"/>
        <v>13952.18448</v>
      </c>
      <c r="R572">
        <f t="shared" si="130"/>
        <v>10540.64</v>
      </c>
      <c r="S572">
        <f t="shared" si="131"/>
        <v>3411.5444800000005</v>
      </c>
      <c r="T572">
        <f t="shared" si="132"/>
        <v>0.24451687009230261</v>
      </c>
      <c r="U572" t="str">
        <f t="shared" si="133"/>
        <v>Mar-2025</v>
      </c>
      <c r="V572" t="str">
        <f t="shared" si="134"/>
        <v>Q1-2025</v>
      </c>
      <c r="W572" t="str">
        <f t="shared" si="135"/>
        <v>High</v>
      </c>
      <c r="X572" t="str">
        <f t="shared" si="136"/>
        <v>Asia &gt; Japan &gt; Tokyo</v>
      </c>
      <c r="Y572" t="str" cm="1">
        <f t="array" ref="Y572">TEXT(_xlfn.AGGREGATE(15, 6, IF($E$2:$E$1000=E572, $B$2:$B$1000, ""), 1), "MMM-YYYY")</f>
        <v>Mar-2023</v>
      </c>
      <c r="Z572">
        <f t="shared" si="137"/>
        <v>24</v>
      </c>
      <c r="AA572">
        <f t="shared" si="138"/>
        <v>24</v>
      </c>
      <c r="AB572">
        <f t="shared" si="139"/>
        <v>1460546.9416299989</v>
      </c>
      <c r="AC572">
        <f>SUMIFS($Q$2:Q572, $J$2:J572, J572)</f>
        <v>1101567.5670999999</v>
      </c>
      <c r="AD572">
        <f t="shared" si="140"/>
        <v>0.75421579115466775</v>
      </c>
      <c r="AE572" t="str">
        <f t="shared" si="141"/>
        <v>A</v>
      </c>
      <c r="AF572">
        <f t="shared" si="142"/>
        <v>0</v>
      </c>
      <c r="AG572">
        <f t="shared" si="143"/>
        <v>0</v>
      </c>
      <c r="AH572">
        <f>MIN(StagingTable[[#This Row],[DiscountPct]], ControlPanel!$B$2/100)</f>
        <v>8.1000000000000003E-2</v>
      </c>
      <c r="AI572">
        <f>StagingTable[[#This Row],[UnitCost]] * (1 + ControlPanel!$B$3/100)</f>
        <v>1515.2169999999999</v>
      </c>
      <c r="AJ572">
        <f>StagingTable[[#This Row],[Quantity]] * (1 + ControlPanel!$B$4/100)</f>
        <v>9.6</v>
      </c>
      <c r="AK572">
        <f>StagingTable[[#This Row],[UnitPrice]] * StagingTable[[#This Row],[UpliftedQuantity]] * (1 - StagingTable[[#This Row],[AdjustedDiscountPct]])</f>
        <v>16742.621375999999</v>
      </c>
      <c r="AL572">
        <f>StagingTable[[#This Row],[InflatedUnitCost]] * StagingTable[[#This Row],[UpliftedQuantity]]</f>
        <v>14546.083199999999</v>
      </c>
      <c r="AM572">
        <f>StagingTable[[#This Row],[ScenarioRevenue]] - StagingTable[[#This Row],[ScenarioCost]]</f>
        <v>2196.538176</v>
      </c>
    </row>
    <row r="573" spans="1:39" x14ac:dyDescent="0.35">
      <c r="A573" t="s">
        <v>618</v>
      </c>
      <c r="B573" s="6">
        <v>45026</v>
      </c>
      <c r="C573" s="2">
        <v>45041</v>
      </c>
      <c r="D573" t="s">
        <v>649</v>
      </c>
      <c r="E573" t="s">
        <v>658</v>
      </c>
      <c r="F573" t="s">
        <v>683</v>
      </c>
      <c r="G573" t="s">
        <v>705</v>
      </c>
      <c r="H573" t="s">
        <v>707</v>
      </c>
      <c r="I573" t="s">
        <v>726</v>
      </c>
      <c r="J573" t="s">
        <v>728</v>
      </c>
      <c r="K573" t="s">
        <v>1336</v>
      </c>
      <c r="L573" s="8">
        <v>405.66</v>
      </c>
      <c r="M573" s="8">
        <v>962.51</v>
      </c>
      <c r="N573" s="8">
        <v>0.19</v>
      </c>
      <c r="O573">
        <v>17</v>
      </c>
      <c r="P573">
        <f t="shared" si="128"/>
        <v>15</v>
      </c>
      <c r="Q573">
        <f t="shared" si="129"/>
        <v>13253.762700000001</v>
      </c>
      <c r="R573">
        <f t="shared" si="130"/>
        <v>6896.22</v>
      </c>
      <c r="S573">
        <f t="shared" si="131"/>
        <v>6357.5427000000009</v>
      </c>
      <c r="T573">
        <f t="shared" si="132"/>
        <v>0.47967832561239387</v>
      </c>
      <c r="U573" t="str">
        <f t="shared" si="133"/>
        <v>Apr-2023</v>
      </c>
      <c r="V573" t="str">
        <f t="shared" si="134"/>
        <v>Q2-2023</v>
      </c>
      <c r="W573" t="str">
        <f t="shared" si="135"/>
        <v>Medium</v>
      </c>
      <c r="X573" t="str">
        <f t="shared" si="136"/>
        <v>Europe &gt; United Kingdom &gt; London</v>
      </c>
      <c r="Y573" t="str" cm="1">
        <f t="array" ref="Y573">TEXT(_xlfn.AGGREGATE(15, 6, IF($E$2:$E$1000=E573, $B$2:$B$1000, ""), 1), "MMM-YYYY")</f>
        <v>Jan-2023</v>
      </c>
      <c r="Z573">
        <f t="shared" si="137"/>
        <v>3</v>
      </c>
      <c r="AA573">
        <f t="shared" si="138"/>
        <v>3</v>
      </c>
      <c r="AB573">
        <f t="shared" si="139"/>
        <v>1460546.9416299989</v>
      </c>
      <c r="AC573">
        <f>SUMIFS($Q$2:Q573, $J$2:J573, J573)</f>
        <v>1114821.3297999999</v>
      </c>
      <c r="AD573">
        <f t="shared" si="140"/>
        <v>0.76329031133764014</v>
      </c>
      <c r="AE573" t="str">
        <f t="shared" si="141"/>
        <v>A</v>
      </c>
      <c r="AF573">
        <f t="shared" si="142"/>
        <v>0</v>
      </c>
      <c r="AG573">
        <f t="shared" si="143"/>
        <v>0</v>
      </c>
      <c r="AH573">
        <f>MIN(StagingTable[[#This Row],[DiscountPct]], ControlPanel!$B$2/100)</f>
        <v>0.19</v>
      </c>
      <c r="AI573">
        <f>StagingTable[[#This Row],[UnitCost]] * (1 + ControlPanel!$B$3/100)</f>
        <v>466.50900000000001</v>
      </c>
      <c r="AJ573">
        <f>StagingTable[[#This Row],[Quantity]] * (1 + ControlPanel!$B$4/100)</f>
        <v>20.399999999999999</v>
      </c>
      <c r="AK573">
        <f>StagingTable[[#This Row],[UnitPrice]] * StagingTable[[#This Row],[UpliftedQuantity]] * (1 - StagingTable[[#This Row],[AdjustedDiscountPct]])</f>
        <v>15904.515239999999</v>
      </c>
      <c r="AL573">
        <f>StagingTable[[#This Row],[InflatedUnitCost]] * StagingTable[[#This Row],[UpliftedQuantity]]</f>
        <v>9516.7835999999988</v>
      </c>
      <c r="AM573">
        <f>StagingTable[[#This Row],[ScenarioRevenue]] - StagingTable[[#This Row],[ScenarioCost]]</f>
        <v>6387.73164</v>
      </c>
    </row>
    <row r="574" spans="1:39" x14ac:dyDescent="0.35">
      <c r="A574" t="s">
        <v>28</v>
      </c>
      <c r="B574" s="6">
        <v>45311</v>
      </c>
      <c r="C574" s="2">
        <v>45335</v>
      </c>
      <c r="D574" t="s">
        <v>649</v>
      </c>
      <c r="E574" t="s">
        <v>657</v>
      </c>
      <c r="F574" t="s">
        <v>673</v>
      </c>
      <c r="G574" t="s">
        <v>701</v>
      </c>
      <c r="H574" t="s">
        <v>707</v>
      </c>
      <c r="I574" t="s">
        <v>722</v>
      </c>
      <c r="J574" t="s">
        <v>728</v>
      </c>
      <c r="K574" t="s">
        <v>747</v>
      </c>
      <c r="L574" s="8">
        <v>643.53</v>
      </c>
      <c r="M574" s="8">
        <v>1439.01</v>
      </c>
      <c r="N574" s="8">
        <v>0</v>
      </c>
      <c r="O574">
        <v>9</v>
      </c>
      <c r="P574">
        <f t="shared" si="128"/>
        <v>24</v>
      </c>
      <c r="Q574">
        <f t="shared" si="129"/>
        <v>12951.09</v>
      </c>
      <c r="R574">
        <f t="shared" si="130"/>
        <v>5791.7699999999995</v>
      </c>
      <c r="S574">
        <f t="shared" si="131"/>
        <v>7159.3200000000006</v>
      </c>
      <c r="T574">
        <f t="shared" si="132"/>
        <v>0.55279671440782208</v>
      </c>
      <c r="U574" t="str">
        <f t="shared" si="133"/>
        <v>Jan-2024</v>
      </c>
      <c r="V574" t="str">
        <f t="shared" si="134"/>
        <v>Q1-2024</v>
      </c>
      <c r="W574" t="str">
        <f t="shared" si="135"/>
        <v>Medium</v>
      </c>
      <c r="X574" t="str">
        <f t="shared" si="136"/>
        <v>Europe &gt; France &gt; Marseille</v>
      </c>
      <c r="Y574" t="str" cm="1">
        <f t="array" ref="Y574">TEXT(_xlfn.AGGREGATE(15, 6, IF($E$2:$E$1000=E574, $B$2:$B$1000, ""), 1), "MMM-YYYY")</f>
        <v>Jan-2023</v>
      </c>
      <c r="Z574">
        <f t="shared" si="137"/>
        <v>12</v>
      </c>
      <c r="AA574">
        <f t="shared" si="138"/>
        <v>12</v>
      </c>
      <c r="AB574">
        <f t="shared" si="139"/>
        <v>1460546.9416299989</v>
      </c>
      <c r="AC574">
        <f>SUMIFS($Q$2:Q574, $J$2:J574, J574)</f>
        <v>1127772.4198</v>
      </c>
      <c r="AD574">
        <f t="shared" si="140"/>
        <v>0.77215759908502768</v>
      </c>
      <c r="AE574" t="str">
        <f t="shared" si="141"/>
        <v>A</v>
      </c>
      <c r="AF574">
        <f t="shared" si="142"/>
        <v>0</v>
      </c>
      <c r="AG574">
        <f t="shared" si="143"/>
        <v>0</v>
      </c>
      <c r="AH574">
        <f>MIN(StagingTable[[#This Row],[DiscountPct]], ControlPanel!$B$2/100)</f>
        <v>0</v>
      </c>
      <c r="AI574">
        <f>StagingTable[[#This Row],[UnitCost]] * (1 + ControlPanel!$B$3/100)</f>
        <v>740.05949999999996</v>
      </c>
      <c r="AJ574">
        <f>StagingTable[[#This Row],[Quantity]] * (1 + ControlPanel!$B$4/100)</f>
        <v>10.799999999999999</v>
      </c>
      <c r="AK574">
        <f>StagingTable[[#This Row],[UnitPrice]] * StagingTable[[#This Row],[UpliftedQuantity]] * (1 - StagingTable[[#This Row],[AdjustedDiscountPct]])</f>
        <v>15541.307999999999</v>
      </c>
      <c r="AL574">
        <f>StagingTable[[#This Row],[InflatedUnitCost]] * StagingTable[[#This Row],[UpliftedQuantity]]</f>
        <v>7992.6425999999983</v>
      </c>
      <c r="AM574">
        <f>StagingTable[[#This Row],[ScenarioRevenue]] - StagingTable[[#This Row],[ScenarioCost]]</f>
        <v>7548.6654000000008</v>
      </c>
    </row>
    <row r="575" spans="1:39" x14ac:dyDescent="0.35">
      <c r="A575" t="s">
        <v>153</v>
      </c>
      <c r="B575" s="6">
        <v>45616</v>
      </c>
      <c r="C575" s="2">
        <v>45641</v>
      </c>
      <c r="D575" t="s">
        <v>649</v>
      </c>
      <c r="E575" t="s">
        <v>657</v>
      </c>
      <c r="F575" t="s">
        <v>690</v>
      </c>
      <c r="G575" t="s">
        <v>701</v>
      </c>
      <c r="H575" t="s">
        <v>708</v>
      </c>
      <c r="I575" t="s">
        <v>715</v>
      </c>
      <c r="J575" t="s">
        <v>728</v>
      </c>
      <c r="K575" t="s">
        <v>872</v>
      </c>
      <c r="L575" s="8">
        <v>1203.58</v>
      </c>
      <c r="M575" s="8">
        <v>1856.16</v>
      </c>
      <c r="N575" s="8">
        <v>0.129</v>
      </c>
      <c r="O575">
        <v>8</v>
      </c>
      <c r="P575">
        <f t="shared" si="128"/>
        <v>25</v>
      </c>
      <c r="Q575">
        <f t="shared" si="129"/>
        <v>12933.722880000001</v>
      </c>
      <c r="R575">
        <f t="shared" si="130"/>
        <v>9628.64</v>
      </c>
      <c r="S575">
        <f t="shared" si="131"/>
        <v>3305.0828800000018</v>
      </c>
      <c r="T575">
        <f t="shared" si="132"/>
        <v>0.25553994860295021</v>
      </c>
      <c r="U575" t="str">
        <f t="shared" si="133"/>
        <v>Nov-2024</v>
      </c>
      <c r="V575" t="str">
        <f t="shared" si="134"/>
        <v>Q4-2024</v>
      </c>
      <c r="W575" t="str">
        <f t="shared" si="135"/>
        <v>High</v>
      </c>
      <c r="X575" t="str">
        <f t="shared" si="136"/>
        <v>Europe &gt; France &gt; Paris</v>
      </c>
      <c r="Y575" t="str" cm="1">
        <f t="array" ref="Y575">TEXT(_xlfn.AGGREGATE(15, 6, IF($E$2:$E$1000=E575, $B$2:$B$1000, ""), 1), "MMM-YYYY")</f>
        <v>Jan-2023</v>
      </c>
      <c r="Z575">
        <f t="shared" si="137"/>
        <v>22</v>
      </c>
      <c r="AA575">
        <f t="shared" si="138"/>
        <v>22</v>
      </c>
      <c r="AB575">
        <f t="shared" si="139"/>
        <v>1460546.9416299989</v>
      </c>
      <c r="AC575">
        <f>SUMIFS($Q$2:Q575, $J$2:J575, J575)</f>
        <v>1140706.14268</v>
      </c>
      <c r="AD575">
        <f t="shared" si="140"/>
        <v>0.78101299599925889</v>
      </c>
      <c r="AE575" t="str">
        <f t="shared" si="141"/>
        <v>A</v>
      </c>
      <c r="AF575">
        <f t="shared" si="142"/>
        <v>0</v>
      </c>
      <c r="AG575">
        <f t="shared" si="143"/>
        <v>0</v>
      </c>
      <c r="AH575">
        <f>MIN(StagingTable[[#This Row],[DiscountPct]], ControlPanel!$B$2/100)</f>
        <v>0.129</v>
      </c>
      <c r="AI575">
        <f>StagingTable[[#This Row],[UnitCost]] * (1 + ControlPanel!$B$3/100)</f>
        <v>1384.1169999999997</v>
      </c>
      <c r="AJ575">
        <f>StagingTable[[#This Row],[Quantity]] * (1 + ControlPanel!$B$4/100)</f>
        <v>9.6</v>
      </c>
      <c r="AK575">
        <f>StagingTable[[#This Row],[UnitPrice]] * StagingTable[[#This Row],[UpliftedQuantity]] * (1 - StagingTable[[#This Row],[AdjustedDiscountPct]])</f>
        <v>15520.467455999998</v>
      </c>
      <c r="AL575">
        <f>StagingTable[[#This Row],[InflatedUnitCost]] * StagingTable[[#This Row],[UpliftedQuantity]]</f>
        <v>13287.523199999998</v>
      </c>
      <c r="AM575">
        <f>StagingTable[[#This Row],[ScenarioRevenue]] - StagingTable[[#This Row],[ScenarioCost]]</f>
        <v>2232.9442560000007</v>
      </c>
    </row>
    <row r="576" spans="1:39" x14ac:dyDescent="0.35">
      <c r="A576" t="s">
        <v>483</v>
      </c>
      <c r="B576" s="6">
        <v>45739</v>
      </c>
      <c r="C576" s="2">
        <v>45749</v>
      </c>
      <c r="D576" t="s">
        <v>649</v>
      </c>
      <c r="E576" t="s">
        <v>656</v>
      </c>
      <c r="F576" t="s">
        <v>671</v>
      </c>
      <c r="G576" t="s">
        <v>706</v>
      </c>
      <c r="H576" t="s">
        <v>708</v>
      </c>
      <c r="I576" t="s">
        <v>718</v>
      </c>
      <c r="J576" t="s">
        <v>728</v>
      </c>
      <c r="K576" t="s">
        <v>1202</v>
      </c>
      <c r="L576" s="8">
        <v>663.61</v>
      </c>
      <c r="M576" s="8">
        <v>1002.11</v>
      </c>
      <c r="N576" s="8">
        <v>4.5999999999999999E-2</v>
      </c>
      <c r="O576">
        <v>13</v>
      </c>
      <c r="P576">
        <f t="shared" si="128"/>
        <v>10</v>
      </c>
      <c r="Q576">
        <f t="shared" si="129"/>
        <v>12428.16822</v>
      </c>
      <c r="R576">
        <f t="shared" si="130"/>
        <v>8626.93</v>
      </c>
      <c r="S576">
        <f t="shared" si="131"/>
        <v>3801.2382199999993</v>
      </c>
      <c r="T576">
        <f t="shared" si="132"/>
        <v>0.30585667595670823</v>
      </c>
      <c r="U576" t="str">
        <f t="shared" si="133"/>
        <v>Mar-2025</v>
      </c>
      <c r="V576" t="str">
        <f t="shared" si="134"/>
        <v>Q1-2025</v>
      </c>
      <c r="W576" t="str">
        <f t="shared" si="135"/>
        <v>Medium</v>
      </c>
      <c r="X576" t="str">
        <f t="shared" si="136"/>
        <v>Europe &gt; Germany &gt; Berlin</v>
      </c>
      <c r="Y576" t="str" cm="1">
        <f t="array" ref="Y576">TEXT(_xlfn.AGGREGATE(15, 6, IF($E$2:$E$1000=E576, $B$2:$B$1000, ""), 1), "MMM-YYYY")</f>
        <v>Jan-2023</v>
      </c>
      <c r="Z576">
        <f t="shared" si="137"/>
        <v>26</v>
      </c>
      <c r="AA576">
        <f t="shared" si="138"/>
        <v>26</v>
      </c>
      <c r="AB576">
        <f t="shared" si="139"/>
        <v>1460546.9416299989</v>
      </c>
      <c r="AC576">
        <f>SUMIFS($Q$2:Q576, $J$2:J576, J576)</f>
        <v>1153134.3109000002</v>
      </c>
      <c r="AD576">
        <f t="shared" si="140"/>
        <v>0.78952225226878348</v>
      </c>
      <c r="AE576" t="str">
        <f t="shared" si="141"/>
        <v>A</v>
      </c>
      <c r="AF576">
        <f t="shared" si="142"/>
        <v>0</v>
      </c>
      <c r="AG576">
        <f t="shared" si="143"/>
        <v>0</v>
      </c>
      <c r="AH576">
        <f>MIN(StagingTable[[#This Row],[DiscountPct]], ControlPanel!$B$2/100)</f>
        <v>4.5999999999999999E-2</v>
      </c>
      <c r="AI576">
        <f>StagingTable[[#This Row],[UnitCost]] * (1 + ControlPanel!$B$3/100)</f>
        <v>763.15149999999994</v>
      </c>
      <c r="AJ576">
        <f>StagingTable[[#This Row],[Quantity]] * (1 + ControlPanel!$B$4/100)</f>
        <v>15.6</v>
      </c>
      <c r="AK576">
        <f>StagingTable[[#This Row],[UnitPrice]] * StagingTable[[#This Row],[UpliftedQuantity]] * (1 - StagingTable[[#This Row],[AdjustedDiscountPct]])</f>
        <v>14913.801863999999</v>
      </c>
      <c r="AL576">
        <f>StagingTable[[#This Row],[InflatedUnitCost]] * StagingTable[[#This Row],[UpliftedQuantity]]</f>
        <v>11905.163399999999</v>
      </c>
      <c r="AM576">
        <f>StagingTable[[#This Row],[ScenarioRevenue]] - StagingTable[[#This Row],[ScenarioCost]]</f>
        <v>3008.6384639999997</v>
      </c>
    </row>
    <row r="577" spans="1:39" x14ac:dyDescent="0.35">
      <c r="A577" t="s">
        <v>438</v>
      </c>
      <c r="B577" s="6">
        <v>45341</v>
      </c>
      <c r="C577" s="2">
        <v>45357</v>
      </c>
      <c r="D577" t="s">
        <v>647</v>
      </c>
      <c r="E577" t="s">
        <v>659</v>
      </c>
      <c r="F577" t="s">
        <v>699</v>
      </c>
      <c r="G577" t="s">
        <v>702</v>
      </c>
      <c r="H577" t="s">
        <v>709</v>
      </c>
      <c r="I577" t="s">
        <v>719</v>
      </c>
      <c r="J577" t="s">
        <v>728</v>
      </c>
      <c r="K577" t="s">
        <v>1157</v>
      </c>
      <c r="L577" s="8">
        <v>1477.84</v>
      </c>
      <c r="M577" s="8">
        <v>3197.47</v>
      </c>
      <c r="N577" s="8">
        <v>0.24299999999999999</v>
      </c>
      <c r="O577">
        <v>5</v>
      </c>
      <c r="P577">
        <f t="shared" si="128"/>
        <v>16</v>
      </c>
      <c r="Q577">
        <f t="shared" si="129"/>
        <v>12102.423949999999</v>
      </c>
      <c r="R577">
        <f t="shared" si="130"/>
        <v>7389.2</v>
      </c>
      <c r="S577">
        <f t="shared" si="131"/>
        <v>4713.2239499999987</v>
      </c>
      <c r="T577">
        <f t="shared" si="132"/>
        <v>0.38944462443823075</v>
      </c>
      <c r="U577" t="str">
        <f t="shared" si="133"/>
        <v>Feb-2024</v>
      </c>
      <c r="V577" t="str">
        <f t="shared" si="134"/>
        <v>Q1-2024</v>
      </c>
      <c r="W577" t="str">
        <f t="shared" si="135"/>
        <v>High</v>
      </c>
      <c r="X577" t="str">
        <f t="shared" si="136"/>
        <v>Asia &gt; China &gt; Beijing</v>
      </c>
      <c r="Y577" t="str" cm="1">
        <f t="array" ref="Y577">TEXT(_xlfn.AGGREGATE(15, 6, IF($E$2:$E$1000=E577, $B$2:$B$1000, ""), 1), "MMM-YYYY")</f>
        <v>Jan-2023</v>
      </c>
      <c r="Z577">
        <f t="shared" si="137"/>
        <v>13</v>
      </c>
      <c r="AA577">
        <f t="shared" si="138"/>
        <v>13</v>
      </c>
      <c r="AB577">
        <f t="shared" si="139"/>
        <v>1460546.9416299989</v>
      </c>
      <c r="AC577">
        <f>SUMIFS($Q$2:Q577, $J$2:J577, J577)</f>
        <v>1165236.7348500001</v>
      </c>
      <c r="AD577">
        <f t="shared" si="140"/>
        <v>0.7978084795751742</v>
      </c>
      <c r="AE577" t="str">
        <f t="shared" si="141"/>
        <v>A</v>
      </c>
      <c r="AF577">
        <f t="shared" si="142"/>
        <v>0</v>
      </c>
      <c r="AG577">
        <f t="shared" si="143"/>
        <v>1</v>
      </c>
      <c r="AH577">
        <f>MIN(StagingTable[[#This Row],[DiscountPct]], ControlPanel!$B$2/100)</f>
        <v>0.24299999999999999</v>
      </c>
      <c r="AI577">
        <f>StagingTable[[#This Row],[UnitCost]] * (1 + ControlPanel!$B$3/100)</f>
        <v>1699.5159999999998</v>
      </c>
      <c r="AJ577">
        <f>StagingTable[[#This Row],[Quantity]] * (1 + ControlPanel!$B$4/100)</f>
        <v>6</v>
      </c>
      <c r="AK577">
        <f>StagingTable[[#This Row],[UnitPrice]] * StagingTable[[#This Row],[UpliftedQuantity]] * (1 - StagingTable[[#This Row],[AdjustedDiscountPct]])</f>
        <v>14522.908740000001</v>
      </c>
      <c r="AL577">
        <f>StagingTable[[#This Row],[InflatedUnitCost]] * StagingTable[[#This Row],[UpliftedQuantity]]</f>
        <v>10197.096</v>
      </c>
      <c r="AM577">
        <f>StagingTable[[#This Row],[ScenarioRevenue]] - StagingTable[[#This Row],[ScenarioCost]]</f>
        <v>4325.8127400000012</v>
      </c>
    </row>
    <row r="578" spans="1:39" x14ac:dyDescent="0.35">
      <c r="A578" t="s">
        <v>64</v>
      </c>
      <c r="B578" s="6">
        <v>45117</v>
      </c>
      <c r="C578" s="2">
        <v>45139</v>
      </c>
      <c r="D578" t="s">
        <v>649</v>
      </c>
      <c r="E578" t="s">
        <v>657</v>
      </c>
      <c r="F578" t="s">
        <v>673</v>
      </c>
      <c r="G578" t="s">
        <v>704</v>
      </c>
      <c r="H578" t="s">
        <v>709</v>
      </c>
      <c r="I578" t="s">
        <v>717</v>
      </c>
      <c r="J578" t="s">
        <v>728</v>
      </c>
      <c r="K578" t="s">
        <v>783</v>
      </c>
      <c r="L578" s="8">
        <v>1303.56</v>
      </c>
      <c r="M578" s="8">
        <v>1791.37</v>
      </c>
      <c r="N578" s="8">
        <v>0.126</v>
      </c>
      <c r="O578">
        <v>7</v>
      </c>
      <c r="P578">
        <f t="shared" ref="P578:P633" si="144">C578-B578</f>
        <v>22</v>
      </c>
      <c r="Q578">
        <f t="shared" ref="Q578:Q633" si="145">M578 * O578 * (1-N578)</f>
        <v>10959.60166</v>
      </c>
      <c r="R578">
        <f t="shared" ref="R578:R633" si="146">L578*O578</f>
        <v>9124.92</v>
      </c>
      <c r="S578">
        <f t="shared" ref="S578:S633" si="147">Q578-R578</f>
        <v>1834.6816600000002</v>
      </c>
      <c r="T578">
        <f t="shared" ref="T578:T633" si="148">IF(Q578=0, 0, S578 / Q578)</f>
        <v>0.16740404596055367</v>
      </c>
      <c r="U578" t="str">
        <f t="shared" ref="U578:U633" si="149">TEXT(B578,"MMM-YYYY")</f>
        <v>Jul-2023</v>
      </c>
      <c r="V578" t="str">
        <f t="shared" ref="V578:V633" si="150">"Q"&amp;INT((MONTH(B578)-1)/3)+1 &amp; "-" &amp; YEAR(B578)</f>
        <v>Q3-2023</v>
      </c>
      <c r="W578" t="str">
        <f t="shared" ref="W578:W633" si="151">IF(M578 &lt; _xlfn.PERCENTILE.INC($M$2:$M$633, 0.33), "Low",
 IF(M578 &lt; _xlfn.PERCENTILE.INC($M$2:$M$633, 0.66), "Medium", "High"))</f>
        <v>High</v>
      </c>
      <c r="X578" t="str">
        <f t="shared" ref="X578:X633" si="152">D578 &amp; " &gt; " &amp; E578 &amp; " &gt; " &amp; F578</f>
        <v>Europe &gt; France &gt; Marseille</v>
      </c>
      <c r="Y578" t="str" cm="1">
        <f t="array" ref="Y578">TEXT(_xlfn.AGGREGATE(15, 6, IF($E$2:$E$1000=E578, $B$2:$B$1000, ""), 1), "MMM-YYYY")</f>
        <v>Jan-2023</v>
      </c>
      <c r="Z578">
        <f t="shared" ref="Z578:Z633" si="153">DATEDIF(DATEVALUE("01-" &amp; Y578), B578, "m")</f>
        <v>6</v>
      </c>
      <c r="AA578">
        <f t="shared" ref="AA578:AA633" si="154">DATEDIF(DATEVALUE("01-" &amp; Y578), DATEVALUE("01-" &amp; U578), "m")</f>
        <v>6</v>
      </c>
      <c r="AB578">
        <f t="shared" ref="AB578:AB634" si="155">SUMIFS($Q$2:$Q$1000, $J$2:$J$1000, J578)</f>
        <v>1460546.9416299989</v>
      </c>
      <c r="AC578">
        <f>SUMIFS($Q$2:Q578, $J$2:J578, J578)</f>
        <v>1176196.3365100001</v>
      </c>
      <c r="AD578">
        <f t="shared" ref="AD578:AD634" si="156">IF(AB578=0, 0, AC578/AB578)</f>
        <v>0.80531224501236642</v>
      </c>
      <c r="AE578" t="str">
        <f t="shared" ref="AE578:AE634" si="157">IF(AD578&lt;=0.8,"A",IF(AD578&lt;=0.95,"B","C"))</f>
        <v>B</v>
      </c>
      <c r="AF578">
        <f t="shared" si="142"/>
        <v>0</v>
      </c>
      <c r="AG578">
        <f t="shared" si="143"/>
        <v>0</v>
      </c>
      <c r="AH578">
        <f>MIN(StagingTable[[#This Row],[DiscountPct]], ControlPanel!$B$2/100)</f>
        <v>0.126</v>
      </c>
      <c r="AI578">
        <f>StagingTable[[#This Row],[UnitCost]] * (1 + ControlPanel!$B$3/100)</f>
        <v>1499.0939999999998</v>
      </c>
      <c r="AJ578">
        <f>StagingTable[[#This Row],[Quantity]] * (1 + ControlPanel!$B$4/100)</f>
        <v>8.4</v>
      </c>
      <c r="AK578">
        <f>StagingTable[[#This Row],[UnitPrice]] * StagingTable[[#This Row],[UpliftedQuantity]] * (1 - StagingTable[[#This Row],[AdjustedDiscountPct]])</f>
        <v>13151.521992</v>
      </c>
      <c r="AL578">
        <f>StagingTable[[#This Row],[InflatedUnitCost]] * StagingTable[[#This Row],[UpliftedQuantity]]</f>
        <v>12592.389599999999</v>
      </c>
      <c r="AM578">
        <f>StagingTable[[#This Row],[ScenarioRevenue]] - StagingTable[[#This Row],[ScenarioCost]]</f>
        <v>559.13239200000135</v>
      </c>
    </row>
    <row r="579" spans="1:39" x14ac:dyDescent="0.35">
      <c r="A579" t="s">
        <v>327</v>
      </c>
      <c r="B579" s="6">
        <v>45600</v>
      </c>
      <c r="C579" s="2">
        <v>45601</v>
      </c>
      <c r="D579" t="s">
        <v>649</v>
      </c>
      <c r="E579" t="s">
        <v>658</v>
      </c>
      <c r="F579" t="s">
        <v>683</v>
      </c>
      <c r="G579" t="s">
        <v>701</v>
      </c>
      <c r="H579" t="s">
        <v>707</v>
      </c>
      <c r="I579" t="s">
        <v>724</v>
      </c>
      <c r="J579" t="s">
        <v>728</v>
      </c>
      <c r="K579" t="s">
        <v>1047</v>
      </c>
      <c r="L579" s="8">
        <v>840.68</v>
      </c>
      <c r="M579" s="8">
        <v>1493.53</v>
      </c>
      <c r="N579" s="8">
        <v>0</v>
      </c>
      <c r="O579">
        <v>7</v>
      </c>
      <c r="P579">
        <f t="shared" si="144"/>
        <v>1</v>
      </c>
      <c r="Q579">
        <f t="shared" si="145"/>
        <v>10454.709999999999</v>
      </c>
      <c r="R579">
        <f t="shared" si="146"/>
        <v>5884.7599999999993</v>
      </c>
      <c r="S579">
        <f t="shared" si="147"/>
        <v>4569.95</v>
      </c>
      <c r="T579">
        <f t="shared" si="148"/>
        <v>0.43711877230454027</v>
      </c>
      <c r="U579" t="str">
        <f t="shared" si="149"/>
        <v>Nov-2024</v>
      </c>
      <c r="V579" t="str">
        <f t="shared" si="150"/>
        <v>Q4-2024</v>
      </c>
      <c r="W579" t="str">
        <f t="shared" si="151"/>
        <v>Medium</v>
      </c>
      <c r="X579" t="str">
        <f t="shared" si="152"/>
        <v>Europe &gt; United Kingdom &gt; London</v>
      </c>
      <c r="Y579" t="str" cm="1">
        <f t="array" ref="Y579">TEXT(_xlfn.AGGREGATE(15, 6, IF($E$2:$E$1000=E579, $B$2:$B$1000, ""), 1), "MMM-YYYY")</f>
        <v>Jan-2023</v>
      </c>
      <c r="Z579">
        <f t="shared" si="153"/>
        <v>22</v>
      </c>
      <c r="AA579">
        <f t="shared" si="154"/>
        <v>22</v>
      </c>
      <c r="AB579">
        <f t="shared" si="155"/>
        <v>1460546.9416299989</v>
      </c>
      <c r="AC579">
        <f>SUMIFS($Q$2:Q579, $J$2:J579, J579)</f>
        <v>1186651.04651</v>
      </c>
      <c r="AD579">
        <f t="shared" si="156"/>
        <v>0.81247032374438732</v>
      </c>
      <c r="AE579" t="str">
        <f t="shared" si="157"/>
        <v>B</v>
      </c>
      <c r="AF579">
        <f t="shared" ref="AF579:AF634" si="158">IF(P579&lt;=7, 1, 0)</f>
        <v>1</v>
      </c>
      <c r="AG579">
        <f t="shared" ref="AG579:AG634" si="159">IF(N579&gt; 0.2, 1, 0)</f>
        <v>0</v>
      </c>
      <c r="AH579">
        <f>MIN(StagingTable[[#This Row],[DiscountPct]], ControlPanel!$B$2/100)</f>
        <v>0</v>
      </c>
      <c r="AI579">
        <f>StagingTable[[#This Row],[UnitCost]] * (1 + ControlPanel!$B$3/100)</f>
        <v>966.78199999999981</v>
      </c>
      <c r="AJ579">
        <f>StagingTable[[#This Row],[Quantity]] * (1 + ControlPanel!$B$4/100)</f>
        <v>8.4</v>
      </c>
      <c r="AK579">
        <f>StagingTable[[#This Row],[UnitPrice]] * StagingTable[[#This Row],[UpliftedQuantity]] * (1 - StagingTable[[#This Row],[AdjustedDiscountPct]])</f>
        <v>12545.652</v>
      </c>
      <c r="AL579">
        <f>StagingTable[[#This Row],[InflatedUnitCost]] * StagingTable[[#This Row],[UpliftedQuantity]]</f>
        <v>8120.9687999999987</v>
      </c>
      <c r="AM579">
        <f>StagingTable[[#This Row],[ScenarioRevenue]] - StagingTable[[#This Row],[ScenarioCost]]</f>
        <v>4424.6832000000013</v>
      </c>
    </row>
    <row r="580" spans="1:39" x14ac:dyDescent="0.35">
      <c r="A580" t="s">
        <v>364</v>
      </c>
      <c r="B580" s="6">
        <v>44980</v>
      </c>
      <c r="C580" s="2">
        <v>44993</v>
      </c>
      <c r="D580" t="s">
        <v>649</v>
      </c>
      <c r="E580" t="s">
        <v>658</v>
      </c>
      <c r="F580" t="s">
        <v>693</v>
      </c>
      <c r="G580" t="s">
        <v>705</v>
      </c>
      <c r="H580" t="s">
        <v>711</v>
      </c>
      <c r="I580" t="s">
        <v>712</v>
      </c>
      <c r="J580" t="s">
        <v>728</v>
      </c>
      <c r="K580" t="s">
        <v>1084</v>
      </c>
      <c r="L580" s="8">
        <v>307.37</v>
      </c>
      <c r="M580" s="8">
        <v>462.61</v>
      </c>
      <c r="N580" s="8">
        <v>0.188</v>
      </c>
      <c r="O580">
        <v>27</v>
      </c>
      <c r="P580">
        <f t="shared" si="144"/>
        <v>13</v>
      </c>
      <c r="Q580">
        <f t="shared" si="145"/>
        <v>10142.261640000002</v>
      </c>
      <c r="R580">
        <f t="shared" si="146"/>
        <v>8298.99</v>
      </c>
      <c r="S580">
        <f t="shared" si="147"/>
        <v>1843.2716400000027</v>
      </c>
      <c r="T580">
        <f t="shared" si="148"/>
        <v>0.18174167709599751</v>
      </c>
      <c r="U580" t="str">
        <f t="shared" si="149"/>
        <v>Feb-2023</v>
      </c>
      <c r="V580" t="str">
        <f t="shared" si="150"/>
        <v>Q1-2023</v>
      </c>
      <c r="W580" t="str">
        <f t="shared" si="151"/>
        <v>Low</v>
      </c>
      <c r="X580" t="str">
        <f t="shared" si="152"/>
        <v>Europe &gt; United Kingdom &gt; Manchester</v>
      </c>
      <c r="Y580" t="str" cm="1">
        <f t="array" ref="Y580">TEXT(_xlfn.AGGREGATE(15, 6, IF($E$2:$E$1000=E580, $B$2:$B$1000, ""), 1), "MMM-YYYY")</f>
        <v>Jan-2023</v>
      </c>
      <c r="Z580">
        <f t="shared" si="153"/>
        <v>1</v>
      </c>
      <c r="AA580">
        <f t="shared" si="154"/>
        <v>1</v>
      </c>
      <c r="AB580">
        <f t="shared" si="155"/>
        <v>1460546.9416299989</v>
      </c>
      <c r="AC580">
        <f>SUMIFS($Q$2:Q580, $J$2:J580, J580)</f>
        <v>1196793.3081499999</v>
      </c>
      <c r="AD580">
        <f t="shared" si="156"/>
        <v>0.81941447689066071</v>
      </c>
      <c r="AE580" t="str">
        <f t="shared" si="157"/>
        <v>B</v>
      </c>
      <c r="AF580">
        <f t="shared" si="158"/>
        <v>0</v>
      </c>
      <c r="AG580">
        <f t="shared" si="159"/>
        <v>0</v>
      </c>
      <c r="AH580">
        <f>MIN(StagingTable[[#This Row],[DiscountPct]], ControlPanel!$B$2/100)</f>
        <v>0.188</v>
      </c>
      <c r="AI580">
        <f>StagingTable[[#This Row],[UnitCost]] * (1 + ControlPanel!$B$3/100)</f>
        <v>353.47549999999995</v>
      </c>
      <c r="AJ580">
        <f>StagingTable[[#This Row],[Quantity]] * (1 + ControlPanel!$B$4/100)</f>
        <v>32.4</v>
      </c>
      <c r="AK580">
        <f>StagingTable[[#This Row],[UnitPrice]] * StagingTable[[#This Row],[UpliftedQuantity]] * (1 - StagingTable[[#This Row],[AdjustedDiscountPct]])</f>
        <v>12170.713968000002</v>
      </c>
      <c r="AL580">
        <f>StagingTable[[#This Row],[InflatedUnitCost]] * StagingTable[[#This Row],[UpliftedQuantity]]</f>
        <v>11452.606199999998</v>
      </c>
      <c r="AM580">
        <f>StagingTable[[#This Row],[ScenarioRevenue]] - StagingTable[[#This Row],[ScenarioCost]]</f>
        <v>718.10776800000349</v>
      </c>
    </row>
    <row r="581" spans="1:39" x14ac:dyDescent="0.35">
      <c r="A581" t="s">
        <v>370</v>
      </c>
      <c r="B581" s="6">
        <v>45883</v>
      </c>
      <c r="C581" s="2">
        <v>45911</v>
      </c>
      <c r="D581" t="s">
        <v>648</v>
      </c>
      <c r="E581" t="s">
        <v>655</v>
      </c>
      <c r="F581" t="s">
        <v>670</v>
      </c>
      <c r="G581" t="s">
        <v>703</v>
      </c>
      <c r="H581" t="s">
        <v>711</v>
      </c>
      <c r="I581" t="s">
        <v>721</v>
      </c>
      <c r="J581" t="s">
        <v>728</v>
      </c>
      <c r="K581" t="s">
        <v>1090</v>
      </c>
      <c r="L581" s="8">
        <v>1203.02</v>
      </c>
      <c r="M581" s="8">
        <v>2439.33</v>
      </c>
      <c r="N581" s="8">
        <v>0</v>
      </c>
      <c r="O581">
        <v>4</v>
      </c>
      <c r="P581">
        <f t="shared" si="144"/>
        <v>28</v>
      </c>
      <c r="Q581">
        <f t="shared" si="145"/>
        <v>9757.32</v>
      </c>
      <c r="R581">
        <f t="shared" si="146"/>
        <v>4812.08</v>
      </c>
      <c r="S581">
        <f t="shared" si="147"/>
        <v>4945.24</v>
      </c>
      <c r="T581">
        <f t="shared" si="148"/>
        <v>0.50682359500354601</v>
      </c>
      <c r="U581" t="str">
        <f t="shared" si="149"/>
        <v>Aug-2025</v>
      </c>
      <c r="V581" t="str">
        <f t="shared" si="150"/>
        <v>Q3-2025</v>
      </c>
      <c r="W581" t="str">
        <f t="shared" si="151"/>
        <v>High</v>
      </c>
      <c r="X581" t="str">
        <f t="shared" si="152"/>
        <v>Americas &gt; Brazil &gt; São Paulo</v>
      </c>
      <c r="Y581" t="str" cm="1">
        <f t="array" ref="Y581">TEXT(_xlfn.AGGREGATE(15, 6, IF($E$2:$E$1000=E581, $B$2:$B$1000, ""), 1), "MMM-YYYY")</f>
        <v>Jan-2023</v>
      </c>
      <c r="Z581">
        <f t="shared" si="153"/>
        <v>31</v>
      </c>
      <c r="AA581">
        <f t="shared" si="154"/>
        <v>31</v>
      </c>
      <c r="AB581">
        <f t="shared" si="155"/>
        <v>1460546.9416299989</v>
      </c>
      <c r="AC581">
        <f>SUMIFS($Q$2:Q581, $J$2:J581, J581)</f>
        <v>1206550.62815</v>
      </c>
      <c r="AD581">
        <f t="shared" si="156"/>
        <v>0.82609507011357397</v>
      </c>
      <c r="AE581" t="str">
        <f t="shared" si="157"/>
        <v>B</v>
      </c>
      <c r="AF581">
        <f t="shared" si="158"/>
        <v>0</v>
      </c>
      <c r="AG581">
        <f t="shared" si="159"/>
        <v>0</v>
      </c>
      <c r="AH581">
        <f>MIN(StagingTable[[#This Row],[DiscountPct]], ControlPanel!$B$2/100)</f>
        <v>0</v>
      </c>
      <c r="AI581">
        <f>StagingTable[[#This Row],[UnitCost]] * (1 + ControlPanel!$B$3/100)</f>
        <v>1383.473</v>
      </c>
      <c r="AJ581">
        <f>StagingTable[[#This Row],[Quantity]] * (1 + ControlPanel!$B$4/100)</f>
        <v>4.8</v>
      </c>
      <c r="AK581">
        <f>StagingTable[[#This Row],[UnitPrice]] * StagingTable[[#This Row],[UpliftedQuantity]] * (1 - StagingTable[[#This Row],[AdjustedDiscountPct]])</f>
        <v>11708.784</v>
      </c>
      <c r="AL581">
        <f>StagingTable[[#This Row],[InflatedUnitCost]] * StagingTable[[#This Row],[UpliftedQuantity]]</f>
        <v>6640.6704</v>
      </c>
      <c r="AM581">
        <f>StagingTable[[#This Row],[ScenarioRevenue]] - StagingTable[[#This Row],[ScenarioCost]]</f>
        <v>5068.1135999999997</v>
      </c>
    </row>
    <row r="582" spans="1:39" x14ac:dyDescent="0.35">
      <c r="A582" t="s">
        <v>484</v>
      </c>
      <c r="B582" s="6">
        <v>45060</v>
      </c>
      <c r="C582" s="2">
        <v>45068</v>
      </c>
      <c r="D582" t="s">
        <v>646</v>
      </c>
      <c r="E582" t="s">
        <v>650</v>
      </c>
      <c r="F582" t="s">
        <v>675</v>
      </c>
      <c r="G582" t="s">
        <v>705</v>
      </c>
      <c r="H582" t="s">
        <v>710</v>
      </c>
      <c r="I582" t="s">
        <v>721</v>
      </c>
      <c r="J582" t="s">
        <v>728</v>
      </c>
      <c r="K582" t="s">
        <v>1203</v>
      </c>
      <c r="L582" s="8">
        <v>432.01</v>
      </c>
      <c r="M582" s="8">
        <v>913.78</v>
      </c>
      <c r="N582" s="8">
        <v>4.9000000000000002E-2</v>
      </c>
      <c r="O582">
        <v>11</v>
      </c>
      <c r="P582">
        <f t="shared" si="144"/>
        <v>8</v>
      </c>
      <c r="Q582">
        <f t="shared" si="145"/>
        <v>9559.0525799999996</v>
      </c>
      <c r="R582">
        <f t="shared" si="146"/>
        <v>4752.1099999999997</v>
      </c>
      <c r="S582">
        <f t="shared" si="147"/>
        <v>4806.9425799999999</v>
      </c>
      <c r="T582">
        <f t="shared" si="148"/>
        <v>0.50286809699711899</v>
      </c>
      <c r="U582" t="str">
        <f t="shared" si="149"/>
        <v>May-2023</v>
      </c>
      <c r="V582" t="str">
        <f t="shared" si="150"/>
        <v>Q2-2023</v>
      </c>
      <c r="W582" t="str">
        <f t="shared" si="151"/>
        <v>Medium</v>
      </c>
      <c r="X582" t="str">
        <f t="shared" si="152"/>
        <v>Africa &gt; Kenya &gt; Mombasa</v>
      </c>
      <c r="Y582" t="str" cm="1">
        <f t="array" ref="Y582">TEXT(_xlfn.AGGREGATE(15, 6, IF($E$2:$E$1000=E582, $B$2:$B$1000, ""), 1), "MMM-YYYY")</f>
        <v>Jan-2023</v>
      </c>
      <c r="Z582">
        <f t="shared" si="153"/>
        <v>4</v>
      </c>
      <c r="AA582">
        <f t="shared" si="154"/>
        <v>4</v>
      </c>
      <c r="AB582">
        <f t="shared" si="155"/>
        <v>1460546.9416299989</v>
      </c>
      <c r="AC582">
        <f>SUMIFS($Q$2:Q582, $J$2:J582, J582)</f>
        <v>1216109.6807299999</v>
      </c>
      <c r="AD582">
        <f t="shared" si="156"/>
        <v>0.83263991458761177</v>
      </c>
      <c r="AE582" t="str">
        <f t="shared" si="157"/>
        <v>B</v>
      </c>
      <c r="AF582">
        <f t="shared" si="158"/>
        <v>0</v>
      </c>
      <c r="AG582">
        <f t="shared" si="159"/>
        <v>0</v>
      </c>
      <c r="AH582">
        <f>MIN(StagingTable[[#This Row],[DiscountPct]], ControlPanel!$B$2/100)</f>
        <v>4.9000000000000002E-2</v>
      </c>
      <c r="AI582">
        <f>StagingTable[[#This Row],[UnitCost]] * (1 + ControlPanel!$B$3/100)</f>
        <v>496.81149999999997</v>
      </c>
      <c r="AJ582">
        <f>StagingTable[[#This Row],[Quantity]] * (1 + ControlPanel!$B$4/100)</f>
        <v>13.2</v>
      </c>
      <c r="AK582">
        <f>StagingTable[[#This Row],[UnitPrice]] * StagingTable[[#This Row],[UpliftedQuantity]] * (1 - StagingTable[[#This Row],[AdjustedDiscountPct]])</f>
        <v>11470.863095999999</v>
      </c>
      <c r="AL582">
        <f>StagingTable[[#This Row],[InflatedUnitCost]] * StagingTable[[#This Row],[UpliftedQuantity]]</f>
        <v>6557.9117999999989</v>
      </c>
      <c r="AM582">
        <f>StagingTable[[#This Row],[ScenarioRevenue]] - StagingTable[[#This Row],[ScenarioCost]]</f>
        <v>4912.9512960000002</v>
      </c>
    </row>
    <row r="583" spans="1:39" x14ac:dyDescent="0.35">
      <c r="A583" t="s">
        <v>232</v>
      </c>
      <c r="B583" s="6">
        <v>45576</v>
      </c>
      <c r="C583" s="2">
        <v>45605</v>
      </c>
      <c r="D583" t="s">
        <v>647</v>
      </c>
      <c r="E583" t="s">
        <v>659</v>
      </c>
      <c r="F583" t="s">
        <v>685</v>
      </c>
      <c r="G583" t="s">
        <v>703</v>
      </c>
      <c r="H583" t="s">
        <v>708</v>
      </c>
      <c r="I583" t="s">
        <v>721</v>
      </c>
      <c r="J583" t="s">
        <v>728</v>
      </c>
      <c r="K583" t="s">
        <v>952</v>
      </c>
      <c r="L583" s="8">
        <v>391.64</v>
      </c>
      <c r="M583" s="8">
        <v>504.76</v>
      </c>
      <c r="N583" s="8">
        <v>4.0000000000000001E-3</v>
      </c>
      <c r="O583">
        <v>19</v>
      </c>
      <c r="P583">
        <f t="shared" si="144"/>
        <v>29</v>
      </c>
      <c r="Q583">
        <f t="shared" si="145"/>
        <v>9552.0782400000007</v>
      </c>
      <c r="R583">
        <f t="shared" si="146"/>
        <v>7441.16</v>
      </c>
      <c r="S583">
        <f t="shared" si="147"/>
        <v>2110.9182400000009</v>
      </c>
      <c r="T583">
        <f t="shared" si="148"/>
        <v>0.22099046793402319</v>
      </c>
      <c r="U583" t="str">
        <f t="shared" si="149"/>
        <v>Oct-2024</v>
      </c>
      <c r="V583" t="str">
        <f t="shared" si="150"/>
        <v>Q4-2024</v>
      </c>
      <c r="W583" t="str">
        <f t="shared" si="151"/>
        <v>Low</v>
      </c>
      <c r="X583" t="str">
        <f t="shared" si="152"/>
        <v>Asia &gt; China &gt; Shanghai</v>
      </c>
      <c r="Y583" t="str" cm="1">
        <f t="array" ref="Y583">TEXT(_xlfn.AGGREGATE(15, 6, IF($E$2:$E$1000=E583, $B$2:$B$1000, ""), 1), "MMM-YYYY")</f>
        <v>Jan-2023</v>
      </c>
      <c r="Z583">
        <f t="shared" si="153"/>
        <v>21</v>
      </c>
      <c r="AA583">
        <f t="shared" si="154"/>
        <v>21</v>
      </c>
      <c r="AB583">
        <f t="shared" si="155"/>
        <v>1460546.9416299989</v>
      </c>
      <c r="AC583">
        <f>SUMIFS($Q$2:Q583, $J$2:J583, J583)</f>
        <v>1225661.7589699998</v>
      </c>
      <c r="AD583">
        <f t="shared" si="156"/>
        <v>0.83917998390530157</v>
      </c>
      <c r="AE583" t="str">
        <f t="shared" si="157"/>
        <v>B</v>
      </c>
      <c r="AF583">
        <f t="shared" si="158"/>
        <v>0</v>
      </c>
      <c r="AG583">
        <f t="shared" si="159"/>
        <v>0</v>
      </c>
      <c r="AH583">
        <f>MIN(StagingTable[[#This Row],[DiscountPct]], ControlPanel!$B$2/100)</f>
        <v>4.0000000000000001E-3</v>
      </c>
      <c r="AI583">
        <f>StagingTable[[#This Row],[UnitCost]] * (1 + ControlPanel!$B$3/100)</f>
        <v>450.38599999999997</v>
      </c>
      <c r="AJ583">
        <f>StagingTable[[#This Row],[Quantity]] * (1 + ControlPanel!$B$4/100)</f>
        <v>22.8</v>
      </c>
      <c r="AK583">
        <f>StagingTable[[#This Row],[UnitPrice]] * StagingTable[[#This Row],[UpliftedQuantity]] * (1 - StagingTable[[#This Row],[AdjustedDiscountPct]])</f>
        <v>11462.493888000001</v>
      </c>
      <c r="AL583">
        <f>StagingTable[[#This Row],[InflatedUnitCost]] * StagingTable[[#This Row],[UpliftedQuantity]]</f>
        <v>10268.800799999999</v>
      </c>
      <c r="AM583">
        <f>StagingTable[[#This Row],[ScenarioRevenue]] - StagingTable[[#This Row],[ScenarioCost]]</f>
        <v>1193.6930880000018</v>
      </c>
    </row>
    <row r="584" spans="1:39" x14ac:dyDescent="0.35">
      <c r="A584" t="s">
        <v>254</v>
      </c>
      <c r="B584" s="6">
        <v>45188</v>
      </c>
      <c r="C584" s="2">
        <v>45207</v>
      </c>
      <c r="D584" t="s">
        <v>647</v>
      </c>
      <c r="E584" t="s">
        <v>654</v>
      </c>
      <c r="F584" t="s">
        <v>668</v>
      </c>
      <c r="G584" t="s">
        <v>702</v>
      </c>
      <c r="H584" t="s">
        <v>711</v>
      </c>
      <c r="I584" t="s">
        <v>713</v>
      </c>
      <c r="J584" t="s">
        <v>728</v>
      </c>
      <c r="K584" t="s">
        <v>974</v>
      </c>
      <c r="L584" s="8">
        <v>385.32</v>
      </c>
      <c r="M584" s="8">
        <v>606.76</v>
      </c>
      <c r="N584" s="8">
        <v>8.5999999999999993E-2</v>
      </c>
      <c r="O584">
        <v>17</v>
      </c>
      <c r="P584">
        <f t="shared" si="144"/>
        <v>19</v>
      </c>
      <c r="Q584">
        <f t="shared" si="145"/>
        <v>9427.8368800000007</v>
      </c>
      <c r="R584">
        <f t="shared" si="146"/>
        <v>6550.44</v>
      </c>
      <c r="S584">
        <f t="shared" si="147"/>
        <v>2877.3968800000011</v>
      </c>
      <c r="T584">
        <f t="shared" si="148"/>
        <v>0.30520223425842735</v>
      </c>
      <c r="U584" t="str">
        <f t="shared" si="149"/>
        <v>Sep-2023</v>
      </c>
      <c r="V584" t="str">
        <f t="shared" si="150"/>
        <v>Q3-2023</v>
      </c>
      <c r="W584" t="str">
        <f t="shared" si="151"/>
        <v>Low</v>
      </c>
      <c r="X584" t="str">
        <f t="shared" si="152"/>
        <v>Asia &gt; India &gt; Bengaluru</v>
      </c>
      <c r="Y584" t="str" cm="1">
        <f t="array" ref="Y584">TEXT(_xlfn.AGGREGATE(15, 6, IF($E$2:$E$1000=E584, $B$2:$B$1000, ""), 1), "MMM-YYYY")</f>
        <v>Jan-2023</v>
      </c>
      <c r="Z584">
        <f t="shared" si="153"/>
        <v>8</v>
      </c>
      <c r="AA584">
        <f t="shared" si="154"/>
        <v>8</v>
      </c>
      <c r="AB584">
        <f t="shared" si="155"/>
        <v>1460546.9416299989</v>
      </c>
      <c r="AC584">
        <f>SUMIFS($Q$2:Q584, $J$2:J584, J584)</f>
        <v>1235089.5958499999</v>
      </c>
      <c r="AD584">
        <f t="shared" si="156"/>
        <v>0.84563498826789907</v>
      </c>
      <c r="AE584" t="str">
        <f t="shared" si="157"/>
        <v>B</v>
      </c>
      <c r="AF584">
        <f t="shared" si="158"/>
        <v>0</v>
      </c>
      <c r="AG584">
        <f t="shared" si="159"/>
        <v>0</v>
      </c>
      <c r="AH584">
        <f>MIN(StagingTable[[#This Row],[DiscountPct]], ControlPanel!$B$2/100)</f>
        <v>8.5999999999999993E-2</v>
      </c>
      <c r="AI584">
        <f>StagingTable[[#This Row],[UnitCost]] * (1 + ControlPanel!$B$3/100)</f>
        <v>443.11799999999994</v>
      </c>
      <c r="AJ584">
        <f>StagingTable[[#This Row],[Quantity]] * (1 + ControlPanel!$B$4/100)</f>
        <v>20.399999999999999</v>
      </c>
      <c r="AK584">
        <f>StagingTable[[#This Row],[UnitPrice]] * StagingTable[[#This Row],[UpliftedQuantity]] * (1 - StagingTable[[#This Row],[AdjustedDiscountPct]])</f>
        <v>11313.404256</v>
      </c>
      <c r="AL584">
        <f>StagingTable[[#This Row],[InflatedUnitCost]] * StagingTable[[#This Row],[UpliftedQuantity]]</f>
        <v>9039.6071999999986</v>
      </c>
      <c r="AM584">
        <f>StagingTable[[#This Row],[ScenarioRevenue]] - StagingTable[[#This Row],[ScenarioCost]]</f>
        <v>2273.7970560000012</v>
      </c>
    </row>
    <row r="585" spans="1:39" x14ac:dyDescent="0.35">
      <c r="A585" t="s">
        <v>31</v>
      </c>
      <c r="B585" s="6">
        <v>45636</v>
      </c>
      <c r="C585" s="2">
        <v>45665</v>
      </c>
      <c r="D585" t="s">
        <v>649</v>
      </c>
      <c r="E585" t="s">
        <v>657</v>
      </c>
      <c r="F585" t="s">
        <v>673</v>
      </c>
      <c r="G585" t="s">
        <v>705</v>
      </c>
      <c r="H585" t="s">
        <v>707</v>
      </c>
      <c r="I585" t="s">
        <v>723</v>
      </c>
      <c r="J585" t="s">
        <v>728</v>
      </c>
      <c r="K585" t="s">
        <v>750</v>
      </c>
      <c r="L585" s="8">
        <v>891.08</v>
      </c>
      <c r="M585" s="8">
        <v>1040.0999999999999</v>
      </c>
      <c r="N585" s="8">
        <v>0.109</v>
      </c>
      <c r="O585">
        <v>10</v>
      </c>
      <c r="P585">
        <f t="shared" si="144"/>
        <v>29</v>
      </c>
      <c r="Q585">
        <f t="shared" si="145"/>
        <v>9267.2909999999993</v>
      </c>
      <c r="R585">
        <f t="shared" si="146"/>
        <v>8910.8000000000011</v>
      </c>
      <c r="S585">
        <f t="shared" si="147"/>
        <v>356.49099999999817</v>
      </c>
      <c r="T585">
        <f t="shared" si="148"/>
        <v>3.8467660074556653E-2</v>
      </c>
      <c r="U585" t="str">
        <f t="shared" si="149"/>
        <v>Dec-2024</v>
      </c>
      <c r="V585" t="str">
        <f t="shared" si="150"/>
        <v>Q4-2024</v>
      </c>
      <c r="W585" t="str">
        <f t="shared" si="151"/>
        <v>Medium</v>
      </c>
      <c r="X585" t="str">
        <f t="shared" si="152"/>
        <v>Europe &gt; France &gt; Marseille</v>
      </c>
      <c r="Y585" t="str" cm="1">
        <f t="array" ref="Y585">TEXT(_xlfn.AGGREGATE(15, 6, IF($E$2:$E$1000=E585, $B$2:$B$1000, ""), 1), "MMM-YYYY")</f>
        <v>Jan-2023</v>
      </c>
      <c r="Z585">
        <f t="shared" si="153"/>
        <v>23</v>
      </c>
      <c r="AA585">
        <f t="shared" si="154"/>
        <v>23</v>
      </c>
      <c r="AB585">
        <f t="shared" si="155"/>
        <v>1460546.9416299989</v>
      </c>
      <c r="AC585">
        <f>SUMIFS($Q$2:Q585, $J$2:J585, J585)</f>
        <v>1244356.8868499999</v>
      </c>
      <c r="AD585">
        <f t="shared" si="156"/>
        <v>0.85198007087760796</v>
      </c>
      <c r="AE585" t="str">
        <f t="shared" si="157"/>
        <v>B</v>
      </c>
      <c r="AF585">
        <f t="shared" si="158"/>
        <v>0</v>
      </c>
      <c r="AG585">
        <f t="shared" si="159"/>
        <v>0</v>
      </c>
      <c r="AH585">
        <f>MIN(StagingTable[[#This Row],[DiscountPct]], ControlPanel!$B$2/100)</f>
        <v>0.109</v>
      </c>
      <c r="AI585">
        <f>StagingTable[[#This Row],[UnitCost]] * (1 + ControlPanel!$B$3/100)</f>
        <v>1024.742</v>
      </c>
      <c r="AJ585">
        <f>StagingTable[[#This Row],[Quantity]] * (1 + ControlPanel!$B$4/100)</f>
        <v>12</v>
      </c>
      <c r="AK585">
        <f>StagingTable[[#This Row],[UnitPrice]] * StagingTable[[#This Row],[UpliftedQuantity]] * (1 - StagingTable[[#This Row],[AdjustedDiscountPct]])</f>
        <v>11120.749199999998</v>
      </c>
      <c r="AL585">
        <f>StagingTable[[#This Row],[InflatedUnitCost]] * StagingTable[[#This Row],[UpliftedQuantity]]</f>
        <v>12296.903999999999</v>
      </c>
      <c r="AM585">
        <f>StagingTable[[#This Row],[ScenarioRevenue]] - StagingTable[[#This Row],[ScenarioCost]]</f>
        <v>-1176.1548000000003</v>
      </c>
    </row>
    <row r="586" spans="1:39" x14ac:dyDescent="0.35">
      <c r="A586" t="s">
        <v>54</v>
      </c>
      <c r="B586" s="6">
        <v>45094</v>
      </c>
      <c r="C586" s="2">
        <v>45101</v>
      </c>
      <c r="D586" t="s">
        <v>648</v>
      </c>
      <c r="E586" t="s">
        <v>660</v>
      </c>
      <c r="F586" t="s">
        <v>686</v>
      </c>
      <c r="G586" t="s">
        <v>701</v>
      </c>
      <c r="H586" t="s">
        <v>707</v>
      </c>
      <c r="I586" t="s">
        <v>714</v>
      </c>
      <c r="J586" t="s">
        <v>728</v>
      </c>
      <c r="K586" t="s">
        <v>773</v>
      </c>
      <c r="L586" s="8">
        <v>313.99</v>
      </c>
      <c r="M586" s="8">
        <v>454.42</v>
      </c>
      <c r="N586" s="8">
        <v>0.129</v>
      </c>
      <c r="O586">
        <v>21</v>
      </c>
      <c r="P586">
        <f t="shared" si="144"/>
        <v>7</v>
      </c>
      <c r="Q586">
        <f t="shared" si="145"/>
        <v>8311.7962200000002</v>
      </c>
      <c r="R586">
        <f t="shared" si="146"/>
        <v>6593.79</v>
      </c>
      <c r="S586">
        <f t="shared" si="147"/>
        <v>1718.0062200000002</v>
      </c>
      <c r="T586">
        <f t="shared" si="148"/>
        <v>0.2066949398814785</v>
      </c>
      <c r="U586" t="str">
        <f t="shared" si="149"/>
        <v>Jun-2023</v>
      </c>
      <c r="V586" t="str">
        <f t="shared" si="150"/>
        <v>Q2-2023</v>
      </c>
      <c r="W586" t="str">
        <f t="shared" si="151"/>
        <v>Low</v>
      </c>
      <c r="X586" t="str">
        <f t="shared" si="152"/>
        <v>Americas &gt; USA &gt; San Francisco</v>
      </c>
      <c r="Y586" t="str" cm="1">
        <f t="array" ref="Y586">TEXT(_xlfn.AGGREGATE(15, 6, IF($E$2:$E$1000=E586, $B$2:$B$1000, ""), 1), "MMM-YYYY")</f>
        <v>Jan-2023</v>
      </c>
      <c r="Z586">
        <f t="shared" si="153"/>
        <v>5</v>
      </c>
      <c r="AA586">
        <f t="shared" si="154"/>
        <v>5</v>
      </c>
      <c r="AB586">
        <f t="shared" si="155"/>
        <v>1460546.9416299989</v>
      </c>
      <c r="AC586">
        <f>SUMIFS($Q$2:Q586, $J$2:J586, J586)</f>
        <v>1252668.6830699998</v>
      </c>
      <c r="AD586">
        <f t="shared" si="156"/>
        <v>0.85767095008394401</v>
      </c>
      <c r="AE586" t="str">
        <f t="shared" si="157"/>
        <v>B</v>
      </c>
      <c r="AF586">
        <f t="shared" si="158"/>
        <v>1</v>
      </c>
      <c r="AG586">
        <f t="shared" si="159"/>
        <v>0</v>
      </c>
      <c r="AH586">
        <f>MIN(StagingTable[[#This Row],[DiscountPct]], ControlPanel!$B$2/100)</f>
        <v>0.129</v>
      </c>
      <c r="AI586">
        <f>StagingTable[[#This Row],[UnitCost]] * (1 + ControlPanel!$B$3/100)</f>
        <v>361.08850000000001</v>
      </c>
      <c r="AJ586">
        <f>StagingTable[[#This Row],[Quantity]] * (1 + ControlPanel!$B$4/100)</f>
        <v>25.2</v>
      </c>
      <c r="AK586">
        <f>StagingTable[[#This Row],[UnitPrice]] * StagingTable[[#This Row],[UpliftedQuantity]] * (1 - StagingTable[[#This Row],[AdjustedDiscountPct]])</f>
        <v>9974.1554639999995</v>
      </c>
      <c r="AL586">
        <f>StagingTable[[#This Row],[InflatedUnitCost]] * StagingTable[[#This Row],[UpliftedQuantity]]</f>
        <v>9099.4302000000007</v>
      </c>
      <c r="AM586">
        <f>StagingTable[[#This Row],[ScenarioRevenue]] - StagingTable[[#This Row],[ScenarioCost]]</f>
        <v>874.72526399999879</v>
      </c>
    </row>
    <row r="587" spans="1:39" x14ac:dyDescent="0.35">
      <c r="A587" t="s">
        <v>322</v>
      </c>
      <c r="B587" s="6">
        <v>45679</v>
      </c>
      <c r="C587" s="2">
        <v>45692</v>
      </c>
      <c r="D587" t="s">
        <v>647</v>
      </c>
      <c r="E587" t="s">
        <v>652</v>
      </c>
      <c r="F587" t="s">
        <v>689</v>
      </c>
      <c r="G587" t="s">
        <v>705</v>
      </c>
      <c r="H587" t="s">
        <v>710</v>
      </c>
      <c r="I587" t="s">
        <v>716</v>
      </c>
      <c r="J587" t="s">
        <v>728</v>
      </c>
      <c r="K587" t="s">
        <v>1042</v>
      </c>
      <c r="L587" s="8">
        <v>122.29</v>
      </c>
      <c r="M587" s="8">
        <v>224.95</v>
      </c>
      <c r="N587" s="8">
        <v>0.153</v>
      </c>
      <c r="O587">
        <v>43</v>
      </c>
      <c r="P587">
        <f t="shared" si="144"/>
        <v>13</v>
      </c>
      <c r="Q587">
        <f t="shared" si="145"/>
        <v>8192.9039499999999</v>
      </c>
      <c r="R587">
        <f t="shared" si="146"/>
        <v>5258.47</v>
      </c>
      <c r="S587">
        <f t="shared" si="147"/>
        <v>2934.4339499999996</v>
      </c>
      <c r="T587">
        <f t="shared" si="148"/>
        <v>0.35816774710266192</v>
      </c>
      <c r="U587" t="str">
        <f t="shared" si="149"/>
        <v>Jan-2025</v>
      </c>
      <c r="V587" t="str">
        <f t="shared" si="150"/>
        <v>Q1-2025</v>
      </c>
      <c r="W587" t="str">
        <f t="shared" si="151"/>
        <v>Low</v>
      </c>
      <c r="X587" t="str">
        <f t="shared" si="152"/>
        <v>Asia &gt; Japan &gt; Tokyo</v>
      </c>
      <c r="Y587" t="str" cm="1">
        <f t="array" ref="Y587">TEXT(_xlfn.AGGREGATE(15, 6, IF($E$2:$E$1000=E587, $B$2:$B$1000, ""), 1), "MMM-YYYY")</f>
        <v>Mar-2023</v>
      </c>
      <c r="Z587">
        <f t="shared" si="153"/>
        <v>22</v>
      </c>
      <c r="AA587">
        <f t="shared" si="154"/>
        <v>22</v>
      </c>
      <c r="AB587">
        <f t="shared" si="155"/>
        <v>1460546.9416299989</v>
      </c>
      <c r="AC587">
        <f>SUMIFS($Q$2:Q587, $J$2:J587, J587)</f>
        <v>1260861.5870199997</v>
      </c>
      <c r="AD587">
        <f t="shared" si="156"/>
        <v>0.86328042672346683</v>
      </c>
      <c r="AE587" t="str">
        <f t="shared" si="157"/>
        <v>B</v>
      </c>
      <c r="AF587">
        <f t="shared" si="158"/>
        <v>0</v>
      </c>
      <c r="AG587">
        <f t="shared" si="159"/>
        <v>0</v>
      </c>
      <c r="AH587">
        <f>MIN(StagingTable[[#This Row],[DiscountPct]], ControlPanel!$B$2/100)</f>
        <v>0.153</v>
      </c>
      <c r="AI587">
        <f>StagingTable[[#This Row],[UnitCost]] * (1 + ControlPanel!$B$3/100)</f>
        <v>140.6335</v>
      </c>
      <c r="AJ587">
        <f>StagingTable[[#This Row],[Quantity]] * (1 + ControlPanel!$B$4/100)</f>
        <v>51.6</v>
      </c>
      <c r="AK587">
        <f>StagingTable[[#This Row],[UnitPrice]] * StagingTable[[#This Row],[UpliftedQuantity]] * (1 - StagingTable[[#This Row],[AdjustedDiscountPct]])</f>
        <v>9831.4847399999999</v>
      </c>
      <c r="AL587">
        <f>StagingTable[[#This Row],[InflatedUnitCost]] * StagingTable[[#This Row],[UpliftedQuantity]]</f>
        <v>7256.6886000000004</v>
      </c>
      <c r="AM587">
        <f>StagingTable[[#This Row],[ScenarioRevenue]] - StagingTable[[#This Row],[ScenarioCost]]</f>
        <v>2574.7961399999995</v>
      </c>
    </row>
    <row r="588" spans="1:39" x14ac:dyDescent="0.35">
      <c r="A588" t="s">
        <v>425</v>
      </c>
      <c r="B588" s="6">
        <v>45430</v>
      </c>
      <c r="C588" s="2">
        <v>45433</v>
      </c>
      <c r="D588" t="s">
        <v>649</v>
      </c>
      <c r="E588" t="s">
        <v>657</v>
      </c>
      <c r="F588" t="s">
        <v>673</v>
      </c>
      <c r="G588" t="s">
        <v>703</v>
      </c>
      <c r="H588" t="s">
        <v>709</v>
      </c>
      <c r="I588" t="s">
        <v>726</v>
      </c>
      <c r="J588" t="s">
        <v>728</v>
      </c>
      <c r="K588" t="s">
        <v>1144</v>
      </c>
      <c r="L588" s="8">
        <v>663.66</v>
      </c>
      <c r="M588" s="8">
        <v>824.26</v>
      </c>
      <c r="N588" s="8">
        <v>0.23899999999999999</v>
      </c>
      <c r="O588">
        <v>13</v>
      </c>
      <c r="P588">
        <f t="shared" si="144"/>
        <v>3</v>
      </c>
      <c r="Q588">
        <f t="shared" si="145"/>
        <v>8154.4041799999995</v>
      </c>
      <c r="R588">
        <f t="shared" si="146"/>
        <v>8627.58</v>
      </c>
      <c r="S588">
        <f t="shared" si="147"/>
        <v>-473.17582000000039</v>
      </c>
      <c r="T588">
        <f t="shared" si="148"/>
        <v>-5.8027025587049134E-2</v>
      </c>
      <c r="U588" t="str">
        <f t="shared" si="149"/>
        <v>May-2024</v>
      </c>
      <c r="V588" t="str">
        <f t="shared" si="150"/>
        <v>Q2-2024</v>
      </c>
      <c r="W588" t="str">
        <f t="shared" si="151"/>
        <v>Medium</v>
      </c>
      <c r="X588" t="str">
        <f t="shared" si="152"/>
        <v>Europe &gt; France &gt; Marseille</v>
      </c>
      <c r="Y588" t="str" cm="1">
        <f t="array" ref="Y588">TEXT(_xlfn.AGGREGATE(15, 6, IF($E$2:$E$1000=E588, $B$2:$B$1000, ""), 1), "MMM-YYYY")</f>
        <v>Jan-2023</v>
      </c>
      <c r="Z588">
        <f t="shared" si="153"/>
        <v>16</v>
      </c>
      <c r="AA588">
        <f t="shared" si="154"/>
        <v>16</v>
      </c>
      <c r="AB588">
        <f t="shared" si="155"/>
        <v>1460546.9416299989</v>
      </c>
      <c r="AC588">
        <f>SUMIFS($Q$2:Q588, $J$2:J588, J588)</f>
        <v>1269015.9911999998</v>
      </c>
      <c r="AD588">
        <f t="shared" si="156"/>
        <v>0.8688635435323655</v>
      </c>
      <c r="AE588" t="str">
        <f t="shared" si="157"/>
        <v>B</v>
      </c>
      <c r="AF588">
        <f t="shared" si="158"/>
        <v>1</v>
      </c>
      <c r="AG588">
        <f t="shared" si="159"/>
        <v>1</v>
      </c>
      <c r="AH588">
        <f>MIN(StagingTable[[#This Row],[DiscountPct]], ControlPanel!$B$2/100)</f>
        <v>0.23899999999999999</v>
      </c>
      <c r="AI588">
        <f>StagingTable[[#This Row],[UnitCost]] * (1 + ControlPanel!$B$3/100)</f>
        <v>763.20899999999995</v>
      </c>
      <c r="AJ588">
        <f>StagingTable[[#This Row],[Quantity]] * (1 + ControlPanel!$B$4/100)</f>
        <v>15.6</v>
      </c>
      <c r="AK588">
        <f>StagingTable[[#This Row],[UnitPrice]] * StagingTable[[#This Row],[UpliftedQuantity]] * (1 - StagingTable[[#This Row],[AdjustedDiscountPct]])</f>
        <v>9785.2850159999998</v>
      </c>
      <c r="AL588">
        <f>StagingTable[[#This Row],[InflatedUnitCost]] * StagingTable[[#This Row],[UpliftedQuantity]]</f>
        <v>11906.060399999998</v>
      </c>
      <c r="AM588">
        <f>StagingTable[[#This Row],[ScenarioRevenue]] - StagingTable[[#This Row],[ScenarioCost]]</f>
        <v>-2120.7753839999987</v>
      </c>
    </row>
    <row r="589" spans="1:39" x14ac:dyDescent="0.35">
      <c r="A589" t="s">
        <v>396</v>
      </c>
      <c r="B589" s="6">
        <v>45861</v>
      </c>
      <c r="C589" s="2">
        <v>45886</v>
      </c>
      <c r="D589" t="s">
        <v>649</v>
      </c>
      <c r="E589" t="s">
        <v>658</v>
      </c>
      <c r="F589" t="s">
        <v>674</v>
      </c>
      <c r="G589" t="s">
        <v>702</v>
      </c>
      <c r="H589" t="s">
        <v>708</v>
      </c>
      <c r="I589" t="s">
        <v>714</v>
      </c>
      <c r="J589" t="s">
        <v>728</v>
      </c>
      <c r="K589" t="s">
        <v>1115</v>
      </c>
      <c r="L589" s="8">
        <v>1142.06</v>
      </c>
      <c r="M589" s="8">
        <v>1455</v>
      </c>
      <c r="N589" s="8">
        <v>7.8E-2</v>
      </c>
      <c r="O589">
        <v>6</v>
      </c>
      <c r="P589">
        <f t="shared" si="144"/>
        <v>25</v>
      </c>
      <c r="Q589">
        <f t="shared" si="145"/>
        <v>8049.06</v>
      </c>
      <c r="R589">
        <f t="shared" si="146"/>
        <v>6852.36</v>
      </c>
      <c r="S589">
        <f t="shared" si="147"/>
        <v>1196.7000000000007</v>
      </c>
      <c r="T589">
        <f t="shared" si="148"/>
        <v>0.14867574598773034</v>
      </c>
      <c r="U589" t="str">
        <f t="shared" si="149"/>
        <v>Jul-2025</v>
      </c>
      <c r="V589" t="str">
        <f t="shared" si="150"/>
        <v>Q3-2025</v>
      </c>
      <c r="W589" t="str">
        <f t="shared" si="151"/>
        <v>Medium</v>
      </c>
      <c r="X589" t="str">
        <f t="shared" si="152"/>
        <v>Europe &gt; United Kingdom &gt; Birmingham</v>
      </c>
      <c r="Y589" t="str" cm="1">
        <f t="array" ref="Y589">TEXT(_xlfn.AGGREGATE(15, 6, IF($E$2:$E$1000=E589, $B$2:$B$1000, ""), 1), "MMM-YYYY")</f>
        <v>Jan-2023</v>
      </c>
      <c r="Z589">
        <f t="shared" si="153"/>
        <v>30</v>
      </c>
      <c r="AA589">
        <f t="shared" si="154"/>
        <v>30</v>
      </c>
      <c r="AB589">
        <f t="shared" si="155"/>
        <v>1460546.9416299989</v>
      </c>
      <c r="AC589">
        <f>SUMIFS($Q$2:Q589, $J$2:J589, J589)</f>
        <v>1277065.0511999999</v>
      </c>
      <c r="AD589">
        <f t="shared" si="156"/>
        <v>0.87437453381318264</v>
      </c>
      <c r="AE589" t="str">
        <f t="shared" si="157"/>
        <v>B</v>
      </c>
      <c r="AF589">
        <f t="shared" si="158"/>
        <v>0</v>
      </c>
      <c r="AG589">
        <f t="shared" si="159"/>
        <v>0</v>
      </c>
      <c r="AH589">
        <f>MIN(StagingTable[[#This Row],[DiscountPct]], ControlPanel!$B$2/100)</f>
        <v>7.8E-2</v>
      </c>
      <c r="AI589">
        <f>StagingTable[[#This Row],[UnitCost]] * (1 + ControlPanel!$B$3/100)</f>
        <v>1313.3689999999999</v>
      </c>
      <c r="AJ589">
        <f>StagingTable[[#This Row],[Quantity]] * (1 + ControlPanel!$B$4/100)</f>
        <v>7.1999999999999993</v>
      </c>
      <c r="AK589">
        <f>StagingTable[[#This Row],[UnitPrice]] * StagingTable[[#This Row],[UpliftedQuantity]] * (1 - StagingTable[[#This Row],[AdjustedDiscountPct]])</f>
        <v>9658.8719999999994</v>
      </c>
      <c r="AL589">
        <f>StagingTable[[#This Row],[InflatedUnitCost]] * StagingTable[[#This Row],[UpliftedQuantity]]</f>
        <v>9456.2567999999992</v>
      </c>
      <c r="AM589">
        <f>StagingTable[[#This Row],[ScenarioRevenue]] - StagingTable[[#This Row],[ScenarioCost]]</f>
        <v>202.61520000000019</v>
      </c>
    </row>
    <row r="590" spans="1:39" x14ac:dyDescent="0.35">
      <c r="A590" t="s">
        <v>420</v>
      </c>
      <c r="B590" s="6">
        <v>45646</v>
      </c>
      <c r="C590" s="2">
        <v>45671</v>
      </c>
      <c r="D590" t="s">
        <v>647</v>
      </c>
      <c r="E590" t="s">
        <v>654</v>
      </c>
      <c r="F590" t="s">
        <v>680</v>
      </c>
      <c r="G590" t="s">
        <v>705</v>
      </c>
      <c r="H590" t="s">
        <v>707</v>
      </c>
      <c r="I590" t="s">
        <v>724</v>
      </c>
      <c r="J590" t="s">
        <v>728</v>
      </c>
      <c r="K590" t="s">
        <v>1139</v>
      </c>
      <c r="L590" s="8">
        <v>1361.34</v>
      </c>
      <c r="M590" s="8">
        <v>1737.9</v>
      </c>
      <c r="N590" s="8">
        <v>7.6999999999999999E-2</v>
      </c>
      <c r="O590">
        <v>5</v>
      </c>
      <c r="P590">
        <f t="shared" si="144"/>
        <v>25</v>
      </c>
      <c r="Q590">
        <f t="shared" si="145"/>
        <v>8020.4085000000005</v>
      </c>
      <c r="R590">
        <f t="shared" si="146"/>
        <v>6806.7</v>
      </c>
      <c r="S590">
        <f t="shared" si="147"/>
        <v>1213.7085000000006</v>
      </c>
      <c r="T590">
        <f t="shared" si="148"/>
        <v>0.15132751654731808</v>
      </c>
      <c r="U590" t="str">
        <f t="shared" si="149"/>
        <v>Dec-2024</v>
      </c>
      <c r="V590" t="str">
        <f t="shared" si="150"/>
        <v>Q4-2024</v>
      </c>
      <c r="W590" t="str">
        <f t="shared" si="151"/>
        <v>High</v>
      </c>
      <c r="X590" t="str">
        <f t="shared" si="152"/>
        <v>Asia &gt; India &gt; Delhi</v>
      </c>
      <c r="Y590" t="str" cm="1">
        <f t="array" ref="Y590">TEXT(_xlfn.AGGREGATE(15, 6, IF($E$2:$E$1000=E590, $B$2:$B$1000, ""), 1), "MMM-YYYY")</f>
        <v>Jan-2023</v>
      </c>
      <c r="Z590">
        <f t="shared" si="153"/>
        <v>23</v>
      </c>
      <c r="AA590">
        <f t="shared" si="154"/>
        <v>23</v>
      </c>
      <c r="AB590">
        <f t="shared" si="155"/>
        <v>1460546.9416299989</v>
      </c>
      <c r="AC590">
        <f>SUMIFS($Q$2:Q590, $J$2:J590, J590)</f>
        <v>1285085.4596999998</v>
      </c>
      <c r="AD590">
        <f t="shared" si="156"/>
        <v>0.879865907127791</v>
      </c>
      <c r="AE590" t="str">
        <f t="shared" si="157"/>
        <v>B</v>
      </c>
      <c r="AF590">
        <f t="shared" si="158"/>
        <v>0</v>
      </c>
      <c r="AG590">
        <f t="shared" si="159"/>
        <v>0</v>
      </c>
      <c r="AH590">
        <f>MIN(StagingTable[[#This Row],[DiscountPct]], ControlPanel!$B$2/100)</f>
        <v>7.6999999999999999E-2</v>
      </c>
      <c r="AI590">
        <f>StagingTable[[#This Row],[UnitCost]] * (1 + ControlPanel!$B$3/100)</f>
        <v>1565.5409999999997</v>
      </c>
      <c r="AJ590">
        <f>StagingTable[[#This Row],[Quantity]] * (1 + ControlPanel!$B$4/100)</f>
        <v>6</v>
      </c>
      <c r="AK590">
        <f>StagingTable[[#This Row],[UnitPrice]] * StagingTable[[#This Row],[UpliftedQuantity]] * (1 - StagingTable[[#This Row],[AdjustedDiscountPct]])</f>
        <v>9624.490200000002</v>
      </c>
      <c r="AL590">
        <f>StagingTable[[#This Row],[InflatedUnitCost]] * StagingTable[[#This Row],[UpliftedQuantity]]</f>
        <v>9393.2459999999992</v>
      </c>
      <c r="AM590">
        <f>StagingTable[[#This Row],[ScenarioRevenue]] - StagingTable[[#This Row],[ScenarioCost]]</f>
        <v>231.24420000000282</v>
      </c>
    </row>
    <row r="591" spans="1:39" x14ac:dyDescent="0.35">
      <c r="A591" t="s">
        <v>400</v>
      </c>
      <c r="B591" s="6">
        <v>45789</v>
      </c>
      <c r="C591" s="2">
        <v>45803</v>
      </c>
      <c r="D591" t="s">
        <v>647</v>
      </c>
      <c r="E591" t="s">
        <v>654</v>
      </c>
      <c r="F591" t="s">
        <v>696</v>
      </c>
      <c r="G591" t="s">
        <v>701</v>
      </c>
      <c r="H591" t="s">
        <v>709</v>
      </c>
      <c r="I591" t="s">
        <v>715</v>
      </c>
      <c r="J591" t="s">
        <v>728</v>
      </c>
      <c r="K591" t="s">
        <v>1119</v>
      </c>
      <c r="L591" s="8">
        <v>320.12</v>
      </c>
      <c r="M591" s="8">
        <v>594.41999999999996</v>
      </c>
      <c r="N591" s="8">
        <v>0.104</v>
      </c>
      <c r="O591">
        <v>15</v>
      </c>
      <c r="P591">
        <f t="shared" si="144"/>
        <v>14</v>
      </c>
      <c r="Q591">
        <f t="shared" si="145"/>
        <v>7989.0047999999997</v>
      </c>
      <c r="R591">
        <f t="shared" si="146"/>
        <v>4801.8</v>
      </c>
      <c r="S591">
        <f t="shared" si="147"/>
        <v>3187.2047999999995</v>
      </c>
      <c r="T591">
        <f t="shared" si="148"/>
        <v>0.39894891538931104</v>
      </c>
      <c r="U591" t="str">
        <f t="shared" si="149"/>
        <v>May-2025</v>
      </c>
      <c r="V591" t="str">
        <f t="shared" si="150"/>
        <v>Q2-2025</v>
      </c>
      <c r="W591" t="str">
        <f t="shared" si="151"/>
        <v>Low</v>
      </c>
      <c r="X591" t="str">
        <f t="shared" si="152"/>
        <v>Asia &gt; India &gt; Hyderabad</v>
      </c>
      <c r="Y591" t="str" cm="1">
        <f t="array" ref="Y591">TEXT(_xlfn.AGGREGATE(15, 6, IF($E$2:$E$1000=E591, $B$2:$B$1000, ""), 1), "MMM-YYYY")</f>
        <v>Jan-2023</v>
      </c>
      <c r="Z591">
        <f t="shared" si="153"/>
        <v>28</v>
      </c>
      <c r="AA591">
        <f t="shared" si="154"/>
        <v>28</v>
      </c>
      <c r="AB591">
        <f t="shared" si="155"/>
        <v>1460546.9416299989</v>
      </c>
      <c r="AC591">
        <f>SUMIFS($Q$2:Q591, $J$2:J591, J591)</f>
        <v>1293074.4644999998</v>
      </c>
      <c r="AD591">
        <f t="shared" si="156"/>
        <v>0.88533577911361305</v>
      </c>
      <c r="AE591" t="str">
        <f t="shared" si="157"/>
        <v>B</v>
      </c>
      <c r="AF591">
        <f t="shared" si="158"/>
        <v>0</v>
      </c>
      <c r="AG591">
        <f t="shared" si="159"/>
        <v>0</v>
      </c>
      <c r="AH591">
        <f>MIN(StagingTable[[#This Row],[DiscountPct]], ControlPanel!$B$2/100)</f>
        <v>0.104</v>
      </c>
      <c r="AI591">
        <f>StagingTable[[#This Row],[UnitCost]] * (1 + ControlPanel!$B$3/100)</f>
        <v>368.13799999999998</v>
      </c>
      <c r="AJ591">
        <f>StagingTable[[#This Row],[Quantity]] * (1 + ControlPanel!$B$4/100)</f>
        <v>18</v>
      </c>
      <c r="AK591">
        <f>StagingTable[[#This Row],[UnitPrice]] * StagingTable[[#This Row],[UpliftedQuantity]] * (1 - StagingTable[[#This Row],[AdjustedDiscountPct]])</f>
        <v>9586.8057599999993</v>
      </c>
      <c r="AL591">
        <f>StagingTable[[#This Row],[InflatedUnitCost]] * StagingTable[[#This Row],[UpliftedQuantity]]</f>
        <v>6626.4839999999995</v>
      </c>
      <c r="AM591">
        <f>StagingTable[[#This Row],[ScenarioRevenue]] - StagingTable[[#This Row],[ScenarioCost]]</f>
        <v>2960.3217599999998</v>
      </c>
    </row>
    <row r="592" spans="1:39" x14ac:dyDescent="0.35">
      <c r="A592" t="s">
        <v>107</v>
      </c>
      <c r="B592" s="6">
        <v>45101</v>
      </c>
      <c r="C592" s="2">
        <v>45108</v>
      </c>
      <c r="D592" t="s">
        <v>648</v>
      </c>
      <c r="E592" t="s">
        <v>655</v>
      </c>
      <c r="F592" t="s">
        <v>692</v>
      </c>
      <c r="G592" t="s">
        <v>703</v>
      </c>
      <c r="H592" t="s">
        <v>707</v>
      </c>
      <c r="I592" t="s">
        <v>718</v>
      </c>
      <c r="J592" t="s">
        <v>728</v>
      </c>
      <c r="K592" t="s">
        <v>826</v>
      </c>
      <c r="L592" s="8">
        <v>804.01</v>
      </c>
      <c r="M592" s="8">
        <v>1405.07</v>
      </c>
      <c r="N592" s="8">
        <v>9.6000000000000002E-2</v>
      </c>
      <c r="O592">
        <v>6</v>
      </c>
      <c r="P592">
        <f t="shared" si="144"/>
        <v>7</v>
      </c>
      <c r="Q592">
        <f t="shared" si="145"/>
        <v>7621.0996800000003</v>
      </c>
      <c r="R592">
        <f t="shared" si="146"/>
        <v>4824.0599999999995</v>
      </c>
      <c r="S592">
        <f t="shared" si="147"/>
        <v>2797.0396800000008</v>
      </c>
      <c r="T592">
        <f t="shared" si="148"/>
        <v>0.3670126093928745</v>
      </c>
      <c r="U592" t="str">
        <f t="shared" si="149"/>
        <v>Jun-2023</v>
      </c>
      <c r="V592" t="str">
        <f t="shared" si="150"/>
        <v>Q2-2023</v>
      </c>
      <c r="W592" t="str">
        <f t="shared" si="151"/>
        <v>Medium</v>
      </c>
      <c r="X592" t="str">
        <f t="shared" si="152"/>
        <v>Americas &gt; Brazil &gt; Rio de Janeiro</v>
      </c>
      <c r="Y592" t="str" cm="1">
        <f t="array" ref="Y592">TEXT(_xlfn.AGGREGATE(15, 6, IF($E$2:$E$1000=E592, $B$2:$B$1000, ""), 1), "MMM-YYYY")</f>
        <v>Jan-2023</v>
      </c>
      <c r="Z592">
        <f t="shared" si="153"/>
        <v>5</v>
      </c>
      <c r="AA592">
        <f t="shared" si="154"/>
        <v>5</v>
      </c>
      <c r="AB592">
        <f t="shared" si="155"/>
        <v>1460546.9416299989</v>
      </c>
      <c r="AC592">
        <f>SUMIFS($Q$2:Q592, $J$2:J592, J592)</f>
        <v>1300695.5641799998</v>
      </c>
      <c r="AD592">
        <f t="shared" si="156"/>
        <v>0.89055375565567108</v>
      </c>
      <c r="AE592" t="str">
        <f t="shared" si="157"/>
        <v>B</v>
      </c>
      <c r="AF592">
        <f t="shared" si="158"/>
        <v>1</v>
      </c>
      <c r="AG592">
        <f t="shared" si="159"/>
        <v>0</v>
      </c>
      <c r="AH592">
        <f>MIN(StagingTable[[#This Row],[DiscountPct]], ControlPanel!$B$2/100)</f>
        <v>9.6000000000000002E-2</v>
      </c>
      <c r="AI592">
        <f>StagingTable[[#This Row],[UnitCost]] * (1 + ControlPanel!$B$3/100)</f>
        <v>924.61149999999986</v>
      </c>
      <c r="AJ592">
        <f>StagingTable[[#This Row],[Quantity]] * (1 + ControlPanel!$B$4/100)</f>
        <v>7.1999999999999993</v>
      </c>
      <c r="AK592">
        <f>StagingTable[[#This Row],[UnitPrice]] * StagingTable[[#This Row],[UpliftedQuantity]] * (1 - StagingTable[[#This Row],[AdjustedDiscountPct]])</f>
        <v>9145.3196159999989</v>
      </c>
      <c r="AL592">
        <f>StagingTable[[#This Row],[InflatedUnitCost]] * StagingTable[[#This Row],[UpliftedQuantity]]</f>
        <v>6657.2027999999982</v>
      </c>
      <c r="AM592">
        <f>StagingTable[[#This Row],[ScenarioRevenue]] - StagingTable[[#This Row],[ScenarioCost]]</f>
        <v>2488.1168160000007</v>
      </c>
    </row>
    <row r="593" spans="1:39" x14ac:dyDescent="0.35">
      <c r="A593" t="s">
        <v>167</v>
      </c>
      <c r="B593" s="6">
        <v>45267</v>
      </c>
      <c r="C593" s="2">
        <v>45274</v>
      </c>
      <c r="D593" t="s">
        <v>647</v>
      </c>
      <c r="E593" t="s">
        <v>652</v>
      </c>
      <c r="F593" t="s">
        <v>689</v>
      </c>
      <c r="G593" t="s">
        <v>703</v>
      </c>
      <c r="H593" t="s">
        <v>709</v>
      </c>
      <c r="I593" t="s">
        <v>722</v>
      </c>
      <c r="J593" t="s">
        <v>728</v>
      </c>
      <c r="K593" t="s">
        <v>886</v>
      </c>
      <c r="L593" s="8">
        <v>1097.5899999999999</v>
      </c>
      <c r="M593" s="8">
        <v>845.55</v>
      </c>
      <c r="N593" s="8">
        <v>0.184</v>
      </c>
      <c r="O593">
        <v>11</v>
      </c>
      <c r="P593">
        <f t="shared" si="144"/>
        <v>7</v>
      </c>
      <c r="Q593">
        <f t="shared" si="145"/>
        <v>7589.6567999999997</v>
      </c>
      <c r="R593">
        <f t="shared" si="146"/>
        <v>12073.49</v>
      </c>
      <c r="S593">
        <f t="shared" si="147"/>
        <v>-4483.8332</v>
      </c>
      <c r="T593">
        <f t="shared" si="148"/>
        <v>-0.59078207594314414</v>
      </c>
      <c r="U593" t="str">
        <f t="shared" si="149"/>
        <v>Dec-2023</v>
      </c>
      <c r="V593" t="str">
        <f t="shared" si="150"/>
        <v>Q4-2023</v>
      </c>
      <c r="W593" t="str">
        <f t="shared" si="151"/>
        <v>Medium</v>
      </c>
      <c r="X593" t="str">
        <f t="shared" si="152"/>
        <v>Asia &gt; Japan &gt; Tokyo</v>
      </c>
      <c r="Y593" t="str" cm="1">
        <f t="array" ref="Y593">TEXT(_xlfn.AGGREGATE(15, 6, IF($E$2:$E$1000=E593, $B$2:$B$1000, ""), 1), "MMM-YYYY")</f>
        <v>Mar-2023</v>
      </c>
      <c r="Z593">
        <f t="shared" si="153"/>
        <v>9</v>
      </c>
      <c r="AA593">
        <f t="shared" si="154"/>
        <v>9</v>
      </c>
      <c r="AB593">
        <f t="shared" si="155"/>
        <v>1460546.9416299989</v>
      </c>
      <c r="AC593">
        <f>SUMIFS($Q$2:Q593, $J$2:J593, J593)</f>
        <v>1308285.2209799998</v>
      </c>
      <c r="AD593">
        <f t="shared" si="156"/>
        <v>0.89575020404337569</v>
      </c>
      <c r="AE593" t="str">
        <f t="shared" si="157"/>
        <v>B</v>
      </c>
      <c r="AF593">
        <f t="shared" si="158"/>
        <v>1</v>
      </c>
      <c r="AG593">
        <f t="shared" si="159"/>
        <v>0</v>
      </c>
      <c r="AH593">
        <f>MIN(StagingTable[[#This Row],[DiscountPct]], ControlPanel!$B$2/100)</f>
        <v>0.184</v>
      </c>
      <c r="AI593">
        <f>StagingTable[[#This Row],[UnitCost]] * (1 + ControlPanel!$B$3/100)</f>
        <v>1262.2284999999997</v>
      </c>
      <c r="AJ593">
        <f>StagingTable[[#This Row],[Quantity]] * (1 + ControlPanel!$B$4/100)</f>
        <v>13.2</v>
      </c>
      <c r="AK593">
        <f>StagingTable[[#This Row],[UnitPrice]] * StagingTable[[#This Row],[UpliftedQuantity]] * (1 - StagingTable[[#This Row],[AdjustedDiscountPct]])</f>
        <v>9107.5881599999993</v>
      </c>
      <c r="AL593">
        <f>StagingTable[[#This Row],[InflatedUnitCost]] * StagingTable[[#This Row],[UpliftedQuantity]]</f>
        <v>16661.416199999996</v>
      </c>
      <c r="AM593">
        <f>StagingTable[[#This Row],[ScenarioRevenue]] - StagingTable[[#This Row],[ScenarioCost]]</f>
        <v>-7553.8280399999967</v>
      </c>
    </row>
    <row r="594" spans="1:39" x14ac:dyDescent="0.35">
      <c r="A594" t="s">
        <v>405</v>
      </c>
      <c r="B594" s="6">
        <v>45514</v>
      </c>
      <c r="C594" s="2">
        <v>45542</v>
      </c>
      <c r="D594" t="s">
        <v>649</v>
      </c>
      <c r="E594" t="s">
        <v>657</v>
      </c>
      <c r="F594" t="s">
        <v>673</v>
      </c>
      <c r="G594" t="s">
        <v>703</v>
      </c>
      <c r="H594" t="s">
        <v>711</v>
      </c>
      <c r="I594" t="s">
        <v>721</v>
      </c>
      <c r="J594" t="s">
        <v>728</v>
      </c>
      <c r="K594" t="s">
        <v>1124</v>
      </c>
      <c r="L594" s="8">
        <v>229.96</v>
      </c>
      <c r="M594" s="8">
        <v>564.26</v>
      </c>
      <c r="N594" s="8">
        <v>0.105</v>
      </c>
      <c r="O594">
        <v>15</v>
      </c>
      <c r="P594">
        <f t="shared" si="144"/>
        <v>28</v>
      </c>
      <c r="Q594">
        <f t="shared" si="145"/>
        <v>7575.1904999999997</v>
      </c>
      <c r="R594">
        <f t="shared" si="146"/>
        <v>3449.4</v>
      </c>
      <c r="S594">
        <f t="shared" si="147"/>
        <v>4125.7904999999992</v>
      </c>
      <c r="T594">
        <f t="shared" si="148"/>
        <v>0.54464511486542799</v>
      </c>
      <c r="U594" t="str">
        <f t="shared" si="149"/>
        <v>Aug-2024</v>
      </c>
      <c r="V594" t="str">
        <f t="shared" si="150"/>
        <v>Q3-2024</v>
      </c>
      <c r="W594" t="str">
        <f t="shared" si="151"/>
        <v>Low</v>
      </c>
      <c r="X594" t="str">
        <f t="shared" si="152"/>
        <v>Europe &gt; France &gt; Marseille</v>
      </c>
      <c r="Y594" t="str" cm="1">
        <f t="array" ref="Y594">TEXT(_xlfn.AGGREGATE(15, 6, IF($E$2:$E$1000=E594, $B$2:$B$1000, ""), 1), "MMM-YYYY")</f>
        <v>Jan-2023</v>
      </c>
      <c r="Z594">
        <f t="shared" si="153"/>
        <v>19</v>
      </c>
      <c r="AA594">
        <f t="shared" si="154"/>
        <v>19</v>
      </c>
      <c r="AB594">
        <f t="shared" si="155"/>
        <v>1460546.9416299989</v>
      </c>
      <c r="AC594">
        <f>SUMIFS($Q$2:Q594, $J$2:J594, J594)</f>
        <v>1315860.4114799998</v>
      </c>
      <c r="AD594">
        <f t="shared" si="156"/>
        <v>0.90093674771690246</v>
      </c>
      <c r="AE594" t="str">
        <f t="shared" si="157"/>
        <v>B</v>
      </c>
      <c r="AF594">
        <f t="shared" si="158"/>
        <v>0</v>
      </c>
      <c r="AG594">
        <f t="shared" si="159"/>
        <v>0</v>
      </c>
      <c r="AH594">
        <f>MIN(StagingTable[[#This Row],[DiscountPct]], ControlPanel!$B$2/100)</f>
        <v>0.105</v>
      </c>
      <c r="AI594">
        <f>StagingTable[[#This Row],[UnitCost]] * (1 + ControlPanel!$B$3/100)</f>
        <v>264.45400000000001</v>
      </c>
      <c r="AJ594">
        <f>StagingTable[[#This Row],[Quantity]] * (1 + ControlPanel!$B$4/100)</f>
        <v>18</v>
      </c>
      <c r="AK594">
        <f>StagingTable[[#This Row],[UnitPrice]] * StagingTable[[#This Row],[UpliftedQuantity]] * (1 - StagingTable[[#This Row],[AdjustedDiscountPct]])</f>
        <v>9090.2286000000004</v>
      </c>
      <c r="AL594">
        <f>StagingTable[[#This Row],[InflatedUnitCost]] * StagingTable[[#This Row],[UpliftedQuantity]]</f>
        <v>4760.1720000000005</v>
      </c>
      <c r="AM594">
        <f>StagingTable[[#This Row],[ScenarioRevenue]] - StagingTable[[#This Row],[ScenarioCost]]</f>
        <v>4330.0565999999999</v>
      </c>
    </row>
    <row r="595" spans="1:39" x14ac:dyDescent="0.35">
      <c r="A595" t="s">
        <v>165</v>
      </c>
      <c r="B595" s="6">
        <v>45763</v>
      </c>
      <c r="C595" s="2">
        <v>45793</v>
      </c>
      <c r="D595" t="s">
        <v>648</v>
      </c>
      <c r="E595" t="s">
        <v>653</v>
      </c>
      <c r="F595" t="s">
        <v>681</v>
      </c>
      <c r="G595" t="s">
        <v>706</v>
      </c>
      <c r="H595" t="s">
        <v>710</v>
      </c>
      <c r="I595" t="s">
        <v>723</v>
      </c>
      <c r="J595" t="s">
        <v>728</v>
      </c>
      <c r="K595" t="s">
        <v>884</v>
      </c>
      <c r="L595" s="8">
        <v>763.32</v>
      </c>
      <c r="M595" s="8">
        <v>568.29</v>
      </c>
      <c r="N595" s="8">
        <v>0.13100000000000001</v>
      </c>
      <c r="O595">
        <v>15</v>
      </c>
      <c r="P595">
        <f t="shared" si="144"/>
        <v>30</v>
      </c>
      <c r="Q595">
        <f t="shared" si="145"/>
        <v>7407.6601499999988</v>
      </c>
      <c r="R595">
        <f t="shared" si="146"/>
        <v>11449.800000000001</v>
      </c>
      <c r="S595">
        <f t="shared" si="147"/>
        <v>-4042.1398500000023</v>
      </c>
      <c r="T595">
        <f t="shared" si="148"/>
        <v>-0.54567026134426577</v>
      </c>
      <c r="U595" t="str">
        <f t="shared" si="149"/>
        <v>Apr-2025</v>
      </c>
      <c r="V595" t="str">
        <f t="shared" si="150"/>
        <v>Q2-2025</v>
      </c>
      <c r="W595" t="str">
        <f t="shared" si="151"/>
        <v>Low</v>
      </c>
      <c r="X595" t="str">
        <f t="shared" si="152"/>
        <v>Americas &gt; Canada &gt; Montreal</v>
      </c>
      <c r="Y595" t="str" cm="1">
        <f t="array" ref="Y595">TEXT(_xlfn.AGGREGATE(15, 6, IF($E$2:$E$1000=E595, $B$2:$B$1000, ""), 1), "MMM-YYYY")</f>
        <v>Jan-2023</v>
      </c>
      <c r="Z595">
        <f t="shared" si="153"/>
        <v>27</v>
      </c>
      <c r="AA595">
        <f t="shared" si="154"/>
        <v>27</v>
      </c>
      <c r="AB595">
        <f t="shared" si="155"/>
        <v>1460546.9416299989</v>
      </c>
      <c r="AC595">
        <f>SUMIFS($Q$2:Q595, $J$2:J595, J595)</f>
        <v>1323268.0716299997</v>
      </c>
      <c r="AD595">
        <f t="shared" si="156"/>
        <v>0.90600858754543467</v>
      </c>
      <c r="AE595" t="str">
        <f t="shared" si="157"/>
        <v>B</v>
      </c>
      <c r="AF595">
        <f t="shared" si="158"/>
        <v>0</v>
      </c>
      <c r="AG595">
        <f t="shared" si="159"/>
        <v>0</v>
      </c>
      <c r="AH595">
        <f>MIN(StagingTable[[#This Row],[DiscountPct]], ControlPanel!$B$2/100)</f>
        <v>0.13100000000000001</v>
      </c>
      <c r="AI595">
        <f>StagingTable[[#This Row],[UnitCost]] * (1 + ControlPanel!$B$3/100)</f>
        <v>877.81799999999998</v>
      </c>
      <c r="AJ595">
        <f>StagingTable[[#This Row],[Quantity]] * (1 + ControlPanel!$B$4/100)</f>
        <v>18</v>
      </c>
      <c r="AK595">
        <f>StagingTable[[#This Row],[UnitPrice]] * StagingTable[[#This Row],[UpliftedQuantity]] * (1 - StagingTable[[#This Row],[AdjustedDiscountPct]])</f>
        <v>8889.19218</v>
      </c>
      <c r="AL595">
        <f>StagingTable[[#This Row],[InflatedUnitCost]] * StagingTable[[#This Row],[UpliftedQuantity]]</f>
        <v>15800.724</v>
      </c>
      <c r="AM595">
        <f>StagingTable[[#This Row],[ScenarioRevenue]] - StagingTable[[#This Row],[ScenarioCost]]</f>
        <v>-6911.5318200000002</v>
      </c>
    </row>
    <row r="596" spans="1:39" x14ac:dyDescent="0.35">
      <c r="A596" t="s">
        <v>458</v>
      </c>
      <c r="B596" s="6">
        <v>45560</v>
      </c>
      <c r="C596" s="2">
        <v>45568</v>
      </c>
      <c r="D596" t="s">
        <v>648</v>
      </c>
      <c r="E596" t="s">
        <v>653</v>
      </c>
      <c r="F596" t="s">
        <v>667</v>
      </c>
      <c r="G596" t="s">
        <v>704</v>
      </c>
      <c r="H596" t="s">
        <v>708</v>
      </c>
      <c r="I596" t="s">
        <v>718</v>
      </c>
      <c r="J596" t="s">
        <v>728</v>
      </c>
      <c r="K596" t="s">
        <v>1177</v>
      </c>
      <c r="L596" s="8">
        <v>558.19000000000005</v>
      </c>
      <c r="M596" s="8">
        <v>1031.6400000000001</v>
      </c>
      <c r="N596" s="8">
        <v>0</v>
      </c>
      <c r="O596">
        <v>7</v>
      </c>
      <c r="P596">
        <f t="shared" si="144"/>
        <v>8</v>
      </c>
      <c r="Q596">
        <f t="shared" si="145"/>
        <v>7221.4800000000005</v>
      </c>
      <c r="R596">
        <f t="shared" si="146"/>
        <v>3907.3300000000004</v>
      </c>
      <c r="S596">
        <f t="shared" si="147"/>
        <v>3314.15</v>
      </c>
      <c r="T596">
        <f t="shared" si="148"/>
        <v>0.45892947152107322</v>
      </c>
      <c r="U596" t="str">
        <f t="shared" si="149"/>
        <v>Sep-2024</v>
      </c>
      <c r="V596" t="str">
        <f t="shared" si="150"/>
        <v>Q3-2024</v>
      </c>
      <c r="W596" t="str">
        <f t="shared" si="151"/>
        <v>Medium</v>
      </c>
      <c r="X596" t="str">
        <f t="shared" si="152"/>
        <v>Americas &gt; Canada &gt; Toronto</v>
      </c>
      <c r="Y596" t="str" cm="1">
        <f t="array" ref="Y596">TEXT(_xlfn.AGGREGATE(15, 6, IF($E$2:$E$1000=E596, $B$2:$B$1000, ""), 1), "MMM-YYYY")</f>
        <v>Jan-2023</v>
      </c>
      <c r="Z596">
        <f t="shared" si="153"/>
        <v>20</v>
      </c>
      <c r="AA596">
        <f t="shared" si="154"/>
        <v>20</v>
      </c>
      <c r="AB596">
        <f t="shared" si="155"/>
        <v>1460546.9416299989</v>
      </c>
      <c r="AC596">
        <f>SUMIFS($Q$2:Q596, $J$2:J596, J596)</f>
        <v>1330489.5516299997</v>
      </c>
      <c r="AD596">
        <f t="shared" si="156"/>
        <v>0.91095295447686697</v>
      </c>
      <c r="AE596" t="str">
        <f t="shared" si="157"/>
        <v>B</v>
      </c>
      <c r="AF596">
        <f t="shared" si="158"/>
        <v>0</v>
      </c>
      <c r="AG596">
        <f t="shared" si="159"/>
        <v>0</v>
      </c>
      <c r="AH596">
        <f>MIN(StagingTable[[#This Row],[DiscountPct]], ControlPanel!$B$2/100)</f>
        <v>0</v>
      </c>
      <c r="AI596">
        <f>StagingTable[[#This Row],[UnitCost]] * (1 + ControlPanel!$B$3/100)</f>
        <v>641.91849999999999</v>
      </c>
      <c r="AJ596">
        <f>StagingTable[[#This Row],[Quantity]] * (1 + ControlPanel!$B$4/100)</f>
        <v>8.4</v>
      </c>
      <c r="AK596">
        <f>StagingTable[[#This Row],[UnitPrice]] * StagingTable[[#This Row],[UpliftedQuantity]] * (1 - StagingTable[[#This Row],[AdjustedDiscountPct]])</f>
        <v>8665.7760000000017</v>
      </c>
      <c r="AL596">
        <f>StagingTable[[#This Row],[InflatedUnitCost]] * StagingTable[[#This Row],[UpliftedQuantity]]</f>
        <v>5392.1154000000006</v>
      </c>
      <c r="AM596">
        <f>StagingTable[[#This Row],[ScenarioRevenue]] - StagingTable[[#This Row],[ScenarioCost]]</f>
        <v>3273.6606000000011</v>
      </c>
    </row>
    <row r="597" spans="1:39" x14ac:dyDescent="0.35">
      <c r="A597" t="s">
        <v>163</v>
      </c>
      <c r="B597" s="6">
        <v>45183</v>
      </c>
      <c r="C597" s="2">
        <v>45185</v>
      </c>
      <c r="D597" t="s">
        <v>649</v>
      </c>
      <c r="E597" t="s">
        <v>657</v>
      </c>
      <c r="F597" t="s">
        <v>679</v>
      </c>
      <c r="G597" t="s">
        <v>703</v>
      </c>
      <c r="H597" t="s">
        <v>711</v>
      </c>
      <c r="I597" t="s">
        <v>717</v>
      </c>
      <c r="J597" t="s">
        <v>728</v>
      </c>
      <c r="K597" t="s">
        <v>882</v>
      </c>
      <c r="L597" s="8">
        <v>376.83</v>
      </c>
      <c r="M597" s="8">
        <v>732.88</v>
      </c>
      <c r="N597" s="8">
        <v>0.188</v>
      </c>
      <c r="O597">
        <v>12</v>
      </c>
      <c r="P597">
        <f t="shared" si="144"/>
        <v>2</v>
      </c>
      <c r="Q597">
        <f t="shared" si="145"/>
        <v>7141.1827199999998</v>
      </c>
      <c r="R597">
        <f t="shared" si="146"/>
        <v>4521.96</v>
      </c>
      <c r="S597">
        <f t="shared" si="147"/>
        <v>2619.2227199999998</v>
      </c>
      <c r="T597">
        <f t="shared" si="148"/>
        <v>0.36677716040852121</v>
      </c>
      <c r="U597" t="str">
        <f t="shared" si="149"/>
        <v>Sep-2023</v>
      </c>
      <c r="V597" t="str">
        <f t="shared" si="150"/>
        <v>Q3-2023</v>
      </c>
      <c r="W597" t="str">
        <f t="shared" si="151"/>
        <v>Low</v>
      </c>
      <c r="X597" t="str">
        <f t="shared" si="152"/>
        <v>Europe &gt; France &gt; Lyon</v>
      </c>
      <c r="Y597" t="str" cm="1">
        <f t="array" ref="Y597">TEXT(_xlfn.AGGREGATE(15, 6, IF($E$2:$E$1000=E597, $B$2:$B$1000, ""), 1), "MMM-YYYY")</f>
        <v>Jan-2023</v>
      </c>
      <c r="Z597">
        <f t="shared" si="153"/>
        <v>8</v>
      </c>
      <c r="AA597">
        <f t="shared" si="154"/>
        <v>8</v>
      </c>
      <c r="AB597">
        <f t="shared" si="155"/>
        <v>1460546.9416299989</v>
      </c>
      <c r="AC597">
        <f>SUMIFS($Q$2:Q597, $J$2:J597, J597)</f>
        <v>1337630.7343499996</v>
      </c>
      <c r="AD597">
        <f t="shared" si="156"/>
        <v>0.91584234386686514</v>
      </c>
      <c r="AE597" t="str">
        <f t="shared" si="157"/>
        <v>B</v>
      </c>
      <c r="AF597">
        <f t="shared" si="158"/>
        <v>1</v>
      </c>
      <c r="AG597">
        <f t="shared" si="159"/>
        <v>0</v>
      </c>
      <c r="AH597">
        <f>MIN(StagingTable[[#This Row],[DiscountPct]], ControlPanel!$B$2/100)</f>
        <v>0.188</v>
      </c>
      <c r="AI597">
        <f>StagingTable[[#This Row],[UnitCost]] * (1 + ControlPanel!$B$3/100)</f>
        <v>433.35449999999997</v>
      </c>
      <c r="AJ597">
        <f>StagingTable[[#This Row],[Quantity]] * (1 + ControlPanel!$B$4/100)</f>
        <v>14.399999999999999</v>
      </c>
      <c r="AK597">
        <f>StagingTable[[#This Row],[UnitPrice]] * StagingTable[[#This Row],[UpliftedQuantity]] * (1 - StagingTable[[#This Row],[AdjustedDiscountPct]])</f>
        <v>8569.4192640000001</v>
      </c>
      <c r="AL597">
        <f>StagingTable[[#This Row],[InflatedUnitCost]] * StagingTable[[#This Row],[UpliftedQuantity]]</f>
        <v>6240.304799999999</v>
      </c>
      <c r="AM597">
        <f>StagingTable[[#This Row],[ScenarioRevenue]] - StagingTable[[#This Row],[ScenarioCost]]</f>
        <v>2329.1144640000011</v>
      </c>
    </row>
    <row r="598" spans="1:39" x14ac:dyDescent="0.35">
      <c r="A598" t="s">
        <v>632</v>
      </c>
      <c r="B598" s="6">
        <v>45849</v>
      </c>
      <c r="C598" s="2">
        <v>45854</v>
      </c>
      <c r="D598" t="s">
        <v>649</v>
      </c>
      <c r="E598" t="s">
        <v>658</v>
      </c>
      <c r="F598" t="s">
        <v>683</v>
      </c>
      <c r="G598" t="s">
        <v>706</v>
      </c>
      <c r="H598" t="s">
        <v>708</v>
      </c>
      <c r="I598" t="s">
        <v>723</v>
      </c>
      <c r="J598" t="s">
        <v>728</v>
      </c>
      <c r="K598" t="s">
        <v>1350</v>
      </c>
      <c r="L598" s="8">
        <v>930.03</v>
      </c>
      <c r="M598" s="8">
        <v>1086.68</v>
      </c>
      <c r="N598" s="8">
        <v>0.109</v>
      </c>
      <c r="O598">
        <v>7</v>
      </c>
      <c r="P598">
        <f t="shared" si="144"/>
        <v>5</v>
      </c>
      <c r="Q598">
        <f t="shared" si="145"/>
        <v>6777.6231600000001</v>
      </c>
      <c r="R598">
        <f t="shared" si="146"/>
        <v>6510.21</v>
      </c>
      <c r="S598">
        <f t="shared" si="147"/>
        <v>267.41316000000006</v>
      </c>
      <c r="T598">
        <f t="shared" si="148"/>
        <v>3.9455300728168552E-2</v>
      </c>
      <c r="U598" t="str">
        <f t="shared" si="149"/>
        <v>Jul-2025</v>
      </c>
      <c r="V598" t="str">
        <f t="shared" si="150"/>
        <v>Q3-2025</v>
      </c>
      <c r="W598" t="str">
        <f t="shared" si="151"/>
        <v>Medium</v>
      </c>
      <c r="X598" t="str">
        <f t="shared" si="152"/>
        <v>Europe &gt; United Kingdom &gt; London</v>
      </c>
      <c r="Y598" t="str" cm="1">
        <f t="array" ref="Y598">TEXT(_xlfn.AGGREGATE(15, 6, IF($E$2:$E$1000=E598, $B$2:$B$1000, ""), 1), "MMM-YYYY")</f>
        <v>Jan-2023</v>
      </c>
      <c r="Z598">
        <f t="shared" si="153"/>
        <v>30</v>
      </c>
      <c r="AA598">
        <f t="shared" si="154"/>
        <v>30</v>
      </c>
      <c r="AB598">
        <f t="shared" si="155"/>
        <v>1460546.9416299989</v>
      </c>
      <c r="AC598">
        <f>SUMIFS($Q$2:Q598, $J$2:J598, J598)</f>
        <v>1344408.3575099995</v>
      </c>
      <c r="AD598">
        <f t="shared" si="156"/>
        <v>0.9204828131094599</v>
      </c>
      <c r="AE598" t="str">
        <f t="shared" si="157"/>
        <v>B</v>
      </c>
      <c r="AF598">
        <f t="shared" si="158"/>
        <v>1</v>
      </c>
      <c r="AG598">
        <f t="shared" si="159"/>
        <v>0</v>
      </c>
      <c r="AH598">
        <f>MIN(StagingTable[[#This Row],[DiscountPct]], ControlPanel!$B$2/100)</f>
        <v>0.109</v>
      </c>
      <c r="AI598">
        <f>StagingTable[[#This Row],[UnitCost]] * (1 + ControlPanel!$B$3/100)</f>
        <v>1069.5345</v>
      </c>
      <c r="AJ598">
        <f>StagingTable[[#This Row],[Quantity]] * (1 + ControlPanel!$B$4/100)</f>
        <v>8.4</v>
      </c>
      <c r="AK598">
        <f>StagingTable[[#This Row],[UnitPrice]] * StagingTable[[#This Row],[UpliftedQuantity]] * (1 - StagingTable[[#This Row],[AdjustedDiscountPct]])</f>
        <v>8133.1477920000007</v>
      </c>
      <c r="AL598">
        <f>StagingTable[[#This Row],[InflatedUnitCost]] * StagingTable[[#This Row],[UpliftedQuantity]]</f>
        <v>8984.0897999999997</v>
      </c>
      <c r="AM598">
        <f>StagingTable[[#This Row],[ScenarioRevenue]] - StagingTable[[#This Row],[ScenarioCost]]</f>
        <v>-850.94200799999908</v>
      </c>
    </row>
    <row r="599" spans="1:39" x14ac:dyDescent="0.35">
      <c r="A599" t="s">
        <v>19</v>
      </c>
      <c r="B599" s="6">
        <v>45266</v>
      </c>
      <c r="C599" s="2">
        <v>45291</v>
      </c>
      <c r="D599" t="s">
        <v>647</v>
      </c>
      <c r="E599" t="s">
        <v>652</v>
      </c>
      <c r="F599" t="s">
        <v>666</v>
      </c>
      <c r="G599" t="s">
        <v>704</v>
      </c>
      <c r="H599" t="s">
        <v>707</v>
      </c>
      <c r="I599" t="s">
        <v>716</v>
      </c>
      <c r="J599" t="s">
        <v>728</v>
      </c>
      <c r="K599" t="s">
        <v>738</v>
      </c>
      <c r="L599" s="8">
        <v>663.03</v>
      </c>
      <c r="M599" s="8">
        <v>813.51</v>
      </c>
      <c r="N599" s="8">
        <v>0.10199999999999999</v>
      </c>
      <c r="O599">
        <v>9</v>
      </c>
      <c r="P599">
        <f t="shared" si="144"/>
        <v>25</v>
      </c>
      <c r="Q599">
        <f t="shared" si="145"/>
        <v>6574.7878200000005</v>
      </c>
      <c r="R599">
        <f t="shared" si="146"/>
        <v>5967.2699999999995</v>
      </c>
      <c r="S599">
        <f t="shared" si="147"/>
        <v>607.51782000000094</v>
      </c>
      <c r="T599">
        <f t="shared" si="148"/>
        <v>9.2401129379715993E-2</v>
      </c>
      <c r="U599" t="str">
        <f t="shared" si="149"/>
        <v>Dec-2023</v>
      </c>
      <c r="V599" t="str">
        <f t="shared" si="150"/>
        <v>Q4-2023</v>
      </c>
      <c r="W599" t="str">
        <f t="shared" si="151"/>
        <v>Low</v>
      </c>
      <c r="X599" t="str">
        <f t="shared" si="152"/>
        <v>Asia &gt; Japan &gt; Osaka</v>
      </c>
      <c r="Y599" t="str" cm="1">
        <f t="array" ref="Y599">TEXT(_xlfn.AGGREGATE(15, 6, IF($E$2:$E$1000=E599, $B$2:$B$1000, ""), 1), "MMM-YYYY")</f>
        <v>Mar-2023</v>
      </c>
      <c r="Z599">
        <f t="shared" si="153"/>
        <v>9</v>
      </c>
      <c r="AA599">
        <f t="shared" si="154"/>
        <v>9</v>
      </c>
      <c r="AB599">
        <f t="shared" si="155"/>
        <v>1460546.9416299989</v>
      </c>
      <c r="AC599">
        <f>SUMIFS($Q$2:Q599, $J$2:J599, J599)</f>
        <v>1350983.1453299995</v>
      </c>
      <c r="AD599">
        <f t="shared" si="156"/>
        <v>0.92498440606248233</v>
      </c>
      <c r="AE599" t="str">
        <f t="shared" si="157"/>
        <v>B</v>
      </c>
      <c r="AF599">
        <f t="shared" si="158"/>
        <v>0</v>
      </c>
      <c r="AG599">
        <f t="shared" si="159"/>
        <v>0</v>
      </c>
      <c r="AH599">
        <f>MIN(StagingTable[[#This Row],[DiscountPct]], ControlPanel!$B$2/100)</f>
        <v>0.10199999999999999</v>
      </c>
      <c r="AI599">
        <f>StagingTable[[#This Row],[UnitCost]] * (1 + ControlPanel!$B$3/100)</f>
        <v>762.48449999999991</v>
      </c>
      <c r="AJ599">
        <f>StagingTable[[#This Row],[Quantity]] * (1 + ControlPanel!$B$4/100)</f>
        <v>10.799999999999999</v>
      </c>
      <c r="AK599">
        <f>StagingTable[[#This Row],[UnitPrice]] * StagingTable[[#This Row],[UpliftedQuantity]] * (1 - StagingTable[[#This Row],[AdjustedDiscountPct]])</f>
        <v>7889.7453839999998</v>
      </c>
      <c r="AL599">
        <f>StagingTable[[#This Row],[InflatedUnitCost]] * StagingTable[[#This Row],[UpliftedQuantity]]</f>
        <v>8234.8325999999979</v>
      </c>
      <c r="AM599">
        <f>StagingTable[[#This Row],[ScenarioRevenue]] - StagingTable[[#This Row],[ScenarioCost]]</f>
        <v>-345.08721599999808</v>
      </c>
    </row>
    <row r="600" spans="1:39" x14ac:dyDescent="0.35">
      <c r="A600" t="s">
        <v>194</v>
      </c>
      <c r="B600" s="6">
        <v>45890</v>
      </c>
      <c r="C600" s="2">
        <v>45912</v>
      </c>
      <c r="D600" t="s">
        <v>647</v>
      </c>
      <c r="E600" t="s">
        <v>659</v>
      </c>
      <c r="F600" t="s">
        <v>676</v>
      </c>
      <c r="G600" t="s">
        <v>702</v>
      </c>
      <c r="H600" t="s">
        <v>707</v>
      </c>
      <c r="I600" t="s">
        <v>717</v>
      </c>
      <c r="J600" t="s">
        <v>728</v>
      </c>
      <c r="K600" t="s">
        <v>913</v>
      </c>
      <c r="L600" s="8">
        <v>352.66</v>
      </c>
      <c r="M600" s="8">
        <v>411.18</v>
      </c>
      <c r="N600" s="8">
        <v>0.17299999999999999</v>
      </c>
      <c r="O600">
        <v>18</v>
      </c>
      <c r="P600">
        <f t="shared" si="144"/>
        <v>22</v>
      </c>
      <c r="Q600">
        <f t="shared" si="145"/>
        <v>6120.8254799999995</v>
      </c>
      <c r="R600">
        <f t="shared" si="146"/>
        <v>6347.88</v>
      </c>
      <c r="S600">
        <f t="shared" si="147"/>
        <v>-227.05452000000059</v>
      </c>
      <c r="T600">
        <f t="shared" si="148"/>
        <v>-3.7095408248758073E-2</v>
      </c>
      <c r="U600" t="str">
        <f t="shared" si="149"/>
        <v>Aug-2025</v>
      </c>
      <c r="V600" t="str">
        <f t="shared" si="150"/>
        <v>Q3-2025</v>
      </c>
      <c r="W600" t="str">
        <f t="shared" si="151"/>
        <v>Low</v>
      </c>
      <c r="X600" t="str">
        <f t="shared" si="152"/>
        <v>Asia &gt; China &gt; Shenzhen</v>
      </c>
      <c r="Y600" t="str" cm="1">
        <f t="array" ref="Y600">TEXT(_xlfn.AGGREGATE(15, 6, IF($E$2:$E$1000=E600, $B$2:$B$1000, ""), 1), "MMM-YYYY")</f>
        <v>Jan-2023</v>
      </c>
      <c r="Z600">
        <f t="shared" si="153"/>
        <v>31</v>
      </c>
      <c r="AA600">
        <f t="shared" si="154"/>
        <v>31</v>
      </c>
      <c r="AB600">
        <f t="shared" si="155"/>
        <v>1460546.9416299989</v>
      </c>
      <c r="AC600">
        <f>SUMIFS($Q$2:Q600, $J$2:J600, J600)</f>
        <v>1357103.9708099994</v>
      </c>
      <c r="AD600">
        <f t="shared" si="156"/>
        <v>0.92917518234329732</v>
      </c>
      <c r="AE600" t="str">
        <f t="shared" si="157"/>
        <v>B</v>
      </c>
      <c r="AF600">
        <f t="shared" si="158"/>
        <v>0</v>
      </c>
      <c r="AG600">
        <f t="shared" si="159"/>
        <v>0</v>
      </c>
      <c r="AH600">
        <f>MIN(StagingTable[[#This Row],[DiscountPct]], ControlPanel!$B$2/100)</f>
        <v>0.17299999999999999</v>
      </c>
      <c r="AI600">
        <f>StagingTable[[#This Row],[UnitCost]] * (1 + ControlPanel!$B$3/100)</f>
        <v>405.55899999999997</v>
      </c>
      <c r="AJ600">
        <f>StagingTable[[#This Row],[Quantity]] * (1 + ControlPanel!$B$4/100)</f>
        <v>21.599999999999998</v>
      </c>
      <c r="AK600">
        <f>StagingTable[[#This Row],[UnitPrice]] * StagingTable[[#This Row],[UpliftedQuantity]] * (1 - StagingTable[[#This Row],[AdjustedDiscountPct]])</f>
        <v>7344.9905759999992</v>
      </c>
      <c r="AL600">
        <f>StagingTable[[#This Row],[InflatedUnitCost]] * StagingTable[[#This Row],[UpliftedQuantity]]</f>
        <v>8760.0743999999977</v>
      </c>
      <c r="AM600">
        <f>StagingTable[[#This Row],[ScenarioRevenue]] - StagingTable[[#This Row],[ScenarioCost]]</f>
        <v>-1415.0838239999985</v>
      </c>
    </row>
    <row r="601" spans="1:39" x14ac:dyDescent="0.35">
      <c r="A601" t="s">
        <v>387</v>
      </c>
      <c r="B601" s="6">
        <v>45751</v>
      </c>
      <c r="C601" s="2">
        <v>45757</v>
      </c>
      <c r="D601" t="s">
        <v>649</v>
      </c>
      <c r="E601" t="s">
        <v>658</v>
      </c>
      <c r="F601" t="s">
        <v>674</v>
      </c>
      <c r="G601" t="s">
        <v>703</v>
      </c>
      <c r="H601" t="s">
        <v>711</v>
      </c>
      <c r="I601" t="s">
        <v>725</v>
      </c>
      <c r="J601" t="s">
        <v>728</v>
      </c>
      <c r="K601" t="s">
        <v>1107</v>
      </c>
      <c r="L601" s="8">
        <v>290.14</v>
      </c>
      <c r="M601" s="8">
        <v>250.73</v>
      </c>
      <c r="N601" s="8">
        <v>3.4000000000000002E-2</v>
      </c>
      <c r="O601">
        <v>25</v>
      </c>
      <c r="P601">
        <f t="shared" si="144"/>
        <v>6</v>
      </c>
      <c r="Q601">
        <f t="shared" si="145"/>
        <v>6055.1295</v>
      </c>
      <c r="R601">
        <f t="shared" si="146"/>
        <v>7253.5</v>
      </c>
      <c r="S601">
        <f t="shared" si="147"/>
        <v>-1198.3705</v>
      </c>
      <c r="T601">
        <f t="shared" si="148"/>
        <v>-0.19790997038131058</v>
      </c>
      <c r="U601" t="str">
        <f t="shared" si="149"/>
        <v>Apr-2025</v>
      </c>
      <c r="V601" t="str">
        <f t="shared" si="150"/>
        <v>Q2-2025</v>
      </c>
      <c r="W601" t="str">
        <f t="shared" si="151"/>
        <v>Low</v>
      </c>
      <c r="X601" t="str">
        <f t="shared" si="152"/>
        <v>Europe &gt; United Kingdom &gt; Birmingham</v>
      </c>
      <c r="Y601" t="str" cm="1">
        <f t="array" ref="Y601">TEXT(_xlfn.AGGREGATE(15, 6, IF($E$2:$E$1000=E601, $B$2:$B$1000, ""), 1), "MMM-YYYY")</f>
        <v>Jan-2023</v>
      </c>
      <c r="Z601">
        <f t="shared" si="153"/>
        <v>27</v>
      </c>
      <c r="AA601">
        <f t="shared" si="154"/>
        <v>27</v>
      </c>
      <c r="AB601">
        <f t="shared" si="155"/>
        <v>1460546.9416299989</v>
      </c>
      <c r="AC601">
        <f>SUMIFS($Q$2:Q601, $J$2:J601, J601)</f>
        <v>1363159.1003099994</v>
      </c>
      <c r="AD601">
        <f t="shared" si="156"/>
        <v>0.9333209782279831</v>
      </c>
      <c r="AE601" t="str">
        <f t="shared" si="157"/>
        <v>B</v>
      </c>
      <c r="AF601">
        <f t="shared" si="158"/>
        <v>1</v>
      </c>
      <c r="AG601">
        <f t="shared" si="159"/>
        <v>0</v>
      </c>
      <c r="AH601">
        <f>MIN(StagingTable[[#This Row],[DiscountPct]], ControlPanel!$B$2/100)</f>
        <v>3.4000000000000002E-2</v>
      </c>
      <c r="AI601">
        <f>StagingTable[[#This Row],[UnitCost]] * (1 + ControlPanel!$B$3/100)</f>
        <v>333.66099999999994</v>
      </c>
      <c r="AJ601">
        <f>StagingTable[[#This Row],[Quantity]] * (1 + ControlPanel!$B$4/100)</f>
        <v>30</v>
      </c>
      <c r="AK601">
        <f>StagingTable[[#This Row],[UnitPrice]] * StagingTable[[#This Row],[UpliftedQuantity]] * (1 - StagingTable[[#This Row],[AdjustedDiscountPct]])</f>
        <v>7266.1553999999996</v>
      </c>
      <c r="AL601">
        <f>StagingTable[[#This Row],[InflatedUnitCost]] * StagingTable[[#This Row],[UpliftedQuantity]]</f>
        <v>10009.829999999998</v>
      </c>
      <c r="AM601">
        <f>StagingTable[[#This Row],[ScenarioRevenue]] - StagingTable[[#This Row],[ScenarioCost]]</f>
        <v>-2743.6745999999985</v>
      </c>
    </row>
    <row r="602" spans="1:39" x14ac:dyDescent="0.35">
      <c r="A602" t="s">
        <v>16</v>
      </c>
      <c r="B602" s="6">
        <v>45588</v>
      </c>
      <c r="C602" s="2">
        <v>45595</v>
      </c>
      <c r="D602" t="s">
        <v>646</v>
      </c>
      <c r="E602" t="s">
        <v>651</v>
      </c>
      <c r="F602" t="s">
        <v>663</v>
      </c>
      <c r="G602" t="s">
        <v>702</v>
      </c>
      <c r="H602" t="s">
        <v>708</v>
      </c>
      <c r="I602" t="s">
        <v>713</v>
      </c>
      <c r="J602" t="s">
        <v>728</v>
      </c>
      <c r="K602" t="s">
        <v>735</v>
      </c>
      <c r="L602" s="8">
        <v>1084.3900000000001</v>
      </c>
      <c r="M602" s="8">
        <v>759.33</v>
      </c>
      <c r="N602" s="8">
        <v>0.23699999999999999</v>
      </c>
      <c r="O602">
        <v>10</v>
      </c>
      <c r="P602">
        <f t="shared" si="144"/>
        <v>7</v>
      </c>
      <c r="Q602">
        <f t="shared" si="145"/>
        <v>5793.6878999999999</v>
      </c>
      <c r="R602">
        <f t="shared" si="146"/>
        <v>10843.900000000001</v>
      </c>
      <c r="S602">
        <f t="shared" si="147"/>
        <v>-5050.2121000000016</v>
      </c>
      <c r="T602">
        <f t="shared" si="148"/>
        <v>-0.87167486187856302</v>
      </c>
      <c r="U602" t="str">
        <f t="shared" si="149"/>
        <v>Oct-2024</v>
      </c>
      <c r="V602" t="str">
        <f t="shared" si="150"/>
        <v>Q4-2024</v>
      </c>
      <c r="W602" t="str">
        <f t="shared" si="151"/>
        <v>Low</v>
      </c>
      <c r="X602" t="str">
        <f t="shared" si="152"/>
        <v>Africa &gt; Nigeria &gt; Port Harcourt</v>
      </c>
      <c r="Y602" t="str" cm="1">
        <f t="array" ref="Y602">TEXT(_xlfn.AGGREGATE(15, 6, IF($E$2:$E$1000=E602, $B$2:$B$1000, ""), 1), "MMM-YYYY")</f>
        <v>Jan-2023</v>
      </c>
      <c r="Z602">
        <f t="shared" si="153"/>
        <v>21</v>
      </c>
      <c r="AA602">
        <f t="shared" si="154"/>
        <v>21</v>
      </c>
      <c r="AB602">
        <f t="shared" si="155"/>
        <v>1460546.9416299989</v>
      </c>
      <c r="AC602">
        <f>SUMIFS($Q$2:Q602, $J$2:J602, J602)</f>
        <v>1368952.7882099994</v>
      </c>
      <c r="AD602">
        <f t="shared" si="156"/>
        <v>0.93728777158111842</v>
      </c>
      <c r="AE602" t="str">
        <f t="shared" si="157"/>
        <v>B</v>
      </c>
      <c r="AF602">
        <f t="shared" si="158"/>
        <v>1</v>
      </c>
      <c r="AG602">
        <f t="shared" si="159"/>
        <v>1</v>
      </c>
      <c r="AH602">
        <f>MIN(StagingTable[[#This Row],[DiscountPct]], ControlPanel!$B$2/100)</f>
        <v>0.23699999999999999</v>
      </c>
      <c r="AI602">
        <f>StagingTable[[#This Row],[UnitCost]] * (1 + ControlPanel!$B$3/100)</f>
        <v>1247.0485000000001</v>
      </c>
      <c r="AJ602">
        <f>StagingTable[[#This Row],[Quantity]] * (1 + ControlPanel!$B$4/100)</f>
        <v>12</v>
      </c>
      <c r="AK602">
        <f>StagingTable[[#This Row],[UnitPrice]] * StagingTable[[#This Row],[UpliftedQuantity]] * (1 - StagingTable[[#This Row],[AdjustedDiscountPct]])</f>
        <v>6952.4254800000008</v>
      </c>
      <c r="AL602">
        <f>StagingTable[[#This Row],[InflatedUnitCost]] * StagingTable[[#This Row],[UpliftedQuantity]]</f>
        <v>14964.582000000002</v>
      </c>
      <c r="AM602">
        <f>StagingTable[[#This Row],[ScenarioRevenue]] - StagingTable[[#This Row],[ScenarioCost]]</f>
        <v>-8012.1565200000014</v>
      </c>
    </row>
    <row r="603" spans="1:39" x14ac:dyDescent="0.35">
      <c r="A603" t="s">
        <v>476</v>
      </c>
      <c r="B603" s="6">
        <v>45358</v>
      </c>
      <c r="C603" s="2">
        <v>45385</v>
      </c>
      <c r="D603" t="s">
        <v>649</v>
      </c>
      <c r="E603" t="s">
        <v>656</v>
      </c>
      <c r="F603" t="s">
        <v>698</v>
      </c>
      <c r="G603" t="s">
        <v>701</v>
      </c>
      <c r="H603" t="s">
        <v>711</v>
      </c>
      <c r="I603" t="s">
        <v>724</v>
      </c>
      <c r="J603" t="s">
        <v>728</v>
      </c>
      <c r="K603" t="s">
        <v>1195</v>
      </c>
      <c r="L603" s="8">
        <v>738.16</v>
      </c>
      <c r="M603" s="8">
        <v>956.49</v>
      </c>
      <c r="N603" s="8">
        <v>0.152</v>
      </c>
      <c r="O603">
        <v>7</v>
      </c>
      <c r="P603">
        <f t="shared" si="144"/>
        <v>27</v>
      </c>
      <c r="Q603">
        <f t="shared" si="145"/>
        <v>5677.7246400000004</v>
      </c>
      <c r="R603">
        <f t="shared" si="146"/>
        <v>5167.12</v>
      </c>
      <c r="S603">
        <f t="shared" si="147"/>
        <v>510.60464000000047</v>
      </c>
      <c r="T603">
        <f t="shared" si="148"/>
        <v>8.9931208780847191E-2</v>
      </c>
      <c r="U603" t="str">
        <f t="shared" si="149"/>
        <v>Mar-2024</v>
      </c>
      <c r="V603" t="str">
        <f t="shared" si="150"/>
        <v>Q1-2024</v>
      </c>
      <c r="W603" t="str">
        <f t="shared" si="151"/>
        <v>Medium</v>
      </c>
      <c r="X603" t="str">
        <f t="shared" si="152"/>
        <v>Europe &gt; Germany &gt; Frankfurt</v>
      </c>
      <c r="Y603" t="str" cm="1">
        <f t="array" ref="Y603">TEXT(_xlfn.AGGREGATE(15, 6, IF($E$2:$E$1000=E603, $B$2:$B$1000, ""), 1), "MMM-YYYY")</f>
        <v>Jan-2023</v>
      </c>
      <c r="Z603">
        <f t="shared" si="153"/>
        <v>14</v>
      </c>
      <c r="AA603">
        <f t="shared" si="154"/>
        <v>14</v>
      </c>
      <c r="AB603">
        <f t="shared" si="155"/>
        <v>1460546.9416299989</v>
      </c>
      <c r="AC603">
        <f>SUMIFS($Q$2:Q603, $J$2:J603, J603)</f>
        <v>1374630.5128499994</v>
      </c>
      <c r="AD603">
        <f t="shared" si="156"/>
        <v>0.94117516778740773</v>
      </c>
      <c r="AE603" t="str">
        <f t="shared" si="157"/>
        <v>B</v>
      </c>
      <c r="AF603">
        <f t="shared" si="158"/>
        <v>0</v>
      </c>
      <c r="AG603">
        <f t="shared" si="159"/>
        <v>0</v>
      </c>
      <c r="AH603">
        <f>MIN(StagingTable[[#This Row],[DiscountPct]], ControlPanel!$B$2/100)</f>
        <v>0.152</v>
      </c>
      <c r="AI603">
        <f>StagingTable[[#This Row],[UnitCost]] * (1 + ControlPanel!$B$3/100)</f>
        <v>848.8839999999999</v>
      </c>
      <c r="AJ603">
        <f>StagingTable[[#This Row],[Quantity]] * (1 + ControlPanel!$B$4/100)</f>
        <v>8.4</v>
      </c>
      <c r="AK603">
        <f>StagingTable[[#This Row],[UnitPrice]] * StagingTable[[#This Row],[UpliftedQuantity]] * (1 - StagingTable[[#This Row],[AdjustedDiscountPct]])</f>
        <v>6813.2695680000006</v>
      </c>
      <c r="AL603">
        <f>StagingTable[[#This Row],[InflatedUnitCost]] * StagingTable[[#This Row],[UpliftedQuantity]]</f>
        <v>7130.6255999999994</v>
      </c>
      <c r="AM603">
        <f>StagingTable[[#This Row],[ScenarioRevenue]] - StagingTable[[#This Row],[ScenarioCost]]</f>
        <v>-317.35603199999878</v>
      </c>
    </row>
    <row r="604" spans="1:39" x14ac:dyDescent="0.35">
      <c r="A604" t="s">
        <v>571</v>
      </c>
      <c r="B604" s="6">
        <v>45791</v>
      </c>
      <c r="C604" s="2">
        <v>45798</v>
      </c>
      <c r="D604" t="s">
        <v>648</v>
      </c>
      <c r="E604" t="s">
        <v>653</v>
      </c>
      <c r="F604" t="s">
        <v>688</v>
      </c>
      <c r="G604" t="s">
        <v>703</v>
      </c>
      <c r="H604" t="s">
        <v>710</v>
      </c>
      <c r="I604" t="s">
        <v>721</v>
      </c>
      <c r="J604" t="s">
        <v>728</v>
      </c>
      <c r="K604" t="s">
        <v>1289</v>
      </c>
      <c r="L604" s="8">
        <v>883.5</v>
      </c>
      <c r="M604" s="8">
        <v>1978.91</v>
      </c>
      <c r="N604" s="8">
        <v>5.3999999999999999E-2</v>
      </c>
      <c r="O604">
        <v>3</v>
      </c>
      <c r="P604">
        <f t="shared" si="144"/>
        <v>7</v>
      </c>
      <c r="Q604">
        <f t="shared" si="145"/>
        <v>5616.1465800000005</v>
      </c>
      <c r="R604">
        <f t="shared" si="146"/>
        <v>2650.5</v>
      </c>
      <c r="S604">
        <f t="shared" si="147"/>
        <v>2965.6465800000005</v>
      </c>
      <c r="T604">
        <f t="shared" si="148"/>
        <v>0.52805718970390558</v>
      </c>
      <c r="U604" t="str">
        <f t="shared" si="149"/>
        <v>May-2025</v>
      </c>
      <c r="V604" t="str">
        <f t="shared" si="150"/>
        <v>Q2-2025</v>
      </c>
      <c r="W604" t="str">
        <f t="shared" si="151"/>
        <v>High</v>
      </c>
      <c r="X604" t="str">
        <f t="shared" si="152"/>
        <v>Americas &gt; Canada &gt; Vancouver</v>
      </c>
      <c r="Y604" t="str" cm="1">
        <f t="array" ref="Y604">TEXT(_xlfn.AGGREGATE(15, 6, IF($E$2:$E$1000=E604, $B$2:$B$1000, ""), 1), "MMM-YYYY")</f>
        <v>Jan-2023</v>
      </c>
      <c r="Z604">
        <f t="shared" si="153"/>
        <v>28</v>
      </c>
      <c r="AA604">
        <f t="shared" si="154"/>
        <v>28</v>
      </c>
      <c r="AB604">
        <f t="shared" si="155"/>
        <v>1460546.9416299989</v>
      </c>
      <c r="AC604">
        <f>SUMIFS($Q$2:Q604, $J$2:J604, J604)</f>
        <v>1380246.6594299993</v>
      </c>
      <c r="AD604">
        <f t="shared" si="156"/>
        <v>0.94502040303450785</v>
      </c>
      <c r="AE604" t="str">
        <f t="shared" si="157"/>
        <v>B</v>
      </c>
      <c r="AF604">
        <f t="shared" si="158"/>
        <v>1</v>
      </c>
      <c r="AG604">
        <f t="shared" si="159"/>
        <v>0</v>
      </c>
      <c r="AH604">
        <f>MIN(StagingTable[[#This Row],[DiscountPct]], ControlPanel!$B$2/100)</f>
        <v>5.3999999999999999E-2</v>
      </c>
      <c r="AI604">
        <f>StagingTable[[#This Row],[UnitCost]] * (1 + ControlPanel!$B$3/100)</f>
        <v>1016.025</v>
      </c>
      <c r="AJ604">
        <f>StagingTable[[#This Row],[Quantity]] * (1 + ControlPanel!$B$4/100)</f>
        <v>3.5999999999999996</v>
      </c>
      <c r="AK604">
        <f>StagingTable[[#This Row],[UnitPrice]] * StagingTable[[#This Row],[UpliftedQuantity]] * (1 - StagingTable[[#This Row],[AdjustedDiscountPct]])</f>
        <v>6739.3758959999996</v>
      </c>
      <c r="AL604">
        <f>StagingTable[[#This Row],[InflatedUnitCost]] * StagingTable[[#This Row],[UpliftedQuantity]]</f>
        <v>3657.6899999999996</v>
      </c>
      <c r="AM604">
        <f>StagingTable[[#This Row],[ScenarioRevenue]] - StagingTable[[#This Row],[ScenarioCost]]</f>
        <v>3081.685896</v>
      </c>
    </row>
    <row r="605" spans="1:39" x14ac:dyDescent="0.35">
      <c r="A605" t="s">
        <v>61</v>
      </c>
      <c r="B605" s="6">
        <v>45100</v>
      </c>
      <c r="C605" s="2">
        <v>45110</v>
      </c>
      <c r="D605" t="s">
        <v>646</v>
      </c>
      <c r="E605" t="s">
        <v>651</v>
      </c>
      <c r="F605" t="s">
        <v>669</v>
      </c>
      <c r="G605" t="s">
        <v>704</v>
      </c>
      <c r="H605" t="s">
        <v>708</v>
      </c>
      <c r="I605" t="s">
        <v>713</v>
      </c>
      <c r="J605" t="s">
        <v>728</v>
      </c>
      <c r="K605" t="s">
        <v>780</v>
      </c>
      <c r="L605" s="8">
        <v>337.75</v>
      </c>
      <c r="M605" s="8">
        <v>548.89</v>
      </c>
      <c r="N605" s="8">
        <v>0</v>
      </c>
      <c r="O605">
        <v>10</v>
      </c>
      <c r="P605">
        <f t="shared" si="144"/>
        <v>10</v>
      </c>
      <c r="Q605">
        <f t="shared" si="145"/>
        <v>5488.9</v>
      </c>
      <c r="R605">
        <f t="shared" si="146"/>
        <v>3377.5</v>
      </c>
      <c r="S605">
        <f t="shared" si="147"/>
        <v>2111.3999999999996</v>
      </c>
      <c r="T605">
        <f t="shared" si="148"/>
        <v>0.38466723751571347</v>
      </c>
      <c r="U605" t="str">
        <f t="shared" si="149"/>
        <v>Jun-2023</v>
      </c>
      <c r="V605" t="str">
        <f t="shared" si="150"/>
        <v>Q2-2023</v>
      </c>
      <c r="W605" t="str">
        <f t="shared" si="151"/>
        <v>Low</v>
      </c>
      <c r="X605" t="str">
        <f t="shared" si="152"/>
        <v>Africa &gt; Nigeria &gt; Abuja</v>
      </c>
      <c r="Y605" t="str" cm="1">
        <f t="array" ref="Y605">TEXT(_xlfn.AGGREGATE(15, 6, IF($E$2:$E$1000=E605, $B$2:$B$1000, ""), 1), "MMM-YYYY")</f>
        <v>Jan-2023</v>
      </c>
      <c r="Z605">
        <f t="shared" si="153"/>
        <v>5</v>
      </c>
      <c r="AA605">
        <f t="shared" si="154"/>
        <v>5</v>
      </c>
      <c r="AB605">
        <f t="shared" si="155"/>
        <v>1460546.9416299989</v>
      </c>
      <c r="AC605">
        <f>SUMIFS($Q$2:Q605, $J$2:J605, J605)</f>
        <v>1385735.5594299992</v>
      </c>
      <c r="AD605">
        <f t="shared" si="156"/>
        <v>0.9487785157274653</v>
      </c>
      <c r="AE605" t="str">
        <f t="shared" si="157"/>
        <v>B</v>
      </c>
      <c r="AF605">
        <f t="shared" si="158"/>
        <v>0</v>
      </c>
      <c r="AG605">
        <f t="shared" si="159"/>
        <v>0</v>
      </c>
      <c r="AH605">
        <f>MIN(StagingTable[[#This Row],[DiscountPct]], ControlPanel!$B$2/100)</f>
        <v>0</v>
      </c>
      <c r="AI605">
        <f>StagingTable[[#This Row],[UnitCost]] * (1 + ControlPanel!$B$3/100)</f>
        <v>388.41249999999997</v>
      </c>
      <c r="AJ605">
        <f>StagingTable[[#This Row],[Quantity]] * (1 + ControlPanel!$B$4/100)</f>
        <v>12</v>
      </c>
      <c r="AK605">
        <f>StagingTable[[#This Row],[UnitPrice]] * StagingTable[[#This Row],[UpliftedQuantity]] * (1 - StagingTable[[#This Row],[AdjustedDiscountPct]])</f>
        <v>6586.68</v>
      </c>
      <c r="AL605">
        <f>StagingTable[[#This Row],[InflatedUnitCost]] * StagingTable[[#This Row],[UpliftedQuantity]]</f>
        <v>4660.95</v>
      </c>
      <c r="AM605">
        <f>StagingTable[[#This Row],[ScenarioRevenue]] - StagingTable[[#This Row],[ScenarioCost]]</f>
        <v>1925.7300000000005</v>
      </c>
    </row>
    <row r="606" spans="1:39" x14ac:dyDescent="0.35">
      <c r="A606" t="s">
        <v>356</v>
      </c>
      <c r="B606" s="6">
        <v>45594</v>
      </c>
      <c r="C606" s="2">
        <v>45600</v>
      </c>
      <c r="D606" t="s">
        <v>646</v>
      </c>
      <c r="E606" t="s">
        <v>650</v>
      </c>
      <c r="F606" t="s">
        <v>664</v>
      </c>
      <c r="G606" t="s">
        <v>701</v>
      </c>
      <c r="H606" t="s">
        <v>710</v>
      </c>
      <c r="I606" t="s">
        <v>724</v>
      </c>
      <c r="J606" t="s">
        <v>728</v>
      </c>
      <c r="K606" t="s">
        <v>1076</v>
      </c>
      <c r="L606" s="8">
        <v>805.81</v>
      </c>
      <c r="M606" s="8">
        <v>1823.04</v>
      </c>
      <c r="N606" s="8">
        <v>0</v>
      </c>
      <c r="O606">
        <v>3</v>
      </c>
      <c r="P606">
        <f t="shared" si="144"/>
        <v>6</v>
      </c>
      <c r="Q606">
        <f t="shared" si="145"/>
        <v>5469.12</v>
      </c>
      <c r="R606">
        <f t="shared" si="146"/>
        <v>2417.4299999999998</v>
      </c>
      <c r="S606">
        <f t="shared" si="147"/>
        <v>3051.69</v>
      </c>
      <c r="T606">
        <f t="shared" si="148"/>
        <v>0.55798556257679488</v>
      </c>
      <c r="U606" t="str">
        <f t="shared" si="149"/>
        <v>Oct-2024</v>
      </c>
      <c r="V606" t="str">
        <f t="shared" si="150"/>
        <v>Q4-2024</v>
      </c>
      <c r="W606" t="str">
        <f t="shared" si="151"/>
        <v>High</v>
      </c>
      <c r="X606" t="str">
        <f t="shared" si="152"/>
        <v>Africa &gt; Kenya &gt; Nairobi</v>
      </c>
      <c r="Y606" t="str" cm="1">
        <f t="array" ref="Y606">TEXT(_xlfn.AGGREGATE(15, 6, IF($E$2:$E$1000=E606, $B$2:$B$1000, ""), 1), "MMM-YYYY")</f>
        <v>Jan-2023</v>
      </c>
      <c r="Z606">
        <f t="shared" si="153"/>
        <v>21</v>
      </c>
      <c r="AA606">
        <f t="shared" si="154"/>
        <v>21</v>
      </c>
      <c r="AB606">
        <f t="shared" si="155"/>
        <v>1460546.9416299989</v>
      </c>
      <c r="AC606">
        <f>SUMIFS($Q$2:Q606, $J$2:J606, J606)</f>
        <v>1391204.6794299993</v>
      </c>
      <c r="AD606">
        <f t="shared" si="156"/>
        <v>0.95252308554861498</v>
      </c>
      <c r="AE606" t="str">
        <f t="shared" si="157"/>
        <v>C</v>
      </c>
      <c r="AF606">
        <f t="shared" si="158"/>
        <v>1</v>
      </c>
      <c r="AG606">
        <f t="shared" si="159"/>
        <v>0</v>
      </c>
      <c r="AH606">
        <f>MIN(StagingTable[[#This Row],[DiscountPct]], ControlPanel!$B$2/100)</f>
        <v>0</v>
      </c>
      <c r="AI606">
        <f>StagingTable[[#This Row],[UnitCost]] * (1 + ControlPanel!$B$3/100)</f>
        <v>926.68149999999991</v>
      </c>
      <c r="AJ606">
        <f>StagingTable[[#This Row],[Quantity]] * (1 + ControlPanel!$B$4/100)</f>
        <v>3.5999999999999996</v>
      </c>
      <c r="AK606">
        <f>StagingTable[[#This Row],[UnitPrice]] * StagingTable[[#This Row],[UpliftedQuantity]] * (1 - StagingTable[[#This Row],[AdjustedDiscountPct]])</f>
        <v>6562.9439999999995</v>
      </c>
      <c r="AL606">
        <f>StagingTable[[#This Row],[InflatedUnitCost]] * StagingTable[[#This Row],[UpliftedQuantity]]</f>
        <v>3336.0533999999993</v>
      </c>
      <c r="AM606">
        <f>StagingTable[[#This Row],[ScenarioRevenue]] - StagingTable[[#This Row],[ScenarioCost]]</f>
        <v>3226.8906000000002</v>
      </c>
    </row>
    <row r="607" spans="1:39" x14ac:dyDescent="0.35">
      <c r="A607" t="s">
        <v>539</v>
      </c>
      <c r="B607" s="6">
        <v>45398</v>
      </c>
      <c r="C607" s="2">
        <v>45409</v>
      </c>
      <c r="D607" t="s">
        <v>646</v>
      </c>
      <c r="E607" t="s">
        <v>650</v>
      </c>
      <c r="F607" t="s">
        <v>678</v>
      </c>
      <c r="G607" t="s">
        <v>706</v>
      </c>
      <c r="H607" t="s">
        <v>708</v>
      </c>
      <c r="I607" t="s">
        <v>726</v>
      </c>
      <c r="J607" t="s">
        <v>728</v>
      </c>
      <c r="K607" t="s">
        <v>1258</v>
      </c>
      <c r="L607" s="8">
        <v>401.3</v>
      </c>
      <c r="M607" s="8">
        <v>826.47</v>
      </c>
      <c r="N607" s="8">
        <v>0.22500000000000001</v>
      </c>
      <c r="O607">
        <v>8</v>
      </c>
      <c r="P607">
        <f t="shared" si="144"/>
        <v>11</v>
      </c>
      <c r="Q607">
        <f t="shared" si="145"/>
        <v>5124.1140000000005</v>
      </c>
      <c r="R607">
        <f t="shared" si="146"/>
        <v>3210.4</v>
      </c>
      <c r="S607">
        <f t="shared" si="147"/>
        <v>1913.7140000000004</v>
      </c>
      <c r="T607">
        <f t="shared" si="148"/>
        <v>0.3734721748969676</v>
      </c>
      <c r="U607" t="str">
        <f t="shared" si="149"/>
        <v>Apr-2024</v>
      </c>
      <c r="V607" t="str">
        <f t="shared" si="150"/>
        <v>Q2-2024</v>
      </c>
      <c r="W607" t="str">
        <f t="shared" si="151"/>
        <v>Medium</v>
      </c>
      <c r="X607" t="str">
        <f t="shared" si="152"/>
        <v>Africa &gt; Kenya &gt; Nakuru</v>
      </c>
      <c r="Y607" t="str" cm="1">
        <f t="array" ref="Y607">TEXT(_xlfn.AGGREGATE(15, 6, IF($E$2:$E$1000=E607, $B$2:$B$1000, ""), 1), "MMM-YYYY")</f>
        <v>Jan-2023</v>
      </c>
      <c r="Z607">
        <f t="shared" si="153"/>
        <v>15</v>
      </c>
      <c r="AA607">
        <f t="shared" si="154"/>
        <v>15</v>
      </c>
      <c r="AB607">
        <f t="shared" si="155"/>
        <v>1460546.9416299989</v>
      </c>
      <c r="AC607">
        <f>SUMIFS($Q$2:Q607, $J$2:J607, J607)</f>
        <v>1396328.7934299994</v>
      </c>
      <c r="AD607">
        <f t="shared" si="156"/>
        <v>0.95603143838134308</v>
      </c>
      <c r="AE607" t="str">
        <f t="shared" si="157"/>
        <v>C</v>
      </c>
      <c r="AF607">
        <f t="shared" si="158"/>
        <v>0</v>
      </c>
      <c r="AG607">
        <f t="shared" si="159"/>
        <v>1</v>
      </c>
      <c r="AH607">
        <f>MIN(StagingTable[[#This Row],[DiscountPct]], ControlPanel!$B$2/100)</f>
        <v>0.22500000000000001</v>
      </c>
      <c r="AI607">
        <f>StagingTable[[#This Row],[UnitCost]] * (1 + ControlPanel!$B$3/100)</f>
        <v>461.495</v>
      </c>
      <c r="AJ607">
        <f>StagingTable[[#This Row],[Quantity]] * (1 + ControlPanel!$B$4/100)</f>
        <v>9.6</v>
      </c>
      <c r="AK607">
        <f>StagingTable[[#This Row],[UnitPrice]] * StagingTable[[#This Row],[UpliftedQuantity]] * (1 - StagingTable[[#This Row],[AdjustedDiscountPct]])</f>
        <v>6148.9368000000004</v>
      </c>
      <c r="AL607">
        <f>StagingTable[[#This Row],[InflatedUnitCost]] * StagingTable[[#This Row],[UpliftedQuantity]]</f>
        <v>4430.3519999999999</v>
      </c>
      <c r="AM607">
        <f>StagingTable[[#This Row],[ScenarioRevenue]] - StagingTable[[#This Row],[ScenarioCost]]</f>
        <v>1718.5848000000005</v>
      </c>
    </row>
    <row r="608" spans="1:39" x14ac:dyDescent="0.35">
      <c r="A608" t="s">
        <v>444</v>
      </c>
      <c r="B608" s="6">
        <v>45597</v>
      </c>
      <c r="C608" s="2">
        <v>45608</v>
      </c>
      <c r="D608" t="s">
        <v>649</v>
      </c>
      <c r="E608" t="s">
        <v>656</v>
      </c>
      <c r="F608" t="s">
        <v>698</v>
      </c>
      <c r="G608" t="s">
        <v>704</v>
      </c>
      <c r="H608" t="s">
        <v>708</v>
      </c>
      <c r="I608" t="s">
        <v>717</v>
      </c>
      <c r="J608" t="s">
        <v>728</v>
      </c>
      <c r="K608" t="s">
        <v>1163</v>
      </c>
      <c r="L608" s="8">
        <v>599.84</v>
      </c>
      <c r="M608" s="8">
        <v>1330.85</v>
      </c>
      <c r="N608" s="8">
        <v>0.115</v>
      </c>
      <c r="O608">
        <v>4</v>
      </c>
      <c r="P608">
        <f t="shared" si="144"/>
        <v>11</v>
      </c>
      <c r="Q608">
        <f t="shared" si="145"/>
        <v>4711.2089999999998</v>
      </c>
      <c r="R608">
        <f t="shared" si="146"/>
        <v>2399.36</v>
      </c>
      <c r="S608">
        <f t="shared" si="147"/>
        <v>2311.8489999999997</v>
      </c>
      <c r="T608">
        <f t="shared" si="148"/>
        <v>0.49071246892252068</v>
      </c>
      <c r="U608" t="str">
        <f t="shared" si="149"/>
        <v>Nov-2024</v>
      </c>
      <c r="V608" t="str">
        <f t="shared" si="150"/>
        <v>Q4-2024</v>
      </c>
      <c r="W608" t="str">
        <f t="shared" si="151"/>
        <v>Medium</v>
      </c>
      <c r="X608" t="str">
        <f t="shared" si="152"/>
        <v>Europe &gt; Germany &gt; Frankfurt</v>
      </c>
      <c r="Y608" t="str" cm="1">
        <f t="array" ref="Y608">TEXT(_xlfn.AGGREGATE(15, 6, IF($E$2:$E$1000=E608, $B$2:$B$1000, ""), 1), "MMM-YYYY")</f>
        <v>Jan-2023</v>
      </c>
      <c r="Z608">
        <f t="shared" si="153"/>
        <v>22</v>
      </c>
      <c r="AA608">
        <f t="shared" si="154"/>
        <v>22</v>
      </c>
      <c r="AB608">
        <f t="shared" si="155"/>
        <v>1460546.9416299989</v>
      </c>
      <c r="AC608">
        <f>SUMIFS($Q$2:Q608, $J$2:J608, J608)</f>
        <v>1401040.0024299994</v>
      </c>
      <c r="AD608">
        <f t="shared" si="156"/>
        <v>0.95925708547676769</v>
      </c>
      <c r="AE608" t="str">
        <f t="shared" si="157"/>
        <v>C</v>
      </c>
      <c r="AF608">
        <f t="shared" si="158"/>
        <v>0</v>
      </c>
      <c r="AG608">
        <f t="shared" si="159"/>
        <v>0</v>
      </c>
      <c r="AH608">
        <f>MIN(StagingTable[[#This Row],[DiscountPct]], ControlPanel!$B$2/100)</f>
        <v>0.115</v>
      </c>
      <c r="AI608">
        <f>StagingTable[[#This Row],[UnitCost]] * (1 + ControlPanel!$B$3/100)</f>
        <v>689.81600000000003</v>
      </c>
      <c r="AJ608">
        <f>StagingTable[[#This Row],[Quantity]] * (1 + ControlPanel!$B$4/100)</f>
        <v>4.8</v>
      </c>
      <c r="AK608">
        <f>StagingTable[[#This Row],[UnitPrice]] * StagingTable[[#This Row],[UpliftedQuantity]] * (1 - StagingTable[[#This Row],[AdjustedDiscountPct]])</f>
        <v>5653.4507999999996</v>
      </c>
      <c r="AL608">
        <f>StagingTable[[#This Row],[InflatedUnitCost]] * StagingTable[[#This Row],[UpliftedQuantity]]</f>
        <v>3311.1168000000002</v>
      </c>
      <c r="AM608">
        <f>StagingTable[[#This Row],[ScenarioRevenue]] - StagingTable[[#This Row],[ScenarioCost]]</f>
        <v>2342.3339999999994</v>
      </c>
    </row>
    <row r="609" spans="1:39" x14ac:dyDescent="0.35">
      <c r="A609" t="s">
        <v>383</v>
      </c>
      <c r="B609" s="6">
        <v>45832</v>
      </c>
      <c r="C609" s="2">
        <v>45861</v>
      </c>
      <c r="D609" t="s">
        <v>648</v>
      </c>
      <c r="E609" t="s">
        <v>653</v>
      </c>
      <c r="F609" t="s">
        <v>688</v>
      </c>
      <c r="G609" t="s">
        <v>703</v>
      </c>
      <c r="H609" t="s">
        <v>709</v>
      </c>
      <c r="I609" t="s">
        <v>714</v>
      </c>
      <c r="J609" t="s">
        <v>728</v>
      </c>
      <c r="K609" t="s">
        <v>1103</v>
      </c>
      <c r="L609" s="8">
        <v>255.4</v>
      </c>
      <c r="M609" s="8">
        <v>322.70999999999998</v>
      </c>
      <c r="N609" s="8">
        <v>0.115</v>
      </c>
      <c r="O609">
        <v>16</v>
      </c>
      <c r="P609">
        <f t="shared" si="144"/>
        <v>29</v>
      </c>
      <c r="Q609">
        <f t="shared" si="145"/>
        <v>4569.5735999999997</v>
      </c>
      <c r="R609">
        <f t="shared" si="146"/>
        <v>4086.4</v>
      </c>
      <c r="S609">
        <f t="shared" si="147"/>
        <v>483.17359999999962</v>
      </c>
      <c r="T609">
        <f t="shared" si="148"/>
        <v>0.10573713048412212</v>
      </c>
      <c r="U609" t="str">
        <f t="shared" si="149"/>
        <v>Jun-2025</v>
      </c>
      <c r="V609" t="str">
        <f t="shared" si="150"/>
        <v>Q2-2025</v>
      </c>
      <c r="W609" t="str">
        <f t="shared" si="151"/>
        <v>Low</v>
      </c>
      <c r="X609" t="str">
        <f t="shared" si="152"/>
        <v>Americas &gt; Canada &gt; Vancouver</v>
      </c>
      <c r="Y609" t="str" cm="1">
        <f t="array" ref="Y609">TEXT(_xlfn.AGGREGATE(15, 6, IF($E$2:$E$1000=E609, $B$2:$B$1000, ""), 1), "MMM-YYYY")</f>
        <v>Jan-2023</v>
      </c>
      <c r="Z609">
        <f t="shared" si="153"/>
        <v>29</v>
      </c>
      <c r="AA609">
        <f t="shared" si="154"/>
        <v>29</v>
      </c>
      <c r="AB609">
        <f t="shared" si="155"/>
        <v>1460546.9416299989</v>
      </c>
      <c r="AC609">
        <f>SUMIFS($Q$2:Q609, $J$2:J609, J609)</f>
        <v>1405609.5760299994</v>
      </c>
      <c r="AD609">
        <f t="shared" si="156"/>
        <v>0.96238575835249207</v>
      </c>
      <c r="AE609" t="str">
        <f t="shared" si="157"/>
        <v>C</v>
      </c>
      <c r="AF609">
        <f t="shared" si="158"/>
        <v>0</v>
      </c>
      <c r="AG609">
        <f t="shared" si="159"/>
        <v>0</v>
      </c>
      <c r="AH609">
        <f>MIN(StagingTable[[#This Row],[DiscountPct]], ControlPanel!$B$2/100)</f>
        <v>0.115</v>
      </c>
      <c r="AI609">
        <f>StagingTable[[#This Row],[UnitCost]] * (1 + ControlPanel!$B$3/100)</f>
        <v>293.70999999999998</v>
      </c>
      <c r="AJ609">
        <f>StagingTable[[#This Row],[Quantity]] * (1 + ControlPanel!$B$4/100)</f>
        <v>19.2</v>
      </c>
      <c r="AK609">
        <f>StagingTable[[#This Row],[UnitPrice]] * StagingTable[[#This Row],[UpliftedQuantity]] * (1 - StagingTable[[#This Row],[AdjustedDiscountPct]])</f>
        <v>5483.4883199999995</v>
      </c>
      <c r="AL609">
        <f>StagingTable[[#This Row],[InflatedUnitCost]] * StagingTable[[#This Row],[UpliftedQuantity]]</f>
        <v>5639.2319999999991</v>
      </c>
      <c r="AM609">
        <f>StagingTable[[#This Row],[ScenarioRevenue]] - StagingTable[[#This Row],[ScenarioCost]]</f>
        <v>-155.74367999999959</v>
      </c>
    </row>
    <row r="610" spans="1:39" x14ac:dyDescent="0.35">
      <c r="A610" t="s">
        <v>215</v>
      </c>
      <c r="B610" s="6">
        <v>45303</v>
      </c>
      <c r="C610" s="2">
        <v>45320</v>
      </c>
      <c r="D610" t="s">
        <v>648</v>
      </c>
      <c r="E610" t="s">
        <v>660</v>
      </c>
      <c r="F610" t="s">
        <v>677</v>
      </c>
      <c r="G610" t="s">
        <v>702</v>
      </c>
      <c r="H610" t="s">
        <v>710</v>
      </c>
      <c r="I610" t="s">
        <v>720</v>
      </c>
      <c r="J610" t="s">
        <v>728</v>
      </c>
      <c r="K610" t="s">
        <v>935</v>
      </c>
      <c r="L610" s="8">
        <v>493.76</v>
      </c>
      <c r="M610" s="8">
        <v>625.04</v>
      </c>
      <c r="N610" s="8">
        <v>0.25800000000000001</v>
      </c>
      <c r="O610">
        <v>9</v>
      </c>
      <c r="P610">
        <f t="shared" si="144"/>
        <v>17</v>
      </c>
      <c r="Q610">
        <f t="shared" si="145"/>
        <v>4174.0171199999995</v>
      </c>
      <c r="R610">
        <f t="shared" si="146"/>
        <v>4443.84</v>
      </c>
      <c r="S610">
        <f t="shared" si="147"/>
        <v>-269.82288000000062</v>
      </c>
      <c r="T610">
        <f t="shared" si="148"/>
        <v>-6.4643453115496727E-2</v>
      </c>
      <c r="U610" t="str">
        <f t="shared" si="149"/>
        <v>Jan-2024</v>
      </c>
      <c r="V610" t="str">
        <f t="shared" si="150"/>
        <v>Q1-2024</v>
      </c>
      <c r="W610" t="str">
        <f t="shared" si="151"/>
        <v>Low</v>
      </c>
      <c r="X610" t="str">
        <f t="shared" si="152"/>
        <v>Americas &gt; USA &gt; Chicago</v>
      </c>
      <c r="Y610" t="str" cm="1">
        <f t="array" ref="Y610">TEXT(_xlfn.AGGREGATE(15, 6, IF($E$2:$E$1000=E610, $B$2:$B$1000, ""), 1), "MMM-YYYY")</f>
        <v>Jan-2023</v>
      </c>
      <c r="Z610">
        <f t="shared" si="153"/>
        <v>12</v>
      </c>
      <c r="AA610">
        <f t="shared" si="154"/>
        <v>12</v>
      </c>
      <c r="AB610">
        <f t="shared" si="155"/>
        <v>1460546.9416299989</v>
      </c>
      <c r="AC610">
        <f>SUMIFS($Q$2:Q610, $J$2:J610, J610)</f>
        <v>1409783.5931499994</v>
      </c>
      <c r="AD610">
        <f t="shared" si="156"/>
        <v>0.96524360358911399</v>
      </c>
      <c r="AE610" t="str">
        <f t="shared" si="157"/>
        <v>C</v>
      </c>
      <c r="AF610">
        <f t="shared" si="158"/>
        <v>0</v>
      </c>
      <c r="AG610">
        <f t="shared" si="159"/>
        <v>1</v>
      </c>
      <c r="AH610">
        <f>MIN(StagingTable[[#This Row],[DiscountPct]], ControlPanel!$B$2/100)</f>
        <v>0.25</v>
      </c>
      <c r="AI610">
        <f>StagingTable[[#This Row],[UnitCost]] * (1 + ControlPanel!$B$3/100)</f>
        <v>567.82399999999996</v>
      </c>
      <c r="AJ610">
        <f>StagingTable[[#This Row],[Quantity]] * (1 + ControlPanel!$B$4/100)</f>
        <v>10.799999999999999</v>
      </c>
      <c r="AK610">
        <f>StagingTable[[#This Row],[UnitPrice]] * StagingTable[[#This Row],[UpliftedQuantity]] * (1 - StagingTable[[#This Row],[AdjustedDiscountPct]])</f>
        <v>5062.8239999999987</v>
      </c>
      <c r="AL610">
        <f>StagingTable[[#This Row],[InflatedUnitCost]] * StagingTable[[#This Row],[UpliftedQuantity]]</f>
        <v>6132.4991999999993</v>
      </c>
      <c r="AM610">
        <f>StagingTable[[#This Row],[ScenarioRevenue]] - StagingTable[[#This Row],[ScenarioCost]]</f>
        <v>-1069.6752000000006</v>
      </c>
    </row>
    <row r="611" spans="1:39" x14ac:dyDescent="0.35">
      <c r="A611" t="s">
        <v>233</v>
      </c>
      <c r="B611" s="6">
        <v>45554</v>
      </c>
      <c r="C611" s="2">
        <v>45579</v>
      </c>
      <c r="D611" t="s">
        <v>648</v>
      </c>
      <c r="E611" t="s">
        <v>655</v>
      </c>
      <c r="F611" t="s">
        <v>692</v>
      </c>
      <c r="G611" t="s">
        <v>705</v>
      </c>
      <c r="H611" t="s">
        <v>707</v>
      </c>
      <c r="I611" t="s">
        <v>723</v>
      </c>
      <c r="J611" t="s">
        <v>728</v>
      </c>
      <c r="K611" t="s">
        <v>953</v>
      </c>
      <c r="L611" s="8">
        <v>386.96</v>
      </c>
      <c r="M611" s="8">
        <v>937.46</v>
      </c>
      <c r="N611" s="8">
        <v>0.26600000000000001</v>
      </c>
      <c r="O611">
        <v>6</v>
      </c>
      <c r="P611">
        <f t="shared" si="144"/>
        <v>25</v>
      </c>
      <c r="Q611">
        <f t="shared" si="145"/>
        <v>4128.57384</v>
      </c>
      <c r="R611">
        <f t="shared" si="146"/>
        <v>2321.7599999999998</v>
      </c>
      <c r="S611">
        <f t="shared" si="147"/>
        <v>1806.8138400000003</v>
      </c>
      <c r="T611">
        <f t="shared" si="148"/>
        <v>0.43763631462626335</v>
      </c>
      <c r="U611" t="str">
        <f t="shared" si="149"/>
        <v>Sep-2024</v>
      </c>
      <c r="V611" t="str">
        <f t="shared" si="150"/>
        <v>Q3-2024</v>
      </c>
      <c r="W611" t="str">
        <f t="shared" si="151"/>
        <v>Medium</v>
      </c>
      <c r="X611" t="str">
        <f t="shared" si="152"/>
        <v>Americas &gt; Brazil &gt; Rio de Janeiro</v>
      </c>
      <c r="Y611" t="str" cm="1">
        <f t="array" ref="Y611">TEXT(_xlfn.AGGREGATE(15, 6, IF($E$2:$E$1000=E611, $B$2:$B$1000, ""), 1), "MMM-YYYY")</f>
        <v>Jan-2023</v>
      </c>
      <c r="Z611">
        <f t="shared" si="153"/>
        <v>20</v>
      </c>
      <c r="AA611">
        <f t="shared" si="154"/>
        <v>20</v>
      </c>
      <c r="AB611">
        <f t="shared" si="155"/>
        <v>1460546.9416299989</v>
      </c>
      <c r="AC611">
        <f>SUMIFS($Q$2:Q611, $J$2:J611, J611)</f>
        <v>1413912.1669899994</v>
      </c>
      <c r="AD611">
        <f t="shared" si="156"/>
        <v>0.96807033494729433</v>
      </c>
      <c r="AE611" t="str">
        <f t="shared" si="157"/>
        <v>C</v>
      </c>
      <c r="AF611">
        <f t="shared" si="158"/>
        <v>0</v>
      </c>
      <c r="AG611">
        <f t="shared" si="159"/>
        <v>1</v>
      </c>
      <c r="AH611">
        <f>MIN(StagingTable[[#This Row],[DiscountPct]], ControlPanel!$B$2/100)</f>
        <v>0.25</v>
      </c>
      <c r="AI611">
        <f>StagingTable[[#This Row],[UnitCost]] * (1 + ControlPanel!$B$3/100)</f>
        <v>445.00399999999996</v>
      </c>
      <c r="AJ611">
        <f>StagingTable[[#This Row],[Quantity]] * (1 + ControlPanel!$B$4/100)</f>
        <v>7.1999999999999993</v>
      </c>
      <c r="AK611">
        <f>StagingTable[[#This Row],[UnitPrice]] * StagingTable[[#This Row],[UpliftedQuantity]] * (1 - StagingTable[[#This Row],[AdjustedDiscountPct]])</f>
        <v>5062.2839999999997</v>
      </c>
      <c r="AL611">
        <f>StagingTable[[#This Row],[InflatedUnitCost]] * StagingTable[[#This Row],[UpliftedQuantity]]</f>
        <v>3204.0287999999996</v>
      </c>
      <c r="AM611">
        <f>StagingTable[[#This Row],[ScenarioRevenue]] - StagingTable[[#This Row],[ScenarioCost]]</f>
        <v>1858.2552000000001</v>
      </c>
    </row>
    <row r="612" spans="1:39" x14ac:dyDescent="0.35">
      <c r="A612" t="s">
        <v>246</v>
      </c>
      <c r="B612" s="6">
        <v>45538</v>
      </c>
      <c r="C612" s="2">
        <v>45543</v>
      </c>
      <c r="D612" t="s">
        <v>646</v>
      </c>
      <c r="E612" t="s">
        <v>651</v>
      </c>
      <c r="F612" t="s">
        <v>665</v>
      </c>
      <c r="G612" t="s">
        <v>705</v>
      </c>
      <c r="H612" t="s">
        <v>711</v>
      </c>
      <c r="I612" t="s">
        <v>723</v>
      </c>
      <c r="J612" t="s">
        <v>728</v>
      </c>
      <c r="K612" t="s">
        <v>966</v>
      </c>
      <c r="L612" s="8">
        <v>197.63</v>
      </c>
      <c r="M612" s="8">
        <v>325.79000000000002</v>
      </c>
      <c r="N612" s="8">
        <v>0.11600000000000001</v>
      </c>
      <c r="O612">
        <v>13</v>
      </c>
      <c r="P612">
        <f t="shared" si="144"/>
        <v>5</v>
      </c>
      <c r="Q612">
        <f t="shared" si="145"/>
        <v>3743.9786800000006</v>
      </c>
      <c r="R612">
        <f t="shared" si="146"/>
        <v>2569.19</v>
      </c>
      <c r="S612">
        <f t="shared" si="147"/>
        <v>1174.7886800000006</v>
      </c>
      <c r="T612">
        <f t="shared" si="148"/>
        <v>0.31378081458519425</v>
      </c>
      <c r="U612" t="str">
        <f t="shared" si="149"/>
        <v>Sep-2024</v>
      </c>
      <c r="V612" t="str">
        <f t="shared" si="150"/>
        <v>Q3-2024</v>
      </c>
      <c r="W612" t="str">
        <f t="shared" si="151"/>
        <v>Low</v>
      </c>
      <c r="X612" t="str">
        <f t="shared" si="152"/>
        <v>Africa &gt; Nigeria &gt; Lagos</v>
      </c>
      <c r="Y612" t="str" cm="1">
        <f t="array" ref="Y612">TEXT(_xlfn.AGGREGATE(15, 6, IF($E$2:$E$1000=E612, $B$2:$B$1000, ""), 1), "MMM-YYYY")</f>
        <v>Jan-2023</v>
      </c>
      <c r="Z612">
        <f t="shared" si="153"/>
        <v>20</v>
      </c>
      <c r="AA612">
        <f t="shared" si="154"/>
        <v>20</v>
      </c>
      <c r="AB612">
        <f t="shared" si="155"/>
        <v>1460546.9416299989</v>
      </c>
      <c r="AC612">
        <f>SUMIFS($Q$2:Q612, $J$2:J612, J612)</f>
        <v>1417656.1456699993</v>
      </c>
      <c r="AD612">
        <f t="shared" si="156"/>
        <v>0.97063374360831389</v>
      </c>
      <c r="AE612" t="str">
        <f t="shared" si="157"/>
        <v>C</v>
      </c>
      <c r="AF612">
        <f t="shared" si="158"/>
        <v>1</v>
      </c>
      <c r="AG612">
        <f t="shared" si="159"/>
        <v>0</v>
      </c>
      <c r="AH612">
        <f>MIN(StagingTable[[#This Row],[DiscountPct]], ControlPanel!$B$2/100)</f>
        <v>0.11600000000000001</v>
      </c>
      <c r="AI612">
        <f>StagingTable[[#This Row],[UnitCost]] * (1 + ControlPanel!$B$3/100)</f>
        <v>227.27449999999999</v>
      </c>
      <c r="AJ612">
        <f>StagingTable[[#This Row],[Quantity]] * (1 + ControlPanel!$B$4/100)</f>
        <v>15.6</v>
      </c>
      <c r="AK612">
        <f>StagingTable[[#This Row],[UnitPrice]] * StagingTable[[#This Row],[UpliftedQuantity]] * (1 - StagingTable[[#This Row],[AdjustedDiscountPct]])</f>
        <v>4492.7744160000002</v>
      </c>
      <c r="AL612">
        <f>StagingTable[[#This Row],[InflatedUnitCost]] * StagingTable[[#This Row],[UpliftedQuantity]]</f>
        <v>3545.4821999999999</v>
      </c>
      <c r="AM612">
        <f>StagingTable[[#This Row],[ScenarioRevenue]] - StagingTable[[#This Row],[ScenarioCost]]</f>
        <v>947.29221600000028</v>
      </c>
    </row>
    <row r="613" spans="1:39" x14ac:dyDescent="0.35">
      <c r="A613" t="s">
        <v>574</v>
      </c>
      <c r="B613" s="6">
        <v>45299</v>
      </c>
      <c r="C613" s="2">
        <v>45303</v>
      </c>
      <c r="D613" t="s">
        <v>647</v>
      </c>
      <c r="E613" t="s">
        <v>654</v>
      </c>
      <c r="F613" t="s">
        <v>668</v>
      </c>
      <c r="G613" t="s">
        <v>701</v>
      </c>
      <c r="H613" t="s">
        <v>711</v>
      </c>
      <c r="I613" t="s">
        <v>718</v>
      </c>
      <c r="J613" t="s">
        <v>728</v>
      </c>
      <c r="K613" t="s">
        <v>1292</v>
      </c>
      <c r="L613" s="8">
        <v>802.32</v>
      </c>
      <c r="M613" s="8">
        <v>602.34</v>
      </c>
      <c r="N613" s="8">
        <v>0.12</v>
      </c>
      <c r="O613">
        <v>7</v>
      </c>
      <c r="P613">
        <f t="shared" si="144"/>
        <v>4</v>
      </c>
      <c r="Q613">
        <f t="shared" si="145"/>
        <v>3710.4144000000001</v>
      </c>
      <c r="R613">
        <f t="shared" si="146"/>
        <v>5616.2400000000007</v>
      </c>
      <c r="S613">
        <f t="shared" si="147"/>
        <v>-1905.8256000000006</v>
      </c>
      <c r="T613">
        <f t="shared" si="148"/>
        <v>-0.51364224977134643</v>
      </c>
      <c r="U613" t="str">
        <f t="shared" si="149"/>
        <v>Jan-2024</v>
      </c>
      <c r="V613" t="str">
        <f t="shared" si="150"/>
        <v>Q1-2024</v>
      </c>
      <c r="W613" t="str">
        <f t="shared" si="151"/>
        <v>Low</v>
      </c>
      <c r="X613" t="str">
        <f t="shared" si="152"/>
        <v>Asia &gt; India &gt; Bengaluru</v>
      </c>
      <c r="Y613" t="str" cm="1">
        <f t="array" ref="Y613">TEXT(_xlfn.AGGREGATE(15, 6, IF($E$2:$E$1000=E613, $B$2:$B$1000, ""), 1), "MMM-YYYY")</f>
        <v>Jan-2023</v>
      </c>
      <c r="Z613">
        <f t="shared" si="153"/>
        <v>12</v>
      </c>
      <c r="AA613">
        <f t="shared" si="154"/>
        <v>12</v>
      </c>
      <c r="AB613">
        <f t="shared" si="155"/>
        <v>1460546.9416299989</v>
      </c>
      <c r="AC613">
        <f>SUMIFS($Q$2:Q613, $J$2:J613, J613)</f>
        <v>1421366.5600699992</v>
      </c>
      <c r="AD613">
        <f t="shared" si="156"/>
        <v>0.97317417164540188</v>
      </c>
      <c r="AE613" t="str">
        <f t="shared" si="157"/>
        <v>C</v>
      </c>
      <c r="AF613">
        <f t="shared" si="158"/>
        <v>1</v>
      </c>
      <c r="AG613">
        <f t="shared" si="159"/>
        <v>0</v>
      </c>
      <c r="AH613">
        <f>MIN(StagingTable[[#This Row],[DiscountPct]], ControlPanel!$B$2/100)</f>
        <v>0.12</v>
      </c>
      <c r="AI613">
        <f>StagingTable[[#This Row],[UnitCost]] * (1 + ControlPanel!$B$3/100)</f>
        <v>922.66800000000001</v>
      </c>
      <c r="AJ613">
        <f>StagingTable[[#This Row],[Quantity]] * (1 + ControlPanel!$B$4/100)</f>
        <v>8.4</v>
      </c>
      <c r="AK613">
        <f>StagingTable[[#This Row],[UnitPrice]] * StagingTable[[#This Row],[UpliftedQuantity]] * (1 - StagingTable[[#This Row],[AdjustedDiscountPct]])</f>
        <v>4452.4972800000005</v>
      </c>
      <c r="AL613">
        <f>StagingTable[[#This Row],[InflatedUnitCost]] * StagingTable[[#This Row],[UpliftedQuantity]]</f>
        <v>7750.4112000000005</v>
      </c>
      <c r="AM613">
        <f>StagingTable[[#This Row],[ScenarioRevenue]] - StagingTable[[#This Row],[ScenarioCost]]</f>
        <v>-3297.91392</v>
      </c>
    </row>
    <row r="614" spans="1:39" x14ac:dyDescent="0.35">
      <c r="A614" t="s">
        <v>279</v>
      </c>
      <c r="B614" s="6">
        <v>45902</v>
      </c>
      <c r="C614" s="2">
        <v>45911</v>
      </c>
      <c r="D614" t="s">
        <v>648</v>
      </c>
      <c r="E614" t="s">
        <v>653</v>
      </c>
      <c r="F614" t="s">
        <v>667</v>
      </c>
      <c r="G614" t="s">
        <v>701</v>
      </c>
      <c r="H614" t="s">
        <v>710</v>
      </c>
      <c r="I614" t="s">
        <v>724</v>
      </c>
      <c r="J614" t="s">
        <v>728</v>
      </c>
      <c r="K614" t="s">
        <v>999</v>
      </c>
      <c r="L614" s="8">
        <v>1207.6300000000001</v>
      </c>
      <c r="M614" s="8">
        <v>921.68</v>
      </c>
      <c r="N614" s="8">
        <v>0.19600000000000001</v>
      </c>
      <c r="O614">
        <v>5</v>
      </c>
      <c r="P614">
        <f t="shared" si="144"/>
        <v>9</v>
      </c>
      <c r="Q614">
        <f t="shared" si="145"/>
        <v>3705.1536000000001</v>
      </c>
      <c r="R614">
        <f t="shared" si="146"/>
        <v>6038.1500000000005</v>
      </c>
      <c r="S614">
        <f t="shared" si="147"/>
        <v>-2332.9964000000004</v>
      </c>
      <c r="T614">
        <f t="shared" si="148"/>
        <v>-0.62966253274897976</v>
      </c>
      <c r="U614" t="str">
        <f t="shared" si="149"/>
        <v>Sep-2025</v>
      </c>
      <c r="V614" t="str">
        <f t="shared" si="150"/>
        <v>Q3-2025</v>
      </c>
      <c r="W614" t="str">
        <f t="shared" si="151"/>
        <v>Medium</v>
      </c>
      <c r="X614" t="str">
        <f t="shared" si="152"/>
        <v>Americas &gt; Canada &gt; Toronto</v>
      </c>
      <c r="Y614" t="str" cm="1">
        <f t="array" ref="Y614">TEXT(_xlfn.AGGREGATE(15, 6, IF($E$2:$E$1000=E614, $B$2:$B$1000, ""), 1), "MMM-YYYY")</f>
        <v>Jan-2023</v>
      </c>
      <c r="Z614">
        <f t="shared" si="153"/>
        <v>32</v>
      </c>
      <c r="AA614">
        <f t="shared" si="154"/>
        <v>32</v>
      </c>
      <c r="AB614">
        <f t="shared" si="155"/>
        <v>1460546.9416299989</v>
      </c>
      <c r="AC614">
        <f>SUMIFS($Q$2:Q614, $J$2:J614, J614)</f>
        <v>1425071.7136699993</v>
      </c>
      <c r="AD614">
        <f t="shared" si="156"/>
        <v>0.97571099774416803</v>
      </c>
      <c r="AE614" t="str">
        <f t="shared" si="157"/>
        <v>C</v>
      </c>
      <c r="AF614">
        <f t="shared" si="158"/>
        <v>0</v>
      </c>
      <c r="AG614">
        <f t="shared" si="159"/>
        <v>0</v>
      </c>
      <c r="AH614">
        <f>MIN(StagingTable[[#This Row],[DiscountPct]], ControlPanel!$B$2/100)</f>
        <v>0.19600000000000001</v>
      </c>
      <c r="AI614">
        <f>StagingTable[[#This Row],[UnitCost]] * (1 + ControlPanel!$B$3/100)</f>
        <v>1388.7745</v>
      </c>
      <c r="AJ614">
        <f>StagingTable[[#This Row],[Quantity]] * (1 + ControlPanel!$B$4/100)</f>
        <v>6</v>
      </c>
      <c r="AK614">
        <f>StagingTable[[#This Row],[UnitPrice]] * StagingTable[[#This Row],[UpliftedQuantity]] * (1 - StagingTable[[#This Row],[AdjustedDiscountPct]])</f>
        <v>4446.1843200000003</v>
      </c>
      <c r="AL614">
        <f>StagingTable[[#This Row],[InflatedUnitCost]] * StagingTable[[#This Row],[UpliftedQuantity]]</f>
        <v>8332.6470000000008</v>
      </c>
      <c r="AM614">
        <f>StagingTable[[#This Row],[ScenarioRevenue]] - StagingTable[[#This Row],[ScenarioCost]]</f>
        <v>-3886.4626800000005</v>
      </c>
    </row>
    <row r="615" spans="1:39" x14ac:dyDescent="0.35">
      <c r="A615" t="s">
        <v>457</v>
      </c>
      <c r="B615" s="6">
        <v>45526</v>
      </c>
      <c r="C615" s="2">
        <v>45539</v>
      </c>
      <c r="D615" t="s">
        <v>649</v>
      </c>
      <c r="E615" t="s">
        <v>656</v>
      </c>
      <c r="F615" t="s">
        <v>698</v>
      </c>
      <c r="G615" t="s">
        <v>703</v>
      </c>
      <c r="H615" t="s">
        <v>707</v>
      </c>
      <c r="I615" t="s">
        <v>716</v>
      </c>
      <c r="J615" t="s">
        <v>728</v>
      </c>
      <c r="K615" t="s">
        <v>1176</v>
      </c>
      <c r="L615" s="8">
        <v>90.04</v>
      </c>
      <c r="M615" s="8">
        <v>194.62</v>
      </c>
      <c r="N615" s="8">
        <v>4.2999999999999997E-2</v>
      </c>
      <c r="O615">
        <v>19</v>
      </c>
      <c r="P615">
        <f t="shared" si="144"/>
        <v>13</v>
      </c>
      <c r="Q615">
        <f t="shared" si="145"/>
        <v>3538.7754599999998</v>
      </c>
      <c r="R615">
        <f t="shared" si="146"/>
        <v>1710.7600000000002</v>
      </c>
      <c r="S615">
        <f t="shared" si="147"/>
        <v>1828.0154599999996</v>
      </c>
      <c r="T615">
        <f t="shared" si="148"/>
        <v>0.51656723650954661</v>
      </c>
      <c r="U615" t="str">
        <f t="shared" si="149"/>
        <v>Aug-2024</v>
      </c>
      <c r="V615" t="str">
        <f t="shared" si="150"/>
        <v>Q3-2024</v>
      </c>
      <c r="W615" t="str">
        <f t="shared" si="151"/>
        <v>Low</v>
      </c>
      <c r="X615" t="str">
        <f t="shared" si="152"/>
        <v>Europe &gt; Germany &gt; Frankfurt</v>
      </c>
      <c r="Y615" t="str" cm="1">
        <f t="array" ref="Y615">TEXT(_xlfn.AGGREGATE(15, 6, IF($E$2:$E$1000=E615, $B$2:$B$1000, ""), 1), "MMM-YYYY")</f>
        <v>Jan-2023</v>
      </c>
      <c r="Z615">
        <f t="shared" si="153"/>
        <v>19</v>
      </c>
      <c r="AA615">
        <f t="shared" si="154"/>
        <v>19</v>
      </c>
      <c r="AB615">
        <f t="shared" si="155"/>
        <v>1460546.9416299989</v>
      </c>
      <c r="AC615">
        <f>SUMIFS($Q$2:Q615, $J$2:J615, J615)</f>
        <v>1428610.4891299992</v>
      </c>
      <c r="AD615">
        <f t="shared" si="156"/>
        <v>0.9781339088873392</v>
      </c>
      <c r="AE615" t="str">
        <f t="shared" si="157"/>
        <v>C</v>
      </c>
      <c r="AF615">
        <f t="shared" si="158"/>
        <v>0</v>
      </c>
      <c r="AG615">
        <f t="shared" si="159"/>
        <v>0</v>
      </c>
      <c r="AH615">
        <f>MIN(StagingTable[[#This Row],[DiscountPct]], ControlPanel!$B$2/100)</f>
        <v>4.2999999999999997E-2</v>
      </c>
      <c r="AI615">
        <f>StagingTable[[#This Row],[UnitCost]] * (1 + ControlPanel!$B$3/100)</f>
        <v>103.54599999999999</v>
      </c>
      <c r="AJ615">
        <f>StagingTable[[#This Row],[Quantity]] * (1 + ControlPanel!$B$4/100)</f>
        <v>22.8</v>
      </c>
      <c r="AK615">
        <f>StagingTable[[#This Row],[UnitPrice]] * StagingTable[[#This Row],[UpliftedQuantity]] * (1 - StagingTable[[#This Row],[AdjustedDiscountPct]])</f>
        <v>4246.5305520000002</v>
      </c>
      <c r="AL615">
        <f>StagingTable[[#This Row],[InflatedUnitCost]] * StagingTable[[#This Row],[UpliftedQuantity]]</f>
        <v>2360.8487999999998</v>
      </c>
      <c r="AM615">
        <f>StagingTable[[#This Row],[ScenarioRevenue]] - StagingTable[[#This Row],[ScenarioCost]]</f>
        <v>1885.6817520000004</v>
      </c>
    </row>
    <row r="616" spans="1:39" x14ac:dyDescent="0.35">
      <c r="A616" t="s">
        <v>41</v>
      </c>
      <c r="B616" s="6">
        <v>45626</v>
      </c>
      <c r="C616" s="2">
        <v>45656</v>
      </c>
      <c r="D616" t="s">
        <v>649</v>
      </c>
      <c r="E616" t="s">
        <v>657</v>
      </c>
      <c r="F616" t="s">
        <v>673</v>
      </c>
      <c r="G616" t="s">
        <v>704</v>
      </c>
      <c r="H616" t="s">
        <v>709</v>
      </c>
      <c r="I616" t="s">
        <v>721</v>
      </c>
      <c r="J616" t="s">
        <v>728</v>
      </c>
      <c r="K616" t="s">
        <v>760</v>
      </c>
      <c r="L616" s="8">
        <v>117.64</v>
      </c>
      <c r="M616" s="8">
        <v>175.67</v>
      </c>
      <c r="N616" s="8">
        <v>0</v>
      </c>
      <c r="O616">
        <v>20</v>
      </c>
      <c r="P616">
        <f t="shared" si="144"/>
        <v>30</v>
      </c>
      <c r="Q616">
        <f t="shared" si="145"/>
        <v>3513.3999999999996</v>
      </c>
      <c r="R616">
        <f t="shared" si="146"/>
        <v>2352.8000000000002</v>
      </c>
      <c r="S616">
        <f t="shared" si="147"/>
        <v>1160.5999999999995</v>
      </c>
      <c r="T616">
        <f t="shared" si="148"/>
        <v>0.33033528775545046</v>
      </c>
      <c r="U616" t="str">
        <f t="shared" si="149"/>
        <v>Nov-2024</v>
      </c>
      <c r="V616" t="str">
        <f t="shared" si="150"/>
        <v>Q4-2024</v>
      </c>
      <c r="W616" t="str">
        <f t="shared" si="151"/>
        <v>Low</v>
      </c>
      <c r="X616" t="str">
        <f t="shared" si="152"/>
        <v>Europe &gt; France &gt; Marseille</v>
      </c>
      <c r="Y616" t="str" cm="1">
        <f t="array" ref="Y616">TEXT(_xlfn.AGGREGATE(15, 6, IF($E$2:$E$1000=E616, $B$2:$B$1000, ""), 1), "MMM-YYYY")</f>
        <v>Jan-2023</v>
      </c>
      <c r="Z616">
        <f t="shared" si="153"/>
        <v>22</v>
      </c>
      <c r="AA616">
        <f t="shared" si="154"/>
        <v>22</v>
      </c>
      <c r="AB616">
        <f t="shared" si="155"/>
        <v>1460546.9416299989</v>
      </c>
      <c r="AC616">
        <f>SUMIFS($Q$2:Q616, $J$2:J616, J616)</f>
        <v>1432123.8891299991</v>
      </c>
      <c r="AD616">
        <f t="shared" si="156"/>
        <v>0.9805394460870398</v>
      </c>
      <c r="AE616" t="str">
        <f t="shared" si="157"/>
        <v>C</v>
      </c>
      <c r="AF616">
        <f t="shared" si="158"/>
        <v>0</v>
      </c>
      <c r="AG616">
        <f t="shared" si="159"/>
        <v>0</v>
      </c>
      <c r="AH616">
        <f>MIN(StagingTable[[#This Row],[DiscountPct]], ControlPanel!$B$2/100)</f>
        <v>0</v>
      </c>
      <c r="AI616">
        <f>StagingTable[[#This Row],[UnitCost]] * (1 + ControlPanel!$B$3/100)</f>
        <v>135.286</v>
      </c>
      <c r="AJ616">
        <f>StagingTable[[#This Row],[Quantity]] * (1 + ControlPanel!$B$4/100)</f>
        <v>24</v>
      </c>
      <c r="AK616">
        <f>StagingTable[[#This Row],[UnitPrice]] * StagingTable[[#This Row],[UpliftedQuantity]] * (1 - StagingTable[[#This Row],[AdjustedDiscountPct]])</f>
        <v>4216.08</v>
      </c>
      <c r="AL616">
        <f>StagingTable[[#This Row],[InflatedUnitCost]] * StagingTable[[#This Row],[UpliftedQuantity]]</f>
        <v>3246.864</v>
      </c>
      <c r="AM616">
        <f>StagingTable[[#This Row],[ScenarioRevenue]] - StagingTable[[#This Row],[ScenarioCost]]</f>
        <v>969.21599999999989</v>
      </c>
    </row>
    <row r="617" spans="1:39" x14ac:dyDescent="0.35">
      <c r="A617" t="s">
        <v>243</v>
      </c>
      <c r="B617" s="6">
        <v>44992</v>
      </c>
      <c r="C617" s="2">
        <v>45017</v>
      </c>
      <c r="D617" t="s">
        <v>646</v>
      </c>
      <c r="E617" t="s">
        <v>650</v>
      </c>
      <c r="F617" t="s">
        <v>664</v>
      </c>
      <c r="G617" t="s">
        <v>704</v>
      </c>
      <c r="H617" t="s">
        <v>709</v>
      </c>
      <c r="I617" t="s">
        <v>726</v>
      </c>
      <c r="J617" t="s">
        <v>728</v>
      </c>
      <c r="K617" t="s">
        <v>963</v>
      </c>
      <c r="L617" s="8">
        <v>1024.0999999999999</v>
      </c>
      <c r="M617" s="8">
        <v>918.19</v>
      </c>
      <c r="N617" s="8">
        <v>0.189</v>
      </c>
      <c r="O617">
        <v>4</v>
      </c>
      <c r="P617">
        <f t="shared" si="144"/>
        <v>25</v>
      </c>
      <c r="Q617">
        <f t="shared" si="145"/>
        <v>2978.6083600000002</v>
      </c>
      <c r="R617">
        <f t="shared" si="146"/>
        <v>4096.3999999999996</v>
      </c>
      <c r="S617">
        <f t="shared" si="147"/>
        <v>-1117.7916399999995</v>
      </c>
      <c r="T617">
        <f t="shared" si="148"/>
        <v>-0.37527311579827816</v>
      </c>
      <c r="U617" t="str">
        <f t="shared" si="149"/>
        <v>Mar-2023</v>
      </c>
      <c r="V617" t="str">
        <f t="shared" si="150"/>
        <v>Q1-2023</v>
      </c>
      <c r="W617" t="str">
        <f t="shared" si="151"/>
        <v>Medium</v>
      </c>
      <c r="X617" t="str">
        <f t="shared" si="152"/>
        <v>Africa &gt; Kenya &gt; Nairobi</v>
      </c>
      <c r="Y617" t="str" cm="1">
        <f t="array" ref="Y617">TEXT(_xlfn.AGGREGATE(15, 6, IF($E$2:$E$1000=E617, $B$2:$B$1000, ""), 1), "MMM-YYYY")</f>
        <v>Jan-2023</v>
      </c>
      <c r="Z617">
        <f t="shared" si="153"/>
        <v>2</v>
      </c>
      <c r="AA617">
        <f t="shared" si="154"/>
        <v>2</v>
      </c>
      <c r="AB617">
        <f t="shared" si="155"/>
        <v>1460546.9416299989</v>
      </c>
      <c r="AC617">
        <f>SUMIFS($Q$2:Q617, $J$2:J617, J617)</f>
        <v>1435102.497489999</v>
      </c>
      <c r="AD617">
        <f t="shared" si="156"/>
        <v>0.98257882481229719</v>
      </c>
      <c r="AE617" t="str">
        <f t="shared" si="157"/>
        <v>C</v>
      </c>
      <c r="AF617">
        <f t="shared" si="158"/>
        <v>0</v>
      </c>
      <c r="AG617">
        <f t="shared" si="159"/>
        <v>0</v>
      </c>
      <c r="AH617">
        <f>MIN(StagingTable[[#This Row],[DiscountPct]], ControlPanel!$B$2/100)</f>
        <v>0.189</v>
      </c>
      <c r="AI617">
        <f>StagingTable[[#This Row],[UnitCost]] * (1 + ControlPanel!$B$3/100)</f>
        <v>1177.7149999999997</v>
      </c>
      <c r="AJ617">
        <f>StagingTable[[#This Row],[Quantity]] * (1 + ControlPanel!$B$4/100)</f>
        <v>4.8</v>
      </c>
      <c r="AK617">
        <f>StagingTable[[#This Row],[UnitPrice]] * StagingTable[[#This Row],[UpliftedQuantity]] * (1 - StagingTable[[#This Row],[AdjustedDiscountPct]])</f>
        <v>3574.3300319999998</v>
      </c>
      <c r="AL617">
        <f>StagingTable[[#This Row],[InflatedUnitCost]] * StagingTable[[#This Row],[UpliftedQuantity]]</f>
        <v>5653.0319999999983</v>
      </c>
      <c r="AM617">
        <f>StagingTable[[#This Row],[ScenarioRevenue]] - StagingTable[[#This Row],[ScenarioCost]]</f>
        <v>-2078.7019679999985</v>
      </c>
    </row>
    <row r="618" spans="1:39" x14ac:dyDescent="0.35">
      <c r="A618" t="s">
        <v>189</v>
      </c>
      <c r="B618" s="6">
        <v>45435</v>
      </c>
      <c r="C618" s="2">
        <v>45446</v>
      </c>
      <c r="D618" t="s">
        <v>646</v>
      </c>
      <c r="E618" t="s">
        <v>661</v>
      </c>
      <c r="F618" t="s">
        <v>682</v>
      </c>
      <c r="G618" t="s">
        <v>705</v>
      </c>
      <c r="H618" t="s">
        <v>710</v>
      </c>
      <c r="I618" t="s">
        <v>721</v>
      </c>
      <c r="J618" t="s">
        <v>728</v>
      </c>
      <c r="K618" t="s">
        <v>908</v>
      </c>
      <c r="L618" s="8">
        <v>180.89</v>
      </c>
      <c r="M618" s="8">
        <v>249.57</v>
      </c>
      <c r="N618" s="8">
        <v>2.1999999999999999E-2</v>
      </c>
      <c r="O618">
        <v>12</v>
      </c>
      <c r="P618">
        <f t="shared" si="144"/>
        <v>11</v>
      </c>
      <c r="Q618">
        <f t="shared" si="145"/>
        <v>2928.95352</v>
      </c>
      <c r="R618">
        <f t="shared" si="146"/>
        <v>2170.6799999999998</v>
      </c>
      <c r="S618">
        <f t="shared" si="147"/>
        <v>758.27352000000019</v>
      </c>
      <c r="T618">
        <f t="shared" si="148"/>
        <v>0.25888888806948368</v>
      </c>
      <c r="U618" t="str">
        <f t="shared" si="149"/>
        <v>May-2024</v>
      </c>
      <c r="V618" t="str">
        <f t="shared" si="150"/>
        <v>Q2-2024</v>
      </c>
      <c r="W618" t="str">
        <f t="shared" si="151"/>
        <v>Low</v>
      </c>
      <c r="X618" t="str">
        <f t="shared" si="152"/>
        <v>Africa &gt; South Africa &gt; Johannesburg</v>
      </c>
      <c r="Y618" t="str" cm="1">
        <f t="array" ref="Y618">TEXT(_xlfn.AGGREGATE(15, 6, IF($E$2:$E$1000=E618, $B$2:$B$1000, ""), 1), "MMM-YYYY")</f>
        <v>Jan-2023</v>
      </c>
      <c r="Z618">
        <f t="shared" si="153"/>
        <v>16</v>
      </c>
      <c r="AA618">
        <f t="shared" si="154"/>
        <v>16</v>
      </c>
      <c r="AB618">
        <f t="shared" si="155"/>
        <v>1460546.9416299989</v>
      </c>
      <c r="AC618">
        <f>SUMIFS($Q$2:Q618, $J$2:J618, J618)</f>
        <v>1438031.451009999</v>
      </c>
      <c r="AD618">
        <f t="shared" si="156"/>
        <v>0.9845842061092045</v>
      </c>
      <c r="AE618" t="str">
        <f t="shared" si="157"/>
        <v>C</v>
      </c>
      <c r="AF618">
        <f t="shared" si="158"/>
        <v>0</v>
      </c>
      <c r="AG618">
        <f t="shared" si="159"/>
        <v>0</v>
      </c>
      <c r="AH618">
        <f>MIN(StagingTable[[#This Row],[DiscountPct]], ControlPanel!$B$2/100)</f>
        <v>2.1999999999999999E-2</v>
      </c>
      <c r="AI618">
        <f>StagingTable[[#This Row],[UnitCost]] * (1 + ControlPanel!$B$3/100)</f>
        <v>208.02349999999996</v>
      </c>
      <c r="AJ618">
        <f>StagingTable[[#This Row],[Quantity]] * (1 + ControlPanel!$B$4/100)</f>
        <v>14.399999999999999</v>
      </c>
      <c r="AK618">
        <f>StagingTable[[#This Row],[UnitPrice]] * StagingTable[[#This Row],[UpliftedQuantity]] * (1 - StagingTable[[#This Row],[AdjustedDiscountPct]])</f>
        <v>3514.7442239999996</v>
      </c>
      <c r="AL618">
        <f>StagingTable[[#This Row],[InflatedUnitCost]] * StagingTable[[#This Row],[UpliftedQuantity]]</f>
        <v>2995.538399999999</v>
      </c>
      <c r="AM618">
        <f>StagingTable[[#This Row],[ScenarioRevenue]] - StagingTable[[#This Row],[ScenarioCost]]</f>
        <v>519.20582400000058</v>
      </c>
    </row>
    <row r="619" spans="1:39" x14ac:dyDescent="0.35">
      <c r="A619" t="s">
        <v>149</v>
      </c>
      <c r="B619" s="6">
        <v>45647</v>
      </c>
      <c r="C619" s="2">
        <v>45652</v>
      </c>
      <c r="D619" t="s">
        <v>648</v>
      </c>
      <c r="E619" t="s">
        <v>660</v>
      </c>
      <c r="F619" t="s">
        <v>686</v>
      </c>
      <c r="G619" t="s">
        <v>704</v>
      </c>
      <c r="H619" t="s">
        <v>709</v>
      </c>
      <c r="I619" t="s">
        <v>724</v>
      </c>
      <c r="J619" t="s">
        <v>728</v>
      </c>
      <c r="K619" t="s">
        <v>868</v>
      </c>
      <c r="L619" s="8">
        <v>699.57</v>
      </c>
      <c r="M619" s="8">
        <v>572.71</v>
      </c>
      <c r="N619" s="8">
        <v>0.192</v>
      </c>
      <c r="O619">
        <v>6</v>
      </c>
      <c r="P619">
        <f t="shared" si="144"/>
        <v>5</v>
      </c>
      <c r="Q619">
        <f t="shared" si="145"/>
        <v>2776.4980800000003</v>
      </c>
      <c r="R619">
        <f t="shared" si="146"/>
        <v>4197.42</v>
      </c>
      <c r="S619">
        <f t="shared" si="147"/>
        <v>-1420.9219199999998</v>
      </c>
      <c r="T619">
        <f t="shared" si="148"/>
        <v>-0.51176765805651114</v>
      </c>
      <c r="U619" t="str">
        <f t="shared" si="149"/>
        <v>Dec-2024</v>
      </c>
      <c r="V619" t="str">
        <f t="shared" si="150"/>
        <v>Q4-2024</v>
      </c>
      <c r="W619" t="str">
        <f t="shared" si="151"/>
        <v>Low</v>
      </c>
      <c r="X619" t="str">
        <f t="shared" si="152"/>
        <v>Americas &gt; USA &gt; San Francisco</v>
      </c>
      <c r="Y619" t="str" cm="1">
        <f t="array" ref="Y619">TEXT(_xlfn.AGGREGATE(15, 6, IF($E$2:$E$1000=E619, $B$2:$B$1000, ""), 1), "MMM-YYYY")</f>
        <v>Jan-2023</v>
      </c>
      <c r="Z619">
        <f t="shared" si="153"/>
        <v>23</v>
      </c>
      <c r="AA619">
        <f t="shared" si="154"/>
        <v>23</v>
      </c>
      <c r="AB619">
        <f t="shared" si="155"/>
        <v>1460546.9416299989</v>
      </c>
      <c r="AC619">
        <f>SUMIFS($Q$2:Q619, $J$2:J619, J619)</f>
        <v>1440807.9490899991</v>
      </c>
      <c r="AD619">
        <f t="shared" si="156"/>
        <v>0.98648520497535619</v>
      </c>
      <c r="AE619" t="str">
        <f t="shared" si="157"/>
        <v>C</v>
      </c>
      <c r="AF619">
        <f t="shared" si="158"/>
        <v>1</v>
      </c>
      <c r="AG619">
        <f t="shared" si="159"/>
        <v>0</v>
      </c>
      <c r="AH619">
        <f>MIN(StagingTable[[#This Row],[DiscountPct]], ControlPanel!$B$2/100)</f>
        <v>0.192</v>
      </c>
      <c r="AI619">
        <f>StagingTable[[#This Row],[UnitCost]] * (1 + ControlPanel!$B$3/100)</f>
        <v>804.50549999999998</v>
      </c>
      <c r="AJ619">
        <f>StagingTable[[#This Row],[Quantity]] * (1 + ControlPanel!$B$4/100)</f>
        <v>7.1999999999999993</v>
      </c>
      <c r="AK619">
        <f>StagingTable[[#This Row],[UnitPrice]] * StagingTable[[#This Row],[UpliftedQuantity]] * (1 - StagingTable[[#This Row],[AdjustedDiscountPct]])</f>
        <v>3331.7976960000001</v>
      </c>
      <c r="AL619">
        <f>StagingTable[[#This Row],[InflatedUnitCost]] * StagingTable[[#This Row],[UpliftedQuantity]]</f>
        <v>5792.4395999999997</v>
      </c>
      <c r="AM619">
        <f>StagingTable[[#This Row],[ScenarioRevenue]] - StagingTable[[#This Row],[ScenarioCost]]</f>
        <v>-2460.6419039999996</v>
      </c>
    </row>
    <row r="620" spans="1:39" x14ac:dyDescent="0.35">
      <c r="A620" t="s">
        <v>368</v>
      </c>
      <c r="B620" s="6">
        <v>45603</v>
      </c>
      <c r="C620" s="2">
        <v>45622</v>
      </c>
      <c r="D620" t="s">
        <v>648</v>
      </c>
      <c r="E620" t="s">
        <v>655</v>
      </c>
      <c r="F620" t="s">
        <v>692</v>
      </c>
      <c r="G620" t="s">
        <v>703</v>
      </c>
      <c r="H620" t="s">
        <v>710</v>
      </c>
      <c r="I620" t="s">
        <v>713</v>
      </c>
      <c r="J620" t="s">
        <v>728</v>
      </c>
      <c r="K620" t="s">
        <v>1088</v>
      </c>
      <c r="L620" s="8">
        <v>55.35</v>
      </c>
      <c r="M620" s="8">
        <v>128.68</v>
      </c>
      <c r="N620" s="8">
        <v>0.128</v>
      </c>
      <c r="O620">
        <v>21</v>
      </c>
      <c r="P620">
        <f t="shared" si="144"/>
        <v>19</v>
      </c>
      <c r="Q620">
        <f t="shared" si="145"/>
        <v>2356.38816</v>
      </c>
      <c r="R620">
        <f t="shared" si="146"/>
        <v>1162.3500000000001</v>
      </c>
      <c r="S620">
        <f t="shared" si="147"/>
        <v>1194.0381599999998</v>
      </c>
      <c r="T620">
        <f t="shared" si="148"/>
        <v>0.50672388372550636</v>
      </c>
      <c r="U620" t="str">
        <f t="shared" si="149"/>
        <v>Nov-2024</v>
      </c>
      <c r="V620" t="str">
        <f t="shared" si="150"/>
        <v>Q4-2024</v>
      </c>
      <c r="W620" t="str">
        <f t="shared" si="151"/>
        <v>Low</v>
      </c>
      <c r="X620" t="str">
        <f t="shared" si="152"/>
        <v>Americas &gt; Brazil &gt; Rio de Janeiro</v>
      </c>
      <c r="Y620" t="str" cm="1">
        <f t="array" ref="Y620">TEXT(_xlfn.AGGREGATE(15, 6, IF($E$2:$E$1000=E620, $B$2:$B$1000, ""), 1), "MMM-YYYY")</f>
        <v>Jan-2023</v>
      </c>
      <c r="Z620">
        <f t="shared" si="153"/>
        <v>22</v>
      </c>
      <c r="AA620">
        <f t="shared" si="154"/>
        <v>22</v>
      </c>
      <c r="AB620">
        <f t="shared" si="155"/>
        <v>1460546.9416299989</v>
      </c>
      <c r="AC620">
        <f>SUMIFS($Q$2:Q620, $J$2:J620, J620)</f>
        <v>1443164.3372499992</v>
      </c>
      <c r="AD620">
        <f t="shared" si="156"/>
        <v>0.98809856507549132</v>
      </c>
      <c r="AE620" t="str">
        <f t="shared" si="157"/>
        <v>C</v>
      </c>
      <c r="AF620">
        <f t="shared" si="158"/>
        <v>0</v>
      </c>
      <c r="AG620">
        <f t="shared" si="159"/>
        <v>0</v>
      </c>
      <c r="AH620">
        <f>MIN(StagingTable[[#This Row],[DiscountPct]], ControlPanel!$B$2/100)</f>
        <v>0.128</v>
      </c>
      <c r="AI620">
        <f>StagingTable[[#This Row],[UnitCost]] * (1 + ControlPanel!$B$3/100)</f>
        <v>63.652499999999996</v>
      </c>
      <c r="AJ620">
        <f>StagingTable[[#This Row],[Quantity]] * (1 + ControlPanel!$B$4/100)</f>
        <v>25.2</v>
      </c>
      <c r="AK620">
        <f>StagingTable[[#This Row],[UnitPrice]] * StagingTable[[#This Row],[UpliftedQuantity]] * (1 - StagingTable[[#This Row],[AdjustedDiscountPct]])</f>
        <v>2827.6657919999998</v>
      </c>
      <c r="AL620">
        <f>StagingTable[[#This Row],[InflatedUnitCost]] * StagingTable[[#This Row],[UpliftedQuantity]]</f>
        <v>1604.0429999999999</v>
      </c>
      <c r="AM620">
        <f>StagingTable[[#This Row],[ScenarioRevenue]] - StagingTable[[#This Row],[ScenarioCost]]</f>
        <v>1223.6227919999999</v>
      </c>
    </row>
    <row r="621" spans="1:39" x14ac:dyDescent="0.35">
      <c r="A621" t="s">
        <v>50</v>
      </c>
      <c r="B621" s="6">
        <v>45012</v>
      </c>
      <c r="C621" s="2">
        <v>45038</v>
      </c>
      <c r="D621" t="s">
        <v>647</v>
      </c>
      <c r="E621" t="s">
        <v>654</v>
      </c>
      <c r="F621" t="s">
        <v>680</v>
      </c>
      <c r="G621" t="s">
        <v>703</v>
      </c>
      <c r="H621" t="s">
        <v>709</v>
      </c>
      <c r="I621" t="s">
        <v>713</v>
      </c>
      <c r="J621" t="s">
        <v>728</v>
      </c>
      <c r="K621" t="s">
        <v>769</v>
      </c>
      <c r="L621" s="8">
        <v>178.53</v>
      </c>
      <c r="M621" s="8">
        <v>199.37</v>
      </c>
      <c r="N621" s="8">
        <v>0.10100000000000001</v>
      </c>
      <c r="O621">
        <v>12</v>
      </c>
      <c r="P621">
        <f t="shared" si="144"/>
        <v>26</v>
      </c>
      <c r="Q621">
        <f t="shared" si="145"/>
        <v>2150.8035600000003</v>
      </c>
      <c r="R621">
        <f t="shared" si="146"/>
        <v>2142.36</v>
      </c>
      <c r="S621">
        <f t="shared" si="147"/>
        <v>8.4435600000001614</v>
      </c>
      <c r="T621">
        <f t="shared" si="148"/>
        <v>3.9257699573456905E-3</v>
      </c>
      <c r="U621" t="str">
        <f t="shared" si="149"/>
        <v>Mar-2023</v>
      </c>
      <c r="V621" t="str">
        <f t="shared" si="150"/>
        <v>Q1-2023</v>
      </c>
      <c r="W621" t="str">
        <f t="shared" si="151"/>
        <v>Low</v>
      </c>
      <c r="X621" t="str">
        <f t="shared" si="152"/>
        <v>Asia &gt; India &gt; Delhi</v>
      </c>
      <c r="Y621" t="str" cm="1">
        <f t="array" ref="Y621">TEXT(_xlfn.AGGREGATE(15, 6, IF($E$2:$E$1000=E621, $B$2:$B$1000, ""), 1), "MMM-YYYY")</f>
        <v>Jan-2023</v>
      </c>
      <c r="Z621">
        <f t="shared" si="153"/>
        <v>2</v>
      </c>
      <c r="AA621">
        <f t="shared" si="154"/>
        <v>2</v>
      </c>
      <c r="AB621">
        <f t="shared" si="155"/>
        <v>1460546.9416299989</v>
      </c>
      <c r="AC621">
        <f>SUMIFS($Q$2:Q621, $J$2:J621, J621)</f>
        <v>1445315.1408099991</v>
      </c>
      <c r="AD621">
        <f t="shared" si="156"/>
        <v>0.98957116653642041</v>
      </c>
      <c r="AE621" t="str">
        <f t="shared" si="157"/>
        <v>C</v>
      </c>
      <c r="AF621">
        <f t="shared" si="158"/>
        <v>0</v>
      </c>
      <c r="AG621">
        <f t="shared" si="159"/>
        <v>0</v>
      </c>
      <c r="AH621">
        <f>MIN(StagingTable[[#This Row],[DiscountPct]], ControlPanel!$B$2/100)</f>
        <v>0.10100000000000001</v>
      </c>
      <c r="AI621">
        <f>StagingTable[[#This Row],[UnitCost]] * (1 + ControlPanel!$B$3/100)</f>
        <v>205.30949999999999</v>
      </c>
      <c r="AJ621">
        <f>StagingTable[[#This Row],[Quantity]] * (1 + ControlPanel!$B$4/100)</f>
        <v>14.399999999999999</v>
      </c>
      <c r="AK621">
        <f>StagingTable[[#This Row],[UnitPrice]] * StagingTable[[#This Row],[UpliftedQuantity]] * (1 - StagingTable[[#This Row],[AdjustedDiscountPct]])</f>
        <v>2580.9642720000002</v>
      </c>
      <c r="AL621">
        <f>StagingTable[[#This Row],[InflatedUnitCost]] * StagingTable[[#This Row],[UpliftedQuantity]]</f>
        <v>2956.4567999999995</v>
      </c>
      <c r="AM621">
        <f>StagingTable[[#This Row],[ScenarioRevenue]] - StagingTable[[#This Row],[ScenarioCost]]</f>
        <v>-375.49252799999931</v>
      </c>
    </row>
    <row r="622" spans="1:39" x14ac:dyDescent="0.35">
      <c r="A622" t="s">
        <v>622</v>
      </c>
      <c r="B622" s="6">
        <v>45623</v>
      </c>
      <c r="C622" s="2">
        <v>45650</v>
      </c>
      <c r="D622" t="s">
        <v>646</v>
      </c>
      <c r="E622" t="s">
        <v>650</v>
      </c>
      <c r="F622" t="s">
        <v>675</v>
      </c>
      <c r="G622" t="s">
        <v>701</v>
      </c>
      <c r="H622" t="s">
        <v>710</v>
      </c>
      <c r="I622" t="s">
        <v>717</v>
      </c>
      <c r="J622" t="s">
        <v>728</v>
      </c>
      <c r="K622" t="s">
        <v>1340</v>
      </c>
      <c r="L622" s="8">
        <v>143.33000000000001</v>
      </c>
      <c r="M622" s="8">
        <v>233.51</v>
      </c>
      <c r="N622" s="8">
        <v>0.16300000000000001</v>
      </c>
      <c r="O622">
        <v>11</v>
      </c>
      <c r="P622">
        <f t="shared" si="144"/>
        <v>27</v>
      </c>
      <c r="Q622">
        <f t="shared" si="145"/>
        <v>2149.9265699999996</v>
      </c>
      <c r="R622">
        <f t="shared" si="146"/>
        <v>1576.63</v>
      </c>
      <c r="S622">
        <f t="shared" si="147"/>
        <v>573.29656999999952</v>
      </c>
      <c r="T622">
        <f t="shared" si="148"/>
        <v>0.26665867476580823</v>
      </c>
      <c r="U622" t="str">
        <f t="shared" si="149"/>
        <v>Nov-2024</v>
      </c>
      <c r="V622" t="str">
        <f t="shared" si="150"/>
        <v>Q4-2024</v>
      </c>
      <c r="W622" t="str">
        <f t="shared" si="151"/>
        <v>Low</v>
      </c>
      <c r="X622" t="str">
        <f t="shared" si="152"/>
        <v>Africa &gt; Kenya &gt; Mombasa</v>
      </c>
      <c r="Y622" t="str" cm="1">
        <f t="array" ref="Y622">TEXT(_xlfn.AGGREGATE(15, 6, IF($E$2:$E$1000=E622, $B$2:$B$1000, ""), 1), "MMM-YYYY")</f>
        <v>Jan-2023</v>
      </c>
      <c r="Z622">
        <f t="shared" si="153"/>
        <v>22</v>
      </c>
      <c r="AA622">
        <f t="shared" si="154"/>
        <v>22</v>
      </c>
      <c r="AB622">
        <f t="shared" si="155"/>
        <v>1460546.9416299989</v>
      </c>
      <c r="AC622">
        <f>SUMIFS($Q$2:Q622, $J$2:J622, J622)</f>
        <v>1447465.067379999</v>
      </c>
      <c r="AD622">
        <f t="shared" si="156"/>
        <v>0.99104316754420763</v>
      </c>
      <c r="AE622" t="str">
        <f t="shared" si="157"/>
        <v>C</v>
      </c>
      <c r="AF622">
        <f t="shared" si="158"/>
        <v>0</v>
      </c>
      <c r="AG622">
        <f t="shared" si="159"/>
        <v>0</v>
      </c>
      <c r="AH622">
        <f>MIN(StagingTable[[#This Row],[DiscountPct]], ControlPanel!$B$2/100)</f>
        <v>0.16300000000000001</v>
      </c>
      <c r="AI622">
        <f>StagingTable[[#This Row],[UnitCost]] * (1 + ControlPanel!$B$3/100)</f>
        <v>164.8295</v>
      </c>
      <c r="AJ622">
        <f>StagingTable[[#This Row],[Quantity]] * (1 + ControlPanel!$B$4/100)</f>
        <v>13.2</v>
      </c>
      <c r="AK622">
        <f>StagingTable[[#This Row],[UnitPrice]] * StagingTable[[#This Row],[UpliftedQuantity]] * (1 - StagingTable[[#This Row],[AdjustedDiscountPct]])</f>
        <v>2579.9118839999996</v>
      </c>
      <c r="AL622">
        <f>StagingTable[[#This Row],[InflatedUnitCost]] * StagingTable[[#This Row],[UpliftedQuantity]]</f>
        <v>2175.7493999999997</v>
      </c>
      <c r="AM622">
        <f>StagingTable[[#This Row],[ScenarioRevenue]] - StagingTable[[#This Row],[ScenarioCost]]</f>
        <v>404.16248399999995</v>
      </c>
    </row>
    <row r="623" spans="1:39" x14ac:dyDescent="0.35">
      <c r="A623" t="s">
        <v>378</v>
      </c>
      <c r="B623" s="6">
        <v>45082</v>
      </c>
      <c r="C623" s="2">
        <v>45105</v>
      </c>
      <c r="D623" t="s">
        <v>649</v>
      </c>
      <c r="E623" t="s">
        <v>658</v>
      </c>
      <c r="F623" t="s">
        <v>674</v>
      </c>
      <c r="G623" t="s">
        <v>701</v>
      </c>
      <c r="H623" t="s">
        <v>711</v>
      </c>
      <c r="I623" t="s">
        <v>723</v>
      </c>
      <c r="J623" t="s">
        <v>728</v>
      </c>
      <c r="K623" t="s">
        <v>1098</v>
      </c>
      <c r="L623" s="8">
        <v>605.82000000000005</v>
      </c>
      <c r="M623" s="8">
        <v>771.12</v>
      </c>
      <c r="N623" s="8">
        <v>0.13200000000000001</v>
      </c>
      <c r="O623">
        <v>3</v>
      </c>
      <c r="P623">
        <f t="shared" si="144"/>
        <v>23</v>
      </c>
      <c r="Q623">
        <f t="shared" si="145"/>
        <v>2007.99648</v>
      </c>
      <c r="R623">
        <f t="shared" si="146"/>
        <v>1817.46</v>
      </c>
      <c r="S623">
        <f t="shared" si="147"/>
        <v>190.53647999999998</v>
      </c>
      <c r="T623">
        <f t="shared" si="148"/>
        <v>9.4888851597986851E-2</v>
      </c>
      <c r="U623" t="str">
        <f t="shared" si="149"/>
        <v>Jun-2023</v>
      </c>
      <c r="V623" t="str">
        <f t="shared" si="150"/>
        <v>Q2-2023</v>
      </c>
      <c r="W623" t="str">
        <f t="shared" si="151"/>
        <v>Low</v>
      </c>
      <c r="X623" t="str">
        <f t="shared" si="152"/>
        <v>Europe &gt; United Kingdom &gt; Birmingham</v>
      </c>
      <c r="Y623" t="str" cm="1">
        <f t="array" ref="Y623">TEXT(_xlfn.AGGREGATE(15, 6, IF($E$2:$E$1000=E623, $B$2:$B$1000, ""), 1), "MMM-YYYY")</f>
        <v>Jan-2023</v>
      </c>
      <c r="Z623">
        <f t="shared" si="153"/>
        <v>5</v>
      </c>
      <c r="AA623">
        <f t="shared" si="154"/>
        <v>5</v>
      </c>
      <c r="AB623">
        <f t="shared" si="155"/>
        <v>1460546.9416299989</v>
      </c>
      <c r="AC623">
        <f>SUMIFS($Q$2:Q623, $J$2:J623, J623)</f>
        <v>1449473.0638599989</v>
      </c>
      <c r="AD623">
        <f t="shared" si="156"/>
        <v>0.99241799256541441</v>
      </c>
      <c r="AE623" t="str">
        <f t="shared" si="157"/>
        <v>C</v>
      </c>
      <c r="AF623">
        <f t="shared" si="158"/>
        <v>0</v>
      </c>
      <c r="AG623">
        <f t="shared" si="159"/>
        <v>0</v>
      </c>
      <c r="AH623">
        <f>MIN(StagingTable[[#This Row],[DiscountPct]], ControlPanel!$B$2/100)</f>
        <v>0.13200000000000001</v>
      </c>
      <c r="AI623">
        <f>StagingTable[[#This Row],[UnitCost]] * (1 + ControlPanel!$B$3/100)</f>
        <v>696.69299999999998</v>
      </c>
      <c r="AJ623">
        <f>StagingTable[[#This Row],[Quantity]] * (1 + ControlPanel!$B$4/100)</f>
        <v>3.5999999999999996</v>
      </c>
      <c r="AK623">
        <f>StagingTable[[#This Row],[UnitPrice]] * StagingTable[[#This Row],[UpliftedQuantity]] * (1 - StagingTable[[#This Row],[AdjustedDiscountPct]])</f>
        <v>2409.5957759999997</v>
      </c>
      <c r="AL623">
        <f>StagingTable[[#This Row],[InflatedUnitCost]] * StagingTable[[#This Row],[UpliftedQuantity]]</f>
        <v>2508.0947999999999</v>
      </c>
      <c r="AM623">
        <f>StagingTable[[#This Row],[ScenarioRevenue]] - StagingTable[[#This Row],[ScenarioCost]]</f>
        <v>-98.49902400000019</v>
      </c>
    </row>
    <row r="624" spans="1:39" x14ac:dyDescent="0.35">
      <c r="A624" t="s">
        <v>502</v>
      </c>
      <c r="B624" s="6">
        <v>45424</v>
      </c>
      <c r="C624" s="2">
        <v>45436</v>
      </c>
      <c r="D624" t="s">
        <v>649</v>
      </c>
      <c r="E624" t="s">
        <v>658</v>
      </c>
      <c r="F624" t="s">
        <v>693</v>
      </c>
      <c r="G624" t="s">
        <v>702</v>
      </c>
      <c r="H624" t="s">
        <v>709</v>
      </c>
      <c r="I624" t="s">
        <v>723</v>
      </c>
      <c r="J624" t="s">
        <v>728</v>
      </c>
      <c r="K624" t="s">
        <v>1221</v>
      </c>
      <c r="L624" s="8">
        <v>111.02</v>
      </c>
      <c r="M624" s="8">
        <v>172.88</v>
      </c>
      <c r="N624" s="8">
        <v>0.19700000000000001</v>
      </c>
      <c r="O624">
        <v>14</v>
      </c>
      <c r="P624">
        <f t="shared" si="144"/>
        <v>12</v>
      </c>
      <c r="Q624">
        <f t="shared" si="145"/>
        <v>1943.5169599999997</v>
      </c>
      <c r="R624">
        <f t="shared" si="146"/>
        <v>1554.28</v>
      </c>
      <c r="S624">
        <f t="shared" si="147"/>
        <v>389.23695999999973</v>
      </c>
      <c r="T624">
        <f t="shared" si="148"/>
        <v>0.20027453735212056</v>
      </c>
      <c r="U624" t="str">
        <f t="shared" si="149"/>
        <v>May-2024</v>
      </c>
      <c r="V624" t="str">
        <f t="shared" si="150"/>
        <v>Q2-2024</v>
      </c>
      <c r="W624" t="str">
        <f t="shared" si="151"/>
        <v>Low</v>
      </c>
      <c r="X624" t="str">
        <f t="shared" si="152"/>
        <v>Europe &gt; United Kingdom &gt; Manchester</v>
      </c>
      <c r="Y624" t="str" cm="1">
        <f t="array" ref="Y624">TEXT(_xlfn.AGGREGATE(15, 6, IF($E$2:$E$1000=E624, $B$2:$B$1000, ""), 1), "MMM-YYYY")</f>
        <v>Jan-2023</v>
      </c>
      <c r="Z624">
        <f t="shared" si="153"/>
        <v>16</v>
      </c>
      <c r="AA624">
        <f t="shared" si="154"/>
        <v>16</v>
      </c>
      <c r="AB624">
        <f t="shared" si="155"/>
        <v>1460546.9416299989</v>
      </c>
      <c r="AC624">
        <f>SUMIFS($Q$2:Q624, $J$2:J624, J624)</f>
        <v>1451416.5808199989</v>
      </c>
      <c r="AD624">
        <f t="shared" si="156"/>
        <v>0.99374867007026124</v>
      </c>
      <c r="AE624" t="str">
        <f t="shared" si="157"/>
        <v>C</v>
      </c>
      <c r="AF624">
        <f t="shared" si="158"/>
        <v>0</v>
      </c>
      <c r="AG624">
        <f t="shared" si="159"/>
        <v>0</v>
      </c>
      <c r="AH624">
        <f>MIN(StagingTable[[#This Row],[DiscountPct]], ControlPanel!$B$2/100)</f>
        <v>0.19700000000000001</v>
      </c>
      <c r="AI624">
        <f>StagingTable[[#This Row],[UnitCost]] * (1 + ControlPanel!$B$3/100)</f>
        <v>127.67299999999999</v>
      </c>
      <c r="AJ624">
        <f>StagingTable[[#This Row],[Quantity]] * (1 + ControlPanel!$B$4/100)</f>
        <v>16.8</v>
      </c>
      <c r="AK624">
        <f>StagingTable[[#This Row],[UnitPrice]] * StagingTable[[#This Row],[UpliftedQuantity]] * (1 - StagingTable[[#This Row],[AdjustedDiscountPct]])</f>
        <v>2332.2203519999998</v>
      </c>
      <c r="AL624">
        <f>StagingTable[[#This Row],[InflatedUnitCost]] * StagingTable[[#This Row],[UpliftedQuantity]]</f>
        <v>2144.9063999999998</v>
      </c>
      <c r="AM624">
        <f>StagingTable[[#This Row],[ScenarioRevenue]] - StagingTable[[#This Row],[ScenarioCost]]</f>
        <v>187.31395199999997</v>
      </c>
    </row>
    <row r="625" spans="1:39" x14ac:dyDescent="0.35">
      <c r="A625" t="s">
        <v>310</v>
      </c>
      <c r="B625" s="6">
        <v>45353</v>
      </c>
      <c r="C625" s="2">
        <v>45367</v>
      </c>
      <c r="D625" t="s">
        <v>648</v>
      </c>
      <c r="E625" t="s">
        <v>653</v>
      </c>
      <c r="F625" t="s">
        <v>688</v>
      </c>
      <c r="G625" t="s">
        <v>703</v>
      </c>
      <c r="H625" t="s">
        <v>711</v>
      </c>
      <c r="I625" t="s">
        <v>719</v>
      </c>
      <c r="J625" t="s">
        <v>728</v>
      </c>
      <c r="K625" t="s">
        <v>1030</v>
      </c>
      <c r="L625" s="8">
        <v>248.24</v>
      </c>
      <c r="M625" s="8">
        <v>464.05</v>
      </c>
      <c r="N625" s="8">
        <v>0.16900000000000001</v>
      </c>
      <c r="O625">
        <v>5</v>
      </c>
      <c r="P625">
        <f t="shared" si="144"/>
        <v>14</v>
      </c>
      <c r="Q625">
        <f t="shared" si="145"/>
        <v>1928.1277499999999</v>
      </c>
      <c r="R625">
        <f t="shared" si="146"/>
        <v>1241.2</v>
      </c>
      <c r="S625">
        <f t="shared" si="147"/>
        <v>686.92774999999983</v>
      </c>
      <c r="T625">
        <f t="shared" si="148"/>
        <v>0.3562667203975462</v>
      </c>
      <c r="U625" t="str">
        <f t="shared" si="149"/>
        <v>Mar-2024</v>
      </c>
      <c r="V625" t="str">
        <f t="shared" si="150"/>
        <v>Q1-2024</v>
      </c>
      <c r="W625" t="str">
        <f t="shared" si="151"/>
        <v>Low</v>
      </c>
      <c r="X625" t="str">
        <f t="shared" si="152"/>
        <v>Americas &gt; Canada &gt; Vancouver</v>
      </c>
      <c r="Y625" t="str" cm="1">
        <f t="array" ref="Y625">TEXT(_xlfn.AGGREGATE(15, 6, IF($E$2:$E$1000=E625, $B$2:$B$1000, ""), 1), "MMM-YYYY")</f>
        <v>Jan-2023</v>
      </c>
      <c r="Z625">
        <f t="shared" si="153"/>
        <v>14</v>
      </c>
      <c r="AA625">
        <f t="shared" si="154"/>
        <v>14</v>
      </c>
      <c r="AB625">
        <f t="shared" si="155"/>
        <v>1460546.9416299989</v>
      </c>
      <c r="AC625">
        <f>SUMIFS($Q$2:Q625, $J$2:J625, J625)</f>
        <v>1453344.7085699989</v>
      </c>
      <c r="AD625">
        <f t="shared" si="156"/>
        <v>0.99506881096751187</v>
      </c>
      <c r="AE625" t="str">
        <f t="shared" si="157"/>
        <v>C</v>
      </c>
      <c r="AF625">
        <f t="shared" si="158"/>
        <v>0</v>
      </c>
      <c r="AG625">
        <f t="shared" si="159"/>
        <v>0</v>
      </c>
      <c r="AH625">
        <f>MIN(StagingTable[[#This Row],[DiscountPct]], ControlPanel!$B$2/100)</f>
        <v>0.16900000000000001</v>
      </c>
      <c r="AI625">
        <f>StagingTable[[#This Row],[UnitCost]] * (1 + ControlPanel!$B$3/100)</f>
        <v>285.476</v>
      </c>
      <c r="AJ625">
        <f>StagingTable[[#This Row],[Quantity]] * (1 + ControlPanel!$B$4/100)</f>
        <v>6</v>
      </c>
      <c r="AK625">
        <f>StagingTable[[#This Row],[UnitPrice]] * StagingTable[[#This Row],[UpliftedQuantity]] * (1 - StagingTable[[#This Row],[AdjustedDiscountPct]])</f>
        <v>2313.7532999999999</v>
      </c>
      <c r="AL625">
        <f>StagingTable[[#This Row],[InflatedUnitCost]] * StagingTable[[#This Row],[UpliftedQuantity]]</f>
        <v>1712.856</v>
      </c>
      <c r="AM625">
        <f>StagingTable[[#This Row],[ScenarioRevenue]] - StagingTable[[#This Row],[ScenarioCost]]</f>
        <v>600.89729999999986</v>
      </c>
    </row>
    <row r="626" spans="1:39" x14ac:dyDescent="0.35">
      <c r="A626" t="s">
        <v>305</v>
      </c>
      <c r="B626" s="6">
        <v>45746</v>
      </c>
      <c r="C626" s="2">
        <v>45754</v>
      </c>
      <c r="D626" t="s">
        <v>648</v>
      </c>
      <c r="E626" t="s">
        <v>655</v>
      </c>
      <c r="F626" t="s">
        <v>670</v>
      </c>
      <c r="G626" t="s">
        <v>703</v>
      </c>
      <c r="H626" t="s">
        <v>711</v>
      </c>
      <c r="I626" t="s">
        <v>716</v>
      </c>
      <c r="J626" t="s">
        <v>728</v>
      </c>
      <c r="K626" t="s">
        <v>1025</v>
      </c>
      <c r="L626" s="8">
        <v>71.62</v>
      </c>
      <c r="M626" s="8">
        <v>118.37</v>
      </c>
      <c r="N626" s="8">
        <v>0.156</v>
      </c>
      <c r="O626">
        <v>17</v>
      </c>
      <c r="P626">
        <f t="shared" si="144"/>
        <v>8</v>
      </c>
      <c r="Q626">
        <f t="shared" si="145"/>
        <v>1698.37276</v>
      </c>
      <c r="R626">
        <f t="shared" si="146"/>
        <v>1217.54</v>
      </c>
      <c r="S626">
        <f t="shared" si="147"/>
        <v>480.83276000000001</v>
      </c>
      <c r="T626">
        <f t="shared" si="148"/>
        <v>0.28311379652603474</v>
      </c>
      <c r="U626" t="str">
        <f t="shared" si="149"/>
        <v>Mar-2025</v>
      </c>
      <c r="V626" t="str">
        <f t="shared" si="150"/>
        <v>Q1-2025</v>
      </c>
      <c r="W626" t="str">
        <f t="shared" si="151"/>
        <v>Low</v>
      </c>
      <c r="X626" t="str">
        <f t="shared" si="152"/>
        <v>Americas &gt; Brazil &gt; São Paulo</v>
      </c>
      <c r="Y626" t="str" cm="1">
        <f t="array" ref="Y626">TEXT(_xlfn.AGGREGATE(15, 6, IF($E$2:$E$1000=E626, $B$2:$B$1000, ""), 1), "MMM-YYYY")</f>
        <v>Jan-2023</v>
      </c>
      <c r="Z626">
        <f t="shared" si="153"/>
        <v>26</v>
      </c>
      <c r="AA626">
        <f t="shared" si="154"/>
        <v>26</v>
      </c>
      <c r="AB626">
        <f t="shared" si="155"/>
        <v>1460546.9416299989</v>
      </c>
      <c r="AC626">
        <f>SUMIFS($Q$2:Q626, $J$2:J626, J626)</f>
        <v>1455043.0813299988</v>
      </c>
      <c r="AD626">
        <f t="shared" si="156"/>
        <v>0.99623164436340705</v>
      </c>
      <c r="AE626" t="str">
        <f t="shared" si="157"/>
        <v>C</v>
      </c>
      <c r="AF626">
        <f t="shared" si="158"/>
        <v>0</v>
      </c>
      <c r="AG626">
        <f t="shared" si="159"/>
        <v>0</v>
      </c>
      <c r="AH626">
        <f>MIN(StagingTable[[#This Row],[DiscountPct]], ControlPanel!$B$2/100)</f>
        <v>0.156</v>
      </c>
      <c r="AI626">
        <f>StagingTable[[#This Row],[UnitCost]] * (1 + ControlPanel!$B$3/100)</f>
        <v>82.363</v>
      </c>
      <c r="AJ626">
        <f>StagingTable[[#This Row],[Quantity]] * (1 + ControlPanel!$B$4/100)</f>
        <v>20.399999999999999</v>
      </c>
      <c r="AK626">
        <f>StagingTable[[#This Row],[UnitPrice]] * StagingTable[[#This Row],[UpliftedQuantity]] * (1 - StagingTable[[#This Row],[AdjustedDiscountPct]])</f>
        <v>2038.0473119999999</v>
      </c>
      <c r="AL626">
        <f>StagingTable[[#This Row],[InflatedUnitCost]] * StagingTable[[#This Row],[UpliftedQuantity]]</f>
        <v>1680.2051999999999</v>
      </c>
      <c r="AM626">
        <f>StagingTable[[#This Row],[ScenarioRevenue]] - StagingTable[[#This Row],[ScenarioCost]]</f>
        <v>357.84211200000004</v>
      </c>
    </row>
    <row r="627" spans="1:39" x14ac:dyDescent="0.35">
      <c r="A627" t="s">
        <v>495</v>
      </c>
      <c r="B627" s="6">
        <v>45538</v>
      </c>
      <c r="C627" s="2">
        <v>45542</v>
      </c>
      <c r="D627" t="s">
        <v>647</v>
      </c>
      <c r="E627" t="s">
        <v>652</v>
      </c>
      <c r="F627" t="s">
        <v>689</v>
      </c>
      <c r="G627" t="s">
        <v>705</v>
      </c>
      <c r="H627" t="s">
        <v>710</v>
      </c>
      <c r="I627" t="s">
        <v>725</v>
      </c>
      <c r="J627" t="s">
        <v>728</v>
      </c>
      <c r="K627" t="s">
        <v>1214</v>
      </c>
      <c r="L627" s="8">
        <v>43.23</v>
      </c>
      <c r="M627" s="8">
        <v>94.78</v>
      </c>
      <c r="N627" s="8">
        <v>9.0999999999999998E-2</v>
      </c>
      <c r="O627">
        <v>19</v>
      </c>
      <c r="P627">
        <f t="shared" si="144"/>
        <v>4</v>
      </c>
      <c r="Q627">
        <f t="shared" si="145"/>
        <v>1636.9453799999999</v>
      </c>
      <c r="R627">
        <f t="shared" si="146"/>
        <v>821.36999999999989</v>
      </c>
      <c r="S627">
        <f t="shared" si="147"/>
        <v>815.57538</v>
      </c>
      <c r="T627">
        <f t="shared" si="148"/>
        <v>0.49823005090127076</v>
      </c>
      <c r="U627" t="str">
        <f t="shared" si="149"/>
        <v>Sep-2024</v>
      </c>
      <c r="V627" t="str">
        <f t="shared" si="150"/>
        <v>Q3-2024</v>
      </c>
      <c r="W627" t="str">
        <f t="shared" si="151"/>
        <v>Low</v>
      </c>
      <c r="X627" t="str">
        <f t="shared" si="152"/>
        <v>Asia &gt; Japan &gt; Tokyo</v>
      </c>
      <c r="Y627" t="str" cm="1">
        <f t="array" ref="Y627">TEXT(_xlfn.AGGREGATE(15, 6, IF($E$2:$E$1000=E627, $B$2:$B$1000, ""), 1), "MMM-YYYY")</f>
        <v>Mar-2023</v>
      </c>
      <c r="Z627">
        <f t="shared" si="153"/>
        <v>18</v>
      </c>
      <c r="AA627">
        <f t="shared" si="154"/>
        <v>18</v>
      </c>
      <c r="AB627">
        <f t="shared" si="155"/>
        <v>1460546.9416299989</v>
      </c>
      <c r="AC627">
        <f>SUMIFS($Q$2:Q627, $J$2:J627, J627)</f>
        <v>1456680.0267099987</v>
      </c>
      <c r="AD627">
        <f t="shared" si="156"/>
        <v>0.99735241996694435</v>
      </c>
      <c r="AE627" t="str">
        <f t="shared" si="157"/>
        <v>C</v>
      </c>
      <c r="AF627">
        <f t="shared" si="158"/>
        <v>1</v>
      </c>
      <c r="AG627">
        <f t="shared" si="159"/>
        <v>0</v>
      </c>
      <c r="AH627">
        <f>MIN(StagingTable[[#This Row],[DiscountPct]], ControlPanel!$B$2/100)</f>
        <v>9.0999999999999998E-2</v>
      </c>
      <c r="AI627">
        <f>StagingTable[[#This Row],[UnitCost]] * (1 + ControlPanel!$B$3/100)</f>
        <v>49.714499999999994</v>
      </c>
      <c r="AJ627">
        <f>StagingTable[[#This Row],[Quantity]] * (1 + ControlPanel!$B$4/100)</f>
        <v>22.8</v>
      </c>
      <c r="AK627">
        <f>StagingTable[[#This Row],[UnitPrice]] * StagingTable[[#This Row],[UpliftedQuantity]] * (1 - StagingTable[[#This Row],[AdjustedDiscountPct]])</f>
        <v>1964.334456</v>
      </c>
      <c r="AL627">
        <f>StagingTable[[#This Row],[InflatedUnitCost]] * StagingTable[[#This Row],[UpliftedQuantity]]</f>
        <v>1133.4905999999999</v>
      </c>
      <c r="AM627">
        <f>StagingTable[[#This Row],[ScenarioRevenue]] - StagingTable[[#This Row],[ScenarioCost]]</f>
        <v>830.84385600000019</v>
      </c>
    </row>
    <row r="628" spans="1:39" x14ac:dyDescent="0.35">
      <c r="A628" t="s">
        <v>257</v>
      </c>
      <c r="B628" s="6">
        <v>45630</v>
      </c>
      <c r="C628" s="2">
        <v>45638</v>
      </c>
      <c r="D628" t="s">
        <v>649</v>
      </c>
      <c r="E628" t="s">
        <v>656</v>
      </c>
      <c r="F628" t="s">
        <v>698</v>
      </c>
      <c r="G628" t="s">
        <v>706</v>
      </c>
      <c r="H628" t="s">
        <v>709</v>
      </c>
      <c r="I628" t="s">
        <v>717</v>
      </c>
      <c r="J628" t="s">
        <v>728</v>
      </c>
      <c r="K628" t="s">
        <v>977</v>
      </c>
      <c r="L628" s="8">
        <v>72.06</v>
      </c>
      <c r="M628" s="8">
        <v>122.74</v>
      </c>
      <c r="N628" s="8">
        <v>0.23799999999999999</v>
      </c>
      <c r="O628">
        <v>12</v>
      </c>
      <c r="P628">
        <f t="shared" si="144"/>
        <v>8</v>
      </c>
      <c r="Q628">
        <f t="shared" si="145"/>
        <v>1122.33456</v>
      </c>
      <c r="R628">
        <f t="shared" si="146"/>
        <v>864.72</v>
      </c>
      <c r="S628">
        <f t="shared" si="147"/>
        <v>257.61455999999998</v>
      </c>
      <c r="T628">
        <f t="shared" si="148"/>
        <v>0.22953455162246805</v>
      </c>
      <c r="U628" t="str">
        <f t="shared" si="149"/>
        <v>Dec-2024</v>
      </c>
      <c r="V628" t="str">
        <f t="shared" si="150"/>
        <v>Q4-2024</v>
      </c>
      <c r="W628" t="str">
        <f t="shared" si="151"/>
        <v>Low</v>
      </c>
      <c r="X628" t="str">
        <f t="shared" si="152"/>
        <v>Europe &gt; Germany &gt; Frankfurt</v>
      </c>
      <c r="Y628" t="str" cm="1">
        <f t="array" ref="Y628">TEXT(_xlfn.AGGREGATE(15, 6, IF($E$2:$E$1000=E628, $B$2:$B$1000, ""), 1), "MMM-YYYY")</f>
        <v>Jan-2023</v>
      </c>
      <c r="Z628">
        <f t="shared" si="153"/>
        <v>23</v>
      </c>
      <c r="AA628">
        <f t="shared" si="154"/>
        <v>23</v>
      </c>
      <c r="AB628">
        <f t="shared" si="155"/>
        <v>1460546.9416299989</v>
      </c>
      <c r="AC628">
        <f>SUMIFS($Q$2:Q628, $J$2:J628, J628)</f>
        <v>1457802.3612699988</v>
      </c>
      <c r="AD628">
        <f t="shared" si="156"/>
        <v>0.99812085439928622</v>
      </c>
      <c r="AE628" t="str">
        <f t="shared" si="157"/>
        <v>C</v>
      </c>
      <c r="AF628">
        <f t="shared" si="158"/>
        <v>0</v>
      </c>
      <c r="AG628">
        <f t="shared" si="159"/>
        <v>1</v>
      </c>
      <c r="AH628">
        <f>MIN(StagingTable[[#This Row],[DiscountPct]], ControlPanel!$B$2/100)</f>
        <v>0.23799999999999999</v>
      </c>
      <c r="AI628">
        <f>StagingTable[[#This Row],[UnitCost]] * (1 + ControlPanel!$B$3/100)</f>
        <v>82.869</v>
      </c>
      <c r="AJ628">
        <f>StagingTable[[#This Row],[Quantity]] * (1 + ControlPanel!$B$4/100)</f>
        <v>14.399999999999999</v>
      </c>
      <c r="AK628">
        <f>StagingTable[[#This Row],[UnitPrice]] * StagingTable[[#This Row],[UpliftedQuantity]] * (1 - StagingTable[[#This Row],[AdjustedDiscountPct]])</f>
        <v>1346.8014719999999</v>
      </c>
      <c r="AL628">
        <f>StagingTable[[#This Row],[InflatedUnitCost]] * StagingTable[[#This Row],[UpliftedQuantity]]</f>
        <v>1193.3136</v>
      </c>
      <c r="AM628">
        <f>StagingTable[[#This Row],[ScenarioRevenue]] - StagingTable[[#This Row],[ScenarioCost]]</f>
        <v>153.48787199999992</v>
      </c>
    </row>
    <row r="629" spans="1:39" x14ac:dyDescent="0.35">
      <c r="A629" t="s">
        <v>459</v>
      </c>
      <c r="B629" s="6">
        <v>45090</v>
      </c>
      <c r="C629" s="2">
        <v>45101</v>
      </c>
      <c r="D629" t="s">
        <v>648</v>
      </c>
      <c r="E629" t="s">
        <v>653</v>
      </c>
      <c r="F629" t="s">
        <v>667</v>
      </c>
      <c r="G629" t="s">
        <v>701</v>
      </c>
      <c r="H629" t="s">
        <v>708</v>
      </c>
      <c r="I629" t="s">
        <v>712</v>
      </c>
      <c r="J629" t="s">
        <v>728</v>
      </c>
      <c r="K629" t="s">
        <v>1178</v>
      </c>
      <c r="L629" s="8">
        <v>247.07</v>
      </c>
      <c r="M629" s="8">
        <v>495.19</v>
      </c>
      <c r="N629" s="8">
        <v>2.8000000000000001E-2</v>
      </c>
      <c r="O629">
        <v>2</v>
      </c>
      <c r="P629">
        <f t="shared" si="144"/>
        <v>11</v>
      </c>
      <c r="Q629">
        <f t="shared" si="145"/>
        <v>962.64936</v>
      </c>
      <c r="R629">
        <f t="shared" si="146"/>
        <v>494.14</v>
      </c>
      <c r="S629">
        <f t="shared" si="147"/>
        <v>468.50936000000002</v>
      </c>
      <c r="T629">
        <f t="shared" si="148"/>
        <v>0.48668744764968214</v>
      </c>
      <c r="U629" t="str">
        <f t="shared" si="149"/>
        <v>Jun-2023</v>
      </c>
      <c r="V629" t="str">
        <f t="shared" si="150"/>
        <v>Q2-2023</v>
      </c>
      <c r="W629" t="str">
        <f t="shared" si="151"/>
        <v>Low</v>
      </c>
      <c r="X629" t="str">
        <f t="shared" si="152"/>
        <v>Americas &gt; Canada &gt; Toronto</v>
      </c>
      <c r="Y629" t="str" cm="1">
        <f t="array" ref="Y629">TEXT(_xlfn.AGGREGATE(15, 6, IF($E$2:$E$1000=E629, $B$2:$B$1000, ""), 1), "MMM-YYYY")</f>
        <v>Jan-2023</v>
      </c>
      <c r="Z629">
        <f t="shared" si="153"/>
        <v>5</v>
      </c>
      <c r="AA629">
        <f t="shared" si="154"/>
        <v>5</v>
      </c>
      <c r="AB629">
        <f t="shared" si="155"/>
        <v>1460546.9416299989</v>
      </c>
      <c r="AC629">
        <f>SUMIFS($Q$2:Q629, $J$2:J629, J629)</f>
        <v>1458765.0106299988</v>
      </c>
      <c r="AD629">
        <f t="shared" si="156"/>
        <v>0.99877995636483174</v>
      </c>
      <c r="AE629" t="str">
        <f t="shared" si="157"/>
        <v>C</v>
      </c>
      <c r="AF629">
        <f t="shared" si="158"/>
        <v>0</v>
      </c>
      <c r="AG629">
        <f t="shared" si="159"/>
        <v>0</v>
      </c>
      <c r="AH629">
        <f>MIN(StagingTable[[#This Row],[DiscountPct]], ControlPanel!$B$2/100)</f>
        <v>2.8000000000000001E-2</v>
      </c>
      <c r="AI629">
        <f>StagingTable[[#This Row],[UnitCost]] * (1 + ControlPanel!$B$3/100)</f>
        <v>284.13049999999998</v>
      </c>
      <c r="AJ629">
        <f>StagingTable[[#This Row],[Quantity]] * (1 + ControlPanel!$B$4/100)</f>
        <v>2.4</v>
      </c>
      <c r="AK629">
        <f>StagingTable[[#This Row],[UnitPrice]] * StagingTable[[#This Row],[UpliftedQuantity]] * (1 - StagingTable[[#This Row],[AdjustedDiscountPct]])</f>
        <v>1155.179232</v>
      </c>
      <c r="AL629">
        <f>StagingTable[[#This Row],[InflatedUnitCost]] * StagingTable[[#This Row],[UpliftedQuantity]]</f>
        <v>681.91319999999996</v>
      </c>
      <c r="AM629">
        <f>StagingTable[[#This Row],[ScenarioRevenue]] - StagingTable[[#This Row],[ScenarioCost]]</f>
        <v>473.266032</v>
      </c>
    </row>
    <row r="630" spans="1:39" x14ac:dyDescent="0.35">
      <c r="A630" t="s">
        <v>432</v>
      </c>
      <c r="B630" s="6">
        <v>45730</v>
      </c>
      <c r="C630" s="2">
        <v>45755</v>
      </c>
      <c r="D630" t="s">
        <v>647</v>
      </c>
      <c r="E630" t="s">
        <v>659</v>
      </c>
      <c r="F630" t="s">
        <v>1439</v>
      </c>
      <c r="G630" t="s">
        <v>701</v>
      </c>
      <c r="H630" t="s">
        <v>710</v>
      </c>
      <c r="I630" t="s">
        <v>726</v>
      </c>
      <c r="J630" t="s">
        <v>728</v>
      </c>
      <c r="K630" t="s">
        <v>1151</v>
      </c>
      <c r="L630" s="8">
        <v>80.59</v>
      </c>
      <c r="M630" s="8">
        <v>157.82</v>
      </c>
      <c r="N630" s="8">
        <v>0.217</v>
      </c>
      <c r="O630">
        <v>5</v>
      </c>
      <c r="P630">
        <f t="shared" si="144"/>
        <v>25</v>
      </c>
      <c r="Q630">
        <f t="shared" si="145"/>
        <v>617.86529999999993</v>
      </c>
      <c r="R630">
        <f t="shared" si="146"/>
        <v>402.95000000000005</v>
      </c>
      <c r="S630">
        <f t="shared" si="147"/>
        <v>214.91529999999989</v>
      </c>
      <c r="T630">
        <f t="shared" si="148"/>
        <v>0.3478351996786353</v>
      </c>
      <c r="U630" t="str">
        <f t="shared" si="149"/>
        <v>Mar-2025</v>
      </c>
      <c r="V630" t="str">
        <f t="shared" si="150"/>
        <v>Q1-2025</v>
      </c>
      <c r="W630" t="str">
        <f t="shared" si="151"/>
        <v>Low</v>
      </c>
      <c r="X630" t="str">
        <f t="shared" si="152"/>
        <v>Asia &gt; China &gt; Unknown - China</v>
      </c>
      <c r="Y630" t="str" cm="1">
        <f t="array" ref="Y630">TEXT(_xlfn.AGGREGATE(15, 6, IF($E$2:$E$1000=E630, $B$2:$B$1000, ""), 1), "MMM-YYYY")</f>
        <v>Jan-2023</v>
      </c>
      <c r="Z630">
        <f t="shared" si="153"/>
        <v>26</v>
      </c>
      <c r="AA630">
        <f t="shared" si="154"/>
        <v>26</v>
      </c>
      <c r="AB630">
        <f t="shared" si="155"/>
        <v>1460546.9416299989</v>
      </c>
      <c r="AC630">
        <f>SUMIFS($Q$2:Q630, $J$2:J630, J630)</f>
        <v>1459382.8759299987</v>
      </c>
      <c r="AD630">
        <f t="shared" si="156"/>
        <v>0.99920299329872886</v>
      </c>
      <c r="AE630" t="str">
        <f t="shared" si="157"/>
        <v>C</v>
      </c>
      <c r="AF630">
        <f t="shared" si="158"/>
        <v>0</v>
      </c>
      <c r="AG630">
        <f t="shared" si="159"/>
        <v>1</v>
      </c>
      <c r="AH630">
        <f>MIN(StagingTable[[#This Row],[DiscountPct]], ControlPanel!$B$2/100)</f>
        <v>0.217</v>
      </c>
      <c r="AI630">
        <f>StagingTable[[#This Row],[UnitCost]] * (1 + ControlPanel!$B$3/100)</f>
        <v>92.6785</v>
      </c>
      <c r="AJ630">
        <f>StagingTable[[#This Row],[Quantity]] * (1 + ControlPanel!$B$4/100)</f>
        <v>6</v>
      </c>
      <c r="AK630">
        <f>StagingTable[[#This Row],[UnitPrice]] * StagingTable[[#This Row],[UpliftedQuantity]] * (1 - StagingTable[[#This Row],[AdjustedDiscountPct]])</f>
        <v>741.43835999999999</v>
      </c>
      <c r="AL630">
        <f>StagingTable[[#This Row],[InflatedUnitCost]] * StagingTable[[#This Row],[UpliftedQuantity]]</f>
        <v>556.07100000000003</v>
      </c>
      <c r="AM630">
        <f>StagingTable[[#This Row],[ScenarioRevenue]] - StagingTable[[#This Row],[ScenarioCost]]</f>
        <v>185.36735999999996</v>
      </c>
    </row>
    <row r="631" spans="1:39" x14ac:dyDescent="0.35">
      <c r="A631" t="s">
        <v>540</v>
      </c>
      <c r="B631" s="6">
        <v>45695</v>
      </c>
      <c r="C631" s="2">
        <v>45704</v>
      </c>
      <c r="D631" t="s">
        <v>646</v>
      </c>
      <c r="E631" t="s">
        <v>651</v>
      </c>
      <c r="F631" t="s">
        <v>665</v>
      </c>
      <c r="G631" t="s">
        <v>705</v>
      </c>
      <c r="H631" t="s">
        <v>710</v>
      </c>
      <c r="I631" t="s">
        <v>712</v>
      </c>
      <c r="J631" t="s">
        <v>728</v>
      </c>
      <c r="K631" t="s">
        <v>1259</v>
      </c>
      <c r="L631" s="8">
        <v>90.68</v>
      </c>
      <c r="M631" s="8">
        <v>118.17</v>
      </c>
      <c r="N631" s="8">
        <v>0.13500000000000001</v>
      </c>
      <c r="O631">
        <v>6</v>
      </c>
      <c r="P631">
        <f t="shared" si="144"/>
        <v>9</v>
      </c>
      <c r="Q631">
        <f t="shared" si="145"/>
        <v>613.30229999999995</v>
      </c>
      <c r="R631">
        <f t="shared" si="146"/>
        <v>544.08000000000004</v>
      </c>
      <c r="S631">
        <f t="shared" si="147"/>
        <v>69.222299999999905</v>
      </c>
      <c r="T631">
        <f t="shared" si="148"/>
        <v>0.11286815653552891</v>
      </c>
      <c r="U631" t="str">
        <f t="shared" si="149"/>
        <v>Feb-2025</v>
      </c>
      <c r="V631" t="str">
        <f t="shared" si="150"/>
        <v>Q1-2025</v>
      </c>
      <c r="W631" t="str">
        <f t="shared" si="151"/>
        <v>Low</v>
      </c>
      <c r="X631" t="str">
        <f t="shared" si="152"/>
        <v>Africa &gt; Nigeria &gt; Lagos</v>
      </c>
      <c r="Y631" t="str" cm="1">
        <f t="array" ref="Y631">TEXT(_xlfn.AGGREGATE(15, 6, IF($E$2:$E$1000=E631, $B$2:$B$1000, ""), 1), "MMM-YYYY")</f>
        <v>Jan-2023</v>
      </c>
      <c r="Z631">
        <f t="shared" si="153"/>
        <v>25</v>
      </c>
      <c r="AA631">
        <f t="shared" si="154"/>
        <v>25</v>
      </c>
      <c r="AB631">
        <f t="shared" si="155"/>
        <v>1460546.9416299989</v>
      </c>
      <c r="AC631">
        <f>SUMIFS($Q$2:Q631, $J$2:J631, J631)</f>
        <v>1459996.1782299988</v>
      </c>
      <c r="AD631">
        <f t="shared" si="156"/>
        <v>0.99962290606053006</v>
      </c>
      <c r="AE631" t="str">
        <f t="shared" si="157"/>
        <v>C</v>
      </c>
      <c r="AF631">
        <f t="shared" si="158"/>
        <v>0</v>
      </c>
      <c r="AG631">
        <f t="shared" si="159"/>
        <v>0</v>
      </c>
      <c r="AH631">
        <f>MIN(StagingTable[[#This Row],[DiscountPct]], ControlPanel!$B$2/100)</f>
        <v>0.13500000000000001</v>
      </c>
      <c r="AI631">
        <f>StagingTable[[#This Row],[UnitCost]] * (1 + ControlPanel!$B$3/100)</f>
        <v>104.282</v>
      </c>
      <c r="AJ631">
        <f>StagingTable[[#This Row],[Quantity]] * (1 + ControlPanel!$B$4/100)</f>
        <v>7.1999999999999993</v>
      </c>
      <c r="AK631">
        <f>StagingTable[[#This Row],[UnitPrice]] * StagingTable[[#This Row],[UpliftedQuantity]] * (1 - StagingTable[[#This Row],[AdjustedDiscountPct]])</f>
        <v>735.96276</v>
      </c>
      <c r="AL631">
        <f>StagingTable[[#This Row],[InflatedUnitCost]] * StagingTable[[#This Row],[UpliftedQuantity]]</f>
        <v>750.83039999999994</v>
      </c>
      <c r="AM631">
        <f>StagingTable[[#This Row],[ScenarioRevenue]] - StagingTable[[#This Row],[ScenarioCost]]</f>
        <v>-14.867639999999938</v>
      </c>
    </row>
    <row r="632" spans="1:39" x14ac:dyDescent="0.35">
      <c r="A632" t="s">
        <v>131</v>
      </c>
      <c r="B632" s="6">
        <v>45811</v>
      </c>
      <c r="C632" s="2">
        <v>45818</v>
      </c>
      <c r="D632" t="s">
        <v>648</v>
      </c>
      <c r="E632" t="s">
        <v>653</v>
      </c>
      <c r="F632" t="s">
        <v>667</v>
      </c>
      <c r="G632" t="s">
        <v>704</v>
      </c>
      <c r="H632" t="s">
        <v>710</v>
      </c>
      <c r="I632" t="s">
        <v>719</v>
      </c>
      <c r="J632" t="s">
        <v>728</v>
      </c>
      <c r="K632" t="s">
        <v>850</v>
      </c>
      <c r="L632" s="8">
        <v>75.180000000000007</v>
      </c>
      <c r="M632" s="8">
        <v>53.45</v>
      </c>
      <c r="N632" s="8">
        <v>0.157</v>
      </c>
      <c r="O632">
        <v>8</v>
      </c>
      <c r="P632">
        <f t="shared" si="144"/>
        <v>7</v>
      </c>
      <c r="Q632">
        <f t="shared" si="145"/>
        <v>360.46680000000003</v>
      </c>
      <c r="R632">
        <f t="shared" si="146"/>
        <v>601.44000000000005</v>
      </c>
      <c r="S632">
        <f t="shared" si="147"/>
        <v>-240.97320000000002</v>
      </c>
      <c r="T632">
        <f t="shared" si="148"/>
        <v>-0.66850317421743144</v>
      </c>
      <c r="U632" t="str">
        <f t="shared" si="149"/>
        <v>Jun-2025</v>
      </c>
      <c r="V632" t="str">
        <f t="shared" si="150"/>
        <v>Q2-2025</v>
      </c>
      <c r="W632" t="str">
        <f t="shared" si="151"/>
        <v>Low</v>
      </c>
      <c r="X632" t="str">
        <f t="shared" si="152"/>
        <v>Americas &gt; Canada &gt; Toronto</v>
      </c>
      <c r="Y632" t="str" cm="1">
        <f t="array" ref="Y632">TEXT(_xlfn.AGGREGATE(15, 6, IF($E$2:$E$1000=E632, $B$2:$B$1000, ""), 1), "MMM-YYYY")</f>
        <v>Jan-2023</v>
      </c>
      <c r="Z632">
        <f t="shared" si="153"/>
        <v>29</v>
      </c>
      <c r="AA632">
        <f t="shared" si="154"/>
        <v>29</v>
      </c>
      <c r="AB632">
        <f t="shared" si="155"/>
        <v>1460546.9416299989</v>
      </c>
      <c r="AC632">
        <f>SUMIFS($Q$2:Q632, $J$2:J632, J632)</f>
        <v>1460356.6450299989</v>
      </c>
      <c r="AD632">
        <f t="shared" si="156"/>
        <v>0.99986970867243219</v>
      </c>
      <c r="AE632" t="str">
        <f t="shared" si="157"/>
        <v>C</v>
      </c>
      <c r="AF632">
        <f t="shared" si="158"/>
        <v>1</v>
      </c>
      <c r="AG632">
        <f t="shared" si="159"/>
        <v>0</v>
      </c>
      <c r="AH632">
        <f>MIN(StagingTable[[#This Row],[DiscountPct]], ControlPanel!$B$2/100)</f>
        <v>0.157</v>
      </c>
      <c r="AI632">
        <f>StagingTable[[#This Row],[UnitCost]] * (1 + ControlPanel!$B$3/100)</f>
        <v>86.457000000000008</v>
      </c>
      <c r="AJ632">
        <f>StagingTable[[#This Row],[Quantity]] * (1 + ControlPanel!$B$4/100)</f>
        <v>9.6</v>
      </c>
      <c r="AK632">
        <f>StagingTable[[#This Row],[UnitPrice]] * StagingTable[[#This Row],[UpliftedQuantity]] * (1 - StagingTable[[#This Row],[AdjustedDiscountPct]])</f>
        <v>432.56016</v>
      </c>
      <c r="AL632">
        <f>StagingTable[[#This Row],[InflatedUnitCost]] * StagingTable[[#This Row],[UpliftedQuantity]]</f>
        <v>829.98720000000003</v>
      </c>
      <c r="AM632">
        <f>StagingTable[[#This Row],[ScenarioRevenue]] - StagingTable[[#This Row],[ScenarioCost]]</f>
        <v>-397.42704000000003</v>
      </c>
    </row>
    <row r="633" spans="1:39" x14ac:dyDescent="0.35">
      <c r="A633" t="s">
        <v>22</v>
      </c>
      <c r="B633" s="6">
        <v>44941</v>
      </c>
      <c r="C633" s="2">
        <v>44948</v>
      </c>
      <c r="D633" t="s">
        <v>646</v>
      </c>
      <c r="E633" t="s">
        <v>651</v>
      </c>
      <c r="F633" t="s">
        <v>669</v>
      </c>
      <c r="G633" t="s">
        <v>702</v>
      </c>
      <c r="H633" t="s">
        <v>708</v>
      </c>
      <c r="I633" t="s">
        <v>719</v>
      </c>
      <c r="J633" t="s">
        <v>728</v>
      </c>
      <c r="K633" t="s">
        <v>741</v>
      </c>
      <c r="L633" s="8">
        <v>28.38</v>
      </c>
      <c r="M633" s="8">
        <v>47.22</v>
      </c>
      <c r="N633" s="8">
        <v>0.19400000000000001</v>
      </c>
      <c r="O633">
        <v>5</v>
      </c>
      <c r="P633">
        <f t="shared" si="144"/>
        <v>7</v>
      </c>
      <c r="Q633">
        <f t="shared" si="145"/>
        <v>190.29660000000001</v>
      </c>
      <c r="R633">
        <f t="shared" si="146"/>
        <v>141.9</v>
      </c>
      <c r="S633">
        <f t="shared" si="147"/>
        <v>48.396600000000007</v>
      </c>
      <c r="T633">
        <f t="shared" si="148"/>
        <v>0.25432193743871412</v>
      </c>
      <c r="U633" t="str">
        <f t="shared" si="149"/>
        <v>Jan-2023</v>
      </c>
      <c r="V633" t="str">
        <f t="shared" si="150"/>
        <v>Q1-2023</v>
      </c>
      <c r="W633" t="str">
        <f t="shared" si="151"/>
        <v>Low</v>
      </c>
      <c r="X633" t="str">
        <f t="shared" si="152"/>
        <v>Africa &gt; Nigeria &gt; Abuja</v>
      </c>
      <c r="Y633" t="str" cm="1">
        <f t="array" ref="Y633">TEXT(_xlfn.AGGREGATE(15, 6, IF($E$2:$E$1000=E633, $B$2:$B$1000, ""), 1), "MMM-YYYY")</f>
        <v>Jan-2023</v>
      </c>
      <c r="Z633">
        <f t="shared" si="153"/>
        <v>0</v>
      </c>
      <c r="AA633">
        <f t="shared" si="154"/>
        <v>0</v>
      </c>
      <c r="AB633">
        <f t="shared" si="155"/>
        <v>1460546.9416299989</v>
      </c>
      <c r="AC633">
        <f>SUMIFS($Q$2:Q633, $J$2:J633, J633)</f>
        <v>1460546.9416299989</v>
      </c>
      <c r="AD633">
        <f t="shared" si="156"/>
        <v>1</v>
      </c>
      <c r="AE633" t="str">
        <f t="shared" si="157"/>
        <v>C</v>
      </c>
      <c r="AF633">
        <f t="shared" si="158"/>
        <v>1</v>
      </c>
      <c r="AG633">
        <f t="shared" si="159"/>
        <v>0</v>
      </c>
      <c r="AH633">
        <f>MIN(StagingTable[[#This Row],[DiscountPct]], ControlPanel!$B$2/100)</f>
        <v>0.19400000000000001</v>
      </c>
      <c r="AI633">
        <f>StagingTable[[#This Row],[UnitCost]] * (1 + ControlPanel!$B$3/100)</f>
        <v>32.636999999999993</v>
      </c>
      <c r="AJ633">
        <f>StagingTable[[#This Row],[Quantity]] * (1 + ControlPanel!$B$4/100)</f>
        <v>6</v>
      </c>
      <c r="AK633">
        <f>StagingTable[[#This Row],[UnitPrice]] * StagingTable[[#This Row],[UpliftedQuantity]] * (1 - StagingTable[[#This Row],[AdjustedDiscountPct]])</f>
        <v>228.35592</v>
      </c>
      <c r="AL633">
        <f>StagingTable[[#This Row],[InflatedUnitCost]] * StagingTable[[#This Row],[UpliftedQuantity]]</f>
        <v>195.82199999999995</v>
      </c>
      <c r="AM633">
        <f>StagingTable[[#This Row],[ScenarioRevenue]] - StagingTable[[#This Row],[ScenarioCost]]</f>
        <v>32.533920000000052</v>
      </c>
    </row>
    <row r="634" spans="1:39" x14ac:dyDescent="0.35">
      <c r="AB634">
        <f t="shared" si="155"/>
        <v>0</v>
      </c>
      <c r="AC634">
        <f>SUMIFS($Q$2:Q634, $J$2:J634, J634)</f>
        <v>0</v>
      </c>
      <c r="AD634">
        <f t="shared" si="156"/>
        <v>0</v>
      </c>
      <c r="AE634" t="str">
        <f t="shared" si="157"/>
        <v>A</v>
      </c>
      <c r="AF634">
        <f t="shared" si="158"/>
        <v>1</v>
      </c>
      <c r="AG634">
        <f t="shared" si="159"/>
        <v>0</v>
      </c>
      <c r="AH634">
        <f>MIN(StagingTable[[#This Row],[DiscountPct]], ControlPanel!$B$2/100)</f>
        <v>0.25</v>
      </c>
      <c r="AI634">
        <f>StagingTable[[#This Row],[UnitCost]] * (1 + ControlPanel!$B$3/100)</f>
        <v>0</v>
      </c>
      <c r="AJ634">
        <f>StagingTable[[#This Row],[Quantity]] * (1 + ControlPanel!$B$4/100)</f>
        <v>0</v>
      </c>
      <c r="AK634">
        <f>StagingTable[[#This Row],[UnitPrice]] * StagingTable[[#This Row],[UpliftedQuantity]] * (1 - StagingTable[[#This Row],[AdjustedDiscountPct]])</f>
        <v>0</v>
      </c>
      <c r="AL634">
        <f>StagingTable[[#This Row],[InflatedUnitCost]] * StagingTable[[#This Row],[UpliftedQuantity]]</f>
        <v>0</v>
      </c>
      <c r="AM634">
        <f>StagingTable[[#This Row],[ScenarioRevenue]] - StagingTable[[#This Row],[ScenarioCost]]</f>
        <v>0</v>
      </c>
    </row>
  </sheetData>
  <sortState xmlns:xlrd2="http://schemas.microsoft.com/office/spreadsheetml/2017/richdata2" ref="J2:AE634">
    <sortCondition ref="J2:J634"/>
    <sortCondition descending="1" ref="Q2:Q634"/>
  </sortSt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B4388-6149-42F7-B36B-9B80F41477AF}">
  <dimension ref="A1:B66"/>
  <sheetViews>
    <sheetView tabSelected="1" topLeftCell="A51" workbookViewId="0">
      <selection activeCell="A52" sqref="A52"/>
    </sheetView>
  </sheetViews>
  <sheetFormatPr defaultRowHeight="14.5" x14ac:dyDescent="0.35"/>
  <cols>
    <col min="1" max="1" width="116.81640625" bestFit="1" customWidth="1"/>
  </cols>
  <sheetData>
    <row r="1" spans="1:2" ht="16" x14ac:dyDescent="0.35">
      <c r="A1" s="26" t="s">
        <v>1521</v>
      </c>
    </row>
    <row r="2" spans="1:2" ht="16" x14ac:dyDescent="0.35">
      <c r="A2" s="26" t="s">
        <v>1522</v>
      </c>
    </row>
    <row r="3" spans="1:2" ht="16" x14ac:dyDescent="0.35">
      <c r="A3" s="24" t="s">
        <v>1523</v>
      </c>
    </row>
    <row r="4" spans="1:2" ht="16" x14ac:dyDescent="0.35">
      <c r="A4" s="24" t="s">
        <v>1524</v>
      </c>
    </row>
    <row r="5" spans="1:2" ht="16" x14ac:dyDescent="0.35">
      <c r="A5" s="26" t="s">
        <v>1525</v>
      </c>
    </row>
    <row r="6" spans="1:2" ht="16" x14ac:dyDescent="0.35">
      <c r="A6" s="24" t="s">
        <v>1526</v>
      </c>
    </row>
    <row r="7" spans="1:2" ht="16" x14ac:dyDescent="0.35">
      <c r="A7" s="24" t="s">
        <v>1527</v>
      </c>
    </row>
    <row r="8" spans="1:2" ht="16" x14ac:dyDescent="0.35">
      <c r="A8" s="24" t="s">
        <v>1528</v>
      </c>
    </row>
    <row r="9" spans="1:2" ht="16" x14ac:dyDescent="0.35">
      <c r="A9" s="26" t="s">
        <v>1529</v>
      </c>
    </row>
    <row r="10" spans="1:2" ht="16" x14ac:dyDescent="0.35">
      <c r="A10" s="24" t="s">
        <v>1530</v>
      </c>
      <c r="B10" s="24"/>
    </row>
    <row r="11" spans="1:2" ht="16" x14ac:dyDescent="0.35">
      <c r="A11" s="25" t="s">
        <v>1531</v>
      </c>
    </row>
    <row r="12" spans="1:2" ht="16" x14ac:dyDescent="0.35">
      <c r="A12" s="26" t="s">
        <v>1532</v>
      </c>
    </row>
    <row r="13" spans="1:2" ht="16" x14ac:dyDescent="0.35">
      <c r="A13" s="27" t="s">
        <v>1533</v>
      </c>
    </row>
    <row r="14" spans="1:2" ht="16" x14ac:dyDescent="0.35">
      <c r="A14" s="27" t="s">
        <v>1534</v>
      </c>
    </row>
    <row r="15" spans="1:2" ht="16" x14ac:dyDescent="0.35">
      <c r="A15" s="26" t="s">
        <v>1535</v>
      </c>
    </row>
    <row r="16" spans="1:2" ht="16" x14ac:dyDescent="0.35">
      <c r="A16" s="28" t="s">
        <v>1536</v>
      </c>
    </row>
    <row r="17" spans="1:1" ht="16" x14ac:dyDescent="0.35">
      <c r="A17" s="28" t="s">
        <v>1537</v>
      </c>
    </row>
    <row r="18" spans="1:1" ht="16" x14ac:dyDescent="0.35">
      <c r="A18" s="28" t="s">
        <v>1538</v>
      </c>
    </row>
    <row r="19" spans="1:1" ht="16" x14ac:dyDescent="0.35">
      <c r="A19" s="28" t="s">
        <v>1539</v>
      </c>
    </row>
    <row r="20" spans="1:1" ht="16" x14ac:dyDescent="0.35">
      <c r="A20" s="26" t="s">
        <v>1540</v>
      </c>
    </row>
    <row r="21" spans="1:1" ht="16" x14ac:dyDescent="0.35">
      <c r="A21" s="28" t="s">
        <v>1541</v>
      </c>
    </row>
    <row r="22" spans="1:1" ht="16" x14ac:dyDescent="0.35">
      <c r="A22" s="28" t="s">
        <v>1542</v>
      </c>
    </row>
    <row r="23" spans="1:1" ht="16" x14ac:dyDescent="0.35">
      <c r="A23" s="28" t="s">
        <v>1543</v>
      </c>
    </row>
    <row r="24" spans="1:1" ht="16" x14ac:dyDescent="0.35">
      <c r="A24" s="28" t="s">
        <v>1544</v>
      </c>
    </row>
    <row r="25" spans="1:1" ht="16" x14ac:dyDescent="0.35">
      <c r="A25" s="24"/>
    </row>
    <row r="26" spans="1:1" ht="16" x14ac:dyDescent="0.35">
      <c r="A26" s="26" t="s">
        <v>1545</v>
      </c>
    </row>
    <row r="27" spans="1:1" ht="16" x14ac:dyDescent="0.35">
      <c r="A27" s="26" t="s">
        <v>1546</v>
      </c>
    </row>
    <row r="28" spans="1:1" ht="16" x14ac:dyDescent="0.35">
      <c r="A28" s="28" t="s">
        <v>1547</v>
      </c>
    </row>
    <row r="29" spans="1:1" ht="16" x14ac:dyDescent="0.35">
      <c r="A29" s="28" t="s">
        <v>1548</v>
      </c>
    </row>
    <row r="30" spans="1:1" ht="16" x14ac:dyDescent="0.35">
      <c r="A30" s="26" t="s">
        <v>1549</v>
      </c>
    </row>
    <row r="31" spans="1:1" ht="16" x14ac:dyDescent="0.35">
      <c r="A31" s="28" t="s">
        <v>1550</v>
      </c>
    </row>
    <row r="32" spans="1:1" ht="16" x14ac:dyDescent="0.35">
      <c r="A32" s="26" t="s">
        <v>1551</v>
      </c>
    </row>
    <row r="33" spans="1:1" ht="16" x14ac:dyDescent="0.35">
      <c r="A33" s="28" t="s">
        <v>1552</v>
      </c>
    </row>
    <row r="34" spans="1:1" ht="16" x14ac:dyDescent="0.35">
      <c r="A34" s="28" t="s">
        <v>1553</v>
      </c>
    </row>
    <row r="35" spans="1:1" ht="16" x14ac:dyDescent="0.35">
      <c r="A35" s="26" t="s">
        <v>1554</v>
      </c>
    </row>
    <row r="36" spans="1:1" ht="16" x14ac:dyDescent="0.35">
      <c r="A36" s="28" t="s">
        <v>1555</v>
      </c>
    </row>
    <row r="37" spans="1:1" ht="16" x14ac:dyDescent="0.35">
      <c r="A37" s="28" t="s">
        <v>1556</v>
      </c>
    </row>
    <row r="38" spans="1:1" ht="16" x14ac:dyDescent="0.35">
      <c r="A38" s="26" t="s">
        <v>1557</v>
      </c>
    </row>
    <row r="39" spans="1:1" ht="16" x14ac:dyDescent="0.35">
      <c r="A39" s="28" t="s">
        <v>1558</v>
      </c>
    </row>
    <row r="40" spans="1:1" ht="16" x14ac:dyDescent="0.35">
      <c r="A40" s="26" t="s">
        <v>1559</v>
      </c>
    </row>
    <row r="41" spans="1:1" ht="16" x14ac:dyDescent="0.35">
      <c r="A41" s="28" t="s">
        <v>1560</v>
      </c>
    </row>
    <row r="42" spans="1:1" ht="16" x14ac:dyDescent="0.35">
      <c r="A42" s="28" t="s">
        <v>1561</v>
      </c>
    </row>
    <row r="43" spans="1:1" ht="16" x14ac:dyDescent="0.35">
      <c r="A43" s="26" t="s">
        <v>1562</v>
      </c>
    </row>
    <row r="44" spans="1:1" ht="16" x14ac:dyDescent="0.35">
      <c r="A44" s="24" t="s">
        <v>1563</v>
      </c>
    </row>
    <row r="45" spans="1:1" ht="16" x14ac:dyDescent="0.35">
      <c r="A45" s="29" t="s">
        <v>1564</v>
      </c>
    </row>
    <row r="46" spans="1:1" ht="16" x14ac:dyDescent="0.35">
      <c r="A46" s="29" t="s">
        <v>1565</v>
      </c>
    </row>
    <row r="47" spans="1:1" ht="16" x14ac:dyDescent="0.35">
      <c r="A47" s="29" t="s">
        <v>1566</v>
      </c>
    </row>
    <row r="48" spans="1:1" ht="16" x14ac:dyDescent="0.35">
      <c r="A48" s="24" t="s">
        <v>1567</v>
      </c>
    </row>
    <row r="49" spans="1:1" ht="16" x14ac:dyDescent="0.35">
      <c r="A49" s="24"/>
    </row>
    <row r="50" spans="1:1" ht="17.5" x14ac:dyDescent="0.35">
      <c r="A50" s="30"/>
    </row>
    <row r="51" spans="1:1" ht="16" x14ac:dyDescent="0.35">
      <c r="A51" s="26" t="s">
        <v>1568</v>
      </c>
    </row>
    <row r="52" spans="1:1" ht="16" x14ac:dyDescent="0.35">
      <c r="A52" s="24" t="s">
        <v>1569</v>
      </c>
    </row>
    <row r="53" spans="1:1" ht="16" x14ac:dyDescent="0.35">
      <c r="A53" s="29" t="s">
        <v>1570</v>
      </c>
    </row>
    <row r="54" spans="1:1" ht="16" x14ac:dyDescent="0.35">
      <c r="A54" s="29" t="s">
        <v>1571</v>
      </c>
    </row>
    <row r="55" spans="1:1" ht="16" x14ac:dyDescent="0.35">
      <c r="A55" s="29" t="s">
        <v>1572</v>
      </c>
    </row>
    <row r="56" spans="1:1" ht="16" x14ac:dyDescent="0.35">
      <c r="A56" s="31" t="s">
        <v>1573</v>
      </c>
    </row>
    <row r="57" spans="1:1" ht="16" x14ac:dyDescent="0.35">
      <c r="A57" s="31" t="s">
        <v>1574</v>
      </c>
    </row>
    <row r="58" spans="1:1" ht="16" x14ac:dyDescent="0.35">
      <c r="A58" s="31" t="s">
        <v>1575</v>
      </c>
    </row>
    <row r="59" spans="1:1" ht="16" x14ac:dyDescent="0.35">
      <c r="A59" s="29" t="s">
        <v>1576</v>
      </c>
    </row>
    <row r="60" spans="1:1" ht="16" x14ac:dyDescent="0.35">
      <c r="A60" s="26" t="s">
        <v>1577</v>
      </c>
    </row>
    <row r="61" spans="1:1" ht="16" x14ac:dyDescent="0.35">
      <c r="A61" s="28" t="s">
        <v>1578</v>
      </c>
    </row>
    <row r="62" spans="1:1" ht="16" x14ac:dyDescent="0.35">
      <c r="A62" s="28" t="s">
        <v>1579</v>
      </c>
    </row>
    <row r="63" spans="1:1" ht="16" x14ac:dyDescent="0.35">
      <c r="A63" s="28" t="s">
        <v>1580</v>
      </c>
    </row>
    <row r="64" spans="1:1" ht="16" x14ac:dyDescent="0.35">
      <c r="A64" s="28" t="s">
        <v>1581</v>
      </c>
    </row>
    <row r="65" spans="1:1" ht="16" x14ac:dyDescent="0.35">
      <c r="A65" s="28" t="s">
        <v>1582</v>
      </c>
    </row>
    <row r="66" spans="1:1" ht="16" x14ac:dyDescent="0.35">
      <c r="A66" s="28" t="s">
        <v>1583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BD918-05C9-4A1F-8EC2-A019FD0932CB}">
  <dimension ref="A1:U1"/>
  <sheetViews>
    <sheetView topLeftCell="G1" workbookViewId="0">
      <selection activeCell="N2" sqref="N2"/>
    </sheetView>
  </sheetViews>
  <sheetFormatPr defaultRowHeight="14.5" x14ac:dyDescent="0.35"/>
  <cols>
    <col min="3" max="3" width="12.90625" customWidth="1"/>
    <col min="12" max="13" width="6.453125" bestFit="1" customWidth="1"/>
    <col min="14" max="14" width="7.26953125" customWidth="1"/>
    <col min="15" max="15" width="6.453125" bestFit="1" customWidth="1"/>
    <col min="16" max="16" width="10.81640625" bestFit="1" customWidth="1"/>
    <col min="17" max="17" width="6.453125" bestFit="1" customWidth="1"/>
    <col min="18" max="18" width="14.7265625" bestFit="1" customWidth="1"/>
    <col min="19" max="21" width="6.453125" bestFit="1" customWidth="1"/>
    <col min="26" max="26" width="7.6328125" bestFit="1" customWidth="1"/>
    <col min="27" max="27" width="6.453125" bestFit="1" customWidth="1"/>
  </cols>
  <sheetData>
    <row r="1" spans="1:21" ht="21.5" customHeight="1" x14ac:dyDescent="0.45">
      <c r="A1" s="23" t="str">
        <f>"Dashboard View: " &amp;
IF(SelectedRegion="(All)", "All Regions", SelectedRegion) &amp; ", " &amp;
IF(SelectedMonth="(All)", "All Months", SelectedMonth) &amp; ", " &amp;
IF(SelectedChannel="(All)", "All Channels", SelectedChannel)</f>
        <v>Dashboard View: Region, Month, Channel</v>
      </c>
      <c r="B1" s="22"/>
      <c r="C1" s="22"/>
      <c r="L1" s="11" t="s">
        <v>3</v>
      </c>
      <c r="M1" t="s">
        <v>1520</v>
      </c>
      <c r="N1" s="11" t="s">
        <v>7</v>
      </c>
      <c r="O1" t="s">
        <v>1520</v>
      </c>
      <c r="P1" s="11" t="s">
        <v>8</v>
      </c>
      <c r="Q1" t="s">
        <v>1520</v>
      </c>
      <c r="R1" s="11" t="s">
        <v>9</v>
      </c>
      <c r="S1" t="s">
        <v>1520</v>
      </c>
      <c r="T1" s="11" t="s">
        <v>1433</v>
      </c>
      <c r="U1" t="s">
        <v>1520</v>
      </c>
    </row>
  </sheetData>
  <mergeCells count="1">
    <mergeCell ref="A1:C1"/>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FFAA4-B062-4E5F-97F4-A51F9336B0AA}">
  <dimension ref="A3:B38"/>
  <sheetViews>
    <sheetView topLeftCell="A4" workbookViewId="0">
      <selection activeCell="L7" sqref="L7"/>
    </sheetView>
  </sheetViews>
  <sheetFormatPr defaultRowHeight="14.5" x14ac:dyDescent="0.35"/>
  <cols>
    <col min="1" max="1" width="10.7265625" bestFit="1" customWidth="1"/>
    <col min="2" max="2" width="19.1796875" bestFit="1" customWidth="1"/>
  </cols>
  <sheetData>
    <row r="3" spans="1:2" x14ac:dyDescent="0.35">
      <c r="A3" s="11" t="s">
        <v>1433</v>
      </c>
      <c r="B3" t="s">
        <v>1450</v>
      </c>
    </row>
    <row r="4" spans="1:2" x14ac:dyDescent="0.35">
      <c r="A4" s="12" t="s">
        <v>1459</v>
      </c>
      <c r="B4">
        <v>396972.36271999998</v>
      </c>
    </row>
    <row r="5" spans="1:2" x14ac:dyDescent="0.35">
      <c r="A5" s="12" t="s">
        <v>1460</v>
      </c>
      <c r="B5">
        <v>275994.26284000004</v>
      </c>
    </row>
    <row r="6" spans="1:2" x14ac:dyDescent="0.35">
      <c r="A6" s="12" t="s">
        <v>1461</v>
      </c>
      <c r="B6">
        <v>250167.93584000002</v>
      </c>
    </row>
    <row r="7" spans="1:2" x14ac:dyDescent="0.35">
      <c r="A7" s="12" t="s">
        <v>1462</v>
      </c>
      <c r="B7">
        <v>378176.53986999992</v>
      </c>
    </row>
    <row r="8" spans="1:2" x14ac:dyDescent="0.35">
      <c r="A8" s="12" t="s">
        <v>1463</v>
      </c>
      <c r="B8">
        <v>348898.87103000004</v>
      </c>
    </row>
    <row r="9" spans="1:2" x14ac:dyDescent="0.35">
      <c r="A9" s="12" t="s">
        <v>1464</v>
      </c>
      <c r="B9">
        <v>294008.40590000007</v>
      </c>
    </row>
    <row r="10" spans="1:2" x14ac:dyDescent="0.35">
      <c r="A10" s="12" t="s">
        <v>1465</v>
      </c>
      <c r="B10">
        <v>427705.27094000002</v>
      </c>
    </row>
    <row r="11" spans="1:2" x14ac:dyDescent="0.35">
      <c r="A11" s="12" t="s">
        <v>1466</v>
      </c>
      <c r="B11">
        <v>399473.01461000019</v>
      </c>
    </row>
    <row r="12" spans="1:2" x14ac:dyDescent="0.35">
      <c r="A12" s="12" t="s">
        <v>1467</v>
      </c>
      <c r="B12">
        <v>315759.32656999998</v>
      </c>
    </row>
    <row r="13" spans="1:2" x14ac:dyDescent="0.35">
      <c r="A13" s="12" t="s">
        <v>1468</v>
      </c>
      <c r="B13">
        <v>334009.35967999999</v>
      </c>
    </row>
    <row r="14" spans="1:2" x14ac:dyDescent="0.35">
      <c r="A14" s="12" t="s">
        <v>1469</v>
      </c>
      <c r="B14">
        <v>285135.42706999998</v>
      </c>
    </row>
    <row r="15" spans="1:2" x14ac:dyDescent="0.35">
      <c r="A15" s="12" t="s">
        <v>1470</v>
      </c>
      <c r="B15">
        <v>195734.84797999999</v>
      </c>
    </row>
    <row r="16" spans="1:2" x14ac:dyDescent="0.35">
      <c r="A16" s="12" t="s">
        <v>1471</v>
      </c>
      <c r="B16">
        <v>415023.01171999989</v>
      </c>
    </row>
    <row r="17" spans="1:2" x14ac:dyDescent="0.35">
      <c r="A17" s="12" t="s">
        <v>1472</v>
      </c>
      <c r="B17">
        <v>326416.62569000002</v>
      </c>
    </row>
    <row r="18" spans="1:2" x14ac:dyDescent="0.35">
      <c r="A18" s="12" t="s">
        <v>1473</v>
      </c>
      <c r="B18">
        <v>578497.54378999991</v>
      </c>
    </row>
    <row r="19" spans="1:2" x14ac:dyDescent="0.35">
      <c r="A19" s="12" t="s">
        <v>1474</v>
      </c>
      <c r="B19">
        <v>250709.01886000007</v>
      </c>
    </row>
    <row r="20" spans="1:2" x14ac:dyDescent="0.35">
      <c r="A20" s="12" t="s">
        <v>1475</v>
      </c>
      <c r="B20">
        <v>294761.29377000005</v>
      </c>
    </row>
    <row r="21" spans="1:2" x14ac:dyDescent="0.35">
      <c r="A21" s="12" t="s">
        <v>1476</v>
      </c>
      <c r="B21">
        <v>238240.76491000003</v>
      </c>
    </row>
    <row r="22" spans="1:2" x14ac:dyDescent="0.35">
      <c r="A22" s="12" t="s">
        <v>1477</v>
      </c>
      <c r="B22">
        <v>521371.03760000004</v>
      </c>
    </row>
    <row r="23" spans="1:2" x14ac:dyDescent="0.35">
      <c r="A23" s="12" t="s">
        <v>1478</v>
      </c>
      <c r="B23">
        <v>449981.92390000005</v>
      </c>
    </row>
    <row r="24" spans="1:2" x14ac:dyDescent="0.35">
      <c r="A24" s="12" t="s">
        <v>1479</v>
      </c>
      <c r="B24">
        <v>323344.85433999996</v>
      </c>
    </row>
    <row r="25" spans="1:2" x14ac:dyDescent="0.35">
      <c r="A25" s="12" t="s">
        <v>1480</v>
      </c>
      <c r="B25">
        <v>293120.11686999991</v>
      </c>
    </row>
    <row r="26" spans="1:2" x14ac:dyDescent="0.35">
      <c r="A26" s="12" t="s">
        <v>1481</v>
      </c>
      <c r="B26">
        <v>301238.41564999998</v>
      </c>
    </row>
    <row r="27" spans="1:2" x14ac:dyDescent="0.35">
      <c r="A27" s="12" t="s">
        <v>1482</v>
      </c>
      <c r="B27">
        <v>533841.80512999988</v>
      </c>
    </row>
    <row r="28" spans="1:2" x14ac:dyDescent="0.35">
      <c r="A28" s="12" t="s">
        <v>1483</v>
      </c>
      <c r="B28">
        <v>340910.43618000002</v>
      </c>
    </row>
    <row r="29" spans="1:2" x14ac:dyDescent="0.35">
      <c r="A29" s="12" t="s">
        <v>1484</v>
      </c>
      <c r="B29">
        <v>382619.82454999996</v>
      </c>
    </row>
    <row r="30" spans="1:2" x14ac:dyDescent="0.35">
      <c r="A30" s="12" t="s">
        <v>1485</v>
      </c>
      <c r="B30">
        <v>262985.04556</v>
      </c>
    </row>
    <row r="31" spans="1:2" x14ac:dyDescent="0.35">
      <c r="A31" s="12" t="s">
        <v>1486</v>
      </c>
      <c r="B31">
        <v>278167.38588999998</v>
      </c>
    </row>
    <row r="32" spans="1:2" x14ac:dyDescent="0.35">
      <c r="A32" s="12" t="s">
        <v>1487</v>
      </c>
      <c r="B32">
        <v>388946.51591000007</v>
      </c>
    </row>
    <row r="33" spans="1:2" x14ac:dyDescent="0.35">
      <c r="A33" s="12" t="s">
        <v>1488</v>
      </c>
      <c r="B33">
        <v>348007.96677</v>
      </c>
    </row>
    <row r="34" spans="1:2" x14ac:dyDescent="0.35">
      <c r="A34" s="12" t="s">
        <v>1489</v>
      </c>
      <c r="B34">
        <v>207730.86350000001</v>
      </c>
    </row>
    <row r="35" spans="1:2" x14ac:dyDescent="0.35">
      <c r="A35" s="12" t="s">
        <v>1490</v>
      </c>
      <c r="B35">
        <v>295290.05505999998</v>
      </c>
    </row>
    <row r="36" spans="1:2" x14ac:dyDescent="0.35">
      <c r="A36" s="12" t="s">
        <v>1491</v>
      </c>
      <c r="B36">
        <v>230593.64091000002</v>
      </c>
    </row>
    <row r="37" spans="1:2" x14ac:dyDescent="0.35">
      <c r="A37" s="12" t="s">
        <v>1449</v>
      </c>
    </row>
    <row r="38" spans="1:2" x14ac:dyDescent="0.35">
      <c r="A38" s="12" t="s">
        <v>1445</v>
      </c>
      <c r="B38">
        <v>11163833.771609999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0B421-EAFE-43CE-B537-697080DA839B}">
  <dimension ref="A3:I10"/>
  <sheetViews>
    <sheetView topLeftCell="A8" workbookViewId="0">
      <selection activeCell="A3" sqref="A3"/>
    </sheetView>
  </sheetViews>
  <sheetFormatPr defaultRowHeight="14.5" x14ac:dyDescent="0.35"/>
  <cols>
    <col min="1" max="1" width="16.6328125" bestFit="1" customWidth="1"/>
    <col min="2" max="2" width="15.26953125" bestFit="1" customWidth="1"/>
    <col min="3" max="7" width="11.81640625" bestFit="1" customWidth="1"/>
    <col min="8" max="8" width="6.7265625" bestFit="1" customWidth="1"/>
    <col min="9" max="9" width="11.81640625" bestFit="1" customWidth="1"/>
  </cols>
  <sheetData>
    <row r="3" spans="1:9" x14ac:dyDescent="0.35">
      <c r="A3" s="11" t="s">
        <v>1496</v>
      </c>
      <c r="B3" s="11" t="s">
        <v>1519</v>
      </c>
    </row>
    <row r="4" spans="1:9" x14ac:dyDescent="0.35">
      <c r="A4" s="11" t="s">
        <v>1444</v>
      </c>
      <c r="B4" t="s">
        <v>711</v>
      </c>
      <c r="C4" t="s">
        <v>710</v>
      </c>
      <c r="D4" t="s">
        <v>709</v>
      </c>
      <c r="E4" t="s">
        <v>708</v>
      </c>
      <c r="F4" t="s">
        <v>707</v>
      </c>
      <c r="G4" t="s">
        <v>1427</v>
      </c>
      <c r="H4" t="s">
        <v>1449</v>
      </c>
      <c r="I4" t="s">
        <v>1445</v>
      </c>
    </row>
    <row r="5" spans="1:9" x14ac:dyDescent="0.35">
      <c r="A5" s="12" t="s">
        <v>646</v>
      </c>
      <c r="B5" s="21">
        <v>179783.57004000002</v>
      </c>
      <c r="C5" s="21">
        <v>151816.94306999998</v>
      </c>
      <c r="D5" s="21">
        <v>204448.75443000003</v>
      </c>
      <c r="E5" s="21">
        <v>153265.03340000001</v>
      </c>
      <c r="F5" s="21">
        <v>87315.101259999996</v>
      </c>
      <c r="G5" s="21">
        <v>35683.72507</v>
      </c>
      <c r="H5" s="21"/>
      <c r="I5" s="21">
        <v>812313.12727000006</v>
      </c>
    </row>
    <row r="6" spans="1:9" x14ac:dyDescent="0.35">
      <c r="A6" s="12" t="s">
        <v>648</v>
      </c>
      <c r="B6" s="21">
        <v>207806.32984999998</v>
      </c>
      <c r="C6" s="21">
        <v>184221.40959999996</v>
      </c>
      <c r="D6" s="21">
        <v>182979.49402000004</v>
      </c>
      <c r="E6" s="21">
        <v>219761.22212000002</v>
      </c>
      <c r="F6" s="21">
        <v>53416.92169000001</v>
      </c>
      <c r="G6" s="21">
        <v>1642.3600000000006</v>
      </c>
      <c r="H6" s="21"/>
      <c r="I6" s="21">
        <v>849827.73728</v>
      </c>
    </row>
    <row r="7" spans="1:9" x14ac:dyDescent="0.35">
      <c r="A7" s="12" t="s">
        <v>647</v>
      </c>
      <c r="B7" s="21">
        <v>275814.34850000002</v>
      </c>
      <c r="C7" s="21">
        <v>167021.07482000001</v>
      </c>
      <c r="D7" s="21">
        <v>151669.59359000006</v>
      </c>
      <c r="E7" s="21">
        <v>144324.27794000006</v>
      </c>
      <c r="F7" s="21">
        <v>264907.58279999997</v>
      </c>
      <c r="G7" s="21">
        <v>24728.39172</v>
      </c>
      <c r="H7" s="21"/>
      <c r="I7" s="21">
        <v>1028465.2693700001</v>
      </c>
    </row>
    <row r="8" spans="1:9" x14ac:dyDescent="0.35">
      <c r="A8" s="12" t="s">
        <v>649</v>
      </c>
      <c r="B8" s="21">
        <v>345801.66358999995</v>
      </c>
      <c r="C8" s="21">
        <v>88126.691670000015</v>
      </c>
      <c r="D8" s="21">
        <v>144679.19922000001</v>
      </c>
      <c r="E8" s="21">
        <v>158117.76618999999</v>
      </c>
      <c r="F8" s="21">
        <v>168531.48968999996</v>
      </c>
      <c r="G8" s="21">
        <v>18297.55733</v>
      </c>
      <c r="H8" s="21"/>
      <c r="I8" s="21">
        <v>923554.36768999987</v>
      </c>
    </row>
    <row r="9" spans="1:9" x14ac:dyDescent="0.35">
      <c r="A9" s="12" t="s">
        <v>1449</v>
      </c>
      <c r="B9" s="21"/>
      <c r="C9" s="21"/>
      <c r="D9" s="21"/>
      <c r="E9" s="21"/>
      <c r="F9" s="21"/>
      <c r="G9" s="21"/>
      <c r="H9" s="21"/>
      <c r="I9" s="21"/>
    </row>
    <row r="10" spans="1:9" x14ac:dyDescent="0.35">
      <c r="A10" s="12" t="s">
        <v>1445</v>
      </c>
      <c r="B10" s="21">
        <v>1009205.9119800001</v>
      </c>
      <c r="C10" s="21">
        <v>591186.11915999989</v>
      </c>
      <c r="D10" s="21">
        <v>683777.04126000009</v>
      </c>
      <c r="E10" s="21">
        <v>675468.29965000006</v>
      </c>
      <c r="F10" s="21">
        <v>574171.09543999995</v>
      </c>
      <c r="G10" s="21">
        <v>80352.034119999997</v>
      </c>
      <c r="H10" s="21"/>
      <c r="I10" s="21">
        <v>3614160.5016099997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832A-58F0-4776-8236-DF8307E6D840}">
  <dimension ref="A3:B635"/>
  <sheetViews>
    <sheetView workbookViewId="0">
      <selection activeCell="A3" sqref="A3"/>
    </sheetView>
  </sheetViews>
  <sheetFormatPr defaultRowHeight="14.5" x14ac:dyDescent="0.35"/>
  <cols>
    <col min="1" max="1" width="12.36328125" bestFit="1" customWidth="1"/>
    <col min="2" max="2" width="19.1796875" bestFit="1" customWidth="1"/>
  </cols>
  <sheetData>
    <row r="3" spans="1:2" x14ac:dyDescent="0.35">
      <c r="A3" s="11" t="s">
        <v>1444</v>
      </c>
      <c r="B3" t="s">
        <v>1450</v>
      </c>
    </row>
    <row r="4" spans="1:2" x14ac:dyDescent="0.35">
      <c r="A4" s="12" t="s">
        <v>873</v>
      </c>
      <c r="B4" s="21">
        <v>1195.3071</v>
      </c>
    </row>
    <row r="5" spans="1:2" x14ac:dyDescent="0.35">
      <c r="A5" s="12" t="s">
        <v>1355</v>
      </c>
      <c r="B5" s="21">
        <v>2291.5467600000002</v>
      </c>
    </row>
    <row r="6" spans="1:2" x14ac:dyDescent="0.35">
      <c r="A6" s="12" t="s">
        <v>1067</v>
      </c>
      <c r="B6" s="21">
        <v>26928.443519999997</v>
      </c>
    </row>
    <row r="7" spans="1:2" x14ac:dyDescent="0.35">
      <c r="A7" s="12" t="s">
        <v>1149</v>
      </c>
      <c r="B7" s="21">
        <v>38127.681199999999</v>
      </c>
    </row>
    <row r="8" spans="1:2" x14ac:dyDescent="0.35">
      <c r="A8" s="12" t="s">
        <v>1074</v>
      </c>
      <c r="B8" s="21">
        <v>9155.2159999999985</v>
      </c>
    </row>
    <row r="9" spans="1:2" x14ac:dyDescent="0.35">
      <c r="A9" s="12" t="s">
        <v>1128</v>
      </c>
      <c r="B9" s="21">
        <v>8355.2169799999992</v>
      </c>
    </row>
    <row r="10" spans="1:2" x14ac:dyDescent="0.35">
      <c r="A10" s="12" t="s">
        <v>1175</v>
      </c>
      <c r="B10" s="21">
        <v>34377.910920000002</v>
      </c>
    </row>
    <row r="11" spans="1:2" x14ac:dyDescent="0.35">
      <c r="A11" s="12" t="s">
        <v>1027</v>
      </c>
      <c r="B11" s="21">
        <v>2952.8580000000002</v>
      </c>
    </row>
    <row r="12" spans="1:2" x14ac:dyDescent="0.35">
      <c r="A12" s="12" t="s">
        <v>1225</v>
      </c>
      <c r="B12" s="21">
        <v>12284.920620000001</v>
      </c>
    </row>
    <row r="13" spans="1:2" x14ac:dyDescent="0.35">
      <c r="A13" s="12" t="s">
        <v>1321</v>
      </c>
      <c r="B13" s="21">
        <v>30101.608799999995</v>
      </c>
    </row>
    <row r="14" spans="1:2" x14ac:dyDescent="0.35">
      <c r="A14" s="12" t="s">
        <v>941</v>
      </c>
      <c r="B14" s="21">
        <v>30569.555520000002</v>
      </c>
    </row>
    <row r="15" spans="1:2" x14ac:dyDescent="0.35">
      <c r="A15" s="12" t="s">
        <v>748</v>
      </c>
      <c r="B15" s="21">
        <v>19578.670000000002</v>
      </c>
    </row>
    <row r="16" spans="1:2" x14ac:dyDescent="0.35">
      <c r="A16" s="12" t="s">
        <v>1212</v>
      </c>
      <c r="B16" s="21">
        <v>10967.6896</v>
      </c>
    </row>
    <row r="17" spans="1:2" x14ac:dyDescent="0.35">
      <c r="A17" s="12" t="s">
        <v>792</v>
      </c>
      <c r="B17" s="21">
        <v>87.745499999999993</v>
      </c>
    </row>
    <row r="18" spans="1:2" x14ac:dyDescent="0.35">
      <c r="A18" s="12" t="s">
        <v>995</v>
      </c>
      <c r="B18" s="21">
        <v>94954.705799999996</v>
      </c>
    </row>
    <row r="19" spans="1:2" x14ac:dyDescent="0.35">
      <c r="A19" s="12" t="s">
        <v>793</v>
      </c>
      <c r="B19" s="21">
        <v>6854.7762000000012</v>
      </c>
    </row>
    <row r="20" spans="1:2" x14ac:dyDescent="0.35">
      <c r="A20" s="12" t="s">
        <v>1059</v>
      </c>
      <c r="B20" s="21">
        <v>10648.135679999999</v>
      </c>
    </row>
    <row r="21" spans="1:2" x14ac:dyDescent="0.35">
      <c r="A21" s="12" t="s">
        <v>837</v>
      </c>
      <c r="B21" s="21">
        <v>1788.1002000000003</v>
      </c>
    </row>
    <row r="22" spans="1:2" x14ac:dyDescent="0.35">
      <c r="A22" s="12" t="s">
        <v>904</v>
      </c>
      <c r="B22" s="21">
        <v>10911.771840000001</v>
      </c>
    </row>
    <row r="23" spans="1:2" x14ac:dyDescent="0.35">
      <c r="A23" s="12" t="s">
        <v>804</v>
      </c>
      <c r="B23" s="21">
        <v>27210.858399999997</v>
      </c>
    </row>
    <row r="24" spans="1:2" x14ac:dyDescent="0.35">
      <c r="A24" s="12" t="s">
        <v>1231</v>
      </c>
      <c r="B24" s="21">
        <v>9725.2533000000003</v>
      </c>
    </row>
    <row r="25" spans="1:2" x14ac:dyDescent="0.35">
      <c r="A25" s="12" t="s">
        <v>1150</v>
      </c>
      <c r="B25" s="21">
        <v>2897.9859999999999</v>
      </c>
    </row>
    <row r="26" spans="1:2" x14ac:dyDescent="0.35">
      <c r="A26" s="12" t="s">
        <v>1046</v>
      </c>
      <c r="B26" s="21">
        <v>16548.987840000002</v>
      </c>
    </row>
    <row r="27" spans="1:2" x14ac:dyDescent="0.35">
      <c r="A27" s="12" t="s">
        <v>1053</v>
      </c>
      <c r="B27" s="21">
        <v>28018.154640000001</v>
      </c>
    </row>
    <row r="28" spans="1:2" x14ac:dyDescent="0.35">
      <c r="A28" s="12" t="s">
        <v>1223</v>
      </c>
      <c r="B28" s="21">
        <v>4023.1100000000006</v>
      </c>
    </row>
    <row r="29" spans="1:2" x14ac:dyDescent="0.35">
      <c r="A29" s="12" t="s">
        <v>1066</v>
      </c>
      <c r="B29" s="21">
        <v>55066.484200000006</v>
      </c>
    </row>
    <row r="30" spans="1:2" x14ac:dyDescent="0.35">
      <c r="A30" s="12" t="s">
        <v>1089</v>
      </c>
      <c r="B30" s="21">
        <v>14358.820839999998</v>
      </c>
    </row>
    <row r="31" spans="1:2" x14ac:dyDescent="0.35">
      <c r="A31" s="12" t="s">
        <v>1250</v>
      </c>
      <c r="B31" s="21">
        <v>1515.5638800000002</v>
      </c>
    </row>
    <row r="32" spans="1:2" x14ac:dyDescent="0.35">
      <c r="A32" s="12" t="s">
        <v>919</v>
      </c>
      <c r="B32" s="21">
        <v>5194.2149999999992</v>
      </c>
    </row>
    <row r="33" spans="1:2" x14ac:dyDescent="0.35">
      <c r="A33" s="12" t="s">
        <v>1279</v>
      </c>
      <c r="B33" s="21">
        <v>13589.563679999999</v>
      </c>
    </row>
    <row r="34" spans="1:2" x14ac:dyDescent="0.35">
      <c r="A34" s="12" t="s">
        <v>955</v>
      </c>
      <c r="B34" s="21">
        <v>726.42960000000005</v>
      </c>
    </row>
    <row r="35" spans="1:2" x14ac:dyDescent="0.35">
      <c r="A35" s="12" t="s">
        <v>993</v>
      </c>
      <c r="B35" s="21">
        <v>4257.5418</v>
      </c>
    </row>
    <row r="36" spans="1:2" x14ac:dyDescent="0.35">
      <c r="A36" s="12" t="s">
        <v>1184</v>
      </c>
      <c r="B36" s="21">
        <v>21591.324700000001</v>
      </c>
    </row>
    <row r="37" spans="1:2" x14ac:dyDescent="0.35">
      <c r="A37" s="12" t="s">
        <v>1255</v>
      </c>
      <c r="B37" s="21">
        <v>16650.14</v>
      </c>
    </row>
    <row r="38" spans="1:2" x14ac:dyDescent="0.35">
      <c r="A38" s="12" t="s">
        <v>1310</v>
      </c>
      <c r="B38" s="21">
        <v>15388.419200000002</v>
      </c>
    </row>
    <row r="39" spans="1:2" x14ac:dyDescent="0.35">
      <c r="A39" s="12" t="s">
        <v>1004</v>
      </c>
      <c r="B39" s="21">
        <v>7814.0305799999996</v>
      </c>
    </row>
    <row r="40" spans="1:2" x14ac:dyDescent="0.35">
      <c r="A40" s="12" t="s">
        <v>756</v>
      </c>
      <c r="B40" s="21">
        <v>24061.382399999999</v>
      </c>
    </row>
    <row r="41" spans="1:2" x14ac:dyDescent="0.35">
      <c r="A41" s="12" t="s">
        <v>892</v>
      </c>
      <c r="B41" s="21">
        <v>13843.545120000001</v>
      </c>
    </row>
    <row r="42" spans="1:2" x14ac:dyDescent="0.35">
      <c r="A42" s="12" t="s">
        <v>865</v>
      </c>
      <c r="B42" s="21">
        <v>7229.181959999999</v>
      </c>
    </row>
    <row r="43" spans="1:2" x14ac:dyDescent="0.35">
      <c r="A43" s="12" t="s">
        <v>888</v>
      </c>
      <c r="B43" s="21">
        <v>11015.510400000003</v>
      </c>
    </row>
    <row r="44" spans="1:2" x14ac:dyDescent="0.35">
      <c r="A44" s="12" t="s">
        <v>1024</v>
      </c>
      <c r="B44" s="21">
        <v>9533.0226599999987</v>
      </c>
    </row>
    <row r="45" spans="1:2" x14ac:dyDescent="0.35">
      <c r="A45" s="12" t="s">
        <v>810</v>
      </c>
      <c r="B45" s="21">
        <v>54455.811999999998</v>
      </c>
    </row>
    <row r="46" spans="1:2" x14ac:dyDescent="0.35">
      <c r="A46" s="12" t="s">
        <v>847</v>
      </c>
      <c r="B46" s="21">
        <v>3079.9760000000001</v>
      </c>
    </row>
    <row r="47" spans="1:2" x14ac:dyDescent="0.35">
      <c r="A47" s="12" t="s">
        <v>1303</v>
      </c>
      <c r="B47" s="21">
        <v>23801.169600000001</v>
      </c>
    </row>
    <row r="48" spans="1:2" x14ac:dyDescent="0.35">
      <c r="A48" s="12" t="s">
        <v>921</v>
      </c>
      <c r="B48" s="21">
        <v>9633.3435900000004</v>
      </c>
    </row>
    <row r="49" spans="1:2" x14ac:dyDescent="0.35">
      <c r="A49" s="12" t="s">
        <v>1352</v>
      </c>
      <c r="B49" s="21">
        <v>3435.8580000000002</v>
      </c>
    </row>
    <row r="50" spans="1:2" x14ac:dyDescent="0.35">
      <c r="A50" s="12" t="s">
        <v>1322</v>
      </c>
      <c r="B50" s="21">
        <v>9022.35</v>
      </c>
    </row>
    <row r="51" spans="1:2" x14ac:dyDescent="0.35">
      <c r="A51" s="12" t="s">
        <v>961</v>
      </c>
      <c r="B51" s="21">
        <v>13834.057500000001</v>
      </c>
    </row>
    <row r="52" spans="1:2" x14ac:dyDescent="0.35">
      <c r="A52" s="12" t="s">
        <v>1286</v>
      </c>
      <c r="B52" s="21">
        <v>22469.441280000003</v>
      </c>
    </row>
    <row r="53" spans="1:2" x14ac:dyDescent="0.35">
      <c r="A53" s="12" t="s">
        <v>1285</v>
      </c>
      <c r="B53" s="21">
        <v>11914.7418</v>
      </c>
    </row>
    <row r="54" spans="1:2" x14ac:dyDescent="0.35">
      <c r="A54" s="12" t="s">
        <v>831</v>
      </c>
      <c r="B54" s="21">
        <v>22759.439999999999</v>
      </c>
    </row>
    <row r="55" spans="1:2" x14ac:dyDescent="0.35">
      <c r="A55" s="12" t="s">
        <v>1194</v>
      </c>
      <c r="B55" s="21">
        <v>2188.6487999999999</v>
      </c>
    </row>
    <row r="56" spans="1:2" x14ac:dyDescent="0.35">
      <c r="A56" s="12" t="s">
        <v>948</v>
      </c>
      <c r="B56" s="21">
        <v>10472.89248</v>
      </c>
    </row>
    <row r="57" spans="1:2" x14ac:dyDescent="0.35">
      <c r="A57" s="12" t="s">
        <v>1086</v>
      </c>
      <c r="B57" s="21">
        <v>20962.581299999998</v>
      </c>
    </row>
    <row r="58" spans="1:2" x14ac:dyDescent="0.35">
      <c r="A58" s="12" t="s">
        <v>1033</v>
      </c>
      <c r="B58" s="21">
        <v>8081.3600000000006</v>
      </c>
    </row>
    <row r="59" spans="1:2" x14ac:dyDescent="0.35">
      <c r="A59" s="12" t="s">
        <v>791</v>
      </c>
      <c r="B59" s="21">
        <v>2395.0534000000002</v>
      </c>
    </row>
    <row r="60" spans="1:2" x14ac:dyDescent="0.35">
      <c r="A60" s="12" t="s">
        <v>1022</v>
      </c>
      <c r="B60" s="21">
        <v>19330.306839999997</v>
      </c>
    </row>
    <row r="61" spans="1:2" x14ac:dyDescent="0.35">
      <c r="A61" s="12" t="s">
        <v>784</v>
      </c>
      <c r="B61" s="21">
        <v>13033.040999999999</v>
      </c>
    </row>
    <row r="62" spans="1:2" x14ac:dyDescent="0.35">
      <c r="A62" s="12" t="s">
        <v>881</v>
      </c>
      <c r="B62" s="21">
        <v>7612.08</v>
      </c>
    </row>
    <row r="63" spans="1:2" x14ac:dyDescent="0.35">
      <c r="A63" s="12" t="s">
        <v>1171</v>
      </c>
      <c r="B63" s="21">
        <v>20232.374400000004</v>
      </c>
    </row>
    <row r="64" spans="1:2" x14ac:dyDescent="0.35">
      <c r="A64" s="12" t="s">
        <v>1080</v>
      </c>
      <c r="B64" s="21">
        <v>14713.02456</v>
      </c>
    </row>
    <row r="65" spans="1:2" x14ac:dyDescent="0.35">
      <c r="A65" s="12" t="s">
        <v>914</v>
      </c>
      <c r="B65" s="21">
        <v>18.659839999999999</v>
      </c>
    </row>
    <row r="66" spans="1:2" x14ac:dyDescent="0.35">
      <c r="A66" s="12" t="s">
        <v>1092</v>
      </c>
      <c r="B66" s="21">
        <v>4886.16</v>
      </c>
    </row>
    <row r="67" spans="1:2" x14ac:dyDescent="0.35">
      <c r="A67" s="12" t="s">
        <v>876</v>
      </c>
      <c r="B67" s="21">
        <v>9765.4187399999992</v>
      </c>
    </row>
    <row r="68" spans="1:2" x14ac:dyDescent="0.35">
      <c r="A68" s="12" t="s">
        <v>1227</v>
      </c>
      <c r="B68" s="21">
        <v>3120.9723999999997</v>
      </c>
    </row>
    <row r="69" spans="1:2" x14ac:dyDescent="0.35">
      <c r="A69" s="12" t="s">
        <v>1291</v>
      </c>
      <c r="B69" s="21">
        <v>4369.5952800000005</v>
      </c>
    </row>
    <row r="70" spans="1:2" x14ac:dyDescent="0.35">
      <c r="A70" s="12" t="s">
        <v>1199</v>
      </c>
      <c r="B70" s="21">
        <v>5893.0228500000003</v>
      </c>
    </row>
    <row r="71" spans="1:2" x14ac:dyDescent="0.35">
      <c r="A71" s="12" t="s">
        <v>1338</v>
      </c>
      <c r="B71" s="21">
        <v>13856.52411</v>
      </c>
    </row>
    <row r="72" spans="1:2" x14ac:dyDescent="0.35">
      <c r="A72" s="12" t="s">
        <v>1094</v>
      </c>
      <c r="B72" s="21">
        <v>55682.262600000002</v>
      </c>
    </row>
    <row r="73" spans="1:2" x14ac:dyDescent="0.35">
      <c r="A73" s="12" t="s">
        <v>1326</v>
      </c>
      <c r="B73" s="21">
        <v>8366.02</v>
      </c>
    </row>
    <row r="74" spans="1:2" x14ac:dyDescent="0.35">
      <c r="A74" s="12" t="s">
        <v>744</v>
      </c>
      <c r="B74" s="21">
        <v>6263.2735199999997</v>
      </c>
    </row>
    <row r="75" spans="1:2" x14ac:dyDescent="0.35">
      <c r="A75" s="12" t="s">
        <v>1011</v>
      </c>
      <c r="B75" s="21">
        <v>6066.54648</v>
      </c>
    </row>
    <row r="76" spans="1:2" x14ac:dyDescent="0.35">
      <c r="A76" s="12" t="s">
        <v>752</v>
      </c>
      <c r="B76" s="21">
        <v>25397.456040000001</v>
      </c>
    </row>
    <row r="77" spans="1:2" x14ac:dyDescent="0.35">
      <c r="A77" s="12" t="s">
        <v>1072</v>
      </c>
      <c r="B77" s="21">
        <v>7385.8928000000005</v>
      </c>
    </row>
    <row r="78" spans="1:2" x14ac:dyDescent="0.35">
      <c r="A78" s="12" t="s">
        <v>1275</v>
      </c>
      <c r="B78" s="21">
        <v>3947.6831999999999</v>
      </c>
    </row>
    <row r="79" spans="1:2" x14ac:dyDescent="0.35">
      <c r="A79" s="12" t="s">
        <v>1026</v>
      </c>
      <c r="B79" s="21">
        <v>45081.502830000005</v>
      </c>
    </row>
    <row r="80" spans="1:2" x14ac:dyDescent="0.35">
      <c r="A80" s="12" t="s">
        <v>1188</v>
      </c>
      <c r="B80" s="21">
        <v>94048.501260000005</v>
      </c>
    </row>
    <row r="81" spans="1:2" x14ac:dyDescent="0.35">
      <c r="A81" s="12" t="s">
        <v>759</v>
      </c>
      <c r="B81" s="21">
        <v>32236.089599999999</v>
      </c>
    </row>
    <row r="82" spans="1:2" x14ac:dyDescent="0.35">
      <c r="A82" s="12" t="s">
        <v>943</v>
      </c>
      <c r="B82" s="21">
        <v>30341.442240000004</v>
      </c>
    </row>
    <row r="83" spans="1:2" x14ac:dyDescent="0.35">
      <c r="A83" s="12" t="s">
        <v>827</v>
      </c>
      <c r="B83" s="21">
        <v>13095.224100000001</v>
      </c>
    </row>
    <row r="84" spans="1:2" x14ac:dyDescent="0.35">
      <c r="A84" s="12" t="s">
        <v>800</v>
      </c>
      <c r="B84" s="21">
        <v>31026.508099999995</v>
      </c>
    </row>
    <row r="85" spans="1:2" x14ac:dyDescent="0.35">
      <c r="A85" s="12" t="s">
        <v>811</v>
      </c>
      <c r="B85" s="21">
        <v>19448.374400000001</v>
      </c>
    </row>
    <row r="86" spans="1:2" x14ac:dyDescent="0.35">
      <c r="A86" s="12" t="s">
        <v>1288</v>
      </c>
      <c r="B86" s="21">
        <v>51611.4</v>
      </c>
    </row>
    <row r="87" spans="1:2" x14ac:dyDescent="0.35">
      <c r="A87" s="12" t="s">
        <v>1270</v>
      </c>
      <c r="B87" s="21">
        <v>24516.925919999998</v>
      </c>
    </row>
    <row r="88" spans="1:2" x14ac:dyDescent="0.35">
      <c r="A88" s="12" t="s">
        <v>1040</v>
      </c>
      <c r="B88" s="21">
        <v>19747.233000000004</v>
      </c>
    </row>
    <row r="89" spans="1:2" x14ac:dyDescent="0.35">
      <c r="A89" s="12" t="s">
        <v>916</v>
      </c>
      <c r="B89" s="21">
        <v>15378.912</v>
      </c>
    </row>
    <row r="90" spans="1:2" x14ac:dyDescent="0.35">
      <c r="A90" s="12" t="s">
        <v>1142</v>
      </c>
      <c r="B90" s="21">
        <v>15779.04</v>
      </c>
    </row>
    <row r="91" spans="1:2" x14ac:dyDescent="0.35">
      <c r="A91" s="12" t="s">
        <v>843</v>
      </c>
      <c r="B91" s="21">
        <v>7697.2013999999999</v>
      </c>
    </row>
    <row r="92" spans="1:2" x14ac:dyDescent="0.35">
      <c r="A92" s="12" t="s">
        <v>809</v>
      </c>
      <c r="B92" s="21">
        <v>21605.517560000004</v>
      </c>
    </row>
    <row r="93" spans="1:2" x14ac:dyDescent="0.35">
      <c r="A93" s="12" t="s">
        <v>903</v>
      </c>
      <c r="B93" s="21">
        <v>10654.806119999997</v>
      </c>
    </row>
    <row r="94" spans="1:2" x14ac:dyDescent="0.35">
      <c r="A94" s="12" t="s">
        <v>1247</v>
      </c>
      <c r="B94" s="21">
        <v>142318.35</v>
      </c>
    </row>
    <row r="95" spans="1:2" x14ac:dyDescent="0.35">
      <c r="A95" s="12" t="s">
        <v>1205</v>
      </c>
      <c r="B95" s="21">
        <v>6406.0680000000002</v>
      </c>
    </row>
    <row r="96" spans="1:2" x14ac:dyDescent="0.35">
      <c r="A96" s="12" t="s">
        <v>1313</v>
      </c>
      <c r="B96" s="21">
        <v>10229.67</v>
      </c>
    </row>
    <row r="97" spans="1:2" x14ac:dyDescent="0.35">
      <c r="A97" s="12" t="s">
        <v>1341</v>
      </c>
      <c r="B97" s="21">
        <v>4154.92</v>
      </c>
    </row>
    <row r="98" spans="1:2" x14ac:dyDescent="0.35">
      <c r="A98" s="12" t="s">
        <v>1358</v>
      </c>
      <c r="B98" s="21">
        <v>10693.457969999999</v>
      </c>
    </row>
    <row r="99" spans="1:2" x14ac:dyDescent="0.35">
      <c r="A99" s="12" t="s">
        <v>768</v>
      </c>
      <c r="B99" s="21">
        <v>69848.009999999995</v>
      </c>
    </row>
    <row r="100" spans="1:2" x14ac:dyDescent="0.35">
      <c r="A100" s="12" t="s">
        <v>906</v>
      </c>
      <c r="B100" s="21">
        <v>67.910779999999988</v>
      </c>
    </row>
    <row r="101" spans="1:2" x14ac:dyDescent="0.35">
      <c r="A101" s="12" t="s">
        <v>1361</v>
      </c>
      <c r="B101" s="21">
        <v>33730.010999999999</v>
      </c>
    </row>
    <row r="102" spans="1:2" x14ac:dyDescent="0.35">
      <c r="A102" s="12" t="s">
        <v>1135</v>
      </c>
      <c r="B102" s="21">
        <v>14827.830360000002</v>
      </c>
    </row>
    <row r="103" spans="1:2" x14ac:dyDescent="0.35">
      <c r="A103" s="12" t="s">
        <v>860</v>
      </c>
      <c r="B103" s="21">
        <v>15421.117770000003</v>
      </c>
    </row>
    <row r="104" spans="1:2" x14ac:dyDescent="0.35">
      <c r="A104" s="12" t="s">
        <v>1125</v>
      </c>
      <c r="B104" s="21">
        <v>41889.315999999999</v>
      </c>
    </row>
    <row r="105" spans="1:2" x14ac:dyDescent="0.35">
      <c r="A105" s="12" t="s">
        <v>858</v>
      </c>
      <c r="B105" s="21">
        <v>6996.124710000001</v>
      </c>
    </row>
    <row r="106" spans="1:2" x14ac:dyDescent="0.35">
      <c r="A106" s="12" t="s">
        <v>1218</v>
      </c>
      <c r="B106" s="21">
        <v>1581.71784</v>
      </c>
    </row>
    <row r="107" spans="1:2" x14ac:dyDescent="0.35">
      <c r="A107" s="12" t="s">
        <v>1257</v>
      </c>
      <c r="B107" s="21">
        <v>74005.439399999988</v>
      </c>
    </row>
    <row r="108" spans="1:2" x14ac:dyDescent="0.35">
      <c r="A108" s="12" t="s">
        <v>1111</v>
      </c>
      <c r="B108" s="21">
        <v>32092.741799999996</v>
      </c>
    </row>
    <row r="109" spans="1:2" x14ac:dyDescent="0.35">
      <c r="A109" s="12" t="s">
        <v>758</v>
      </c>
      <c r="B109" s="21">
        <v>51863.396999999997</v>
      </c>
    </row>
    <row r="110" spans="1:2" x14ac:dyDescent="0.35">
      <c r="A110" s="12" t="s">
        <v>821</v>
      </c>
      <c r="B110" s="21">
        <v>21513.655800000004</v>
      </c>
    </row>
    <row r="111" spans="1:2" x14ac:dyDescent="0.35">
      <c r="A111" s="12" t="s">
        <v>816</v>
      </c>
      <c r="B111" s="21">
        <v>10663.3392</v>
      </c>
    </row>
    <row r="112" spans="1:2" x14ac:dyDescent="0.35">
      <c r="A112" s="12" t="s">
        <v>1058</v>
      </c>
      <c r="B112" s="21">
        <v>35475.6129</v>
      </c>
    </row>
    <row r="113" spans="1:2" x14ac:dyDescent="0.35">
      <c r="A113" s="12" t="s">
        <v>1244</v>
      </c>
      <c r="B113" s="21">
        <v>1468.9794000000002</v>
      </c>
    </row>
    <row r="114" spans="1:2" x14ac:dyDescent="0.35">
      <c r="A114" s="12" t="s">
        <v>1101</v>
      </c>
      <c r="B114" s="21">
        <v>18554.370299999999</v>
      </c>
    </row>
    <row r="115" spans="1:2" x14ac:dyDescent="0.35">
      <c r="A115" s="12" t="s">
        <v>1192</v>
      </c>
      <c r="B115" s="21">
        <v>33676.020000000004</v>
      </c>
    </row>
    <row r="116" spans="1:2" x14ac:dyDescent="0.35">
      <c r="A116" s="12" t="s">
        <v>746</v>
      </c>
      <c r="B116" s="21">
        <v>3477.9528</v>
      </c>
    </row>
    <row r="117" spans="1:2" x14ac:dyDescent="0.35">
      <c r="A117" s="12" t="s">
        <v>870</v>
      </c>
      <c r="B117" s="21">
        <v>9698.1638399999993</v>
      </c>
    </row>
    <row r="118" spans="1:2" x14ac:dyDescent="0.35">
      <c r="A118" s="12" t="s">
        <v>743</v>
      </c>
      <c r="B118" s="21">
        <v>15723.484479999999</v>
      </c>
    </row>
    <row r="119" spans="1:2" x14ac:dyDescent="0.35">
      <c r="A119" s="12" t="s">
        <v>1028</v>
      </c>
      <c r="B119" s="21">
        <v>7914.2079999999996</v>
      </c>
    </row>
    <row r="120" spans="1:2" x14ac:dyDescent="0.35">
      <c r="A120" s="12" t="s">
        <v>891</v>
      </c>
      <c r="B120" s="21">
        <v>12878.892</v>
      </c>
    </row>
    <row r="121" spans="1:2" x14ac:dyDescent="0.35">
      <c r="A121" s="12" t="s">
        <v>1198</v>
      </c>
      <c r="B121" s="21">
        <v>21034.029900000001</v>
      </c>
    </row>
    <row r="122" spans="1:2" x14ac:dyDescent="0.35">
      <c r="A122" s="12" t="s">
        <v>944</v>
      </c>
      <c r="B122" s="21">
        <v>24081.605760000002</v>
      </c>
    </row>
    <row r="123" spans="1:2" x14ac:dyDescent="0.35">
      <c r="A123" s="12" t="s">
        <v>1049</v>
      </c>
      <c r="B123" s="21">
        <v>8780.5809000000008</v>
      </c>
    </row>
    <row r="124" spans="1:2" x14ac:dyDescent="0.35">
      <c r="A124" s="12" t="s">
        <v>1201</v>
      </c>
      <c r="B124" s="21">
        <v>32007.514000000003</v>
      </c>
    </row>
    <row r="125" spans="1:2" x14ac:dyDescent="0.35">
      <c r="A125" s="12" t="s">
        <v>819</v>
      </c>
      <c r="B125" s="21">
        <v>5975.6684999999998</v>
      </c>
    </row>
    <row r="126" spans="1:2" x14ac:dyDescent="0.35">
      <c r="A126" s="12" t="s">
        <v>895</v>
      </c>
      <c r="B126" s="21">
        <v>19210.592960000002</v>
      </c>
    </row>
    <row r="127" spans="1:2" x14ac:dyDescent="0.35">
      <c r="A127" s="12" t="s">
        <v>994</v>
      </c>
      <c r="B127" s="21">
        <v>15255.116960000001</v>
      </c>
    </row>
    <row r="128" spans="1:2" x14ac:dyDescent="0.35">
      <c r="A128" s="12" t="s">
        <v>1082</v>
      </c>
      <c r="B128" s="21">
        <v>39040.910239999997</v>
      </c>
    </row>
    <row r="129" spans="1:2" x14ac:dyDescent="0.35">
      <c r="A129" s="12" t="s">
        <v>990</v>
      </c>
      <c r="B129" s="21">
        <v>38146.119299999998</v>
      </c>
    </row>
    <row r="130" spans="1:2" x14ac:dyDescent="0.35">
      <c r="A130" s="12" t="s">
        <v>1307</v>
      </c>
      <c r="B130" s="21">
        <v>1590.3571199999999</v>
      </c>
    </row>
    <row r="131" spans="1:2" x14ac:dyDescent="0.35">
      <c r="A131" s="12" t="s">
        <v>954</v>
      </c>
      <c r="B131" s="21">
        <v>9832.3847999999998</v>
      </c>
    </row>
    <row r="132" spans="1:2" x14ac:dyDescent="0.35">
      <c r="A132" s="12" t="s">
        <v>1351</v>
      </c>
      <c r="B132" s="21">
        <v>8669.2027500000004</v>
      </c>
    </row>
    <row r="133" spans="1:2" x14ac:dyDescent="0.35">
      <c r="A133" s="12" t="s">
        <v>1328</v>
      </c>
      <c r="B133" s="21">
        <v>13005.63</v>
      </c>
    </row>
    <row r="134" spans="1:2" x14ac:dyDescent="0.35">
      <c r="A134" s="12" t="s">
        <v>1060</v>
      </c>
      <c r="B134" s="21">
        <v>13056.792759999998</v>
      </c>
    </row>
    <row r="135" spans="1:2" x14ac:dyDescent="0.35">
      <c r="A135" s="12" t="s">
        <v>808</v>
      </c>
      <c r="B135" s="21">
        <v>16040.247999999998</v>
      </c>
    </row>
    <row r="136" spans="1:2" x14ac:dyDescent="0.35">
      <c r="A136" s="12" t="s">
        <v>905</v>
      </c>
      <c r="B136" s="21">
        <v>17857.959199999998</v>
      </c>
    </row>
    <row r="137" spans="1:2" x14ac:dyDescent="0.35">
      <c r="A137" s="12" t="s">
        <v>1323</v>
      </c>
      <c r="B137" s="21">
        <v>11742.8703</v>
      </c>
    </row>
    <row r="138" spans="1:2" x14ac:dyDescent="0.35">
      <c r="A138" s="12" t="s">
        <v>1224</v>
      </c>
      <c r="B138" s="21">
        <v>9329.74</v>
      </c>
    </row>
    <row r="139" spans="1:2" x14ac:dyDescent="0.35">
      <c r="A139" s="12" t="s">
        <v>1252</v>
      </c>
      <c r="B139" s="21">
        <v>2281.9435199999998</v>
      </c>
    </row>
    <row r="140" spans="1:2" x14ac:dyDescent="0.35">
      <c r="A140" s="12" t="s">
        <v>1197</v>
      </c>
      <c r="B140" s="21">
        <v>7232.1836800000001</v>
      </c>
    </row>
    <row r="141" spans="1:2" x14ac:dyDescent="0.35">
      <c r="A141" s="12" t="s">
        <v>812</v>
      </c>
      <c r="B141" s="21">
        <v>7739.0990999999995</v>
      </c>
    </row>
    <row r="142" spans="1:2" x14ac:dyDescent="0.35">
      <c r="A142" s="12" t="s">
        <v>1253</v>
      </c>
      <c r="B142" s="21">
        <v>54262.876800000005</v>
      </c>
    </row>
    <row r="143" spans="1:2" x14ac:dyDescent="0.35">
      <c r="A143" s="12" t="s">
        <v>1298</v>
      </c>
      <c r="B143" s="21">
        <v>8095.4774399999997</v>
      </c>
    </row>
    <row r="144" spans="1:2" x14ac:dyDescent="0.35">
      <c r="A144" s="12" t="s">
        <v>778</v>
      </c>
      <c r="B144" s="21">
        <v>4890.1348800000005</v>
      </c>
    </row>
    <row r="145" spans="1:2" x14ac:dyDescent="0.35">
      <c r="A145" s="12" t="s">
        <v>861</v>
      </c>
      <c r="B145" s="21">
        <v>408.11088999999998</v>
      </c>
    </row>
    <row r="146" spans="1:2" x14ac:dyDescent="0.35">
      <c r="A146" s="12" t="s">
        <v>859</v>
      </c>
      <c r="B146" s="21">
        <v>10819.114160000001</v>
      </c>
    </row>
    <row r="147" spans="1:2" x14ac:dyDescent="0.35">
      <c r="A147" s="12" t="s">
        <v>844</v>
      </c>
      <c r="B147" s="21">
        <v>2050.1</v>
      </c>
    </row>
    <row r="148" spans="1:2" x14ac:dyDescent="0.35">
      <c r="A148" s="12" t="s">
        <v>1302</v>
      </c>
      <c r="B148" s="21">
        <v>1407.5616</v>
      </c>
    </row>
    <row r="149" spans="1:2" x14ac:dyDescent="0.35">
      <c r="A149" s="12" t="s">
        <v>1238</v>
      </c>
      <c r="B149" s="21">
        <v>42546.339500000002</v>
      </c>
    </row>
    <row r="150" spans="1:2" x14ac:dyDescent="0.35">
      <c r="A150" s="12" t="s">
        <v>1193</v>
      </c>
      <c r="B150" s="21">
        <v>1108.4630400000001</v>
      </c>
    </row>
    <row r="151" spans="1:2" x14ac:dyDescent="0.35">
      <c r="A151" s="12" t="s">
        <v>1185</v>
      </c>
      <c r="B151" s="21">
        <v>31592.540160000004</v>
      </c>
    </row>
    <row r="152" spans="1:2" x14ac:dyDescent="0.35">
      <c r="A152" s="12" t="s">
        <v>1131</v>
      </c>
      <c r="B152" s="21">
        <v>15822.651600000003</v>
      </c>
    </row>
    <row r="153" spans="1:2" x14ac:dyDescent="0.35">
      <c r="A153" s="12" t="s">
        <v>764</v>
      </c>
      <c r="B153" s="21">
        <v>4614.5211200000003</v>
      </c>
    </row>
    <row r="154" spans="1:2" x14ac:dyDescent="0.35">
      <c r="A154" s="12" t="s">
        <v>964</v>
      </c>
      <c r="B154" s="21">
        <v>583.75631999999996</v>
      </c>
    </row>
    <row r="155" spans="1:2" x14ac:dyDescent="0.35">
      <c r="A155" s="12" t="s">
        <v>795</v>
      </c>
      <c r="B155" s="21">
        <v>32318.498800000005</v>
      </c>
    </row>
    <row r="156" spans="1:2" x14ac:dyDescent="0.35">
      <c r="A156" s="12" t="s">
        <v>1099</v>
      </c>
      <c r="B156" s="21">
        <v>52762.584159999991</v>
      </c>
    </row>
    <row r="157" spans="1:2" x14ac:dyDescent="0.35">
      <c r="A157" s="12" t="s">
        <v>956</v>
      </c>
      <c r="B157" s="21">
        <v>3602.7491199999999</v>
      </c>
    </row>
    <row r="158" spans="1:2" x14ac:dyDescent="0.35">
      <c r="A158" s="12" t="s">
        <v>940</v>
      </c>
      <c r="B158" s="21">
        <v>1630.3014000000001</v>
      </c>
    </row>
    <row r="159" spans="1:2" x14ac:dyDescent="0.35">
      <c r="A159" s="12" t="s">
        <v>803</v>
      </c>
      <c r="B159" s="21">
        <v>32150.565000000002</v>
      </c>
    </row>
    <row r="160" spans="1:2" x14ac:dyDescent="0.35">
      <c r="A160" s="12" t="s">
        <v>984</v>
      </c>
      <c r="B160" s="21">
        <v>7834.0941000000012</v>
      </c>
    </row>
    <row r="161" spans="1:2" x14ac:dyDescent="0.35">
      <c r="A161" s="12" t="s">
        <v>770</v>
      </c>
      <c r="B161" s="21">
        <v>4212.7504199999994</v>
      </c>
    </row>
    <row r="162" spans="1:2" x14ac:dyDescent="0.35">
      <c r="A162" s="12" t="s">
        <v>794</v>
      </c>
      <c r="B162" s="21">
        <v>30318.751620000003</v>
      </c>
    </row>
    <row r="163" spans="1:2" x14ac:dyDescent="0.35">
      <c r="A163" s="12" t="s">
        <v>839</v>
      </c>
      <c r="B163" s="21">
        <v>10066.846</v>
      </c>
    </row>
    <row r="164" spans="1:2" x14ac:dyDescent="0.35">
      <c r="A164" s="12" t="s">
        <v>1245</v>
      </c>
      <c r="B164" s="21">
        <v>10668.936599999999</v>
      </c>
    </row>
    <row r="165" spans="1:2" x14ac:dyDescent="0.35">
      <c r="A165" s="12" t="s">
        <v>835</v>
      </c>
      <c r="B165" s="21">
        <v>3449.7695999999996</v>
      </c>
    </row>
    <row r="166" spans="1:2" x14ac:dyDescent="0.35">
      <c r="A166" s="12" t="s">
        <v>820</v>
      </c>
      <c r="B166" s="21">
        <v>17036.477279999999</v>
      </c>
    </row>
    <row r="167" spans="1:2" x14ac:dyDescent="0.35">
      <c r="A167" s="12" t="s">
        <v>968</v>
      </c>
      <c r="B167" s="21">
        <v>54225.424679999996</v>
      </c>
    </row>
    <row r="168" spans="1:2" x14ac:dyDescent="0.35">
      <c r="A168" s="12" t="s">
        <v>734</v>
      </c>
      <c r="B168" s="21">
        <v>5947.7352000000001</v>
      </c>
    </row>
    <row r="169" spans="1:2" x14ac:dyDescent="0.35">
      <c r="A169" s="12" t="s">
        <v>771</v>
      </c>
      <c r="B169" s="21">
        <v>26989.096320000001</v>
      </c>
    </row>
    <row r="170" spans="1:2" x14ac:dyDescent="0.35">
      <c r="A170" s="12" t="s">
        <v>1127</v>
      </c>
      <c r="B170" s="21">
        <v>56927.555760000003</v>
      </c>
    </row>
    <row r="171" spans="1:2" x14ac:dyDescent="0.35">
      <c r="A171" s="12" t="s">
        <v>1170</v>
      </c>
      <c r="B171" s="21">
        <v>18875.286359999998</v>
      </c>
    </row>
    <row r="172" spans="1:2" x14ac:dyDescent="0.35">
      <c r="A172" s="12" t="s">
        <v>1137</v>
      </c>
      <c r="B172" s="21">
        <v>19580.00275</v>
      </c>
    </row>
    <row r="173" spans="1:2" x14ac:dyDescent="0.35">
      <c r="A173" s="12" t="s">
        <v>1023</v>
      </c>
      <c r="B173" s="21">
        <v>12869.436160000001</v>
      </c>
    </row>
    <row r="174" spans="1:2" x14ac:dyDescent="0.35">
      <c r="A174" s="12" t="s">
        <v>1210</v>
      </c>
      <c r="B174" s="21">
        <v>4513.258499999999</v>
      </c>
    </row>
    <row r="175" spans="1:2" x14ac:dyDescent="0.35">
      <c r="A175" s="12" t="s">
        <v>971</v>
      </c>
      <c r="B175" s="21">
        <v>52514.591760000003</v>
      </c>
    </row>
    <row r="176" spans="1:2" x14ac:dyDescent="0.35">
      <c r="A176" s="12" t="s">
        <v>1319</v>
      </c>
      <c r="B176" s="21">
        <v>15706.9725</v>
      </c>
    </row>
    <row r="177" spans="1:2" x14ac:dyDescent="0.35">
      <c r="A177" s="12" t="s">
        <v>911</v>
      </c>
      <c r="B177" s="21">
        <v>569.57361000000003</v>
      </c>
    </row>
    <row r="178" spans="1:2" x14ac:dyDescent="0.35">
      <c r="A178" s="12" t="s">
        <v>1034</v>
      </c>
      <c r="B178" s="21">
        <v>35000.480319999995</v>
      </c>
    </row>
    <row r="179" spans="1:2" x14ac:dyDescent="0.35">
      <c r="A179" s="12" t="s">
        <v>1001</v>
      </c>
      <c r="B179" s="21">
        <v>24191.789710000001</v>
      </c>
    </row>
    <row r="180" spans="1:2" x14ac:dyDescent="0.35">
      <c r="A180" s="12" t="s">
        <v>1293</v>
      </c>
      <c r="B180" s="21">
        <v>4060.1898000000001</v>
      </c>
    </row>
    <row r="181" spans="1:2" x14ac:dyDescent="0.35">
      <c r="A181" s="12" t="s">
        <v>1057</v>
      </c>
      <c r="B181" s="21">
        <v>324.57360000000006</v>
      </c>
    </row>
    <row r="182" spans="1:2" x14ac:dyDescent="0.35">
      <c r="A182" s="12" t="s">
        <v>1209</v>
      </c>
      <c r="B182" s="21">
        <v>3431.6094600000001</v>
      </c>
    </row>
    <row r="183" spans="1:2" x14ac:dyDescent="0.35">
      <c r="A183" s="12" t="s">
        <v>1211</v>
      </c>
      <c r="B183" s="21">
        <v>15967.320320000001</v>
      </c>
    </row>
    <row r="184" spans="1:2" x14ac:dyDescent="0.35">
      <c r="A184" s="12" t="s">
        <v>1267</v>
      </c>
      <c r="B184" s="21">
        <v>38189.928960000005</v>
      </c>
    </row>
    <row r="185" spans="1:2" x14ac:dyDescent="0.35">
      <c r="A185" s="12" t="s">
        <v>900</v>
      </c>
      <c r="B185" s="21">
        <v>3140.9344999999998</v>
      </c>
    </row>
    <row r="186" spans="1:2" x14ac:dyDescent="0.35">
      <c r="A186" s="12" t="s">
        <v>879</v>
      </c>
      <c r="B186" s="21">
        <v>3942.6307200000001</v>
      </c>
    </row>
    <row r="187" spans="1:2" x14ac:dyDescent="0.35">
      <c r="A187" s="12" t="s">
        <v>1029</v>
      </c>
      <c r="B187" s="21">
        <v>20455.985130000001</v>
      </c>
    </row>
    <row r="188" spans="1:2" x14ac:dyDescent="0.35">
      <c r="A188" s="12" t="s">
        <v>749</v>
      </c>
      <c r="B188" s="21">
        <v>3151.3631999999998</v>
      </c>
    </row>
    <row r="189" spans="1:2" x14ac:dyDescent="0.35">
      <c r="A189" s="12" t="s">
        <v>1261</v>
      </c>
      <c r="B189" s="21">
        <v>9004.12788</v>
      </c>
    </row>
    <row r="190" spans="1:2" x14ac:dyDescent="0.35">
      <c r="A190" s="12" t="s">
        <v>1179</v>
      </c>
      <c r="B190" s="21">
        <v>74507.293440000009</v>
      </c>
    </row>
    <row r="191" spans="1:2" x14ac:dyDescent="0.35">
      <c r="A191" s="12" t="s">
        <v>1316</v>
      </c>
      <c r="B191" s="21">
        <v>8603.1341099999991</v>
      </c>
    </row>
    <row r="192" spans="1:2" x14ac:dyDescent="0.35">
      <c r="A192" s="12" t="s">
        <v>1273</v>
      </c>
      <c r="B192" s="21">
        <v>39163.74</v>
      </c>
    </row>
    <row r="193" spans="1:2" x14ac:dyDescent="0.35">
      <c r="A193" s="12" t="s">
        <v>1083</v>
      </c>
      <c r="B193" s="21">
        <v>10197.395500000001</v>
      </c>
    </row>
    <row r="194" spans="1:2" x14ac:dyDescent="0.35">
      <c r="A194" s="12" t="s">
        <v>853</v>
      </c>
      <c r="B194" s="21">
        <v>1439.96919</v>
      </c>
    </row>
    <row r="195" spans="1:2" x14ac:dyDescent="0.35">
      <c r="A195" s="12" t="s">
        <v>1013</v>
      </c>
      <c r="B195" s="21">
        <v>16033.8465</v>
      </c>
    </row>
    <row r="196" spans="1:2" x14ac:dyDescent="0.35">
      <c r="A196" s="12" t="s">
        <v>980</v>
      </c>
      <c r="B196" s="21">
        <v>17919.712800000001</v>
      </c>
    </row>
    <row r="197" spans="1:2" x14ac:dyDescent="0.35">
      <c r="A197" s="12" t="s">
        <v>1118</v>
      </c>
      <c r="B197" s="21">
        <v>7117.7129999999997</v>
      </c>
    </row>
    <row r="198" spans="1:2" x14ac:dyDescent="0.35">
      <c r="A198" s="12" t="s">
        <v>973</v>
      </c>
      <c r="B198" s="21">
        <v>8321.7587999999996</v>
      </c>
    </row>
    <row r="199" spans="1:2" x14ac:dyDescent="0.35">
      <c r="A199" s="12" t="s">
        <v>1104</v>
      </c>
      <c r="B199" s="21">
        <v>10333.127699999997</v>
      </c>
    </row>
    <row r="200" spans="1:2" x14ac:dyDescent="0.35">
      <c r="A200" s="12" t="s">
        <v>1363</v>
      </c>
      <c r="B200" s="21">
        <v>456.30551999999994</v>
      </c>
    </row>
    <row r="201" spans="1:2" x14ac:dyDescent="0.35">
      <c r="A201" s="12" t="s">
        <v>1215</v>
      </c>
      <c r="B201" s="21">
        <v>19285.918399999999</v>
      </c>
    </row>
    <row r="202" spans="1:2" x14ac:dyDescent="0.35">
      <c r="A202" s="12" t="s">
        <v>880</v>
      </c>
      <c r="B202" s="21">
        <v>14845.428749999999</v>
      </c>
    </row>
    <row r="203" spans="1:2" x14ac:dyDescent="0.35">
      <c r="A203" s="12" t="s">
        <v>753</v>
      </c>
      <c r="B203" s="21">
        <v>41330.213599999995</v>
      </c>
    </row>
    <row r="204" spans="1:2" x14ac:dyDescent="0.35">
      <c r="A204" s="12" t="s">
        <v>798</v>
      </c>
      <c r="B204" s="21">
        <v>9206.4966000000004</v>
      </c>
    </row>
    <row r="205" spans="1:2" x14ac:dyDescent="0.35">
      <c r="A205" s="12" t="s">
        <v>998</v>
      </c>
      <c r="B205" s="21">
        <v>26178.179099999998</v>
      </c>
    </row>
    <row r="206" spans="1:2" x14ac:dyDescent="0.35">
      <c r="A206" s="12" t="s">
        <v>1241</v>
      </c>
      <c r="B206" s="21">
        <v>8626.5836799999997</v>
      </c>
    </row>
    <row r="207" spans="1:2" x14ac:dyDescent="0.35">
      <c r="A207" s="12" t="s">
        <v>1305</v>
      </c>
      <c r="B207" s="21">
        <v>5383.0108799999998</v>
      </c>
    </row>
    <row r="208" spans="1:2" x14ac:dyDescent="0.35">
      <c r="A208" s="12" t="s">
        <v>1079</v>
      </c>
      <c r="B208" s="21">
        <v>30002.033599999999</v>
      </c>
    </row>
    <row r="209" spans="1:2" x14ac:dyDescent="0.35">
      <c r="A209" s="12" t="s">
        <v>833</v>
      </c>
      <c r="B209" s="21">
        <v>14168.283600000001</v>
      </c>
    </row>
    <row r="210" spans="1:2" x14ac:dyDescent="0.35">
      <c r="A210" s="12" t="s">
        <v>787</v>
      </c>
      <c r="B210" s="21">
        <v>1162.5579600000001</v>
      </c>
    </row>
    <row r="211" spans="1:2" x14ac:dyDescent="0.35">
      <c r="A211" s="12" t="s">
        <v>1096</v>
      </c>
      <c r="B211" s="21">
        <v>17556.321599999999</v>
      </c>
    </row>
    <row r="212" spans="1:2" x14ac:dyDescent="0.35">
      <c r="A212" s="12" t="s">
        <v>1248</v>
      </c>
      <c r="B212" s="21">
        <v>15795.84</v>
      </c>
    </row>
    <row r="213" spans="1:2" x14ac:dyDescent="0.35">
      <c r="A213" s="12" t="s">
        <v>1315</v>
      </c>
      <c r="B213" s="21">
        <v>28973.80125</v>
      </c>
    </row>
    <row r="214" spans="1:2" x14ac:dyDescent="0.35">
      <c r="A214" s="12" t="s">
        <v>805</v>
      </c>
      <c r="B214" s="21">
        <v>3729.3055799999993</v>
      </c>
    </row>
    <row r="215" spans="1:2" x14ac:dyDescent="0.35">
      <c r="A215" s="12" t="s">
        <v>1043</v>
      </c>
      <c r="B215" s="21">
        <v>9143.8618700000006</v>
      </c>
    </row>
    <row r="216" spans="1:2" x14ac:dyDescent="0.35">
      <c r="A216" s="12" t="s">
        <v>1038</v>
      </c>
      <c r="B216" s="21">
        <v>3955.1904</v>
      </c>
    </row>
    <row r="217" spans="1:2" x14ac:dyDescent="0.35">
      <c r="A217" s="12" t="s">
        <v>1276</v>
      </c>
      <c r="B217" s="21">
        <v>24195.546000000002</v>
      </c>
    </row>
    <row r="218" spans="1:2" x14ac:dyDescent="0.35">
      <c r="A218" s="12" t="s">
        <v>976</v>
      </c>
      <c r="B218" s="21">
        <v>20139.87456</v>
      </c>
    </row>
    <row r="219" spans="1:2" x14ac:dyDescent="0.35">
      <c r="A219" s="12" t="s">
        <v>1191</v>
      </c>
      <c r="B219" s="21">
        <v>3639.6499999999996</v>
      </c>
    </row>
    <row r="220" spans="1:2" x14ac:dyDescent="0.35">
      <c r="A220" s="12" t="s">
        <v>1337</v>
      </c>
      <c r="B220" s="21">
        <v>8703.5484799999995</v>
      </c>
    </row>
    <row r="221" spans="1:2" x14ac:dyDescent="0.35">
      <c r="A221" s="12" t="s">
        <v>757</v>
      </c>
      <c r="B221" s="21">
        <v>17697.0717</v>
      </c>
    </row>
    <row r="222" spans="1:2" x14ac:dyDescent="0.35">
      <c r="A222" s="12" t="s">
        <v>989</v>
      </c>
      <c r="B222" s="21">
        <v>14496.72336</v>
      </c>
    </row>
    <row r="223" spans="1:2" x14ac:dyDescent="0.35">
      <c r="A223" s="12" t="s">
        <v>1242</v>
      </c>
      <c r="B223" s="21">
        <v>13275.885760000001</v>
      </c>
    </row>
    <row r="224" spans="1:2" x14ac:dyDescent="0.35">
      <c r="A224" s="12" t="s">
        <v>838</v>
      </c>
      <c r="B224" s="21">
        <v>14802.785820000001</v>
      </c>
    </row>
    <row r="225" spans="1:2" x14ac:dyDescent="0.35">
      <c r="A225" s="12" t="s">
        <v>924</v>
      </c>
      <c r="B225" s="21">
        <v>42171.683649999999</v>
      </c>
    </row>
    <row r="226" spans="1:2" x14ac:dyDescent="0.35">
      <c r="A226" s="12" t="s">
        <v>1297</v>
      </c>
      <c r="B226" s="21">
        <v>29606.024839999995</v>
      </c>
    </row>
    <row r="227" spans="1:2" x14ac:dyDescent="0.35">
      <c r="A227" s="12" t="s">
        <v>1121</v>
      </c>
      <c r="B227" s="21">
        <v>22732.432280000001</v>
      </c>
    </row>
    <row r="228" spans="1:2" x14ac:dyDescent="0.35">
      <c r="A228" s="12" t="s">
        <v>985</v>
      </c>
      <c r="B228" s="21">
        <v>7272.2264999999998</v>
      </c>
    </row>
    <row r="229" spans="1:2" x14ac:dyDescent="0.35">
      <c r="A229" s="12" t="s">
        <v>885</v>
      </c>
      <c r="B229" s="21">
        <v>21572.590500000002</v>
      </c>
    </row>
    <row r="230" spans="1:2" x14ac:dyDescent="0.35">
      <c r="A230" s="12" t="s">
        <v>1254</v>
      </c>
      <c r="B230" s="21">
        <v>64192.976999999999</v>
      </c>
    </row>
    <row r="231" spans="1:2" x14ac:dyDescent="0.35">
      <c r="A231" s="12" t="s">
        <v>1327</v>
      </c>
      <c r="B231" s="21">
        <v>6626.9376000000002</v>
      </c>
    </row>
    <row r="232" spans="1:2" x14ac:dyDescent="0.35">
      <c r="A232" s="12" t="s">
        <v>1102</v>
      </c>
      <c r="B232" s="21">
        <v>66166.012800000011</v>
      </c>
    </row>
    <row r="233" spans="1:2" x14ac:dyDescent="0.35">
      <c r="A233" s="12" t="s">
        <v>790</v>
      </c>
      <c r="B233" s="21">
        <v>67408.386249999996</v>
      </c>
    </row>
    <row r="234" spans="1:2" x14ac:dyDescent="0.35">
      <c r="A234" s="12" t="s">
        <v>1143</v>
      </c>
      <c r="B234" s="21">
        <v>6654.9878999999992</v>
      </c>
    </row>
    <row r="235" spans="1:2" x14ac:dyDescent="0.35">
      <c r="A235" s="12" t="s">
        <v>1009</v>
      </c>
      <c r="B235" s="21">
        <v>8567.3924999999999</v>
      </c>
    </row>
    <row r="236" spans="1:2" x14ac:dyDescent="0.35">
      <c r="A236" s="12" t="s">
        <v>907</v>
      </c>
      <c r="B236" s="21">
        <v>54697.391839999997</v>
      </c>
    </row>
    <row r="237" spans="1:2" x14ac:dyDescent="0.35">
      <c r="A237" s="12" t="s">
        <v>836</v>
      </c>
      <c r="B237" s="21">
        <v>70301.88</v>
      </c>
    </row>
    <row r="238" spans="1:2" x14ac:dyDescent="0.35">
      <c r="A238" s="12" t="s">
        <v>1122</v>
      </c>
      <c r="B238" s="21">
        <v>513.44384000000002</v>
      </c>
    </row>
    <row r="239" spans="1:2" x14ac:dyDescent="0.35">
      <c r="A239" s="12" t="s">
        <v>1268</v>
      </c>
      <c r="B239" s="21">
        <v>5051.7756000000008</v>
      </c>
    </row>
    <row r="240" spans="1:2" x14ac:dyDescent="0.35">
      <c r="A240" s="12" t="s">
        <v>1299</v>
      </c>
      <c r="B240" s="21">
        <v>30729.480320000002</v>
      </c>
    </row>
    <row r="241" spans="1:2" x14ac:dyDescent="0.35">
      <c r="A241" s="12" t="s">
        <v>1159</v>
      </c>
      <c r="B241" s="21">
        <v>18841.095000000001</v>
      </c>
    </row>
    <row r="242" spans="1:2" x14ac:dyDescent="0.35">
      <c r="A242" s="12" t="s">
        <v>786</v>
      </c>
      <c r="B242" s="21">
        <v>4628.6400000000003</v>
      </c>
    </row>
    <row r="243" spans="1:2" x14ac:dyDescent="0.35">
      <c r="A243" s="12" t="s">
        <v>926</v>
      </c>
      <c r="B243" s="21">
        <v>8124.8649599999999</v>
      </c>
    </row>
    <row r="244" spans="1:2" x14ac:dyDescent="0.35">
      <c r="A244" s="12" t="s">
        <v>1141</v>
      </c>
      <c r="B244" s="21">
        <v>2977.9999200000002</v>
      </c>
    </row>
    <row r="245" spans="1:2" x14ac:dyDescent="0.35">
      <c r="A245" s="12" t="s">
        <v>851</v>
      </c>
      <c r="B245" s="21">
        <v>53794.228800000004</v>
      </c>
    </row>
    <row r="246" spans="1:2" x14ac:dyDescent="0.35">
      <c r="A246" s="12" t="s">
        <v>1130</v>
      </c>
      <c r="B246" s="21">
        <v>10965.424800000001</v>
      </c>
    </row>
    <row r="247" spans="1:2" x14ac:dyDescent="0.35">
      <c r="A247" s="12" t="s">
        <v>1158</v>
      </c>
      <c r="B247" s="21">
        <v>19208.728999999999</v>
      </c>
    </row>
    <row r="248" spans="1:2" x14ac:dyDescent="0.35">
      <c r="A248" s="12" t="s">
        <v>806</v>
      </c>
      <c r="B248" s="21">
        <v>22544.766349999998</v>
      </c>
    </row>
    <row r="249" spans="1:2" x14ac:dyDescent="0.35">
      <c r="A249" s="12" t="s">
        <v>739</v>
      </c>
      <c r="B249" s="21">
        <v>7691.8399999999992</v>
      </c>
    </row>
    <row r="250" spans="1:2" x14ac:dyDescent="0.35">
      <c r="A250" s="12" t="s">
        <v>1332</v>
      </c>
      <c r="B250" s="21">
        <v>14289.74432</v>
      </c>
    </row>
    <row r="251" spans="1:2" x14ac:dyDescent="0.35">
      <c r="A251" s="12" t="s">
        <v>1164</v>
      </c>
      <c r="B251" s="21">
        <v>66351.600000000006</v>
      </c>
    </row>
    <row r="252" spans="1:2" x14ac:dyDescent="0.35">
      <c r="A252" s="12" t="s">
        <v>1155</v>
      </c>
      <c r="B252" s="21">
        <v>38903.977919999998</v>
      </c>
    </row>
    <row r="253" spans="1:2" x14ac:dyDescent="0.35">
      <c r="A253" s="12" t="s">
        <v>1017</v>
      </c>
      <c r="B253" s="21">
        <v>11696.156879999999</v>
      </c>
    </row>
    <row r="254" spans="1:2" x14ac:dyDescent="0.35">
      <c r="A254" s="12" t="s">
        <v>1063</v>
      </c>
      <c r="B254" s="21">
        <v>103455.792</v>
      </c>
    </row>
    <row r="255" spans="1:2" x14ac:dyDescent="0.35">
      <c r="A255" s="12" t="s">
        <v>1120</v>
      </c>
      <c r="B255" s="21">
        <v>18360.979650000001</v>
      </c>
    </row>
    <row r="256" spans="1:2" x14ac:dyDescent="0.35">
      <c r="A256" s="12" t="s">
        <v>845</v>
      </c>
      <c r="B256" s="21">
        <v>21283.535520000001</v>
      </c>
    </row>
    <row r="257" spans="1:2" x14ac:dyDescent="0.35">
      <c r="A257" s="12" t="s">
        <v>958</v>
      </c>
      <c r="B257" s="21">
        <v>11359.719800000001</v>
      </c>
    </row>
    <row r="258" spans="1:2" x14ac:dyDescent="0.35">
      <c r="A258" s="12" t="s">
        <v>866</v>
      </c>
      <c r="B258" s="21">
        <v>7294.7783999999992</v>
      </c>
    </row>
    <row r="259" spans="1:2" x14ac:dyDescent="0.35">
      <c r="A259" s="12" t="s">
        <v>754</v>
      </c>
      <c r="B259" s="21">
        <v>16987.364800000003</v>
      </c>
    </row>
    <row r="260" spans="1:2" x14ac:dyDescent="0.35">
      <c r="A260" s="12" t="s">
        <v>1136</v>
      </c>
      <c r="B260" s="21">
        <v>16801.356479999999</v>
      </c>
    </row>
    <row r="261" spans="1:2" x14ac:dyDescent="0.35">
      <c r="A261" s="12" t="s">
        <v>1018</v>
      </c>
      <c r="B261" s="21">
        <v>77527.398000000001</v>
      </c>
    </row>
    <row r="262" spans="1:2" x14ac:dyDescent="0.35">
      <c r="A262" s="12" t="s">
        <v>767</v>
      </c>
      <c r="B262" s="21">
        <v>30402.55</v>
      </c>
    </row>
    <row r="263" spans="1:2" x14ac:dyDescent="0.35">
      <c r="A263" s="12" t="s">
        <v>1073</v>
      </c>
      <c r="B263" s="21">
        <v>13985.68605</v>
      </c>
    </row>
    <row r="264" spans="1:2" x14ac:dyDescent="0.35">
      <c r="A264" s="12" t="s">
        <v>1300</v>
      </c>
      <c r="B264" s="21">
        <v>22128.953549999998</v>
      </c>
    </row>
    <row r="265" spans="1:2" x14ac:dyDescent="0.35">
      <c r="A265" s="12" t="s">
        <v>1048</v>
      </c>
      <c r="B265" s="21">
        <v>5032.4433599999993</v>
      </c>
    </row>
    <row r="266" spans="1:2" x14ac:dyDescent="0.35">
      <c r="A266" s="12" t="s">
        <v>1005</v>
      </c>
      <c r="B266" s="21">
        <v>10680.972960000001</v>
      </c>
    </row>
    <row r="267" spans="1:2" x14ac:dyDescent="0.35">
      <c r="A267" s="12" t="s">
        <v>1325</v>
      </c>
      <c r="B267" s="21">
        <v>12596.429120000001</v>
      </c>
    </row>
    <row r="268" spans="1:2" x14ac:dyDescent="0.35">
      <c r="A268" s="12" t="s">
        <v>950</v>
      </c>
      <c r="B268" s="21">
        <v>7738.9596900000006</v>
      </c>
    </row>
    <row r="269" spans="1:2" x14ac:dyDescent="0.35">
      <c r="A269" s="12" t="s">
        <v>920</v>
      </c>
      <c r="B269" s="21">
        <v>10469.217330000001</v>
      </c>
    </row>
    <row r="270" spans="1:2" x14ac:dyDescent="0.35">
      <c r="A270" s="12" t="s">
        <v>939</v>
      </c>
      <c r="B270" s="21">
        <v>16629.268319999999</v>
      </c>
    </row>
    <row r="271" spans="1:2" x14ac:dyDescent="0.35">
      <c r="A271" s="12" t="s">
        <v>830</v>
      </c>
      <c r="B271" s="21">
        <v>490.02520000000004</v>
      </c>
    </row>
    <row r="272" spans="1:2" x14ac:dyDescent="0.35">
      <c r="A272" s="12" t="s">
        <v>1138</v>
      </c>
      <c r="B272" s="21">
        <v>23035.371839999996</v>
      </c>
    </row>
    <row r="273" spans="1:2" x14ac:dyDescent="0.35">
      <c r="A273" s="12" t="s">
        <v>901</v>
      </c>
      <c r="B273" s="21">
        <v>16551.979439999999</v>
      </c>
    </row>
    <row r="274" spans="1:2" x14ac:dyDescent="0.35">
      <c r="A274" s="12" t="s">
        <v>874</v>
      </c>
      <c r="B274" s="21">
        <v>9932.3783999999996</v>
      </c>
    </row>
    <row r="275" spans="1:2" x14ac:dyDescent="0.35">
      <c r="A275" s="12" t="s">
        <v>802</v>
      </c>
      <c r="B275" s="21">
        <v>6744.6831200000015</v>
      </c>
    </row>
    <row r="276" spans="1:2" x14ac:dyDescent="0.35">
      <c r="A276" s="12" t="s">
        <v>1206</v>
      </c>
      <c r="B276" s="21">
        <v>6941.8760999999995</v>
      </c>
    </row>
    <row r="277" spans="1:2" x14ac:dyDescent="0.35">
      <c r="A277" s="12" t="s">
        <v>1243</v>
      </c>
      <c r="B277" s="21">
        <v>5935.0391100000006</v>
      </c>
    </row>
    <row r="278" spans="1:2" x14ac:dyDescent="0.35">
      <c r="A278" s="12" t="s">
        <v>951</v>
      </c>
      <c r="B278" s="21">
        <v>5021.2051200000005</v>
      </c>
    </row>
    <row r="279" spans="1:2" x14ac:dyDescent="0.35">
      <c r="A279" s="12" t="s">
        <v>849</v>
      </c>
      <c r="B279" s="21">
        <v>64372.892639999998</v>
      </c>
    </row>
    <row r="280" spans="1:2" x14ac:dyDescent="0.35">
      <c r="A280" s="12" t="s">
        <v>981</v>
      </c>
      <c r="B280" s="21">
        <v>641.04594000000009</v>
      </c>
    </row>
    <row r="281" spans="1:2" x14ac:dyDescent="0.35">
      <c r="A281" s="12" t="s">
        <v>1331</v>
      </c>
      <c r="B281" s="21">
        <v>4054.2567299999996</v>
      </c>
    </row>
    <row r="282" spans="1:2" x14ac:dyDescent="0.35">
      <c r="A282" s="12" t="s">
        <v>823</v>
      </c>
      <c r="B282" s="21">
        <v>2185.5226399999997</v>
      </c>
    </row>
    <row r="283" spans="1:2" x14ac:dyDescent="0.35">
      <c r="A283" s="12" t="s">
        <v>1062</v>
      </c>
      <c r="B283" s="21">
        <v>14669.423999999999</v>
      </c>
    </row>
    <row r="284" spans="1:2" x14ac:dyDescent="0.35">
      <c r="A284" s="12" t="s">
        <v>983</v>
      </c>
      <c r="B284" s="21">
        <v>13290.304680000001</v>
      </c>
    </row>
    <row r="285" spans="1:2" x14ac:dyDescent="0.35">
      <c r="A285" s="12" t="s">
        <v>869</v>
      </c>
      <c r="B285" s="21">
        <v>35792.245739999998</v>
      </c>
    </row>
    <row r="286" spans="1:2" x14ac:dyDescent="0.35">
      <c r="A286" s="12" t="s">
        <v>1007</v>
      </c>
      <c r="B286" s="21">
        <v>41351.402399999999</v>
      </c>
    </row>
    <row r="287" spans="1:2" x14ac:dyDescent="0.35">
      <c r="A287" s="12" t="s">
        <v>1161</v>
      </c>
      <c r="B287" s="21">
        <v>1186.83</v>
      </c>
    </row>
    <row r="288" spans="1:2" x14ac:dyDescent="0.35">
      <c r="A288" s="12" t="s">
        <v>817</v>
      </c>
      <c r="B288" s="21">
        <v>874.68625000000009</v>
      </c>
    </row>
    <row r="289" spans="1:2" x14ac:dyDescent="0.35">
      <c r="A289" s="12" t="s">
        <v>1132</v>
      </c>
      <c r="B289" s="21">
        <v>15854.669379999999</v>
      </c>
    </row>
    <row r="290" spans="1:2" x14ac:dyDescent="0.35">
      <c r="A290" s="12" t="s">
        <v>855</v>
      </c>
      <c r="B290" s="21">
        <v>102148.2028</v>
      </c>
    </row>
    <row r="291" spans="1:2" x14ac:dyDescent="0.35">
      <c r="A291" s="12" t="s">
        <v>1359</v>
      </c>
      <c r="B291" s="21">
        <v>4633.1628000000001</v>
      </c>
    </row>
    <row r="292" spans="1:2" x14ac:dyDescent="0.35">
      <c r="A292" s="12" t="s">
        <v>1152</v>
      </c>
      <c r="B292" s="21">
        <v>2535.8097600000001</v>
      </c>
    </row>
    <row r="293" spans="1:2" x14ac:dyDescent="0.35">
      <c r="A293" s="12" t="s">
        <v>1349</v>
      </c>
      <c r="B293" s="21">
        <v>604.53359999999998</v>
      </c>
    </row>
    <row r="294" spans="1:2" x14ac:dyDescent="0.35">
      <c r="A294" s="12" t="s">
        <v>923</v>
      </c>
      <c r="B294" s="21">
        <v>13499.686200000002</v>
      </c>
    </row>
    <row r="295" spans="1:2" x14ac:dyDescent="0.35">
      <c r="A295" s="12" t="s">
        <v>1085</v>
      </c>
      <c r="B295" s="21">
        <v>12607.880090000002</v>
      </c>
    </row>
    <row r="296" spans="1:2" x14ac:dyDescent="0.35">
      <c r="A296" s="12" t="s">
        <v>1283</v>
      </c>
      <c r="B296" s="21">
        <v>2350.4779200000003</v>
      </c>
    </row>
    <row r="297" spans="1:2" x14ac:dyDescent="0.35">
      <c r="A297" s="12" t="s">
        <v>1031</v>
      </c>
      <c r="B297" s="21">
        <v>5470.0651200000002</v>
      </c>
    </row>
    <row r="298" spans="1:2" x14ac:dyDescent="0.35">
      <c r="A298" s="12" t="s">
        <v>785</v>
      </c>
      <c r="B298" s="21">
        <v>1723.6545000000003</v>
      </c>
    </row>
    <row r="299" spans="1:2" x14ac:dyDescent="0.35">
      <c r="A299" s="12" t="s">
        <v>986</v>
      </c>
      <c r="B299" s="21">
        <v>13898.989500000001</v>
      </c>
    </row>
    <row r="300" spans="1:2" x14ac:dyDescent="0.35">
      <c r="A300" s="12" t="s">
        <v>1106</v>
      </c>
      <c r="B300" s="21">
        <v>14034.9238</v>
      </c>
    </row>
    <row r="301" spans="1:2" x14ac:dyDescent="0.35">
      <c r="A301" s="12" t="s">
        <v>1166</v>
      </c>
      <c r="B301" s="21">
        <v>10189.110360000002</v>
      </c>
    </row>
    <row r="302" spans="1:2" x14ac:dyDescent="0.35">
      <c r="A302" s="12" t="s">
        <v>1233</v>
      </c>
      <c r="B302" s="21">
        <v>34196.031589999999</v>
      </c>
    </row>
    <row r="303" spans="1:2" x14ac:dyDescent="0.35">
      <c r="A303" s="12" t="s">
        <v>789</v>
      </c>
      <c r="B303" s="21">
        <v>14172.987379999999</v>
      </c>
    </row>
    <row r="304" spans="1:2" x14ac:dyDescent="0.35">
      <c r="A304" s="12" t="s">
        <v>938</v>
      </c>
      <c r="B304" s="21">
        <v>19165.337099999997</v>
      </c>
    </row>
    <row r="305" spans="1:2" x14ac:dyDescent="0.35">
      <c r="A305" s="12" t="s">
        <v>1190</v>
      </c>
      <c r="B305" s="21">
        <v>3272.7888000000003</v>
      </c>
    </row>
    <row r="306" spans="1:2" x14ac:dyDescent="0.35">
      <c r="A306" s="12" t="s">
        <v>864</v>
      </c>
      <c r="B306" s="21">
        <v>7703.8640800000003</v>
      </c>
    </row>
    <row r="307" spans="1:2" x14ac:dyDescent="0.35">
      <c r="A307" s="12" t="s">
        <v>797</v>
      </c>
      <c r="B307" s="21">
        <v>27071.57905</v>
      </c>
    </row>
    <row r="308" spans="1:2" x14ac:dyDescent="0.35">
      <c r="A308" s="12" t="s">
        <v>967</v>
      </c>
      <c r="B308" s="21">
        <v>7261.1794199999995</v>
      </c>
    </row>
    <row r="309" spans="1:2" x14ac:dyDescent="0.35">
      <c r="A309" s="12" t="s">
        <v>912</v>
      </c>
      <c r="B309" s="21">
        <v>6625.3129600000002</v>
      </c>
    </row>
    <row r="310" spans="1:2" x14ac:dyDescent="0.35">
      <c r="A310" s="12" t="s">
        <v>1039</v>
      </c>
      <c r="B310" s="21">
        <v>3078.2075999999997</v>
      </c>
    </row>
    <row r="311" spans="1:2" x14ac:dyDescent="0.35">
      <c r="A311" s="12" t="s">
        <v>1181</v>
      </c>
      <c r="B311" s="21">
        <v>25744.060160000001</v>
      </c>
    </row>
    <row r="312" spans="1:2" x14ac:dyDescent="0.35">
      <c r="A312" s="12" t="s">
        <v>1014</v>
      </c>
      <c r="B312" s="21">
        <v>27130.477920000001</v>
      </c>
    </row>
    <row r="313" spans="1:2" x14ac:dyDescent="0.35">
      <c r="A313" s="12" t="s">
        <v>1032</v>
      </c>
      <c r="B313" s="21">
        <v>59.485119999999995</v>
      </c>
    </row>
    <row r="314" spans="1:2" x14ac:dyDescent="0.35">
      <c r="A314" s="12" t="s">
        <v>917</v>
      </c>
      <c r="B314" s="21">
        <v>11184.270209999999</v>
      </c>
    </row>
    <row r="315" spans="1:2" x14ac:dyDescent="0.35">
      <c r="A315" s="12" t="s">
        <v>1097</v>
      </c>
      <c r="B315" s="21">
        <v>43153.503120000001</v>
      </c>
    </row>
    <row r="316" spans="1:2" x14ac:dyDescent="0.35">
      <c r="A316" s="12" t="s">
        <v>1123</v>
      </c>
      <c r="B316" s="21">
        <v>20545.03542</v>
      </c>
    </row>
    <row r="317" spans="1:2" x14ac:dyDescent="0.35">
      <c r="A317" s="12" t="s">
        <v>1295</v>
      </c>
      <c r="B317" s="21">
        <v>61062.117319999998</v>
      </c>
    </row>
    <row r="318" spans="1:2" x14ac:dyDescent="0.35">
      <c r="A318" s="12" t="s">
        <v>1306</v>
      </c>
      <c r="B318" s="21">
        <v>13615.95392</v>
      </c>
    </row>
    <row r="319" spans="1:2" x14ac:dyDescent="0.35">
      <c r="A319" s="12" t="s">
        <v>1256</v>
      </c>
      <c r="B319" s="21">
        <v>30093.043679999999</v>
      </c>
    </row>
    <row r="320" spans="1:2" x14ac:dyDescent="0.35">
      <c r="A320" s="12" t="s">
        <v>1281</v>
      </c>
      <c r="B320" s="21">
        <v>5468.7599999999993</v>
      </c>
    </row>
    <row r="321" spans="1:2" x14ac:dyDescent="0.35">
      <c r="A321" s="12" t="s">
        <v>1044</v>
      </c>
      <c r="B321" s="21">
        <v>69298.366049999997</v>
      </c>
    </row>
    <row r="322" spans="1:2" x14ac:dyDescent="0.35">
      <c r="A322" s="12" t="s">
        <v>929</v>
      </c>
      <c r="B322" s="21">
        <v>24624.984599999996</v>
      </c>
    </row>
    <row r="323" spans="1:2" x14ac:dyDescent="0.35">
      <c r="A323" s="12" t="s">
        <v>899</v>
      </c>
      <c r="B323" s="21">
        <v>11677.873679999999</v>
      </c>
    </row>
    <row r="324" spans="1:2" x14ac:dyDescent="0.35">
      <c r="A324" s="12" t="s">
        <v>801</v>
      </c>
      <c r="B324" s="21">
        <v>8792.5516000000007</v>
      </c>
    </row>
    <row r="325" spans="1:2" x14ac:dyDescent="0.35">
      <c r="A325" s="12" t="s">
        <v>1187</v>
      </c>
      <c r="B325" s="21">
        <v>6168.6395599999996</v>
      </c>
    </row>
    <row r="326" spans="1:2" x14ac:dyDescent="0.35">
      <c r="A326" s="12" t="s">
        <v>742</v>
      </c>
      <c r="B326" s="21">
        <v>24523.548899999998</v>
      </c>
    </row>
    <row r="327" spans="1:2" x14ac:dyDescent="0.35">
      <c r="A327" s="12" t="s">
        <v>909</v>
      </c>
      <c r="B327" s="21">
        <v>17079.125</v>
      </c>
    </row>
    <row r="328" spans="1:2" x14ac:dyDescent="0.35">
      <c r="A328" s="12" t="s">
        <v>1290</v>
      </c>
      <c r="B328" s="21">
        <v>5844.3202500000007</v>
      </c>
    </row>
    <row r="329" spans="1:2" x14ac:dyDescent="0.35">
      <c r="A329" s="12" t="s">
        <v>1180</v>
      </c>
      <c r="B329" s="21">
        <v>2671.3570800000002</v>
      </c>
    </row>
    <row r="330" spans="1:2" x14ac:dyDescent="0.35">
      <c r="A330" s="12" t="s">
        <v>1314</v>
      </c>
      <c r="B330" s="21">
        <v>400.31280000000004</v>
      </c>
    </row>
    <row r="331" spans="1:2" x14ac:dyDescent="0.35">
      <c r="A331" s="12" t="s">
        <v>925</v>
      </c>
      <c r="B331" s="21">
        <v>12268.599</v>
      </c>
    </row>
    <row r="332" spans="1:2" x14ac:dyDescent="0.35">
      <c r="A332" s="12" t="s">
        <v>902</v>
      </c>
      <c r="B332" s="21">
        <v>13648.576800000001</v>
      </c>
    </row>
    <row r="333" spans="1:2" x14ac:dyDescent="0.35">
      <c r="A333" s="12" t="s">
        <v>1117</v>
      </c>
      <c r="B333" s="21">
        <v>18648.07692</v>
      </c>
    </row>
    <row r="334" spans="1:2" x14ac:dyDescent="0.35">
      <c r="A334" s="12" t="s">
        <v>992</v>
      </c>
      <c r="B334" s="21">
        <v>6563.0430000000015</v>
      </c>
    </row>
    <row r="335" spans="1:2" x14ac:dyDescent="0.35">
      <c r="A335" s="12" t="s">
        <v>945</v>
      </c>
      <c r="B335" s="21">
        <v>1301.5252799999998</v>
      </c>
    </row>
    <row r="336" spans="1:2" x14ac:dyDescent="0.35">
      <c r="A336" s="12" t="s">
        <v>922</v>
      </c>
      <c r="B336" s="21">
        <v>36092.815920000001</v>
      </c>
    </row>
    <row r="337" spans="1:2" x14ac:dyDescent="0.35">
      <c r="A337" s="12" t="s">
        <v>813</v>
      </c>
      <c r="B337" s="21">
        <v>16257.126600000001</v>
      </c>
    </row>
    <row r="338" spans="1:2" x14ac:dyDescent="0.35">
      <c r="A338" s="12" t="s">
        <v>1344</v>
      </c>
      <c r="B338" s="21">
        <v>19540.740000000002</v>
      </c>
    </row>
    <row r="339" spans="1:2" x14ac:dyDescent="0.35">
      <c r="A339" s="12" t="s">
        <v>1278</v>
      </c>
      <c r="B339" s="21">
        <v>8848.6559699999998</v>
      </c>
    </row>
    <row r="340" spans="1:2" x14ac:dyDescent="0.35">
      <c r="A340" s="12" t="s">
        <v>740</v>
      </c>
      <c r="B340" s="21">
        <v>5051.2868699999999</v>
      </c>
    </row>
    <row r="341" spans="1:2" x14ac:dyDescent="0.35">
      <c r="A341" s="12" t="s">
        <v>1006</v>
      </c>
      <c r="B341" s="21">
        <v>9894.8875200000002</v>
      </c>
    </row>
    <row r="342" spans="1:2" x14ac:dyDescent="0.35">
      <c r="A342" s="12" t="s">
        <v>1274</v>
      </c>
      <c r="B342" s="21">
        <v>42147.054839999997</v>
      </c>
    </row>
    <row r="343" spans="1:2" x14ac:dyDescent="0.35">
      <c r="A343" s="12" t="s">
        <v>1165</v>
      </c>
      <c r="B343" s="21">
        <v>2627.6239999999998</v>
      </c>
    </row>
    <row r="344" spans="1:2" x14ac:dyDescent="0.35">
      <c r="A344" s="12" t="s">
        <v>918</v>
      </c>
      <c r="B344" s="21">
        <v>20667.63006</v>
      </c>
    </row>
    <row r="345" spans="1:2" x14ac:dyDescent="0.35">
      <c r="A345" s="12" t="s">
        <v>1228</v>
      </c>
      <c r="B345" s="21">
        <v>4682.9519799999998</v>
      </c>
    </row>
    <row r="346" spans="1:2" x14ac:dyDescent="0.35">
      <c r="A346" s="12" t="s">
        <v>988</v>
      </c>
      <c r="B346" s="21">
        <v>7186.9723999999997</v>
      </c>
    </row>
    <row r="347" spans="1:2" x14ac:dyDescent="0.35">
      <c r="A347" s="12" t="s">
        <v>822</v>
      </c>
      <c r="B347" s="21">
        <v>17225.9584</v>
      </c>
    </row>
    <row r="348" spans="1:2" x14ac:dyDescent="0.35">
      <c r="A348" s="12" t="s">
        <v>852</v>
      </c>
      <c r="B348" s="21">
        <v>3461.5654800000002</v>
      </c>
    </row>
    <row r="349" spans="1:2" x14ac:dyDescent="0.35">
      <c r="A349" s="12" t="s">
        <v>1265</v>
      </c>
      <c r="B349" s="21">
        <v>1425.53856</v>
      </c>
    </row>
    <row r="350" spans="1:2" x14ac:dyDescent="0.35">
      <c r="A350" s="12" t="s">
        <v>897</v>
      </c>
      <c r="B350" s="21">
        <v>1816.2340000000002</v>
      </c>
    </row>
    <row r="351" spans="1:2" x14ac:dyDescent="0.35">
      <c r="A351" s="12" t="s">
        <v>1232</v>
      </c>
      <c r="B351" s="21">
        <v>28049.229560000003</v>
      </c>
    </row>
    <row r="352" spans="1:2" x14ac:dyDescent="0.35">
      <c r="A352" s="12" t="s">
        <v>1052</v>
      </c>
      <c r="B352" s="21">
        <v>2915.4540999999999</v>
      </c>
    </row>
    <row r="353" spans="1:2" x14ac:dyDescent="0.35">
      <c r="A353" s="12" t="s">
        <v>1129</v>
      </c>
      <c r="B353" s="21">
        <v>36514.905569999995</v>
      </c>
    </row>
    <row r="354" spans="1:2" x14ac:dyDescent="0.35">
      <c r="A354" s="12" t="s">
        <v>1000</v>
      </c>
      <c r="B354" s="21">
        <v>16344.741120000001</v>
      </c>
    </row>
    <row r="355" spans="1:2" x14ac:dyDescent="0.35">
      <c r="A355" s="12" t="s">
        <v>894</v>
      </c>
      <c r="B355" s="21">
        <v>3968.0768699999999</v>
      </c>
    </row>
    <row r="356" spans="1:2" x14ac:dyDescent="0.35">
      <c r="A356" s="12" t="s">
        <v>774</v>
      </c>
      <c r="B356" s="21">
        <v>9134.8446599999988</v>
      </c>
    </row>
    <row r="357" spans="1:2" x14ac:dyDescent="0.35">
      <c r="A357" s="12" t="s">
        <v>1230</v>
      </c>
      <c r="B357" s="21">
        <v>14962.733759999999</v>
      </c>
    </row>
    <row r="358" spans="1:2" x14ac:dyDescent="0.35">
      <c r="A358" s="12" t="s">
        <v>1045</v>
      </c>
      <c r="B358" s="21">
        <v>1922.9402499999999</v>
      </c>
    </row>
    <row r="359" spans="1:2" x14ac:dyDescent="0.35">
      <c r="A359" s="12" t="s">
        <v>1229</v>
      </c>
      <c r="B359" s="21">
        <v>17903.946059999998</v>
      </c>
    </row>
    <row r="360" spans="1:2" x14ac:dyDescent="0.35">
      <c r="A360" s="12" t="s">
        <v>1324</v>
      </c>
      <c r="B360" s="21">
        <v>19910.839199999999</v>
      </c>
    </row>
    <row r="361" spans="1:2" x14ac:dyDescent="0.35">
      <c r="A361" s="12" t="s">
        <v>1114</v>
      </c>
      <c r="B361" s="21">
        <v>9200.7840000000015</v>
      </c>
    </row>
    <row r="362" spans="1:2" x14ac:dyDescent="0.35">
      <c r="A362" s="12" t="s">
        <v>775</v>
      </c>
      <c r="B362" s="21">
        <v>22877.27</v>
      </c>
    </row>
    <row r="363" spans="1:2" x14ac:dyDescent="0.35">
      <c r="A363" s="12" t="s">
        <v>957</v>
      </c>
      <c r="B363" s="21">
        <v>78153.566399999982</v>
      </c>
    </row>
    <row r="364" spans="1:2" x14ac:dyDescent="0.35">
      <c r="A364" s="12" t="s">
        <v>960</v>
      </c>
      <c r="B364" s="21">
        <v>96127.398289999997</v>
      </c>
    </row>
    <row r="365" spans="1:2" x14ac:dyDescent="0.35">
      <c r="A365" s="12" t="s">
        <v>1036</v>
      </c>
      <c r="B365" s="21">
        <v>19843.2091</v>
      </c>
    </row>
    <row r="366" spans="1:2" x14ac:dyDescent="0.35">
      <c r="A366" s="12" t="s">
        <v>832</v>
      </c>
      <c r="B366" s="21">
        <v>1903.0318</v>
      </c>
    </row>
    <row r="367" spans="1:2" x14ac:dyDescent="0.35">
      <c r="A367" s="12" t="s">
        <v>1075</v>
      </c>
      <c r="B367" s="21">
        <v>861.74359999999979</v>
      </c>
    </row>
    <row r="368" spans="1:2" x14ac:dyDescent="0.35">
      <c r="A368" s="12" t="s">
        <v>807</v>
      </c>
      <c r="B368" s="21">
        <v>9894.2080099999985</v>
      </c>
    </row>
    <row r="369" spans="1:2" x14ac:dyDescent="0.35">
      <c r="A369" s="12" t="s">
        <v>1213</v>
      </c>
      <c r="B369" s="21">
        <v>17713.846920000004</v>
      </c>
    </row>
    <row r="370" spans="1:2" x14ac:dyDescent="0.35">
      <c r="A370" s="12" t="s">
        <v>824</v>
      </c>
      <c r="B370" s="21">
        <v>10703.3562</v>
      </c>
    </row>
    <row r="371" spans="1:2" x14ac:dyDescent="0.35">
      <c r="A371" s="12" t="s">
        <v>779</v>
      </c>
      <c r="B371" s="21">
        <v>27862.765199999998</v>
      </c>
    </row>
    <row r="372" spans="1:2" x14ac:dyDescent="0.35">
      <c r="A372" s="12" t="s">
        <v>781</v>
      </c>
      <c r="B372" s="21">
        <v>45812</v>
      </c>
    </row>
    <row r="373" spans="1:2" x14ac:dyDescent="0.35">
      <c r="A373" s="12" t="s">
        <v>878</v>
      </c>
      <c r="B373" s="21">
        <v>31173.297119999999</v>
      </c>
    </row>
    <row r="374" spans="1:2" x14ac:dyDescent="0.35">
      <c r="A374" s="12" t="s">
        <v>991</v>
      </c>
      <c r="B374" s="21">
        <v>18554.744339999997</v>
      </c>
    </row>
    <row r="375" spans="1:2" x14ac:dyDescent="0.35">
      <c r="A375" s="12" t="s">
        <v>1357</v>
      </c>
      <c r="B375" s="21">
        <v>25696.303599999999</v>
      </c>
    </row>
    <row r="376" spans="1:2" x14ac:dyDescent="0.35">
      <c r="A376" s="12" t="s">
        <v>1172</v>
      </c>
      <c r="B376" s="21">
        <v>3727.5179199999998</v>
      </c>
    </row>
    <row r="377" spans="1:2" x14ac:dyDescent="0.35">
      <c r="A377" s="12" t="s">
        <v>1296</v>
      </c>
      <c r="B377" s="21">
        <v>12199.842720000001</v>
      </c>
    </row>
    <row r="378" spans="1:2" x14ac:dyDescent="0.35">
      <c r="A378" s="12" t="s">
        <v>982</v>
      </c>
      <c r="B378" s="21">
        <v>16164.18</v>
      </c>
    </row>
    <row r="379" spans="1:2" x14ac:dyDescent="0.35">
      <c r="A379" s="12" t="s">
        <v>1217</v>
      </c>
      <c r="B379" s="21">
        <v>18538.15755</v>
      </c>
    </row>
    <row r="380" spans="1:2" x14ac:dyDescent="0.35">
      <c r="A380" s="12" t="s">
        <v>1311</v>
      </c>
      <c r="B380" s="21">
        <v>6421.017960000001</v>
      </c>
    </row>
    <row r="381" spans="1:2" x14ac:dyDescent="0.35">
      <c r="A381" s="12" t="s">
        <v>848</v>
      </c>
      <c r="B381" s="21">
        <v>2748.57</v>
      </c>
    </row>
    <row r="382" spans="1:2" x14ac:dyDescent="0.35">
      <c r="A382" s="12" t="s">
        <v>755</v>
      </c>
      <c r="B382" s="21">
        <v>44783.066340000005</v>
      </c>
    </row>
    <row r="383" spans="1:2" x14ac:dyDescent="0.35">
      <c r="A383" s="12" t="s">
        <v>1133</v>
      </c>
      <c r="B383" s="21">
        <v>17731.623</v>
      </c>
    </row>
    <row r="384" spans="1:2" x14ac:dyDescent="0.35">
      <c r="A384" s="12" t="s">
        <v>932</v>
      </c>
      <c r="B384" s="21">
        <v>21469.429080000002</v>
      </c>
    </row>
    <row r="385" spans="1:2" x14ac:dyDescent="0.35">
      <c r="A385" s="12" t="s">
        <v>1110</v>
      </c>
      <c r="B385" s="21">
        <v>37614.380370000006</v>
      </c>
    </row>
    <row r="386" spans="1:2" x14ac:dyDescent="0.35">
      <c r="A386" s="12" t="s">
        <v>1309</v>
      </c>
      <c r="B386" s="21">
        <v>3551.3631999999998</v>
      </c>
    </row>
    <row r="387" spans="1:2" x14ac:dyDescent="0.35">
      <c r="A387" s="12" t="s">
        <v>1240</v>
      </c>
      <c r="B387" s="21">
        <v>38309.817000000003</v>
      </c>
    </row>
    <row r="388" spans="1:2" x14ac:dyDescent="0.35">
      <c r="A388" s="12" t="s">
        <v>1041</v>
      </c>
      <c r="B388" s="21">
        <v>2277.7008000000005</v>
      </c>
    </row>
    <row r="389" spans="1:2" x14ac:dyDescent="0.35">
      <c r="A389" s="12" t="s">
        <v>1308</v>
      </c>
      <c r="B389" s="21">
        <v>19345.904640000001</v>
      </c>
    </row>
    <row r="390" spans="1:2" x14ac:dyDescent="0.35">
      <c r="A390" s="12" t="s">
        <v>1116</v>
      </c>
      <c r="B390" s="21">
        <v>8142.7710000000006</v>
      </c>
    </row>
    <row r="391" spans="1:2" x14ac:dyDescent="0.35">
      <c r="A391" s="12" t="s">
        <v>1091</v>
      </c>
      <c r="B391" s="21">
        <v>25581.894799999998</v>
      </c>
    </row>
    <row r="392" spans="1:2" x14ac:dyDescent="0.35">
      <c r="A392" s="12" t="s">
        <v>1051</v>
      </c>
      <c r="B392" s="21">
        <v>9783.9562500000011</v>
      </c>
    </row>
    <row r="393" spans="1:2" x14ac:dyDescent="0.35">
      <c r="A393" s="12" t="s">
        <v>863</v>
      </c>
      <c r="B393" s="21">
        <v>10714.29912</v>
      </c>
    </row>
    <row r="394" spans="1:2" x14ac:dyDescent="0.35">
      <c r="A394" s="12" t="s">
        <v>1251</v>
      </c>
      <c r="B394" s="21">
        <v>14011.1204</v>
      </c>
    </row>
    <row r="395" spans="1:2" x14ac:dyDescent="0.35">
      <c r="A395" s="12" t="s">
        <v>846</v>
      </c>
      <c r="B395" s="21">
        <v>23.12604</v>
      </c>
    </row>
    <row r="396" spans="1:2" x14ac:dyDescent="0.35">
      <c r="A396" s="12" t="s">
        <v>1282</v>
      </c>
      <c r="B396" s="21">
        <v>15825.842399999998</v>
      </c>
    </row>
    <row r="397" spans="1:2" x14ac:dyDescent="0.35">
      <c r="A397" s="12" t="s">
        <v>1055</v>
      </c>
      <c r="B397" s="21">
        <v>2724.7664</v>
      </c>
    </row>
    <row r="398" spans="1:2" x14ac:dyDescent="0.35">
      <c r="A398" s="12" t="s">
        <v>1354</v>
      </c>
      <c r="B398" s="21">
        <v>30229.994880000002</v>
      </c>
    </row>
    <row r="399" spans="1:2" x14ac:dyDescent="0.35">
      <c r="A399" s="12" t="s">
        <v>1356</v>
      </c>
      <c r="B399" s="21">
        <v>11559.3225</v>
      </c>
    </row>
    <row r="400" spans="1:2" x14ac:dyDescent="0.35">
      <c r="A400" s="12" t="s">
        <v>814</v>
      </c>
      <c r="B400" s="21">
        <v>41741.172899999998</v>
      </c>
    </row>
    <row r="401" spans="1:2" x14ac:dyDescent="0.35">
      <c r="A401" s="12" t="s">
        <v>1056</v>
      </c>
      <c r="B401" s="21">
        <v>53670.622589999999</v>
      </c>
    </row>
    <row r="402" spans="1:2" x14ac:dyDescent="0.35">
      <c r="A402" s="12" t="s">
        <v>1277</v>
      </c>
      <c r="B402" s="21">
        <v>32377.911360000002</v>
      </c>
    </row>
    <row r="403" spans="1:2" x14ac:dyDescent="0.35">
      <c r="A403" s="12" t="s">
        <v>782</v>
      </c>
      <c r="B403" s="21">
        <v>69758.383709999995</v>
      </c>
    </row>
    <row r="404" spans="1:2" x14ac:dyDescent="0.35">
      <c r="A404" s="12" t="s">
        <v>1196</v>
      </c>
      <c r="B404" s="21">
        <v>1596.6851999999999</v>
      </c>
    </row>
    <row r="405" spans="1:2" x14ac:dyDescent="0.35">
      <c r="A405" s="12" t="s">
        <v>1346</v>
      </c>
      <c r="B405" s="21">
        <v>69377.600699999995</v>
      </c>
    </row>
    <row r="406" spans="1:2" x14ac:dyDescent="0.35">
      <c r="A406" s="12" t="s">
        <v>1113</v>
      </c>
      <c r="B406" s="21">
        <v>9222.2327999999998</v>
      </c>
    </row>
    <row r="407" spans="1:2" x14ac:dyDescent="0.35">
      <c r="A407" s="12" t="s">
        <v>1010</v>
      </c>
      <c r="B407" s="21">
        <v>27842.064599999998</v>
      </c>
    </row>
    <row r="408" spans="1:2" x14ac:dyDescent="0.35">
      <c r="A408" s="12" t="s">
        <v>928</v>
      </c>
      <c r="B408" s="21">
        <v>2291.5548600000002</v>
      </c>
    </row>
    <row r="409" spans="1:2" x14ac:dyDescent="0.35">
      <c r="A409" s="12" t="s">
        <v>1345</v>
      </c>
      <c r="B409" s="21">
        <v>41070.669899999994</v>
      </c>
    </row>
    <row r="410" spans="1:2" x14ac:dyDescent="0.35">
      <c r="A410" s="12" t="s">
        <v>1200</v>
      </c>
      <c r="B410" s="21">
        <v>4074.8355400000005</v>
      </c>
    </row>
    <row r="411" spans="1:2" x14ac:dyDescent="0.35">
      <c r="A411" s="12" t="s">
        <v>937</v>
      </c>
      <c r="B411" s="21">
        <v>29245.559499999999</v>
      </c>
    </row>
    <row r="412" spans="1:2" x14ac:dyDescent="0.35">
      <c r="A412" s="12" t="s">
        <v>1334</v>
      </c>
      <c r="B412" s="21">
        <v>7438.1314000000002</v>
      </c>
    </row>
    <row r="413" spans="1:2" x14ac:dyDescent="0.35">
      <c r="A413" s="12" t="s">
        <v>1237</v>
      </c>
      <c r="B413" s="21">
        <v>6793.2593999999999</v>
      </c>
    </row>
    <row r="414" spans="1:2" x14ac:dyDescent="0.35">
      <c r="A414" s="12" t="s">
        <v>854</v>
      </c>
      <c r="B414" s="21">
        <v>39516.804389999998</v>
      </c>
    </row>
    <row r="415" spans="1:2" x14ac:dyDescent="0.35">
      <c r="A415" s="12" t="s">
        <v>842</v>
      </c>
      <c r="B415" s="21">
        <v>2656.64</v>
      </c>
    </row>
    <row r="416" spans="1:2" x14ac:dyDescent="0.35">
      <c r="A416" s="12" t="s">
        <v>1269</v>
      </c>
      <c r="B416" s="21">
        <v>23470.341719999997</v>
      </c>
    </row>
    <row r="417" spans="1:2" x14ac:dyDescent="0.35">
      <c r="A417" s="12" t="s">
        <v>1147</v>
      </c>
      <c r="B417" s="21">
        <v>51567.419520000003</v>
      </c>
    </row>
    <row r="418" spans="1:2" x14ac:dyDescent="0.35">
      <c r="A418" s="12" t="s">
        <v>818</v>
      </c>
      <c r="B418" s="21">
        <v>12961.607680000001</v>
      </c>
    </row>
    <row r="419" spans="1:2" x14ac:dyDescent="0.35">
      <c r="A419" s="12" t="s">
        <v>1284</v>
      </c>
      <c r="B419" s="21">
        <v>35948.41992</v>
      </c>
    </row>
    <row r="420" spans="1:2" x14ac:dyDescent="0.35">
      <c r="A420" s="12" t="s">
        <v>949</v>
      </c>
      <c r="B420" s="21">
        <v>3559.0496199999998</v>
      </c>
    </row>
    <row r="421" spans="1:2" x14ac:dyDescent="0.35">
      <c r="A421" s="12" t="s">
        <v>1112</v>
      </c>
      <c r="B421" s="21">
        <v>15031.540480000001</v>
      </c>
    </row>
    <row r="422" spans="1:2" x14ac:dyDescent="0.35">
      <c r="A422" s="12" t="s">
        <v>889</v>
      </c>
      <c r="B422" s="21">
        <v>10316.453840000002</v>
      </c>
    </row>
    <row r="423" spans="1:2" x14ac:dyDescent="0.35">
      <c r="A423" s="12" t="s">
        <v>766</v>
      </c>
      <c r="B423" s="21">
        <v>12059.231600000001</v>
      </c>
    </row>
    <row r="424" spans="1:2" x14ac:dyDescent="0.35">
      <c r="A424" s="12" t="s">
        <v>1167</v>
      </c>
      <c r="B424" s="21">
        <v>1650.0026400000002</v>
      </c>
    </row>
    <row r="425" spans="1:2" x14ac:dyDescent="0.35">
      <c r="A425" s="12" t="s">
        <v>1236</v>
      </c>
      <c r="B425" s="21">
        <v>19001.812390000003</v>
      </c>
    </row>
    <row r="426" spans="1:2" x14ac:dyDescent="0.35">
      <c r="A426" s="12" t="s">
        <v>1015</v>
      </c>
      <c r="B426" s="21">
        <v>32446.777999999998</v>
      </c>
    </row>
    <row r="427" spans="1:2" x14ac:dyDescent="0.35">
      <c r="A427" s="12" t="s">
        <v>857</v>
      </c>
      <c r="B427" s="21">
        <v>22986.850900000001</v>
      </c>
    </row>
    <row r="428" spans="1:2" x14ac:dyDescent="0.35">
      <c r="A428" s="12" t="s">
        <v>1353</v>
      </c>
      <c r="B428" s="21">
        <v>2355.2113199999999</v>
      </c>
    </row>
    <row r="429" spans="1:2" x14ac:dyDescent="0.35">
      <c r="A429" s="12" t="s">
        <v>890</v>
      </c>
      <c r="B429" s="21">
        <v>15848.370340000001</v>
      </c>
    </row>
    <row r="430" spans="1:2" x14ac:dyDescent="0.35">
      <c r="A430" s="12" t="s">
        <v>1272</v>
      </c>
      <c r="B430" s="21">
        <v>8017.5288</v>
      </c>
    </row>
    <row r="431" spans="1:2" x14ac:dyDescent="0.35">
      <c r="A431" s="12" t="s">
        <v>1348</v>
      </c>
      <c r="B431" s="21">
        <v>19774.922640000001</v>
      </c>
    </row>
    <row r="432" spans="1:2" x14ac:dyDescent="0.35">
      <c r="A432" s="12" t="s">
        <v>1087</v>
      </c>
      <c r="B432" s="21">
        <v>15667.635600000001</v>
      </c>
    </row>
    <row r="433" spans="1:2" x14ac:dyDescent="0.35">
      <c r="A433" s="12" t="s">
        <v>1065</v>
      </c>
      <c r="B433" s="21">
        <v>13483.702399999998</v>
      </c>
    </row>
    <row r="434" spans="1:2" x14ac:dyDescent="0.35">
      <c r="A434" s="12" t="s">
        <v>996</v>
      </c>
      <c r="B434" s="21">
        <v>14734.903680000001</v>
      </c>
    </row>
    <row r="435" spans="1:2" x14ac:dyDescent="0.35">
      <c r="A435" s="12" t="s">
        <v>1301</v>
      </c>
      <c r="B435" s="21">
        <v>97203.62</v>
      </c>
    </row>
    <row r="436" spans="1:2" x14ac:dyDescent="0.35">
      <c r="A436" s="12" t="s">
        <v>1263</v>
      </c>
      <c r="B436" s="21">
        <v>6174.7124399999993</v>
      </c>
    </row>
    <row r="437" spans="1:2" x14ac:dyDescent="0.35">
      <c r="A437" s="12" t="s">
        <v>1078</v>
      </c>
      <c r="B437" s="21">
        <v>1133.9838500000001</v>
      </c>
    </row>
    <row r="438" spans="1:2" x14ac:dyDescent="0.35">
      <c r="A438" s="12" t="s">
        <v>736</v>
      </c>
      <c r="B438" s="21">
        <v>559.51434000000006</v>
      </c>
    </row>
    <row r="439" spans="1:2" x14ac:dyDescent="0.35">
      <c r="A439" s="12" t="s">
        <v>763</v>
      </c>
      <c r="B439" s="21">
        <v>38733.686459999997</v>
      </c>
    </row>
    <row r="440" spans="1:2" x14ac:dyDescent="0.35">
      <c r="A440" s="12" t="s">
        <v>1169</v>
      </c>
      <c r="B440" s="21">
        <v>3025.3441200000002</v>
      </c>
    </row>
    <row r="441" spans="1:2" x14ac:dyDescent="0.35">
      <c r="A441" s="12" t="s">
        <v>1021</v>
      </c>
      <c r="B441" s="21">
        <v>24479.62902</v>
      </c>
    </row>
    <row r="442" spans="1:2" x14ac:dyDescent="0.35">
      <c r="A442" s="12" t="s">
        <v>788</v>
      </c>
      <c r="B442" s="21">
        <v>322.79759999999999</v>
      </c>
    </row>
    <row r="443" spans="1:2" x14ac:dyDescent="0.35">
      <c r="A443" s="12" t="s">
        <v>1154</v>
      </c>
      <c r="B443" s="21">
        <v>36610.625699999997</v>
      </c>
    </row>
    <row r="444" spans="1:2" x14ac:dyDescent="0.35">
      <c r="A444" s="12" t="s">
        <v>751</v>
      </c>
      <c r="B444" s="21">
        <v>70734.422080000004</v>
      </c>
    </row>
    <row r="445" spans="1:2" x14ac:dyDescent="0.35">
      <c r="A445" s="12" t="s">
        <v>1016</v>
      </c>
      <c r="B445" s="21">
        <v>2337.09</v>
      </c>
    </row>
    <row r="446" spans="1:2" x14ac:dyDescent="0.35">
      <c r="A446" s="12" t="s">
        <v>1081</v>
      </c>
      <c r="B446" s="21">
        <v>588.48</v>
      </c>
    </row>
    <row r="447" spans="1:2" x14ac:dyDescent="0.35">
      <c r="A447" s="12" t="s">
        <v>947</v>
      </c>
      <c r="B447" s="21">
        <v>18840.149999999998</v>
      </c>
    </row>
    <row r="448" spans="1:2" x14ac:dyDescent="0.35">
      <c r="A448" s="12" t="s">
        <v>1077</v>
      </c>
      <c r="B448" s="21">
        <v>43204.681689999998</v>
      </c>
    </row>
    <row r="449" spans="1:2" x14ac:dyDescent="0.35">
      <c r="A449" s="12" t="s">
        <v>762</v>
      </c>
      <c r="B449" s="21">
        <v>1739.2</v>
      </c>
    </row>
    <row r="450" spans="1:2" x14ac:dyDescent="0.35">
      <c r="A450" s="12" t="s">
        <v>1294</v>
      </c>
      <c r="B450" s="21">
        <v>10443.573</v>
      </c>
    </row>
    <row r="451" spans="1:2" x14ac:dyDescent="0.35">
      <c r="A451" s="12" t="s">
        <v>1246</v>
      </c>
      <c r="B451" s="21">
        <v>28025.371439999999</v>
      </c>
    </row>
    <row r="452" spans="1:2" x14ac:dyDescent="0.35">
      <c r="A452" s="12" t="s">
        <v>936</v>
      </c>
      <c r="B452" s="21">
        <v>5838.24</v>
      </c>
    </row>
    <row r="453" spans="1:2" x14ac:dyDescent="0.35">
      <c r="A453" s="12" t="s">
        <v>1105</v>
      </c>
      <c r="B453" s="21">
        <v>16873.45</v>
      </c>
    </row>
    <row r="454" spans="1:2" x14ac:dyDescent="0.35">
      <c r="A454" s="12" t="s">
        <v>1061</v>
      </c>
      <c r="B454" s="21">
        <v>16465.81365</v>
      </c>
    </row>
    <row r="455" spans="1:2" x14ac:dyDescent="0.35">
      <c r="A455" s="12" t="s">
        <v>841</v>
      </c>
      <c r="B455" s="21">
        <v>37505.247029999999</v>
      </c>
    </row>
    <row r="456" spans="1:2" x14ac:dyDescent="0.35">
      <c r="A456" s="12" t="s">
        <v>1182</v>
      </c>
      <c r="B456" s="21">
        <v>22939.84</v>
      </c>
    </row>
    <row r="457" spans="1:2" x14ac:dyDescent="0.35">
      <c r="A457" s="12" t="s">
        <v>972</v>
      </c>
      <c r="B457" s="21">
        <v>15373.63125</v>
      </c>
    </row>
    <row r="458" spans="1:2" x14ac:dyDescent="0.35">
      <c r="A458" s="12" t="s">
        <v>1216</v>
      </c>
      <c r="B458" s="21">
        <v>6525.3224399999999</v>
      </c>
    </row>
    <row r="459" spans="1:2" x14ac:dyDescent="0.35">
      <c r="A459" s="12" t="s">
        <v>965</v>
      </c>
      <c r="B459" s="21">
        <v>14121.396630000001</v>
      </c>
    </row>
    <row r="460" spans="1:2" x14ac:dyDescent="0.35">
      <c r="A460" s="12" t="s">
        <v>1156</v>
      </c>
      <c r="B460" s="21">
        <v>12344.716799999998</v>
      </c>
    </row>
    <row r="461" spans="1:2" x14ac:dyDescent="0.35">
      <c r="A461" s="12" t="s">
        <v>867</v>
      </c>
      <c r="B461" s="21">
        <v>18345.621419999999</v>
      </c>
    </row>
    <row r="462" spans="1:2" x14ac:dyDescent="0.35">
      <c r="A462" s="12" t="s">
        <v>1264</v>
      </c>
      <c r="B462" s="21">
        <v>989.1196799999999</v>
      </c>
    </row>
    <row r="463" spans="1:2" x14ac:dyDescent="0.35">
      <c r="A463" s="12" t="s">
        <v>1002</v>
      </c>
      <c r="B463" s="21">
        <v>2481</v>
      </c>
    </row>
    <row r="464" spans="1:2" x14ac:dyDescent="0.35">
      <c r="A464" s="12" t="s">
        <v>1160</v>
      </c>
      <c r="B464" s="21">
        <v>7792.7639999999983</v>
      </c>
    </row>
    <row r="465" spans="1:2" x14ac:dyDescent="0.35">
      <c r="A465" s="12" t="s">
        <v>934</v>
      </c>
      <c r="B465" s="21">
        <v>33252.820400000004</v>
      </c>
    </row>
    <row r="466" spans="1:2" x14ac:dyDescent="0.35">
      <c r="A466" s="12" t="s">
        <v>1126</v>
      </c>
      <c r="B466" s="21">
        <v>8777.81646</v>
      </c>
    </row>
    <row r="467" spans="1:2" x14ac:dyDescent="0.35">
      <c r="A467" s="12" t="s">
        <v>825</v>
      </c>
      <c r="B467" s="21">
        <v>11706.4848</v>
      </c>
    </row>
    <row r="468" spans="1:2" x14ac:dyDescent="0.35">
      <c r="A468" s="12" t="s">
        <v>975</v>
      </c>
      <c r="B468" s="21">
        <v>14527.313400000001</v>
      </c>
    </row>
    <row r="469" spans="1:2" x14ac:dyDescent="0.35">
      <c r="A469" s="12" t="s">
        <v>1020</v>
      </c>
      <c r="B469" s="21">
        <v>87.015680000000003</v>
      </c>
    </row>
    <row r="470" spans="1:2" x14ac:dyDescent="0.35">
      <c r="A470" s="12" t="s">
        <v>997</v>
      </c>
      <c r="B470" s="21">
        <v>2054.6838400000001</v>
      </c>
    </row>
    <row r="471" spans="1:2" x14ac:dyDescent="0.35">
      <c r="A471" s="12" t="s">
        <v>1068</v>
      </c>
      <c r="B471" s="21">
        <v>10683.985949999998</v>
      </c>
    </row>
    <row r="472" spans="1:2" x14ac:dyDescent="0.35">
      <c r="A472" s="12" t="s">
        <v>1146</v>
      </c>
      <c r="B472" s="21">
        <v>18439.109360000002</v>
      </c>
    </row>
    <row r="473" spans="1:2" x14ac:dyDescent="0.35">
      <c r="A473" s="12" t="s">
        <v>1174</v>
      </c>
      <c r="B473" s="21">
        <v>18515.51064</v>
      </c>
    </row>
    <row r="474" spans="1:2" x14ac:dyDescent="0.35">
      <c r="A474" s="12" t="s">
        <v>862</v>
      </c>
      <c r="B474" s="21">
        <v>2348.5944</v>
      </c>
    </row>
    <row r="475" spans="1:2" x14ac:dyDescent="0.35">
      <c r="A475" s="12" t="s">
        <v>1304</v>
      </c>
      <c r="B475" s="21">
        <v>1018.05912</v>
      </c>
    </row>
    <row r="476" spans="1:2" x14ac:dyDescent="0.35">
      <c r="A476" s="12" t="s">
        <v>737</v>
      </c>
      <c r="B476" s="21">
        <v>6175.3203199999998</v>
      </c>
    </row>
    <row r="477" spans="1:2" x14ac:dyDescent="0.35">
      <c r="A477" s="12" t="s">
        <v>1317</v>
      </c>
      <c r="B477" s="21">
        <v>16197.366149999998</v>
      </c>
    </row>
    <row r="478" spans="1:2" x14ac:dyDescent="0.35">
      <c r="A478" s="12" t="s">
        <v>883</v>
      </c>
      <c r="B478" s="21">
        <v>30691.415039999996</v>
      </c>
    </row>
    <row r="479" spans="1:2" x14ac:dyDescent="0.35">
      <c r="A479" s="12" t="s">
        <v>799</v>
      </c>
      <c r="B479" s="21">
        <v>21501.934560000005</v>
      </c>
    </row>
    <row r="480" spans="1:2" x14ac:dyDescent="0.35">
      <c r="A480" s="12" t="s">
        <v>1360</v>
      </c>
      <c r="B480" s="21">
        <v>11484.32</v>
      </c>
    </row>
    <row r="481" spans="1:2" x14ac:dyDescent="0.35">
      <c r="A481" s="12" t="s">
        <v>979</v>
      </c>
      <c r="B481" s="21">
        <v>2277.28872</v>
      </c>
    </row>
    <row r="482" spans="1:2" x14ac:dyDescent="0.35">
      <c r="A482" s="12" t="s">
        <v>765</v>
      </c>
      <c r="B482" s="21">
        <v>13075.18216</v>
      </c>
    </row>
    <row r="483" spans="1:2" x14ac:dyDescent="0.35">
      <c r="A483" s="12" t="s">
        <v>1109</v>
      </c>
      <c r="B483" s="21">
        <v>21471.130119999998</v>
      </c>
    </row>
    <row r="484" spans="1:2" x14ac:dyDescent="0.35">
      <c r="A484" s="12" t="s">
        <v>931</v>
      </c>
      <c r="B484" s="21">
        <v>3236.2418399999997</v>
      </c>
    </row>
    <row r="485" spans="1:2" x14ac:dyDescent="0.35">
      <c r="A485" s="12" t="s">
        <v>1037</v>
      </c>
      <c r="B485" s="21">
        <v>44514.131200000011</v>
      </c>
    </row>
    <row r="486" spans="1:2" x14ac:dyDescent="0.35">
      <c r="A486" s="12" t="s">
        <v>1318</v>
      </c>
      <c r="B486" s="21">
        <v>494.48</v>
      </c>
    </row>
    <row r="487" spans="1:2" x14ac:dyDescent="0.35">
      <c r="A487" s="12" t="s">
        <v>1095</v>
      </c>
      <c r="B487" s="21">
        <v>1847.8724</v>
      </c>
    </row>
    <row r="488" spans="1:2" x14ac:dyDescent="0.35">
      <c r="A488" s="12" t="s">
        <v>896</v>
      </c>
      <c r="B488" s="21">
        <v>19803.909960000001</v>
      </c>
    </row>
    <row r="489" spans="1:2" x14ac:dyDescent="0.35">
      <c r="A489" s="12" t="s">
        <v>1186</v>
      </c>
      <c r="B489" s="21">
        <v>3784.7024999999999</v>
      </c>
    </row>
    <row r="490" spans="1:2" x14ac:dyDescent="0.35">
      <c r="A490" s="12" t="s">
        <v>1162</v>
      </c>
      <c r="B490" s="21">
        <v>8570.4712500000005</v>
      </c>
    </row>
    <row r="491" spans="1:2" x14ac:dyDescent="0.35">
      <c r="A491" s="12" t="s">
        <v>1140</v>
      </c>
      <c r="B491" s="21">
        <v>14360.67864</v>
      </c>
    </row>
    <row r="492" spans="1:2" x14ac:dyDescent="0.35">
      <c r="A492" s="12" t="s">
        <v>1219</v>
      </c>
      <c r="B492" s="21">
        <v>5628.8611199999996</v>
      </c>
    </row>
    <row r="493" spans="1:2" x14ac:dyDescent="0.35">
      <c r="A493" s="12" t="s">
        <v>1287</v>
      </c>
      <c r="B493" s="21">
        <v>7742.7525000000005</v>
      </c>
    </row>
    <row r="494" spans="1:2" x14ac:dyDescent="0.35">
      <c r="A494" s="12" t="s">
        <v>1050</v>
      </c>
      <c r="B494" s="21">
        <v>6178.8729000000003</v>
      </c>
    </row>
    <row r="495" spans="1:2" x14ac:dyDescent="0.35">
      <c r="A495" s="12" t="s">
        <v>1064</v>
      </c>
      <c r="B495" s="21">
        <v>4863.1406999999999</v>
      </c>
    </row>
    <row r="496" spans="1:2" x14ac:dyDescent="0.35">
      <c r="A496" s="12" t="s">
        <v>1222</v>
      </c>
      <c r="B496" s="21">
        <v>79319.133300000001</v>
      </c>
    </row>
    <row r="497" spans="1:2" x14ac:dyDescent="0.35">
      <c r="A497" s="12" t="s">
        <v>1189</v>
      </c>
      <c r="B497" s="21">
        <v>4951.8999999999996</v>
      </c>
    </row>
    <row r="498" spans="1:2" x14ac:dyDescent="0.35">
      <c r="A498" s="12" t="s">
        <v>1019</v>
      </c>
      <c r="B498" s="21">
        <v>18756.480600000003</v>
      </c>
    </row>
    <row r="499" spans="1:2" x14ac:dyDescent="0.35">
      <c r="A499" s="12" t="s">
        <v>1012</v>
      </c>
      <c r="B499" s="21">
        <v>28692.048000000003</v>
      </c>
    </row>
    <row r="500" spans="1:2" x14ac:dyDescent="0.35">
      <c r="A500" s="12" t="s">
        <v>761</v>
      </c>
      <c r="B500" s="21">
        <v>13932.47625</v>
      </c>
    </row>
    <row r="501" spans="1:2" x14ac:dyDescent="0.35">
      <c r="A501" s="12" t="s">
        <v>1100</v>
      </c>
      <c r="B501" s="21">
        <v>24434.162400000005</v>
      </c>
    </row>
    <row r="502" spans="1:2" x14ac:dyDescent="0.35">
      <c r="A502" s="12" t="s">
        <v>828</v>
      </c>
      <c r="B502" s="21">
        <v>6402.2028</v>
      </c>
    </row>
    <row r="503" spans="1:2" x14ac:dyDescent="0.35">
      <c r="A503" s="12" t="s">
        <v>745</v>
      </c>
      <c r="B503" s="21">
        <v>5703.8024999999998</v>
      </c>
    </row>
    <row r="504" spans="1:2" x14ac:dyDescent="0.35">
      <c r="A504" s="12" t="s">
        <v>978</v>
      </c>
      <c r="B504" s="21">
        <v>4593.2534999999998</v>
      </c>
    </row>
    <row r="505" spans="1:2" x14ac:dyDescent="0.35">
      <c r="A505" s="12" t="s">
        <v>959</v>
      </c>
      <c r="B505" s="21">
        <v>32360.474249999999</v>
      </c>
    </row>
    <row r="506" spans="1:2" x14ac:dyDescent="0.35">
      <c r="A506" s="12" t="s">
        <v>1339</v>
      </c>
      <c r="B506" s="21">
        <v>68075.084069999997</v>
      </c>
    </row>
    <row r="507" spans="1:2" x14ac:dyDescent="0.35">
      <c r="A507" s="12" t="s">
        <v>915</v>
      </c>
      <c r="B507" s="21">
        <v>10338.061550000002</v>
      </c>
    </row>
    <row r="508" spans="1:2" x14ac:dyDescent="0.35">
      <c r="A508" s="12" t="s">
        <v>1312</v>
      </c>
      <c r="B508" s="21">
        <v>9705.0993199999994</v>
      </c>
    </row>
    <row r="509" spans="1:2" x14ac:dyDescent="0.35">
      <c r="A509" s="12" t="s">
        <v>1070</v>
      </c>
      <c r="B509" s="21">
        <v>19259.8272</v>
      </c>
    </row>
    <row r="510" spans="1:2" x14ac:dyDescent="0.35">
      <c r="A510" s="12" t="s">
        <v>1226</v>
      </c>
      <c r="B510" s="21">
        <v>55.074599999999997</v>
      </c>
    </row>
    <row r="511" spans="1:2" x14ac:dyDescent="0.35">
      <c r="A511" s="12" t="s">
        <v>856</v>
      </c>
      <c r="B511" s="21">
        <v>20077.466100000001</v>
      </c>
    </row>
    <row r="512" spans="1:2" x14ac:dyDescent="0.35">
      <c r="A512" s="12" t="s">
        <v>1108</v>
      </c>
      <c r="B512" s="21">
        <v>25837.706399999999</v>
      </c>
    </row>
    <row r="513" spans="1:2" x14ac:dyDescent="0.35">
      <c r="A513" s="12" t="s">
        <v>871</v>
      </c>
      <c r="B513" s="21">
        <v>3468.9942000000001</v>
      </c>
    </row>
    <row r="514" spans="1:2" x14ac:dyDescent="0.35">
      <c r="A514" s="12" t="s">
        <v>875</v>
      </c>
      <c r="B514" s="21">
        <v>19160.479800000001</v>
      </c>
    </row>
    <row r="515" spans="1:2" x14ac:dyDescent="0.35">
      <c r="A515" s="12" t="s">
        <v>1266</v>
      </c>
      <c r="B515" s="21">
        <v>8346.8684599999997</v>
      </c>
    </row>
    <row r="516" spans="1:2" x14ac:dyDescent="0.35">
      <c r="A516" s="12" t="s">
        <v>796</v>
      </c>
      <c r="B516" s="21">
        <v>24881.600000000002</v>
      </c>
    </row>
    <row r="517" spans="1:2" x14ac:dyDescent="0.35">
      <c r="A517" s="12" t="s">
        <v>834</v>
      </c>
      <c r="B517" s="21">
        <v>31047.1</v>
      </c>
    </row>
    <row r="518" spans="1:2" x14ac:dyDescent="0.35">
      <c r="A518" s="12" t="s">
        <v>1153</v>
      </c>
      <c r="B518" s="21">
        <v>18886.072920000002</v>
      </c>
    </row>
    <row r="519" spans="1:2" x14ac:dyDescent="0.35">
      <c r="A519" s="12" t="s">
        <v>1145</v>
      </c>
      <c r="B519" s="21">
        <v>27796.575599999996</v>
      </c>
    </row>
    <row r="520" spans="1:2" x14ac:dyDescent="0.35">
      <c r="A520" s="12" t="s">
        <v>1239</v>
      </c>
      <c r="B520" s="21">
        <v>13671.598050000002</v>
      </c>
    </row>
    <row r="521" spans="1:2" x14ac:dyDescent="0.35">
      <c r="A521" s="12" t="s">
        <v>970</v>
      </c>
      <c r="B521" s="21">
        <v>18519.29088</v>
      </c>
    </row>
    <row r="522" spans="1:2" x14ac:dyDescent="0.35">
      <c r="A522" s="12" t="s">
        <v>1168</v>
      </c>
      <c r="B522" s="21">
        <v>8174.7</v>
      </c>
    </row>
    <row r="523" spans="1:2" x14ac:dyDescent="0.35">
      <c r="A523" s="12" t="s">
        <v>840</v>
      </c>
      <c r="B523" s="21">
        <v>159.58596</v>
      </c>
    </row>
    <row r="524" spans="1:2" x14ac:dyDescent="0.35">
      <c r="A524" s="12" t="s">
        <v>1234</v>
      </c>
      <c r="B524" s="21">
        <v>8170.9219899999998</v>
      </c>
    </row>
    <row r="525" spans="1:2" x14ac:dyDescent="0.35">
      <c r="A525" s="12" t="s">
        <v>1362</v>
      </c>
      <c r="B525" s="21">
        <v>62250.764939999994</v>
      </c>
    </row>
    <row r="526" spans="1:2" x14ac:dyDescent="0.35">
      <c r="A526" s="12" t="s">
        <v>893</v>
      </c>
      <c r="B526" s="21">
        <v>18812.413619999999</v>
      </c>
    </row>
    <row r="527" spans="1:2" x14ac:dyDescent="0.35">
      <c r="A527" s="12" t="s">
        <v>1054</v>
      </c>
      <c r="B527" s="21">
        <v>24618.224399999999</v>
      </c>
    </row>
    <row r="528" spans="1:2" x14ac:dyDescent="0.35">
      <c r="A528" s="12" t="s">
        <v>1207</v>
      </c>
      <c r="B528" s="21">
        <v>5342.5987500000001</v>
      </c>
    </row>
    <row r="529" spans="1:2" x14ac:dyDescent="0.35">
      <c r="A529" s="12" t="s">
        <v>1320</v>
      </c>
      <c r="B529" s="21">
        <v>35706.098610000008</v>
      </c>
    </row>
    <row r="530" spans="1:2" x14ac:dyDescent="0.35">
      <c r="A530" s="12" t="s">
        <v>930</v>
      </c>
      <c r="B530" s="21">
        <v>16578.6322</v>
      </c>
    </row>
    <row r="531" spans="1:2" x14ac:dyDescent="0.35">
      <c r="A531" s="12" t="s">
        <v>1235</v>
      </c>
      <c r="B531" s="21">
        <v>13974.663780000001</v>
      </c>
    </row>
    <row r="532" spans="1:2" x14ac:dyDescent="0.35">
      <c r="A532" s="12" t="s">
        <v>1069</v>
      </c>
      <c r="B532" s="21">
        <v>32438.689920000001</v>
      </c>
    </row>
    <row r="533" spans="1:2" x14ac:dyDescent="0.35">
      <c r="A533" s="12" t="s">
        <v>966</v>
      </c>
      <c r="B533" s="21">
        <v>3743.9786800000006</v>
      </c>
    </row>
    <row r="534" spans="1:2" x14ac:dyDescent="0.35">
      <c r="A534" s="12" t="s">
        <v>1124</v>
      </c>
      <c r="B534" s="21">
        <v>7575.1904999999997</v>
      </c>
    </row>
    <row r="535" spans="1:2" x14ac:dyDescent="0.35">
      <c r="A535" s="12" t="s">
        <v>1208</v>
      </c>
      <c r="B535" s="21">
        <v>17305.369479999998</v>
      </c>
    </row>
    <row r="536" spans="1:2" x14ac:dyDescent="0.35">
      <c r="A536" s="12" t="s">
        <v>999</v>
      </c>
      <c r="B536" s="21">
        <v>3705.1536000000001</v>
      </c>
    </row>
    <row r="537" spans="1:2" x14ac:dyDescent="0.35">
      <c r="A537" s="12" t="s">
        <v>1220</v>
      </c>
      <c r="B537" s="21">
        <v>15390.12</v>
      </c>
    </row>
    <row r="538" spans="1:2" x14ac:dyDescent="0.35">
      <c r="A538" s="12" t="s">
        <v>783</v>
      </c>
      <c r="B538" s="21">
        <v>10959.60166</v>
      </c>
    </row>
    <row r="539" spans="1:2" x14ac:dyDescent="0.35">
      <c r="A539" s="12" t="s">
        <v>1260</v>
      </c>
      <c r="B539" s="21">
        <v>17110.439999999999</v>
      </c>
    </row>
    <row r="540" spans="1:2" x14ac:dyDescent="0.35">
      <c r="A540" s="12" t="s">
        <v>1271</v>
      </c>
      <c r="B540" s="21">
        <v>53836.505319999989</v>
      </c>
    </row>
    <row r="541" spans="1:2" x14ac:dyDescent="0.35">
      <c r="A541" s="12" t="s">
        <v>1144</v>
      </c>
      <c r="B541" s="21">
        <v>8154.4041799999995</v>
      </c>
    </row>
    <row r="542" spans="1:2" x14ac:dyDescent="0.35">
      <c r="A542" s="12" t="s">
        <v>1249</v>
      </c>
      <c r="B542" s="21">
        <v>21379.474739999998</v>
      </c>
    </row>
    <row r="543" spans="1:2" x14ac:dyDescent="0.35">
      <c r="A543" s="12" t="s">
        <v>1259</v>
      </c>
      <c r="B543" s="21">
        <v>613.30229999999995</v>
      </c>
    </row>
    <row r="544" spans="1:2" x14ac:dyDescent="0.35">
      <c r="A544" s="12" t="s">
        <v>1173</v>
      </c>
      <c r="B544" s="21">
        <v>46982.474999999999</v>
      </c>
    </row>
    <row r="545" spans="1:2" x14ac:dyDescent="0.35">
      <c r="A545" s="12" t="s">
        <v>962</v>
      </c>
      <c r="B545" s="21">
        <v>19164.33555</v>
      </c>
    </row>
    <row r="546" spans="1:2" x14ac:dyDescent="0.35">
      <c r="A546" s="12" t="s">
        <v>1047</v>
      </c>
      <c r="B546" s="21">
        <v>10454.709999999999</v>
      </c>
    </row>
    <row r="547" spans="1:2" x14ac:dyDescent="0.35">
      <c r="A547" s="12" t="s">
        <v>1183</v>
      </c>
      <c r="B547" s="21">
        <v>30266.43705</v>
      </c>
    </row>
    <row r="548" spans="1:2" x14ac:dyDescent="0.35">
      <c r="A548" s="12" t="s">
        <v>1289</v>
      </c>
      <c r="B548" s="21">
        <v>5616.1465800000005</v>
      </c>
    </row>
    <row r="549" spans="1:2" x14ac:dyDescent="0.35">
      <c r="A549" s="12" t="s">
        <v>1163</v>
      </c>
      <c r="B549" s="21">
        <v>4711.2089999999998</v>
      </c>
    </row>
    <row r="550" spans="1:2" x14ac:dyDescent="0.35">
      <c r="A550" s="12" t="s">
        <v>780</v>
      </c>
      <c r="B550" s="21">
        <v>5488.9</v>
      </c>
    </row>
    <row r="551" spans="1:2" x14ac:dyDescent="0.35">
      <c r="A551" s="12" t="s">
        <v>1258</v>
      </c>
      <c r="B551" s="21">
        <v>5124.1140000000005</v>
      </c>
    </row>
    <row r="552" spans="1:2" x14ac:dyDescent="0.35">
      <c r="A552" s="12" t="s">
        <v>953</v>
      </c>
      <c r="B552" s="21">
        <v>4128.57384</v>
      </c>
    </row>
    <row r="553" spans="1:2" x14ac:dyDescent="0.35">
      <c r="A553" s="12" t="s">
        <v>987</v>
      </c>
      <c r="B553" s="21">
        <v>19112.936160000001</v>
      </c>
    </row>
    <row r="554" spans="1:2" x14ac:dyDescent="0.35">
      <c r="A554" s="12" t="s">
        <v>1042</v>
      </c>
      <c r="B554" s="21">
        <v>8192.9039499999999</v>
      </c>
    </row>
    <row r="555" spans="1:2" x14ac:dyDescent="0.35">
      <c r="A555" s="12" t="s">
        <v>946</v>
      </c>
      <c r="B555" s="21">
        <v>17462.061600000001</v>
      </c>
    </row>
    <row r="556" spans="1:2" x14ac:dyDescent="0.35">
      <c r="A556" s="12" t="s">
        <v>776</v>
      </c>
      <c r="B556" s="21">
        <v>33647.25</v>
      </c>
    </row>
    <row r="557" spans="1:2" x14ac:dyDescent="0.35">
      <c r="A557" s="12" t="s">
        <v>1202</v>
      </c>
      <c r="B557" s="21">
        <v>12428.16822</v>
      </c>
    </row>
    <row r="558" spans="1:2" x14ac:dyDescent="0.35">
      <c r="A558" s="12" t="s">
        <v>1098</v>
      </c>
      <c r="B558" s="21">
        <v>2007.99648</v>
      </c>
    </row>
    <row r="559" spans="1:2" x14ac:dyDescent="0.35">
      <c r="A559" s="12" t="s">
        <v>1103</v>
      </c>
      <c r="B559" s="21">
        <v>4569.5735999999997</v>
      </c>
    </row>
    <row r="560" spans="1:2" x14ac:dyDescent="0.35">
      <c r="A560" s="12" t="s">
        <v>908</v>
      </c>
      <c r="B560" s="21">
        <v>2928.95352</v>
      </c>
    </row>
    <row r="561" spans="1:2" x14ac:dyDescent="0.35">
      <c r="A561" s="12" t="s">
        <v>1214</v>
      </c>
      <c r="B561" s="21">
        <v>1636.9453799999999</v>
      </c>
    </row>
    <row r="562" spans="1:2" x14ac:dyDescent="0.35">
      <c r="A562" s="12" t="s">
        <v>898</v>
      </c>
      <c r="B562" s="21">
        <v>32592.467600000004</v>
      </c>
    </row>
    <row r="563" spans="1:2" x14ac:dyDescent="0.35">
      <c r="A563" s="12" t="s">
        <v>760</v>
      </c>
      <c r="B563" s="21">
        <v>3513.3999999999996</v>
      </c>
    </row>
    <row r="564" spans="1:2" x14ac:dyDescent="0.35">
      <c r="A564" s="12" t="s">
        <v>882</v>
      </c>
      <c r="B564" s="21">
        <v>7141.1827199999998</v>
      </c>
    </row>
    <row r="565" spans="1:2" x14ac:dyDescent="0.35">
      <c r="A565" s="12" t="s">
        <v>877</v>
      </c>
      <c r="B565" s="21">
        <v>32123.687150000002</v>
      </c>
    </row>
    <row r="566" spans="1:2" x14ac:dyDescent="0.35">
      <c r="A566" s="12" t="s">
        <v>769</v>
      </c>
      <c r="B566" s="21">
        <v>2150.8035600000003</v>
      </c>
    </row>
    <row r="567" spans="1:2" x14ac:dyDescent="0.35">
      <c r="A567" s="12" t="s">
        <v>1262</v>
      </c>
      <c r="B567" s="21">
        <v>93579.08</v>
      </c>
    </row>
    <row r="568" spans="1:2" x14ac:dyDescent="0.35">
      <c r="A568" s="12" t="s">
        <v>1329</v>
      </c>
      <c r="B568" s="21">
        <v>14957.808000000003</v>
      </c>
    </row>
    <row r="569" spans="1:2" x14ac:dyDescent="0.35">
      <c r="A569" s="12" t="s">
        <v>868</v>
      </c>
      <c r="B569" s="21">
        <v>2776.4980800000003</v>
      </c>
    </row>
    <row r="570" spans="1:2" x14ac:dyDescent="0.35">
      <c r="A570" s="12" t="s">
        <v>1176</v>
      </c>
      <c r="B570" s="21">
        <v>3538.7754599999998</v>
      </c>
    </row>
    <row r="571" spans="1:2" x14ac:dyDescent="0.35">
      <c r="A571" s="12" t="s">
        <v>1076</v>
      </c>
      <c r="B571" s="21">
        <v>5469.12</v>
      </c>
    </row>
    <row r="572" spans="1:2" x14ac:dyDescent="0.35">
      <c r="A572" s="12" t="s">
        <v>1343</v>
      </c>
      <c r="B572" s="21">
        <v>23147.804160000003</v>
      </c>
    </row>
    <row r="573" spans="1:2" x14ac:dyDescent="0.35">
      <c r="A573" s="12" t="s">
        <v>872</v>
      </c>
      <c r="B573" s="21">
        <v>12933.722880000001</v>
      </c>
    </row>
    <row r="574" spans="1:2" x14ac:dyDescent="0.35">
      <c r="A574" s="12" t="s">
        <v>927</v>
      </c>
      <c r="B574" s="21">
        <v>19809.524160000001</v>
      </c>
    </row>
    <row r="575" spans="1:2" x14ac:dyDescent="0.35">
      <c r="A575" s="12" t="s">
        <v>974</v>
      </c>
      <c r="B575" s="21">
        <v>9427.8368800000007</v>
      </c>
    </row>
    <row r="576" spans="1:2" x14ac:dyDescent="0.35">
      <c r="A576" s="12" t="s">
        <v>1336</v>
      </c>
      <c r="B576" s="21">
        <v>13253.762700000001</v>
      </c>
    </row>
    <row r="577" spans="1:2" x14ac:dyDescent="0.35">
      <c r="A577" s="12" t="s">
        <v>910</v>
      </c>
      <c r="B577" s="21">
        <v>22614.90192</v>
      </c>
    </row>
    <row r="578" spans="1:2" x14ac:dyDescent="0.35">
      <c r="A578" s="12" t="s">
        <v>1347</v>
      </c>
      <c r="B578" s="21">
        <v>13952.18448</v>
      </c>
    </row>
    <row r="579" spans="1:2" x14ac:dyDescent="0.35">
      <c r="A579" s="12" t="s">
        <v>1071</v>
      </c>
      <c r="B579" s="21">
        <v>17705.7091</v>
      </c>
    </row>
    <row r="580" spans="1:2" x14ac:dyDescent="0.35">
      <c r="A580" s="12" t="s">
        <v>977</v>
      </c>
      <c r="B580" s="21">
        <v>1122.33456</v>
      </c>
    </row>
    <row r="581" spans="1:2" x14ac:dyDescent="0.35">
      <c r="A581" s="12" t="s">
        <v>1340</v>
      </c>
      <c r="B581" s="21">
        <v>2149.9265699999996</v>
      </c>
    </row>
    <row r="582" spans="1:2" x14ac:dyDescent="0.35">
      <c r="A582" s="12" t="s">
        <v>1134</v>
      </c>
      <c r="B582" s="21">
        <v>23847.699199999999</v>
      </c>
    </row>
    <row r="583" spans="1:2" x14ac:dyDescent="0.35">
      <c r="A583" s="12" t="s">
        <v>952</v>
      </c>
      <c r="B583" s="21">
        <v>9552.0782400000007</v>
      </c>
    </row>
    <row r="584" spans="1:2" x14ac:dyDescent="0.35">
      <c r="A584" s="12" t="s">
        <v>1350</v>
      </c>
      <c r="B584" s="21">
        <v>6777.6231600000001</v>
      </c>
    </row>
    <row r="585" spans="1:2" x14ac:dyDescent="0.35">
      <c r="A585" s="12" t="s">
        <v>1221</v>
      </c>
      <c r="B585" s="21">
        <v>1943.5169599999997</v>
      </c>
    </row>
    <row r="586" spans="1:2" x14ac:dyDescent="0.35">
      <c r="A586" s="12" t="s">
        <v>1151</v>
      </c>
      <c r="B586" s="21">
        <v>617.86529999999993</v>
      </c>
    </row>
    <row r="587" spans="1:2" x14ac:dyDescent="0.35">
      <c r="A587" s="12" t="s">
        <v>1115</v>
      </c>
      <c r="B587" s="21">
        <v>8049.06</v>
      </c>
    </row>
    <row r="588" spans="1:2" x14ac:dyDescent="0.35">
      <c r="A588" s="12" t="s">
        <v>942</v>
      </c>
      <c r="B588" s="21">
        <v>35966.816749999998</v>
      </c>
    </row>
    <row r="589" spans="1:2" x14ac:dyDescent="0.35">
      <c r="A589" s="12" t="s">
        <v>1335</v>
      </c>
      <c r="B589" s="21">
        <v>32784.975999999995</v>
      </c>
    </row>
    <row r="590" spans="1:2" x14ac:dyDescent="0.35">
      <c r="A590" s="12" t="s">
        <v>884</v>
      </c>
      <c r="B590" s="21">
        <v>7407.6601499999988</v>
      </c>
    </row>
    <row r="591" spans="1:2" x14ac:dyDescent="0.35">
      <c r="A591" s="12" t="s">
        <v>741</v>
      </c>
      <c r="B591" s="21">
        <v>190.29660000000001</v>
      </c>
    </row>
    <row r="592" spans="1:2" x14ac:dyDescent="0.35">
      <c r="A592" s="12" t="s">
        <v>1157</v>
      </c>
      <c r="B592" s="21">
        <v>12102.423949999999</v>
      </c>
    </row>
    <row r="593" spans="1:2" x14ac:dyDescent="0.35">
      <c r="A593" s="12" t="s">
        <v>850</v>
      </c>
      <c r="B593" s="21">
        <v>360.46680000000003</v>
      </c>
    </row>
    <row r="594" spans="1:2" x14ac:dyDescent="0.35">
      <c r="A594" s="12" t="s">
        <v>826</v>
      </c>
      <c r="B594" s="21">
        <v>7621.0996800000003</v>
      </c>
    </row>
    <row r="595" spans="1:2" x14ac:dyDescent="0.35">
      <c r="A595" s="12" t="s">
        <v>1035</v>
      </c>
      <c r="B595" s="21">
        <v>16443.8508</v>
      </c>
    </row>
    <row r="596" spans="1:2" x14ac:dyDescent="0.35">
      <c r="A596" s="12" t="s">
        <v>773</v>
      </c>
      <c r="B596" s="21">
        <v>8311.7962200000002</v>
      </c>
    </row>
    <row r="597" spans="1:2" x14ac:dyDescent="0.35">
      <c r="A597" s="12" t="s">
        <v>1292</v>
      </c>
      <c r="B597" s="21">
        <v>3710.4144000000001</v>
      </c>
    </row>
    <row r="598" spans="1:2" x14ac:dyDescent="0.35">
      <c r="A598" s="12" t="s">
        <v>1093</v>
      </c>
      <c r="B598" s="21">
        <v>23929.874640000002</v>
      </c>
    </row>
    <row r="599" spans="1:2" x14ac:dyDescent="0.35">
      <c r="A599" s="12" t="s">
        <v>1003</v>
      </c>
      <c r="B599" s="21">
        <v>14588.601659999998</v>
      </c>
    </row>
    <row r="600" spans="1:2" x14ac:dyDescent="0.35">
      <c r="A600" s="12" t="s">
        <v>750</v>
      </c>
      <c r="B600" s="21">
        <v>9267.2909999999993</v>
      </c>
    </row>
    <row r="601" spans="1:2" x14ac:dyDescent="0.35">
      <c r="A601" s="12" t="s">
        <v>1195</v>
      </c>
      <c r="B601" s="21">
        <v>5677.7246400000004</v>
      </c>
    </row>
    <row r="602" spans="1:2" x14ac:dyDescent="0.35">
      <c r="A602" s="12" t="s">
        <v>933</v>
      </c>
      <c r="B602" s="21">
        <v>20116.974149999998</v>
      </c>
    </row>
    <row r="603" spans="1:2" x14ac:dyDescent="0.35">
      <c r="A603" s="12" t="s">
        <v>963</v>
      </c>
      <c r="B603" s="21">
        <v>2978.6083600000002</v>
      </c>
    </row>
    <row r="604" spans="1:2" x14ac:dyDescent="0.35">
      <c r="A604" s="12" t="s">
        <v>1204</v>
      </c>
      <c r="B604" s="21">
        <v>14301.950580000001</v>
      </c>
    </row>
    <row r="605" spans="1:2" x14ac:dyDescent="0.35">
      <c r="A605" s="12" t="s">
        <v>887</v>
      </c>
      <c r="B605" s="21">
        <v>20387.695680000001</v>
      </c>
    </row>
    <row r="606" spans="1:2" x14ac:dyDescent="0.35">
      <c r="A606" s="12" t="s">
        <v>772</v>
      </c>
      <c r="B606" s="21">
        <v>16119.642000000002</v>
      </c>
    </row>
    <row r="607" spans="1:2" x14ac:dyDescent="0.35">
      <c r="A607" s="12" t="s">
        <v>1084</v>
      </c>
      <c r="B607" s="21">
        <v>10142.261640000002</v>
      </c>
    </row>
    <row r="608" spans="1:2" x14ac:dyDescent="0.35">
      <c r="A608" s="12" t="s">
        <v>969</v>
      </c>
      <c r="B608" s="21">
        <v>30713.500799999998</v>
      </c>
    </row>
    <row r="609" spans="1:2" x14ac:dyDescent="0.35">
      <c r="A609" s="12" t="s">
        <v>1030</v>
      </c>
      <c r="B609" s="21">
        <v>1928.1277499999999</v>
      </c>
    </row>
    <row r="610" spans="1:2" x14ac:dyDescent="0.35">
      <c r="A610" s="12" t="s">
        <v>1178</v>
      </c>
      <c r="B610" s="21">
        <v>962.64936</v>
      </c>
    </row>
    <row r="611" spans="1:2" x14ac:dyDescent="0.35">
      <c r="A611" s="12" t="s">
        <v>738</v>
      </c>
      <c r="B611" s="21">
        <v>6574.7878200000005</v>
      </c>
    </row>
    <row r="612" spans="1:2" x14ac:dyDescent="0.35">
      <c r="A612" s="12" t="s">
        <v>913</v>
      </c>
      <c r="B612" s="21">
        <v>6120.8254799999995</v>
      </c>
    </row>
    <row r="613" spans="1:2" x14ac:dyDescent="0.35">
      <c r="A613" s="12" t="s">
        <v>886</v>
      </c>
      <c r="B613" s="21">
        <v>7589.6567999999997</v>
      </c>
    </row>
    <row r="614" spans="1:2" x14ac:dyDescent="0.35">
      <c r="A614" s="12" t="s">
        <v>747</v>
      </c>
      <c r="B614" s="21">
        <v>12951.09</v>
      </c>
    </row>
    <row r="615" spans="1:2" x14ac:dyDescent="0.35">
      <c r="A615" s="12" t="s">
        <v>935</v>
      </c>
      <c r="B615" s="21">
        <v>4174.0171199999995</v>
      </c>
    </row>
    <row r="616" spans="1:2" x14ac:dyDescent="0.35">
      <c r="A616" s="12" t="s">
        <v>1107</v>
      </c>
      <c r="B616" s="21">
        <v>6055.1295</v>
      </c>
    </row>
    <row r="617" spans="1:2" x14ac:dyDescent="0.35">
      <c r="A617" s="12" t="s">
        <v>1008</v>
      </c>
      <c r="B617" s="21">
        <v>17397.9872</v>
      </c>
    </row>
    <row r="618" spans="1:2" x14ac:dyDescent="0.35">
      <c r="A618" s="12" t="s">
        <v>1025</v>
      </c>
      <c r="B618" s="21">
        <v>1698.37276</v>
      </c>
    </row>
    <row r="619" spans="1:2" x14ac:dyDescent="0.35">
      <c r="A619" s="12" t="s">
        <v>1119</v>
      </c>
      <c r="B619" s="21">
        <v>7989.0047999999997</v>
      </c>
    </row>
    <row r="620" spans="1:2" x14ac:dyDescent="0.35">
      <c r="A620" s="12" t="s">
        <v>829</v>
      </c>
      <c r="B620" s="21">
        <v>33607.004759999996</v>
      </c>
    </row>
    <row r="621" spans="1:2" x14ac:dyDescent="0.35">
      <c r="A621" s="12" t="s">
        <v>1342</v>
      </c>
      <c r="B621" s="21">
        <v>29497.672959999996</v>
      </c>
    </row>
    <row r="622" spans="1:2" x14ac:dyDescent="0.35">
      <c r="A622" s="12" t="s">
        <v>735</v>
      </c>
      <c r="B622" s="21">
        <v>5793.6878999999999</v>
      </c>
    </row>
    <row r="623" spans="1:2" x14ac:dyDescent="0.35">
      <c r="A623" s="12" t="s">
        <v>1139</v>
      </c>
      <c r="B623" s="21">
        <v>8020.4085000000005</v>
      </c>
    </row>
    <row r="624" spans="1:2" x14ac:dyDescent="0.35">
      <c r="A624" s="12" t="s">
        <v>1203</v>
      </c>
      <c r="B624" s="21">
        <v>9559.0525799999996</v>
      </c>
    </row>
    <row r="625" spans="1:2" x14ac:dyDescent="0.35">
      <c r="A625" s="12" t="s">
        <v>1090</v>
      </c>
      <c r="B625" s="21">
        <v>9757.32</v>
      </c>
    </row>
    <row r="626" spans="1:2" x14ac:dyDescent="0.35">
      <c r="A626" s="12" t="s">
        <v>1177</v>
      </c>
      <c r="B626" s="21">
        <v>7221.4800000000005</v>
      </c>
    </row>
    <row r="627" spans="1:2" x14ac:dyDescent="0.35">
      <c r="A627" s="12" t="s">
        <v>1280</v>
      </c>
      <c r="B627" s="21">
        <v>47184.38031</v>
      </c>
    </row>
    <row r="628" spans="1:2" x14ac:dyDescent="0.35">
      <c r="A628" s="12" t="s">
        <v>815</v>
      </c>
      <c r="B628" s="21">
        <v>18258.868320000001</v>
      </c>
    </row>
    <row r="629" spans="1:2" x14ac:dyDescent="0.35">
      <c r="A629" s="12" t="s">
        <v>777</v>
      </c>
      <c r="B629" s="21">
        <v>31029.031040000002</v>
      </c>
    </row>
    <row r="630" spans="1:2" x14ac:dyDescent="0.35">
      <c r="A630" s="12" t="s">
        <v>1333</v>
      </c>
      <c r="B630" s="21">
        <v>27731.995199999998</v>
      </c>
    </row>
    <row r="631" spans="1:2" x14ac:dyDescent="0.35">
      <c r="A631" s="12" t="s">
        <v>1330</v>
      </c>
      <c r="B631" s="21">
        <v>15433.309079999999</v>
      </c>
    </row>
    <row r="632" spans="1:2" x14ac:dyDescent="0.35">
      <c r="A632" s="12" t="s">
        <v>1088</v>
      </c>
      <c r="B632" s="21">
        <v>2356.38816</v>
      </c>
    </row>
    <row r="633" spans="1:2" x14ac:dyDescent="0.35">
      <c r="A633" s="12" t="s">
        <v>1148</v>
      </c>
      <c r="B633" s="21">
        <v>23671.810800000003</v>
      </c>
    </row>
    <row r="634" spans="1:2" x14ac:dyDescent="0.35">
      <c r="A634" s="12" t="s">
        <v>1449</v>
      </c>
      <c r="B634" s="21"/>
    </row>
    <row r="635" spans="1:2" x14ac:dyDescent="0.35">
      <c r="A635" s="12" t="s">
        <v>1445</v>
      </c>
      <c r="B635" s="21">
        <v>11163833.771610014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62265-8853-4863-BC53-1ECA89AA7609}">
  <dimension ref="A3:AL22"/>
  <sheetViews>
    <sheetView topLeftCell="A20" workbookViewId="0">
      <selection activeCell="I25" sqref="I25"/>
    </sheetView>
  </sheetViews>
  <sheetFormatPr defaultRowHeight="14.5" x14ac:dyDescent="0.35"/>
  <cols>
    <col min="1" max="1" width="15.36328125" bestFit="1" customWidth="1"/>
    <col min="2" max="2" width="8.90625" customWidth="1"/>
    <col min="3" max="4" width="8.453125" bestFit="1" customWidth="1"/>
    <col min="5" max="7" width="8.6328125" bestFit="1" customWidth="1"/>
    <col min="8" max="9" width="8.54296875" bestFit="1" customWidth="1"/>
    <col min="10" max="12" width="8.453125" bestFit="1" customWidth="1"/>
    <col min="13" max="15" width="8.1796875" bestFit="1" customWidth="1"/>
    <col min="16" max="18" width="7.6328125" bestFit="1" customWidth="1"/>
    <col min="19" max="21" width="8.26953125" bestFit="1" customWidth="1"/>
    <col min="22" max="24" width="8.90625" bestFit="1" customWidth="1"/>
    <col min="25" max="27" width="9.08984375" bestFit="1" customWidth="1"/>
    <col min="30" max="31" width="8.36328125" bestFit="1" customWidth="1"/>
    <col min="32" max="34" width="8.453125" bestFit="1" customWidth="1"/>
    <col min="35" max="35" width="6.7265625" bestFit="1" customWidth="1"/>
    <col min="36" max="36" width="10.7265625" bestFit="1" customWidth="1"/>
    <col min="37" max="37" width="13.36328125" customWidth="1"/>
    <col min="38" max="38" width="16.08984375" style="8" customWidth="1"/>
    <col min="74" max="75" width="8.7265625" customWidth="1"/>
  </cols>
  <sheetData>
    <row r="3" spans="1:38" x14ac:dyDescent="0.35">
      <c r="A3" s="13" t="s">
        <v>1492</v>
      </c>
      <c r="B3" s="13" t="s">
        <v>1433</v>
      </c>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row>
    <row r="4" spans="1:38" x14ac:dyDescent="0.35">
      <c r="A4" s="13" t="s">
        <v>8</v>
      </c>
      <c r="B4" s="14" t="s">
        <v>1459</v>
      </c>
      <c r="C4" s="14" t="s">
        <v>1460</v>
      </c>
      <c r="D4" s="14" t="s">
        <v>1461</v>
      </c>
      <c r="E4" s="14" t="s">
        <v>1462</v>
      </c>
      <c r="F4" s="14" t="s">
        <v>1463</v>
      </c>
      <c r="G4" s="14" t="s">
        <v>1464</v>
      </c>
      <c r="H4" s="14" t="s">
        <v>1465</v>
      </c>
      <c r="I4" s="14" t="s">
        <v>1466</v>
      </c>
      <c r="J4" s="14" t="s">
        <v>1467</v>
      </c>
      <c r="K4" s="14" t="s">
        <v>1468</v>
      </c>
      <c r="L4" s="14" t="s">
        <v>1469</v>
      </c>
      <c r="M4" s="14" t="s">
        <v>1470</v>
      </c>
      <c r="N4" s="14" t="s">
        <v>1471</v>
      </c>
      <c r="O4" s="14" t="s">
        <v>1472</v>
      </c>
      <c r="P4" s="14" t="s">
        <v>1473</v>
      </c>
      <c r="Q4" s="14" t="s">
        <v>1474</v>
      </c>
      <c r="R4" s="14" t="s">
        <v>1475</v>
      </c>
      <c r="S4" s="14" t="s">
        <v>1476</v>
      </c>
      <c r="T4" s="14" t="s">
        <v>1477</v>
      </c>
      <c r="U4" s="14" t="s">
        <v>1478</v>
      </c>
      <c r="V4" s="14" t="s">
        <v>1479</v>
      </c>
      <c r="W4" s="14" t="s">
        <v>1480</v>
      </c>
      <c r="X4" s="14" t="s">
        <v>1481</v>
      </c>
      <c r="Y4" s="14" t="s">
        <v>1482</v>
      </c>
      <c r="Z4" s="14" t="s">
        <v>1483</v>
      </c>
      <c r="AA4" s="14" t="s">
        <v>1484</v>
      </c>
      <c r="AB4" s="14" t="s">
        <v>1485</v>
      </c>
      <c r="AC4" s="14" t="s">
        <v>1486</v>
      </c>
      <c r="AD4" s="14" t="s">
        <v>1487</v>
      </c>
      <c r="AE4" s="14" t="s">
        <v>1488</v>
      </c>
      <c r="AF4" s="14" t="s">
        <v>1489</v>
      </c>
      <c r="AG4" s="14" t="s">
        <v>1490</v>
      </c>
      <c r="AH4" s="14" t="s">
        <v>1491</v>
      </c>
      <c r="AI4" s="14" t="s">
        <v>1449</v>
      </c>
      <c r="AJ4" s="14" t="s">
        <v>1493</v>
      </c>
      <c r="AK4" s="16" t="s">
        <v>1494</v>
      </c>
      <c r="AL4" s="17" t="s">
        <v>1495</v>
      </c>
    </row>
    <row r="5" spans="1:38" x14ac:dyDescent="0.35">
      <c r="A5" s="15" t="s">
        <v>720</v>
      </c>
      <c r="B5" s="14">
        <v>4</v>
      </c>
      <c r="C5" s="14">
        <v>3</v>
      </c>
      <c r="D5" s="14"/>
      <c r="E5" s="14">
        <v>1</v>
      </c>
      <c r="F5" s="14"/>
      <c r="G5" s="14">
        <v>3</v>
      </c>
      <c r="H5" s="14">
        <v>3</v>
      </c>
      <c r="I5" s="14"/>
      <c r="J5" s="14"/>
      <c r="K5" s="14">
        <v>3</v>
      </c>
      <c r="L5" s="14"/>
      <c r="M5" s="14">
        <v>2</v>
      </c>
      <c r="N5" s="14">
        <v>3</v>
      </c>
      <c r="O5" s="14"/>
      <c r="P5" s="14">
        <v>2</v>
      </c>
      <c r="Q5" s="14">
        <v>1</v>
      </c>
      <c r="R5" s="14"/>
      <c r="S5" s="14">
        <v>2</v>
      </c>
      <c r="T5" s="14">
        <v>1</v>
      </c>
      <c r="U5" s="14">
        <v>3</v>
      </c>
      <c r="V5" s="14">
        <v>2</v>
      </c>
      <c r="W5" s="14"/>
      <c r="X5" s="14"/>
      <c r="Y5" s="14">
        <v>2</v>
      </c>
      <c r="Z5" s="14">
        <v>1</v>
      </c>
      <c r="AA5" s="14">
        <v>3</v>
      </c>
      <c r="AB5" s="14"/>
      <c r="AC5" s="14">
        <v>2</v>
      </c>
      <c r="AD5" s="14">
        <v>1</v>
      </c>
      <c r="AE5" s="14">
        <v>1</v>
      </c>
      <c r="AF5" s="14">
        <v>1</v>
      </c>
      <c r="AG5" s="14">
        <v>1</v>
      </c>
      <c r="AH5" s="14">
        <v>1</v>
      </c>
      <c r="AI5" s="14"/>
      <c r="AJ5" s="14">
        <v>46</v>
      </c>
      <c r="AK5" s="14">
        <f t="shared" ref="AK5:AK22" si="0">COUNTIF(B5:AH5,"&gt;0")</f>
        <v>23</v>
      </c>
      <c r="AL5" s="18">
        <f t="shared" ref="AL5:AL20" si="1">AJ5/AK5</f>
        <v>2</v>
      </c>
    </row>
    <row r="6" spans="1:38" x14ac:dyDescent="0.35">
      <c r="A6" s="15" t="s">
        <v>717</v>
      </c>
      <c r="B6" s="14">
        <v>1</v>
      </c>
      <c r="C6" s="14">
        <v>1</v>
      </c>
      <c r="D6" s="14">
        <v>1</v>
      </c>
      <c r="E6" s="14">
        <v>2</v>
      </c>
      <c r="F6" s="14">
        <v>1</v>
      </c>
      <c r="G6" s="14">
        <v>2</v>
      </c>
      <c r="H6" s="14">
        <v>1</v>
      </c>
      <c r="I6" s="14">
        <v>3</v>
      </c>
      <c r="J6" s="14"/>
      <c r="K6" s="14">
        <v>1</v>
      </c>
      <c r="L6" s="14">
        <v>2</v>
      </c>
      <c r="M6" s="14">
        <v>2</v>
      </c>
      <c r="N6" s="14">
        <v>4</v>
      </c>
      <c r="O6" s="14">
        <v>3</v>
      </c>
      <c r="P6" s="14">
        <v>4</v>
      </c>
      <c r="Q6" s="14"/>
      <c r="R6" s="14">
        <v>2</v>
      </c>
      <c r="S6" s="14"/>
      <c r="T6" s="14">
        <v>1</v>
      </c>
      <c r="U6" s="14">
        <v>1</v>
      </c>
      <c r="V6" s="14">
        <v>1</v>
      </c>
      <c r="W6" s="14">
        <v>1</v>
      </c>
      <c r="X6" s="14">
        <v>1</v>
      </c>
      <c r="Y6" s="14">
        <v>1</v>
      </c>
      <c r="Z6" s="14">
        <v>2</v>
      </c>
      <c r="AA6" s="14">
        <v>1</v>
      </c>
      <c r="AB6" s="14"/>
      <c r="AC6" s="14">
        <v>2</v>
      </c>
      <c r="AD6" s="14"/>
      <c r="AE6" s="14">
        <v>2</v>
      </c>
      <c r="AF6" s="14">
        <v>4</v>
      </c>
      <c r="AG6" s="14">
        <v>1</v>
      </c>
      <c r="AH6" s="14"/>
      <c r="AI6" s="14"/>
      <c r="AJ6" s="14">
        <v>48</v>
      </c>
      <c r="AK6" s="14">
        <f t="shared" si="0"/>
        <v>27</v>
      </c>
      <c r="AL6" s="18">
        <f t="shared" si="1"/>
        <v>1.7777777777777777</v>
      </c>
    </row>
    <row r="7" spans="1:38" x14ac:dyDescent="0.35">
      <c r="A7" s="15" t="s">
        <v>712</v>
      </c>
      <c r="B7" s="14"/>
      <c r="C7" s="14">
        <v>1</v>
      </c>
      <c r="D7" s="14">
        <v>2</v>
      </c>
      <c r="E7" s="14"/>
      <c r="F7" s="14">
        <v>2</v>
      </c>
      <c r="G7" s="14"/>
      <c r="H7" s="14">
        <v>1</v>
      </c>
      <c r="I7" s="14">
        <v>1</v>
      </c>
      <c r="J7" s="14">
        <v>1</v>
      </c>
      <c r="K7" s="14">
        <v>1</v>
      </c>
      <c r="L7" s="14">
        <v>1</v>
      </c>
      <c r="M7" s="14"/>
      <c r="N7" s="14">
        <v>1</v>
      </c>
      <c r="O7" s="14">
        <v>1</v>
      </c>
      <c r="P7" s="14">
        <v>2</v>
      </c>
      <c r="Q7" s="14"/>
      <c r="R7" s="14">
        <v>1</v>
      </c>
      <c r="S7" s="14">
        <v>2</v>
      </c>
      <c r="T7" s="14">
        <v>1</v>
      </c>
      <c r="U7" s="14">
        <v>2</v>
      </c>
      <c r="V7" s="14">
        <v>3</v>
      </c>
      <c r="W7" s="14">
        <v>1</v>
      </c>
      <c r="X7" s="14">
        <v>2</v>
      </c>
      <c r="Y7" s="14">
        <v>1</v>
      </c>
      <c r="Z7" s="14">
        <v>2</v>
      </c>
      <c r="AA7" s="14">
        <v>1</v>
      </c>
      <c r="AB7" s="14">
        <v>1</v>
      </c>
      <c r="AC7" s="14">
        <v>1</v>
      </c>
      <c r="AD7" s="14">
        <v>2</v>
      </c>
      <c r="AE7" s="14">
        <v>1</v>
      </c>
      <c r="AF7" s="14"/>
      <c r="AG7" s="14"/>
      <c r="AH7" s="14">
        <v>2</v>
      </c>
      <c r="AI7" s="14"/>
      <c r="AJ7" s="14">
        <v>37</v>
      </c>
      <c r="AK7" s="14">
        <f t="shared" si="0"/>
        <v>26</v>
      </c>
      <c r="AL7" s="18">
        <f t="shared" si="1"/>
        <v>1.4230769230769231</v>
      </c>
    </row>
    <row r="8" spans="1:38" x14ac:dyDescent="0.35">
      <c r="A8" s="15" t="s">
        <v>726</v>
      </c>
      <c r="B8" s="14">
        <v>1</v>
      </c>
      <c r="C8" s="14">
        <v>2</v>
      </c>
      <c r="D8" s="14">
        <v>1</v>
      </c>
      <c r="E8" s="14">
        <v>1</v>
      </c>
      <c r="F8" s="14">
        <v>3</v>
      </c>
      <c r="G8" s="14"/>
      <c r="H8" s="14">
        <v>2</v>
      </c>
      <c r="I8" s="14">
        <v>3</v>
      </c>
      <c r="J8" s="14">
        <v>3</v>
      </c>
      <c r="K8" s="14">
        <v>1</v>
      </c>
      <c r="L8" s="14">
        <v>2</v>
      </c>
      <c r="M8" s="14">
        <v>2</v>
      </c>
      <c r="N8" s="14">
        <v>1</v>
      </c>
      <c r="O8" s="14"/>
      <c r="P8" s="14">
        <v>1</v>
      </c>
      <c r="Q8" s="14">
        <v>1</v>
      </c>
      <c r="R8" s="14">
        <v>1</v>
      </c>
      <c r="S8" s="14"/>
      <c r="T8" s="14">
        <v>1</v>
      </c>
      <c r="U8" s="14">
        <v>1</v>
      </c>
      <c r="V8" s="14">
        <v>2</v>
      </c>
      <c r="W8" s="14"/>
      <c r="X8" s="14">
        <v>1</v>
      </c>
      <c r="Y8" s="14">
        <v>1</v>
      </c>
      <c r="Z8" s="14">
        <v>1</v>
      </c>
      <c r="AA8" s="14"/>
      <c r="AB8" s="14"/>
      <c r="AC8" s="14">
        <v>1</v>
      </c>
      <c r="AD8" s="14"/>
      <c r="AE8" s="14"/>
      <c r="AF8" s="14">
        <v>2</v>
      </c>
      <c r="AG8" s="14">
        <v>2</v>
      </c>
      <c r="AH8" s="14">
        <v>1</v>
      </c>
      <c r="AI8" s="14"/>
      <c r="AJ8" s="14">
        <v>38</v>
      </c>
      <c r="AK8" s="14">
        <f t="shared" si="0"/>
        <v>25</v>
      </c>
      <c r="AL8" s="18">
        <f t="shared" si="1"/>
        <v>1.52</v>
      </c>
    </row>
    <row r="9" spans="1:38" x14ac:dyDescent="0.35">
      <c r="A9" s="15" t="s">
        <v>718</v>
      </c>
      <c r="B9" s="14">
        <v>4</v>
      </c>
      <c r="C9" s="14">
        <v>1</v>
      </c>
      <c r="D9" s="14">
        <v>1</v>
      </c>
      <c r="E9" s="14"/>
      <c r="F9" s="14">
        <v>1</v>
      </c>
      <c r="G9" s="14">
        <v>3</v>
      </c>
      <c r="H9" s="14">
        <v>1</v>
      </c>
      <c r="I9" s="14">
        <v>1</v>
      </c>
      <c r="J9" s="14"/>
      <c r="K9" s="14">
        <v>1</v>
      </c>
      <c r="L9" s="14"/>
      <c r="M9" s="14"/>
      <c r="N9" s="14">
        <v>3</v>
      </c>
      <c r="O9" s="14">
        <v>1</v>
      </c>
      <c r="P9" s="14">
        <v>1</v>
      </c>
      <c r="Q9" s="14"/>
      <c r="R9" s="14"/>
      <c r="S9" s="14">
        <v>2</v>
      </c>
      <c r="T9" s="14"/>
      <c r="U9" s="14">
        <v>1</v>
      </c>
      <c r="V9" s="14"/>
      <c r="W9" s="14">
        <v>1</v>
      </c>
      <c r="X9" s="14">
        <v>2</v>
      </c>
      <c r="Y9" s="14">
        <v>3</v>
      </c>
      <c r="Z9" s="14">
        <v>2</v>
      </c>
      <c r="AA9" s="14"/>
      <c r="AB9" s="14">
        <v>1</v>
      </c>
      <c r="AC9" s="14">
        <v>1</v>
      </c>
      <c r="AD9" s="14"/>
      <c r="AE9" s="14">
        <v>2</v>
      </c>
      <c r="AF9" s="14"/>
      <c r="AG9" s="14">
        <v>1</v>
      </c>
      <c r="AH9" s="14"/>
      <c r="AI9" s="14"/>
      <c r="AJ9" s="14">
        <v>34</v>
      </c>
      <c r="AK9" s="14">
        <f t="shared" si="0"/>
        <v>21</v>
      </c>
      <c r="AL9" s="18">
        <f t="shared" si="1"/>
        <v>1.6190476190476191</v>
      </c>
    </row>
    <row r="10" spans="1:38" x14ac:dyDescent="0.35">
      <c r="A10" s="15" t="s">
        <v>721</v>
      </c>
      <c r="B10" s="14"/>
      <c r="C10" s="14"/>
      <c r="D10" s="14">
        <v>4</v>
      </c>
      <c r="E10" s="14">
        <v>2</v>
      </c>
      <c r="F10" s="14">
        <v>1</v>
      </c>
      <c r="G10" s="14">
        <v>2</v>
      </c>
      <c r="H10" s="14">
        <v>1</v>
      </c>
      <c r="I10" s="14">
        <v>2</v>
      </c>
      <c r="J10" s="14">
        <v>1</v>
      </c>
      <c r="K10" s="14">
        <v>2</v>
      </c>
      <c r="L10" s="14">
        <v>1</v>
      </c>
      <c r="M10" s="14">
        <v>1</v>
      </c>
      <c r="N10" s="14">
        <v>1</v>
      </c>
      <c r="O10" s="14">
        <v>2</v>
      </c>
      <c r="P10" s="14">
        <v>3</v>
      </c>
      <c r="Q10" s="14">
        <v>3</v>
      </c>
      <c r="R10" s="14"/>
      <c r="S10" s="14">
        <v>3</v>
      </c>
      <c r="T10" s="14">
        <v>2</v>
      </c>
      <c r="U10" s="14"/>
      <c r="V10" s="14"/>
      <c r="W10" s="14">
        <v>2</v>
      </c>
      <c r="X10" s="14">
        <v>1</v>
      </c>
      <c r="Y10" s="14">
        <v>2</v>
      </c>
      <c r="Z10" s="14">
        <v>3</v>
      </c>
      <c r="AA10" s="14">
        <v>3</v>
      </c>
      <c r="AB10" s="14">
        <v>1</v>
      </c>
      <c r="AC10" s="14">
        <v>2</v>
      </c>
      <c r="AD10" s="14">
        <v>1</v>
      </c>
      <c r="AE10" s="14">
        <v>3</v>
      </c>
      <c r="AF10" s="14"/>
      <c r="AG10" s="14">
        <v>1</v>
      </c>
      <c r="AH10" s="14">
        <v>1</v>
      </c>
      <c r="AI10" s="14"/>
      <c r="AJ10" s="14">
        <v>51</v>
      </c>
      <c r="AK10" s="14">
        <f t="shared" si="0"/>
        <v>27</v>
      </c>
      <c r="AL10" s="18">
        <f t="shared" si="1"/>
        <v>1.8888888888888888</v>
      </c>
    </row>
    <row r="11" spans="1:38" x14ac:dyDescent="0.35">
      <c r="A11" s="15" t="s">
        <v>715</v>
      </c>
      <c r="B11" s="14">
        <v>1</v>
      </c>
      <c r="C11" s="14"/>
      <c r="D11" s="14">
        <v>2</v>
      </c>
      <c r="E11" s="14">
        <v>1</v>
      </c>
      <c r="F11" s="14"/>
      <c r="G11" s="14"/>
      <c r="H11" s="14"/>
      <c r="I11" s="14">
        <v>1</v>
      </c>
      <c r="J11" s="14"/>
      <c r="K11" s="14">
        <v>1</v>
      </c>
      <c r="L11" s="14"/>
      <c r="M11" s="14">
        <v>2</v>
      </c>
      <c r="N11" s="14">
        <v>2</v>
      </c>
      <c r="O11" s="14">
        <v>1</v>
      </c>
      <c r="P11" s="14">
        <v>1</v>
      </c>
      <c r="Q11" s="14">
        <v>2</v>
      </c>
      <c r="R11" s="14">
        <v>1</v>
      </c>
      <c r="S11" s="14"/>
      <c r="T11" s="14">
        <v>1</v>
      </c>
      <c r="U11" s="14">
        <v>2</v>
      </c>
      <c r="V11" s="14">
        <v>1</v>
      </c>
      <c r="W11" s="14">
        <v>3</v>
      </c>
      <c r="X11" s="14">
        <v>3</v>
      </c>
      <c r="Y11" s="14">
        <v>1</v>
      </c>
      <c r="Z11" s="14">
        <v>1</v>
      </c>
      <c r="AA11" s="14">
        <v>1</v>
      </c>
      <c r="AB11" s="14"/>
      <c r="AC11" s="14">
        <v>1</v>
      </c>
      <c r="AD11" s="14">
        <v>1</v>
      </c>
      <c r="AE11" s="14"/>
      <c r="AF11" s="14"/>
      <c r="AG11" s="14"/>
      <c r="AH11" s="14"/>
      <c r="AI11" s="14"/>
      <c r="AJ11" s="14">
        <v>30</v>
      </c>
      <c r="AK11" s="14">
        <f t="shared" si="0"/>
        <v>21</v>
      </c>
      <c r="AL11" s="18">
        <f t="shared" si="1"/>
        <v>1.4285714285714286</v>
      </c>
    </row>
    <row r="12" spans="1:38" x14ac:dyDescent="0.35">
      <c r="A12" s="15" t="s">
        <v>722</v>
      </c>
      <c r="B12" s="14">
        <v>2</v>
      </c>
      <c r="C12" s="14"/>
      <c r="D12" s="14">
        <v>2</v>
      </c>
      <c r="E12" s="14"/>
      <c r="F12" s="14">
        <v>2</v>
      </c>
      <c r="G12" s="14"/>
      <c r="H12" s="14">
        <v>1</v>
      </c>
      <c r="I12" s="14">
        <v>1</v>
      </c>
      <c r="J12" s="14">
        <v>1</v>
      </c>
      <c r="K12" s="14">
        <v>3</v>
      </c>
      <c r="L12" s="14">
        <v>1</v>
      </c>
      <c r="M12" s="14">
        <v>1</v>
      </c>
      <c r="N12" s="14">
        <v>1</v>
      </c>
      <c r="O12" s="14">
        <v>2</v>
      </c>
      <c r="P12" s="14"/>
      <c r="Q12" s="14">
        <v>1</v>
      </c>
      <c r="R12" s="14">
        <v>2</v>
      </c>
      <c r="S12" s="14">
        <v>1</v>
      </c>
      <c r="T12" s="14">
        <v>2</v>
      </c>
      <c r="U12" s="14">
        <v>2</v>
      </c>
      <c r="V12" s="14"/>
      <c r="W12" s="14">
        <v>1</v>
      </c>
      <c r="X12" s="14">
        <v>4</v>
      </c>
      <c r="Y12" s="14">
        <v>1</v>
      </c>
      <c r="Z12" s="14">
        <v>3</v>
      </c>
      <c r="AA12" s="14">
        <v>3</v>
      </c>
      <c r="AB12" s="14">
        <v>2</v>
      </c>
      <c r="AC12" s="14">
        <v>1</v>
      </c>
      <c r="AD12" s="14">
        <v>1</v>
      </c>
      <c r="AE12" s="14">
        <v>2</v>
      </c>
      <c r="AF12" s="14"/>
      <c r="AG12" s="14">
        <v>2</v>
      </c>
      <c r="AH12" s="14"/>
      <c r="AI12" s="14"/>
      <c r="AJ12" s="14">
        <v>45</v>
      </c>
      <c r="AK12" s="14">
        <f t="shared" si="0"/>
        <v>26</v>
      </c>
      <c r="AL12" s="18">
        <f t="shared" si="1"/>
        <v>1.7307692307692308</v>
      </c>
    </row>
    <row r="13" spans="1:38" x14ac:dyDescent="0.35">
      <c r="A13" s="15" t="s">
        <v>714</v>
      </c>
      <c r="B13" s="14">
        <v>1</v>
      </c>
      <c r="C13" s="14"/>
      <c r="D13" s="14">
        <v>2</v>
      </c>
      <c r="E13" s="14">
        <v>1</v>
      </c>
      <c r="F13" s="14">
        <v>2</v>
      </c>
      <c r="G13" s="14">
        <v>2</v>
      </c>
      <c r="H13" s="14"/>
      <c r="I13" s="14"/>
      <c r="J13" s="14">
        <v>1</v>
      </c>
      <c r="K13" s="14">
        <v>1</v>
      </c>
      <c r="L13" s="14">
        <v>1</v>
      </c>
      <c r="M13" s="14"/>
      <c r="N13" s="14">
        <v>1</v>
      </c>
      <c r="O13" s="14">
        <v>1</v>
      </c>
      <c r="P13" s="14">
        <v>2</v>
      </c>
      <c r="Q13" s="14">
        <v>1</v>
      </c>
      <c r="R13" s="14">
        <v>2</v>
      </c>
      <c r="S13" s="14">
        <v>2</v>
      </c>
      <c r="T13" s="14">
        <v>1</v>
      </c>
      <c r="U13" s="14">
        <v>1</v>
      </c>
      <c r="V13" s="14">
        <v>2</v>
      </c>
      <c r="W13" s="14">
        <v>4</v>
      </c>
      <c r="X13" s="14">
        <v>1</v>
      </c>
      <c r="Y13" s="14"/>
      <c r="Z13" s="14">
        <v>1</v>
      </c>
      <c r="AA13" s="14"/>
      <c r="AB13" s="14"/>
      <c r="AC13" s="14">
        <v>2</v>
      </c>
      <c r="AD13" s="14">
        <v>3</v>
      </c>
      <c r="AE13" s="14">
        <v>1</v>
      </c>
      <c r="AF13" s="14">
        <v>2</v>
      </c>
      <c r="AG13" s="14"/>
      <c r="AH13" s="14"/>
      <c r="AI13" s="14"/>
      <c r="AJ13" s="14">
        <v>38</v>
      </c>
      <c r="AK13" s="14">
        <f t="shared" si="0"/>
        <v>24</v>
      </c>
      <c r="AL13" s="18">
        <f t="shared" si="1"/>
        <v>1.5833333333333333</v>
      </c>
    </row>
    <row r="14" spans="1:38" x14ac:dyDescent="0.35">
      <c r="A14" s="15" t="s">
        <v>713</v>
      </c>
      <c r="B14" s="14">
        <v>1</v>
      </c>
      <c r="C14" s="14"/>
      <c r="D14" s="14">
        <v>1</v>
      </c>
      <c r="E14" s="14">
        <v>3</v>
      </c>
      <c r="F14" s="14">
        <v>2</v>
      </c>
      <c r="G14" s="14">
        <v>1</v>
      </c>
      <c r="H14" s="14">
        <v>1</v>
      </c>
      <c r="I14" s="14">
        <v>2</v>
      </c>
      <c r="J14" s="14"/>
      <c r="K14" s="14"/>
      <c r="L14" s="14"/>
      <c r="M14" s="14"/>
      <c r="N14" s="14">
        <v>1</v>
      </c>
      <c r="O14" s="14">
        <v>1</v>
      </c>
      <c r="P14" s="14">
        <v>1</v>
      </c>
      <c r="Q14" s="14">
        <v>4</v>
      </c>
      <c r="R14" s="14">
        <v>1</v>
      </c>
      <c r="S14" s="14">
        <v>3</v>
      </c>
      <c r="T14" s="14">
        <v>3</v>
      </c>
      <c r="U14" s="14">
        <v>1</v>
      </c>
      <c r="V14" s="14">
        <v>1</v>
      </c>
      <c r="W14" s="14">
        <v>1</v>
      </c>
      <c r="X14" s="14">
        <v>3</v>
      </c>
      <c r="Y14" s="14">
        <v>4</v>
      </c>
      <c r="Z14" s="14"/>
      <c r="AA14" s="14">
        <v>2</v>
      </c>
      <c r="AB14" s="14"/>
      <c r="AC14" s="14">
        <v>1</v>
      </c>
      <c r="AD14" s="14">
        <v>4</v>
      </c>
      <c r="AE14" s="14">
        <v>3</v>
      </c>
      <c r="AF14" s="14">
        <v>3</v>
      </c>
      <c r="AG14" s="14">
        <v>1</v>
      </c>
      <c r="AH14" s="14">
        <v>1</v>
      </c>
      <c r="AI14" s="14"/>
      <c r="AJ14" s="14">
        <v>50</v>
      </c>
      <c r="AK14" s="14">
        <f t="shared" si="0"/>
        <v>26</v>
      </c>
      <c r="AL14" s="18">
        <f t="shared" si="1"/>
        <v>1.9230769230769231</v>
      </c>
    </row>
    <row r="15" spans="1:38" x14ac:dyDescent="0.35">
      <c r="A15" s="15" t="s">
        <v>723</v>
      </c>
      <c r="B15" s="14">
        <v>1</v>
      </c>
      <c r="C15" s="14">
        <v>2</v>
      </c>
      <c r="D15" s="14">
        <v>4</v>
      </c>
      <c r="E15" s="14">
        <v>1</v>
      </c>
      <c r="F15" s="14">
        <v>1</v>
      </c>
      <c r="G15" s="14">
        <v>1</v>
      </c>
      <c r="H15" s="14">
        <v>2</v>
      </c>
      <c r="I15" s="14">
        <v>3</v>
      </c>
      <c r="J15" s="14">
        <v>3</v>
      </c>
      <c r="K15" s="14">
        <v>2</v>
      </c>
      <c r="L15" s="14">
        <v>1</v>
      </c>
      <c r="M15" s="14"/>
      <c r="N15" s="14">
        <v>1</v>
      </c>
      <c r="O15" s="14">
        <v>1</v>
      </c>
      <c r="P15" s="14"/>
      <c r="Q15" s="14"/>
      <c r="R15" s="14">
        <v>1</v>
      </c>
      <c r="S15" s="14">
        <v>2</v>
      </c>
      <c r="T15" s="14">
        <v>1</v>
      </c>
      <c r="U15" s="14"/>
      <c r="V15" s="14">
        <v>1</v>
      </c>
      <c r="W15" s="14">
        <v>2</v>
      </c>
      <c r="X15" s="14">
        <v>1</v>
      </c>
      <c r="Y15" s="14">
        <v>4</v>
      </c>
      <c r="Z15" s="14">
        <v>2</v>
      </c>
      <c r="AA15" s="14">
        <v>1</v>
      </c>
      <c r="AB15" s="14">
        <v>1</v>
      </c>
      <c r="AC15" s="14"/>
      <c r="AD15" s="14">
        <v>1</v>
      </c>
      <c r="AE15" s="14"/>
      <c r="AF15" s="14"/>
      <c r="AG15" s="14">
        <v>3</v>
      </c>
      <c r="AH15" s="14">
        <v>1</v>
      </c>
      <c r="AI15" s="14"/>
      <c r="AJ15" s="14">
        <v>44</v>
      </c>
      <c r="AK15" s="14">
        <f t="shared" si="0"/>
        <v>26</v>
      </c>
      <c r="AL15" s="18">
        <f t="shared" si="1"/>
        <v>1.6923076923076923</v>
      </c>
    </row>
    <row r="16" spans="1:38" x14ac:dyDescent="0.35">
      <c r="A16" s="15" t="s">
        <v>716</v>
      </c>
      <c r="B16" s="14"/>
      <c r="C16" s="14"/>
      <c r="D16" s="14">
        <v>1</v>
      </c>
      <c r="E16" s="14">
        <v>2</v>
      </c>
      <c r="F16" s="14">
        <v>2</v>
      </c>
      <c r="G16" s="14"/>
      <c r="H16" s="14">
        <v>4</v>
      </c>
      <c r="I16" s="14">
        <v>1</v>
      </c>
      <c r="J16" s="14">
        <v>3</v>
      </c>
      <c r="K16" s="14">
        <v>1</v>
      </c>
      <c r="L16" s="14">
        <v>5</v>
      </c>
      <c r="M16" s="14"/>
      <c r="N16" s="14">
        <v>1</v>
      </c>
      <c r="O16" s="14">
        <v>2</v>
      </c>
      <c r="P16" s="14">
        <v>1</v>
      </c>
      <c r="Q16" s="14"/>
      <c r="R16" s="14"/>
      <c r="S16" s="14"/>
      <c r="T16" s="14">
        <v>3</v>
      </c>
      <c r="U16" s="14">
        <v>2</v>
      </c>
      <c r="V16" s="14">
        <v>1</v>
      </c>
      <c r="W16" s="14">
        <v>1</v>
      </c>
      <c r="X16" s="14">
        <v>1</v>
      </c>
      <c r="Y16" s="14">
        <v>2</v>
      </c>
      <c r="Z16" s="14">
        <v>2</v>
      </c>
      <c r="AA16" s="14">
        <v>1</v>
      </c>
      <c r="AB16" s="14">
        <v>3</v>
      </c>
      <c r="AC16" s="14">
        <v>1</v>
      </c>
      <c r="AD16" s="14">
        <v>1</v>
      </c>
      <c r="AE16" s="14">
        <v>1</v>
      </c>
      <c r="AF16" s="14"/>
      <c r="AG16" s="14">
        <v>2</v>
      </c>
      <c r="AH16" s="14">
        <v>2</v>
      </c>
      <c r="AI16" s="14"/>
      <c r="AJ16" s="14">
        <v>46</v>
      </c>
      <c r="AK16" s="14">
        <f t="shared" si="0"/>
        <v>25</v>
      </c>
      <c r="AL16" s="18">
        <f t="shared" si="1"/>
        <v>1.84</v>
      </c>
    </row>
    <row r="17" spans="1:38" x14ac:dyDescent="0.35">
      <c r="A17" s="15" t="s">
        <v>724</v>
      </c>
      <c r="B17" s="14">
        <v>5</v>
      </c>
      <c r="C17" s="14"/>
      <c r="D17" s="14">
        <v>1</v>
      </c>
      <c r="E17" s="14">
        <v>1</v>
      </c>
      <c r="F17" s="14">
        <v>1</v>
      </c>
      <c r="G17" s="14">
        <v>3</v>
      </c>
      <c r="H17" s="14">
        <v>1</v>
      </c>
      <c r="I17" s="14">
        <v>2</v>
      </c>
      <c r="J17" s="14">
        <v>3</v>
      </c>
      <c r="K17" s="14"/>
      <c r="L17" s="14"/>
      <c r="M17" s="14">
        <v>2</v>
      </c>
      <c r="N17" s="14"/>
      <c r="O17" s="14"/>
      <c r="P17" s="14">
        <v>2</v>
      </c>
      <c r="Q17" s="14">
        <v>1</v>
      </c>
      <c r="R17" s="14">
        <v>3</v>
      </c>
      <c r="S17" s="14">
        <v>1</v>
      </c>
      <c r="T17" s="14">
        <v>4</v>
      </c>
      <c r="U17" s="14">
        <v>3</v>
      </c>
      <c r="V17" s="14"/>
      <c r="W17" s="14">
        <v>4</v>
      </c>
      <c r="X17" s="14"/>
      <c r="Y17" s="14">
        <v>3</v>
      </c>
      <c r="Z17" s="14">
        <v>1</v>
      </c>
      <c r="AA17" s="14">
        <v>1</v>
      </c>
      <c r="AB17" s="14"/>
      <c r="AC17" s="14">
        <v>2</v>
      </c>
      <c r="AD17" s="14"/>
      <c r="AE17" s="14">
        <v>2</v>
      </c>
      <c r="AF17" s="14"/>
      <c r="AG17" s="14">
        <v>1</v>
      </c>
      <c r="AH17" s="14">
        <v>1</v>
      </c>
      <c r="AI17" s="14"/>
      <c r="AJ17" s="14">
        <v>48</v>
      </c>
      <c r="AK17" s="14">
        <f t="shared" si="0"/>
        <v>23</v>
      </c>
      <c r="AL17" s="18">
        <f t="shared" si="1"/>
        <v>2.0869565217391304</v>
      </c>
    </row>
    <row r="18" spans="1:38" x14ac:dyDescent="0.35">
      <c r="A18" s="15" t="s">
        <v>725</v>
      </c>
      <c r="B18" s="14">
        <v>1</v>
      </c>
      <c r="C18" s="14">
        <v>3</v>
      </c>
      <c r="D18" s="14">
        <v>3</v>
      </c>
      <c r="E18" s="14">
        <v>6</v>
      </c>
      <c r="F18" s="14">
        <v>1</v>
      </c>
      <c r="G18" s="14">
        <v>2</v>
      </c>
      <c r="H18" s="14">
        <v>2</v>
      </c>
      <c r="I18" s="14"/>
      <c r="J18" s="14">
        <v>1</v>
      </c>
      <c r="K18" s="14"/>
      <c r="L18" s="14">
        <v>1</v>
      </c>
      <c r="M18" s="14">
        <v>1</v>
      </c>
      <c r="N18" s="14">
        <v>1</v>
      </c>
      <c r="O18" s="14"/>
      <c r="P18" s="14">
        <v>2</v>
      </c>
      <c r="Q18" s="14"/>
      <c r="R18" s="14"/>
      <c r="S18" s="14">
        <v>1</v>
      </c>
      <c r="T18" s="14"/>
      <c r="U18" s="14">
        <v>2</v>
      </c>
      <c r="V18" s="14"/>
      <c r="W18" s="14"/>
      <c r="X18" s="14"/>
      <c r="Y18" s="14"/>
      <c r="Z18" s="14">
        <v>1</v>
      </c>
      <c r="AA18" s="14"/>
      <c r="AB18" s="14"/>
      <c r="AC18" s="14"/>
      <c r="AD18" s="14"/>
      <c r="AE18" s="14">
        <v>1</v>
      </c>
      <c r="AF18" s="14"/>
      <c r="AG18" s="14">
        <v>2</v>
      </c>
      <c r="AH18" s="14">
        <v>1</v>
      </c>
      <c r="AI18" s="14"/>
      <c r="AJ18" s="14">
        <v>32</v>
      </c>
      <c r="AK18" s="14">
        <f t="shared" si="0"/>
        <v>18</v>
      </c>
      <c r="AL18" s="18">
        <f t="shared" si="1"/>
        <v>1.7777777777777777</v>
      </c>
    </row>
    <row r="19" spans="1:38" x14ac:dyDescent="0.35">
      <c r="A19" s="15" t="s">
        <v>1426</v>
      </c>
      <c r="B19" s="14"/>
      <c r="C19" s="14"/>
      <c r="D19" s="14"/>
      <c r="E19" s="14">
        <v>1</v>
      </c>
      <c r="F19" s="14">
        <v>1</v>
      </c>
      <c r="G19" s="14"/>
      <c r="H19" s="14"/>
      <c r="I19" s="14"/>
      <c r="J19" s="14"/>
      <c r="K19" s="14"/>
      <c r="L19" s="14"/>
      <c r="M19" s="14"/>
      <c r="N19" s="14">
        <v>1</v>
      </c>
      <c r="O19" s="14"/>
      <c r="P19" s="14">
        <v>1</v>
      </c>
      <c r="Q19" s="14"/>
      <c r="R19" s="14">
        <v>1</v>
      </c>
      <c r="S19" s="14"/>
      <c r="T19" s="14"/>
      <c r="U19" s="14">
        <v>1</v>
      </c>
      <c r="V19" s="14"/>
      <c r="W19" s="14"/>
      <c r="X19" s="14"/>
      <c r="Y19" s="14"/>
      <c r="Z19" s="14"/>
      <c r="AA19" s="14"/>
      <c r="AB19" s="14">
        <v>1</v>
      </c>
      <c r="AC19" s="14"/>
      <c r="AD19" s="14">
        <v>1</v>
      </c>
      <c r="AE19" s="14"/>
      <c r="AF19" s="14"/>
      <c r="AG19" s="14"/>
      <c r="AH19" s="14"/>
      <c r="AI19" s="14"/>
      <c r="AJ19" s="14">
        <v>8</v>
      </c>
      <c r="AK19" s="14">
        <f t="shared" si="0"/>
        <v>8</v>
      </c>
      <c r="AL19" s="18">
        <f t="shared" si="1"/>
        <v>1</v>
      </c>
    </row>
    <row r="20" spans="1:38" x14ac:dyDescent="0.35">
      <c r="A20" s="15" t="s">
        <v>719</v>
      </c>
      <c r="B20" s="14">
        <v>2</v>
      </c>
      <c r="C20" s="14">
        <v>1</v>
      </c>
      <c r="D20" s="14"/>
      <c r="E20" s="14">
        <v>2</v>
      </c>
      <c r="F20" s="14"/>
      <c r="G20" s="14">
        <v>2</v>
      </c>
      <c r="H20" s="14">
        <v>1</v>
      </c>
      <c r="I20" s="14">
        <v>1</v>
      </c>
      <c r="J20" s="14"/>
      <c r="K20" s="14">
        <v>1</v>
      </c>
      <c r="L20" s="14">
        <v>1</v>
      </c>
      <c r="M20" s="14">
        <v>2</v>
      </c>
      <c r="N20" s="14">
        <v>1</v>
      </c>
      <c r="O20" s="14">
        <v>1</v>
      </c>
      <c r="P20" s="14"/>
      <c r="Q20" s="14"/>
      <c r="R20" s="14">
        <v>1</v>
      </c>
      <c r="S20" s="14">
        <v>2</v>
      </c>
      <c r="T20" s="14">
        <v>2</v>
      </c>
      <c r="U20" s="14">
        <v>2</v>
      </c>
      <c r="V20" s="14">
        <v>1</v>
      </c>
      <c r="W20" s="14">
        <v>2</v>
      </c>
      <c r="X20" s="14"/>
      <c r="Y20" s="14">
        <v>1</v>
      </c>
      <c r="Z20" s="14">
        <v>1</v>
      </c>
      <c r="AA20" s="14">
        <v>1</v>
      </c>
      <c r="AB20" s="14"/>
      <c r="AC20" s="14">
        <v>3</v>
      </c>
      <c r="AD20" s="14">
        <v>2</v>
      </c>
      <c r="AE20" s="14">
        <v>2</v>
      </c>
      <c r="AF20" s="14"/>
      <c r="AG20" s="14">
        <v>1</v>
      </c>
      <c r="AH20" s="14">
        <v>1</v>
      </c>
      <c r="AI20" s="14"/>
      <c r="AJ20" s="14">
        <v>37</v>
      </c>
      <c r="AK20" s="14">
        <f t="shared" si="0"/>
        <v>25</v>
      </c>
      <c r="AL20" s="18">
        <f t="shared" si="1"/>
        <v>1.48</v>
      </c>
    </row>
    <row r="21" spans="1:38" x14ac:dyDescent="0.35">
      <c r="A21" s="15" t="s">
        <v>1449</v>
      </c>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f t="shared" si="0"/>
        <v>0</v>
      </c>
      <c r="AL21" s="18">
        <v>0</v>
      </c>
    </row>
    <row r="22" spans="1:38" x14ac:dyDescent="0.35">
      <c r="A22" s="15" t="s">
        <v>1493</v>
      </c>
      <c r="B22" s="14">
        <v>24</v>
      </c>
      <c r="C22" s="14">
        <v>14</v>
      </c>
      <c r="D22" s="14">
        <v>25</v>
      </c>
      <c r="E22" s="14">
        <v>24</v>
      </c>
      <c r="F22" s="14">
        <v>20</v>
      </c>
      <c r="G22" s="14">
        <v>21</v>
      </c>
      <c r="H22" s="14">
        <v>21</v>
      </c>
      <c r="I22" s="14">
        <v>21</v>
      </c>
      <c r="J22" s="14">
        <v>17</v>
      </c>
      <c r="K22" s="14">
        <v>18</v>
      </c>
      <c r="L22" s="14">
        <v>16</v>
      </c>
      <c r="M22" s="14">
        <v>15</v>
      </c>
      <c r="N22" s="14">
        <v>23</v>
      </c>
      <c r="O22" s="14">
        <v>16</v>
      </c>
      <c r="P22" s="14">
        <v>23</v>
      </c>
      <c r="Q22" s="14">
        <v>14</v>
      </c>
      <c r="R22" s="14">
        <v>16</v>
      </c>
      <c r="S22" s="14">
        <v>21</v>
      </c>
      <c r="T22" s="14">
        <v>23</v>
      </c>
      <c r="U22" s="14">
        <v>24</v>
      </c>
      <c r="V22" s="14">
        <v>15</v>
      </c>
      <c r="W22" s="14">
        <v>23</v>
      </c>
      <c r="X22" s="14">
        <v>20</v>
      </c>
      <c r="Y22" s="14">
        <v>26</v>
      </c>
      <c r="Z22" s="14">
        <v>23</v>
      </c>
      <c r="AA22" s="14">
        <v>18</v>
      </c>
      <c r="AB22" s="14">
        <v>10</v>
      </c>
      <c r="AC22" s="14">
        <v>20</v>
      </c>
      <c r="AD22" s="14">
        <v>18</v>
      </c>
      <c r="AE22" s="14">
        <v>21</v>
      </c>
      <c r="AF22" s="14">
        <v>12</v>
      </c>
      <c r="AG22" s="14">
        <v>18</v>
      </c>
      <c r="AH22" s="14">
        <v>12</v>
      </c>
      <c r="AI22" s="14"/>
      <c r="AJ22" s="14">
        <v>632</v>
      </c>
      <c r="AK22" s="14">
        <f t="shared" si="0"/>
        <v>33</v>
      </c>
      <c r="AL22" s="18">
        <f>AJ22/AK22</f>
        <v>19.151515151515152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27CDC-E93A-4FC8-8855-3AB28C23753E}">
  <dimension ref="A3:E10"/>
  <sheetViews>
    <sheetView topLeftCell="A22" workbookViewId="0">
      <selection activeCell="E33" sqref="E33"/>
    </sheetView>
  </sheetViews>
  <sheetFormatPr defaultRowHeight="14.5" x14ac:dyDescent="0.35"/>
  <cols>
    <col min="1" max="1" width="10.7265625" bestFit="1" customWidth="1"/>
    <col min="2" max="2" width="19.1796875" bestFit="1" customWidth="1"/>
    <col min="3" max="3" width="16.6328125" bestFit="1" customWidth="1"/>
    <col min="4" max="4" width="24" bestFit="1" customWidth="1"/>
    <col min="5" max="5" width="21.54296875" bestFit="1" customWidth="1"/>
    <col min="6" max="6" width="19.1796875" bestFit="1" customWidth="1"/>
    <col min="7" max="7" width="16.6328125" bestFit="1" customWidth="1"/>
    <col min="8" max="8" width="19.1796875" bestFit="1" customWidth="1"/>
    <col min="9" max="9" width="16.6328125" bestFit="1" customWidth="1"/>
    <col min="10" max="10" width="19.1796875" bestFit="1" customWidth="1"/>
    <col min="11" max="11" width="16.6328125" bestFit="1" customWidth="1"/>
    <col min="12" max="12" width="19.1796875" bestFit="1" customWidth="1"/>
    <col min="13" max="13" width="16.6328125" bestFit="1" customWidth="1"/>
    <col min="14" max="14" width="19.1796875" bestFit="1" customWidth="1"/>
    <col min="15" max="15" width="16.6328125" bestFit="1" customWidth="1"/>
    <col min="16" max="16" width="24" bestFit="1" customWidth="1"/>
    <col min="17" max="17" width="21.54296875" bestFit="1" customWidth="1"/>
    <col min="18" max="19" width="10.81640625" bestFit="1" customWidth="1"/>
    <col min="20" max="20" width="8.81640625" bestFit="1" customWidth="1"/>
    <col min="21" max="21" width="9.81640625" bestFit="1" customWidth="1"/>
    <col min="22" max="22" width="9.453125" bestFit="1" customWidth="1"/>
    <col min="23" max="23" width="10.81640625" bestFit="1" customWidth="1"/>
    <col min="24" max="24" width="7.81640625" bestFit="1" customWidth="1"/>
    <col min="25" max="26" width="8.81640625" bestFit="1" customWidth="1"/>
    <col min="27" max="27" width="7.81640625" bestFit="1" customWidth="1"/>
    <col min="28" max="28" width="9.81640625" bestFit="1" customWidth="1"/>
    <col min="29" max="36" width="10.81640625" bestFit="1" customWidth="1"/>
    <col min="37" max="37" width="9.81640625" bestFit="1" customWidth="1"/>
    <col min="38" max="38" width="10.81640625" bestFit="1" customWidth="1"/>
    <col min="39" max="39" width="9.81640625" bestFit="1" customWidth="1"/>
    <col min="40" max="40" width="8.81640625" bestFit="1" customWidth="1"/>
    <col min="41" max="41" width="9.81640625" bestFit="1" customWidth="1"/>
    <col min="42" max="42" width="11.81640625" bestFit="1" customWidth="1"/>
    <col min="43" max="43" width="8.81640625" bestFit="1" customWidth="1"/>
    <col min="44" max="45" width="10.81640625" bestFit="1" customWidth="1"/>
    <col min="46" max="46" width="11.81640625" bestFit="1" customWidth="1"/>
    <col min="47" max="47" width="10.81640625" bestFit="1" customWidth="1"/>
    <col min="48" max="48" width="9.81640625" bestFit="1" customWidth="1"/>
    <col min="49" max="55" width="10.81640625" bestFit="1" customWidth="1"/>
    <col min="56" max="56" width="11.81640625" bestFit="1" customWidth="1"/>
    <col min="57" max="57" width="6.81640625" bestFit="1" customWidth="1"/>
    <col min="58" max="58" width="7.81640625" bestFit="1" customWidth="1"/>
    <col min="59" max="59" width="9.81640625" bestFit="1" customWidth="1"/>
    <col min="60" max="60" width="10.81640625" bestFit="1" customWidth="1"/>
    <col min="61" max="61" width="7.81640625" bestFit="1" customWidth="1"/>
    <col min="62" max="63" width="10.81640625" bestFit="1" customWidth="1"/>
    <col min="64" max="65" width="11.81640625" bestFit="1" customWidth="1"/>
    <col min="66" max="66" width="10.81640625" bestFit="1" customWidth="1"/>
    <col min="67" max="67" width="11.81640625" bestFit="1" customWidth="1"/>
    <col min="68" max="68" width="10.81640625" bestFit="1" customWidth="1"/>
    <col min="69" max="69" width="8.81640625" bestFit="1" customWidth="1"/>
    <col min="70" max="70" width="11.81640625" bestFit="1" customWidth="1"/>
    <col min="71" max="73" width="10.81640625" bestFit="1" customWidth="1"/>
    <col min="74" max="74" width="11.81640625" bestFit="1" customWidth="1"/>
    <col min="75" max="75" width="10.81640625" bestFit="1" customWidth="1"/>
    <col min="76" max="77" width="11.81640625" bestFit="1" customWidth="1"/>
    <col min="78" max="78" width="9.81640625" bestFit="1" customWidth="1"/>
    <col min="79" max="80" width="10.81640625" bestFit="1" customWidth="1"/>
    <col min="81" max="81" width="11.81640625" bestFit="1" customWidth="1"/>
    <col min="82" max="82" width="9.81640625" bestFit="1" customWidth="1"/>
    <col min="83" max="84" width="11.81640625" bestFit="1" customWidth="1"/>
    <col min="85" max="85" width="7.81640625" bestFit="1" customWidth="1"/>
    <col min="86" max="87" width="11.81640625" bestFit="1" customWidth="1"/>
    <col min="88" max="88" width="10.81640625" bestFit="1" customWidth="1"/>
    <col min="89" max="89" width="11.81640625" bestFit="1" customWidth="1"/>
    <col min="90" max="90" width="10.81640625" bestFit="1" customWidth="1"/>
    <col min="91" max="94" width="11.81640625" bestFit="1" customWidth="1"/>
    <col min="95" max="95" width="7.81640625" bestFit="1" customWidth="1"/>
    <col min="96" max="97" width="10.81640625" bestFit="1" customWidth="1"/>
    <col min="98" max="98" width="9.81640625" bestFit="1" customWidth="1"/>
    <col min="99" max="99" width="7.81640625" bestFit="1" customWidth="1"/>
    <col min="100" max="100" width="10.81640625" bestFit="1" customWidth="1"/>
    <col min="101" max="101" width="9.81640625" bestFit="1" customWidth="1"/>
    <col min="102" max="102" width="10.81640625" bestFit="1" customWidth="1"/>
    <col min="103" max="103" width="9.81640625" bestFit="1" customWidth="1"/>
    <col min="104" max="107" width="11.81640625" bestFit="1" customWidth="1"/>
    <col min="108" max="108" width="10.81640625" bestFit="1" customWidth="1"/>
    <col min="109" max="112" width="11.81640625" bestFit="1" customWidth="1"/>
    <col min="113" max="113" width="10.81640625" bestFit="1" customWidth="1"/>
    <col min="114" max="114" width="11.81640625" bestFit="1" customWidth="1"/>
    <col min="115" max="115" width="10.81640625" bestFit="1" customWidth="1"/>
    <col min="116" max="117" width="11.81640625" bestFit="1" customWidth="1"/>
    <col min="118" max="118" width="10.81640625" bestFit="1" customWidth="1"/>
    <col min="119" max="119" width="11.81640625" bestFit="1" customWidth="1"/>
    <col min="120" max="120" width="10.81640625" bestFit="1" customWidth="1"/>
    <col min="121" max="121" width="11.81640625" bestFit="1" customWidth="1"/>
    <col min="122" max="122" width="9.81640625" bestFit="1" customWidth="1"/>
    <col min="123" max="124" width="11.81640625" bestFit="1" customWidth="1"/>
    <col min="125" max="125" width="10.81640625" bestFit="1" customWidth="1"/>
    <col min="126" max="126" width="11.81640625" bestFit="1" customWidth="1"/>
    <col min="127" max="128" width="10.81640625" bestFit="1" customWidth="1"/>
    <col min="129" max="130" width="11.81640625" bestFit="1" customWidth="1"/>
    <col min="131" max="131" width="8.81640625" bestFit="1" customWidth="1"/>
    <col min="132" max="132" width="11.81640625" bestFit="1" customWidth="1"/>
    <col min="133" max="133" width="10.81640625" bestFit="1" customWidth="1"/>
    <col min="134" max="134" width="9.81640625" bestFit="1" customWidth="1"/>
    <col min="135" max="135" width="11.81640625" bestFit="1" customWidth="1"/>
    <col min="136" max="136" width="10.81640625" bestFit="1" customWidth="1"/>
    <col min="137" max="137" width="11.81640625" bestFit="1" customWidth="1"/>
    <col min="138" max="138" width="10.81640625" bestFit="1" customWidth="1"/>
    <col min="139" max="139" width="9.81640625" bestFit="1" customWidth="1"/>
    <col min="140" max="140" width="11.81640625" bestFit="1" customWidth="1"/>
    <col min="141" max="141" width="7.81640625" bestFit="1" customWidth="1"/>
    <col min="142" max="142" width="10.81640625" bestFit="1" customWidth="1"/>
    <col min="143" max="143" width="11.81640625" bestFit="1" customWidth="1"/>
    <col min="144" max="146" width="10.81640625" bestFit="1" customWidth="1"/>
    <col min="147" max="147" width="11.81640625" bestFit="1" customWidth="1"/>
    <col min="148" max="148" width="10.81640625" bestFit="1" customWidth="1"/>
    <col min="149" max="149" width="11.81640625" bestFit="1" customWidth="1"/>
    <col min="150" max="150" width="10.81640625" bestFit="1" customWidth="1"/>
    <col min="151" max="153" width="11.81640625" bestFit="1" customWidth="1"/>
    <col min="154" max="154" width="8.81640625" bestFit="1" customWidth="1"/>
    <col min="155" max="157" width="11.81640625" bestFit="1" customWidth="1"/>
    <col min="158" max="158" width="10.81640625" bestFit="1" customWidth="1"/>
    <col min="159" max="159" width="11.81640625" bestFit="1" customWidth="1"/>
    <col min="160" max="160" width="11.453125" bestFit="1" customWidth="1"/>
    <col min="161" max="161" width="10.453125" bestFit="1" customWidth="1"/>
    <col min="162" max="162" width="11.453125" bestFit="1" customWidth="1"/>
    <col min="163" max="163" width="10.453125" bestFit="1" customWidth="1"/>
    <col min="164" max="164" width="11.81640625" bestFit="1" customWidth="1"/>
    <col min="165" max="167" width="10.453125" bestFit="1" customWidth="1"/>
    <col min="168" max="168" width="11.453125" bestFit="1" customWidth="1"/>
    <col min="169" max="169" width="9.453125" bestFit="1" customWidth="1"/>
    <col min="170" max="172" width="10.81640625" bestFit="1" customWidth="1"/>
    <col min="173" max="173" width="9.453125" bestFit="1" customWidth="1"/>
    <col min="174" max="175" width="10.453125" bestFit="1" customWidth="1"/>
    <col min="176" max="176" width="10.81640625" bestFit="1" customWidth="1"/>
    <col min="177" max="177" width="9.81640625" bestFit="1" customWidth="1"/>
    <col min="178" max="178" width="10.81640625" bestFit="1" customWidth="1"/>
    <col min="179" max="179" width="8.81640625" bestFit="1" customWidth="1"/>
    <col min="180" max="181" width="9.81640625" bestFit="1" customWidth="1"/>
    <col min="182" max="183" width="8.81640625" bestFit="1" customWidth="1"/>
    <col min="184" max="184" width="7.81640625" bestFit="1" customWidth="1"/>
    <col min="185" max="185" width="10.81640625" bestFit="1" customWidth="1"/>
    <col min="186" max="186" width="7.81640625" bestFit="1" customWidth="1"/>
    <col min="187" max="187" width="9.81640625" bestFit="1" customWidth="1"/>
    <col min="188" max="188" width="10.81640625" bestFit="1" customWidth="1"/>
    <col min="189" max="189" width="9.81640625" bestFit="1" customWidth="1"/>
    <col min="190" max="197" width="10.81640625" bestFit="1" customWidth="1"/>
    <col min="198" max="198" width="8.81640625" bestFit="1" customWidth="1"/>
    <col min="199" max="205" width="10.81640625" bestFit="1" customWidth="1"/>
    <col min="206" max="206" width="7.81640625" bestFit="1" customWidth="1"/>
    <col min="207" max="207" width="10.81640625" bestFit="1" customWidth="1"/>
    <col min="208" max="208" width="8.81640625" bestFit="1" customWidth="1"/>
    <col min="209" max="209" width="10.81640625" bestFit="1" customWidth="1"/>
    <col min="210" max="210" width="9.81640625" bestFit="1" customWidth="1"/>
    <col min="211" max="211" width="11.81640625" bestFit="1" customWidth="1"/>
    <col min="212" max="213" width="10.81640625" bestFit="1" customWidth="1"/>
    <col min="214" max="214" width="11.81640625" bestFit="1" customWidth="1"/>
    <col min="215" max="217" width="9.81640625" bestFit="1" customWidth="1"/>
    <col min="218" max="220" width="11.81640625" bestFit="1" customWidth="1"/>
    <col min="221" max="221" width="9.81640625" bestFit="1" customWidth="1"/>
    <col min="222" max="224" width="10.81640625" bestFit="1" customWidth="1"/>
    <col min="225" max="225" width="7.81640625" bestFit="1" customWidth="1"/>
    <col min="226" max="226" width="11.81640625" bestFit="1" customWidth="1"/>
    <col min="227" max="227" width="10.81640625" bestFit="1" customWidth="1"/>
    <col min="228" max="228" width="9.81640625" bestFit="1" customWidth="1"/>
    <col min="229" max="229" width="11.81640625" bestFit="1" customWidth="1"/>
    <col min="230" max="230" width="8.81640625" bestFit="1" customWidth="1"/>
    <col min="231" max="231" width="10.81640625" bestFit="1" customWidth="1"/>
    <col min="232" max="232" width="7.81640625" bestFit="1" customWidth="1"/>
    <col min="233" max="233" width="11.81640625" bestFit="1" customWidth="1"/>
    <col min="234" max="234" width="9.81640625" bestFit="1" customWidth="1"/>
    <col min="235" max="235" width="10.81640625" bestFit="1" customWidth="1"/>
    <col min="236" max="236" width="9.81640625" bestFit="1" customWidth="1"/>
    <col min="237" max="237" width="8.81640625" bestFit="1" customWidth="1"/>
    <col min="238" max="238" width="10.81640625" bestFit="1" customWidth="1"/>
    <col min="239" max="241" width="11.81640625" bestFit="1" customWidth="1"/>
    <col min="242" max="242" width="10.81640625" bestFit="1" customWidth="1"/>
    <col min="243" max="244" width="9.81640625" bestFit="1" customWidth="1"/>
    <col min="245" max="245" width="11.81640625" bestFit="1" customWidth="1"/>
    <col min="246" max="246" width="8.81640625" bestFit="1" customWidth="1"/>
    <col min="247" max="247" width="11.81640625" bestFit="1" customWidth="1"/>
    <col min="248" max="248" width="9.81640625" bestFit="1" customWidth="1"/>
    <col min="249" max="250" width="11.81640625" bestFit="1" customWidth="1"/>
    <col min="251" max="251" width="10.81640625" bestFit="1" customWidth="1"/>
    <col min="252" max="252" width="11.81640625" bestFit="1" customWidth="1"/>
    <col min="253" max="253" width="10.81640625" bestFit="1" customWidth="1"/>
    <col min="254" max="254" width="8.81640625" bestFit="1" customWidth="1"/>
    <col min="255" max="255" width="10.81640625" bestFit="1" customWidth="1"/>
    <col min="256" max="256" width="9.81640625" bestFit="1" customWidth="1"/>
    <col min="257" max="258" width="11.81640625" bestFit="1" customWidth="1"/>
    <col min="259" max="259" width="10.81640625" bestFit="1" customWidth="1"/>
    <col min="260" max="263" width="11.81640625" bestFit="1" customWidth="1"/>
    <col min="264" max="264" width="10.81640625" bestFit="1" customWidth="1"/>
    <col min="265" max="265" width="11.81640625" bestFit="1" customWidth="1"/>
    <col min="266" max="266" width="9.81640625" bestFit="1" customWidth="1"/>
    <col min="267" max="268" width="11.81640625" bestFit="1" customWidth="1"/>
    <col min="269" max="269" width="9.81640625" bestFit="1" customWidth="1"/>
    <col min="270" max="270" width="11.81640625" bestFit="1" customWidth="1"/>
    <col min="271" max="271" width="9.81640625" bestFit="1" customWidth="1"/>
    <col min="272" max="273" width="11.81640625" bestFit="1" customWidth="1"/>
    <col min="274" max="274" width="9.81640625" bestFit="1" customWidth="1"/>
    <col min="275" max="278" width="11.81640625" bestFit="1" customWidth="1"/>
    <col min="279" max="279" width="10.81640625" bestFit="1" customWidth="1"/>
    <col min="280" max="280" width="14.81640625" bestFit="1" customWidth="1"/>
    <col min="281" max="281" width="13.1796875" bestFit="1" customWidth="1"/>
    <col min="282" max="282" width="11.81640625" bestFit="1" customWidth="1"/>
    <col min="283" max="283" width="9.453125" bestFit="1" customWidth="1"/>
    <col min="284" max="284" width="10.453125" bestFit="1" customWidth="1"/>
    <col min="285" max="287" width="11.81640625" bestFit="1" customWidth="1"/>
    <col min="288" max="288" width="8.453125" bestFit="1" customWidth="1"/>
    <col min="289" max="289" width="8.81640625" bestFit="1" customWidth="1"/>
    <col min="290" max="290" width="8.453125" bestFit="1" customWidth="1"/>
    <col min="291" max="291" width="11.453125" bestFit="1" customWidth="1"/>
    <col min="292" max="292" width="11.81640625" bestFit="1" customWidth="1"/>
    <col min="293" max="293" width="11.453125" bestFit="1" customWidth="1"/>
    <col min="294" max="295" width="9.81640625" bestFit="1" customWidth="1"/>
    <col min="296" max="296" width="11.81640625" bestFit="1" customWidth="1"/>
    <col min="297" max="297" width="10.81640625" bestFit="1" customWidth="1"/>
    <col min="298" max="299" width="9.81640625" bestFit="1" customWidth="1"/>
    <col min="300" max="300" width="10.81640625" bestFit="1" customWidth="1"/>
    <col min="301" max="301" width="9.81640625" bestFit="1" customWidth="1"/>
    <col min="302" max="302" width="8.81640625" bestFit="1" customWidth="1"/>
    <col min="303" max="303" width="9.453125" bestFit="1" customWidth="1"/>
    <col min="304" max="305" width="10.81640625" bestFit="1" customWidth="1"/>
    <col min="306" max="307" width="9.81640625" bestFit="1" customWidth="1"/>
    <col min="308" max="308" width="8.81640625" bestFit="1" customWidth="1"/>
    <col min="309" max="309" width="10.81640625" bestFit="1" customWidth="1"/>
    <col min="310" max="311" width="8.81640625" bestFit="1" customWidth="1"/>
    <col min="312" max="312" width="6.81640625" bestFit="1" customWidth="1"/>
    <col min="313" max="313" width="10.81640625" bestFit="1" customWidth="1"/>
    <col min="314" max="314" width="9.81640625" bestFit="1" customWidth="1"/>
    <col min="315" max="315" width="6.81640625" bestFit="1" customWidth="1"/>
    <col min="316" max="316" width="8.81640625" bestFit="1" customWidth="1"/>
    <col min="317" max="321" width="10.81640625" bestFit="1" customWidth="1"/>
    <col min="322" max="322" width="9.81640625" bestFit="1" customWidth="1"/>
    <col min="323" max="323" width="11.81640625" bestFit="1" customWidth="1"/>
    <col min="324" max="327" width="10.81640625" bestFit="1" customWidth="1"/>
    <col min="328" max="328" width="11.81640625" bestFit="1" customWidth="1"/>
    <col min="329" max="329" width="6.81640625" bestFit="1" customWidth="1"/>
    <col min="330" max="331" width="10.81640625" bestFit="1" customWidth="1"/>
    <col min="332" max="332" width="6.81640625" bestFit="1" customWidth="1"/>
    <col min="333" max="333" width="10.81640625" bestFit="1" customWidth="1"/>
    <col min="334" max="334" width="7.81640625" bestFit="1" customWidth="1"/>
    <col min="335" max="335" width="11.81640625" bestFit="1" customWidth="1"/>
    <col min="336" max="336" width="10.81640625" bestFit="1" customWidth="1"/>
    <col min="337" max="337" width="11.81640625" bestFit="1" customWidth="1"/>
    <col min="338" max="338" width="8.81640625" bestFit="1" customWidth="1"/>
    <col min="339" max="339" width="10.81640625" bestFit="1" customWidth="1"/>
    <col min="340" max="340" width="9.81640625" bestFit="1" customWidth="1"/>
    <col min="341" max="341" width="11.81640625" bestFit="1" customWidth="1"/>
    <col min="342" max="343" width="10.81640625" bestFit="1" customWidth="1"/>
    <col min="344" max="345" width="9.81640625" bestFit="1" customWidth="1"/>
    <col min="346" max="346" width="11.81640625" bestFit="1" customWidth="1"/>
    <col min="347" max="347" width="9.81640625" bestFit="1" customWidth="1"/>
    <col min="348" max="350" width="10.81640625" bestFit="1" customWidth="1"/>
    <col min="351" max="351" width="11.81640625" bestFit="1" customWidth="1"/>
    <col min="352" max="352" width="10.81640625" bestFit="1" customWidth="1"/>
    <col min="353" max="353" width="9.81640625" bestFit="1" customWidth="1"/>
    <col min="354" max="354" width="11.81640625" bestFit="1" customWidth="1"/>
    <col min="355" max="355" width="10.81640625" bestFit="1" customWidth="1"/>
    <col min="356" max="357" width="11.81640625" bestFit="1" customWidth="1"/>
    <col min="358" max="358" width="10.81640625" bestFit="1" customWidth="1"/>
    <col min="359" max="359" width="11.81640625" bestFit="1" customWidth="1"/>
    <col min="360" max="360" width="10.81640625" bestFit="1" customWidth="1"/>
    <col min="361" max="361" width="11.81640625" bestFit="1" customWidth="1"/>
    <col min="362" max="362" width="10.81640625" bestFit="1" customWidth="1"/>
    <col min="363" max="363" width="11.81640625" bestFit="1" customWidth="1"/>
    <col min="364" max="364" width="8.81640625" bestFit="1" customWidth="1"/>
    <col min="365" max="365" width="10.81640625" bestFit="1" customWidth="1"/>
    <col min="366" max="366" width="11.81640625" bestFit="1" customWidth="1"/>
    <col min="367" max="367" width="9.81640625" bestFit="1" customWidth="1"/>
    <col min="368" max="369" width="11.81640625" bestFit="1" customWidth="1"/>
    <col min="370" max="370" width="10.81640625" bestFit="1" customWidth="1"/>
    <col min="371" max="373" width="11.81640625" bestFit="1" customWidth="1"/>
    <col min="374" max="374" width="9.81640625" bestFit="1" customWidth="1"/>
    <col min="375" max="375" width="11.81640625" bestFit="1" customWidth="1"/>
    <col min="376" max="376" width="10.81640625" bestFit="1" customWidth="1"/>
    <col min="377" max="379" width="11.81640625" bestFit="1" customWidth="1"/>
    <col min="380" max="380" width="7.81640625" bestFit="1" customWidth="1"/>
    <col min="381" max="382" width="10.81640625" bestFit="1" customWidth="1"/>
    <col min="383" max="383" width="9.81640625" bestFit="1" customWidth="1"/>
    <col min="384" max="385" width="11.81640625" bestFit="1" customWidth="1"/>
    <col min="386" max="386" width="8.81640625" bestFit="1" customWidth="1"/>
    <col min="387" max="388" width="11.81640625" bestFit="1" customWidth="1"/>
    <col min="389" max="390" width="10.81640625" bestFit="1" customWidth="1"/>
    <col min="391" max="391" width="9.81640625" bestFit="1" customWidth="1"/>
    <col min="392" max="396" width="11.81640625" bestFit="1" customWidth="1"/>
    <col min="397" max="397" width="10.81640625" bestFit="1" customWidth="1"/>
    <col min="398" max="398" width="11.81640625" bestFit="1" customWidth="1"/>
    <col min="399" max="401" width="10.81640625" bestFit="1" customWidth="1"/>
    <col min="402" max="403" width="11.81640625" bestFit="1" customWidth="1"/>
    <col min="404" max="404" width="10.81640625" bestFit="1" customWidth="1"/>
    <col min="405" max="405" width="8.81640625" bestFit="1" customWidth="1"/>
    <col min="406" max="406" width="16.1796875" bestFit="1" customWidth="1"/>
    <col min="407" max="407" width="12.453125" bestFit="1" customWidth="1"/>
    <col min="408" max="410" width="10.453125" bestFit="1" customWidth="1"/>
    <col min="411" max="411" width="9.81640625" bestFit="1" customWidth="1"/>
    <col min="412" max="413" width="11.81640625" bestFit="1" customWidth="1"/>
    <col min="414" max="414" width="10.81640625" bestFit="1" customWidth="1"/>
    <col min="415" max="415" width="7.81640625" bestFit="1" customWidth="1"/>
    <col min="416" max="416" width="9.81640625" bestFit="1" customWidth="1"/>
    <col min="417" max="417" width="9.453125" bestFit="1" customWidth="1"/>
    <col min="418" max="418" width="10.81640625" bestFit="1" customWidth="1"/>
    <col min="419" max="419" width="9.81640625" bestFit="1" customWidth="1"/>
    <col min="420" max="421" width="8.81640625" bestFit="1" customWidth="1"/>
    <col min="422" max="422" width="9.81640625" bestFit="1" customWidth="1"/>
    <col min="423" max="423" width="10.81640625" bestFit="1" customWidth="1"/>
    <col min="424" max="424" width="9.81640625" bestFit="1" customWidth="1"/>
    <col min="425" max="426" width="10.81640625" bestFit="1" customWidth="1"/>
    <col min="427" max="427" width="9.81640625" bestFit="1" customWidth="1"/>
    <col min="428" max="428" width="10.81640625" bestFit="1" customWidth="1"/>
    <col min="429" max="430" width="9.81640625" bestFit="1" customWidth="1"/>
    <col min="431" max="431" width="10.81640625" bestFit="1" customWidth="1"/>
    <col min="432" max="432" width="11.81640625" bestFit="1" customWidth="1"/>
    <col min="433" max="434" width="9.81640625" bestFit="1" customWidth="1"/>
    <col min="435" max="435" width="8.81640625" bestFit="1" customWidth="1"/>
    <col min="436" max="436" width="10.81640625" bestFit="1" customWidth="1"/>
    <col min="437" max="437" width="6.81640625" bestFit="1" customWidth="1"/>
    <col min="438" max="438" width="9.81640625" bestFit="1" customWidth="1"/>
    <col min="439" max="439" width="10.81640625" bestFit="1" customWidth="1"/>
    <col min="440" max="440" width="7.81640625" bestFit="1" customWidth="1"/>
    <col min="441" max="441" width="10.81640625" bestFit="1" customWidth="1"/>
    <col min="442" max="442" width="11.81640625" bestFit="1" customWidth="1"/>
    <col min="443" max="444" width="9.81640625" bestFit="1" customWidth="1"/>
    <col min="445" max="446" width="8.81640625" bestFit="1" customWidth="1"/>
    <col min="447" max="447" width="9.81640625" bestFit="1" customWidth="1"/>
    <col min="448" max="448" width="10.81640625" bestFit="1" customWidth="1"/>
    <col min="449" max="449" width="6.81640625" bestFit="1" customWidth="1"/>
    <col min="450" max="450" width="10.81640625" bestFit="1" customWidth="1"/>
    <col min="451" max="451" width="7.81640625" bestFit="1" customWidth="1"/>
    <col min="452" max="452" width="8.81640625" bestFit="1" customWidth="1"/>
    <col min="453" max="454" width="9.81640625" bestFit="1" customWidth="1"/>
    <col min="455" max="455" width="11.81640625" bestFit="1" customWidth="1"/>
    <col min="456" max="456" width="8.81640625" bestFit="1" customWidth="1"/>
    <col min="457" max="457" width="9.81640625" bestFit="1" customWidth="1"/>
    <col min="458" max="458" width="11.81640625" bestFit="1" customWidth="1"/>
    <col min="459" max="459" width="7.81640625" bestFit="1" customWidth="1"/>
    <col min="460" max="462" width="10.81640625" bestFit="1" customWidth="1"/>
    <col min="463" max="463" width="11.81640625" bestFit="1" customWidth="1"/>
    <col min="464" max="464" width="10.81640625" bestFit="1" customWidth="1"/>
    <col min="465" max="466" width="9.81640625" bestFit="1" customWidth="1"/>
    <col min="467" max="467" width="11.81640625" bestFit="1" customWidth="1"/>
    <col min="468" max="468" width="9.81640625" bestFit="1" customWidth="1"/>
    <col min="469" max="469" width="11.81640625" bestFit="1" customWidth="1"/>
    <col min="470" max="470" width="8.81640625" bestFit="1" customWidth="1"/>
    <col min="471" max="474" width="11.81640625" bestFit="1" customWidth="1"/>
    <col min="475" max="475" width="10.81640625" bestFit="1" customWidth="1"/>
    <col min="476" max="479" width="11.81640625" bestFit="1" customWidth="1"/>
    <col min="480" max="480" width="8.81640625" bestFit="1" customWidth="1"/>
    <col min="481" max="481" width="11.81640625" bestFit="1" customWidth="1"/>
    <col min="482" max="482" width="10.81640625" bestFit="1" customWidth="1"/>
    <col min="483" max="483" width="11.81640625" bestFit="1" customWidth="1"/>
    <col min="484" max="484" width="10.81640625" bestFit="1" customWidth="1"/>
    <col min="485" max="485" width="11.81640625" bestFit="1" customWidth="1"/>
    <col min="486" max="486" width="9.81640625" bestFit="1" customWidth="1"/>
    <col min="487" max="487" width="10.81640625" bestFit="1" customWidth="1"/>
    <col min="488" max="488" width="8.81640625" bestFit="1" customWidth="1"/>
    <col min="489" max="489" width="10.81640625" bestFit="1" customWidth="1"/>
    <col min="490" max="490" width="11.81640625" bestFit="1" customWidth="1"/>
    <col min="491" max="494" width="10.81640625" bestFit="1" customWidth="1"/>
    <col min="495" max="496" width="11.81640625" bestFit="1" customWidth="1"/>
    <col min="497" max="499" width="10.81640625" bestFit="1" customWidth="1"/>
    <col min="500" max="501" width="11.81640625" bestFit="1" customWidth="1"/>
    <col min="502" max="502" width="10.81640625" bestFit="1" customWidth="1"/>
    <col min="503" max="508" width="11.81640625" bestFit="1" customWidth="1"/>
    <col min="509" max="509" width="10.81640625" bestFit="1" customWidth="1"/>
    <col min="510" max="510" width="11.81640625" bestFit="1" customWidth="1"/>
    <col min="511" max="511" width="8.81640625" bestFit="1" customWidth="1"/>
    <col min="512" max="513" width="9.81640625" bestFit="1" customWidth="1"/>
    <col min="514" max="514" width="11.81640625" bestFit="1" customWidth="1"/>
    <col min="515" max="516" width="8.81640625" bestFit="1" customWidth="1"/>
    <col min="517" max="517" width="11.81640625" bestFit="1" customWidth="1"/>
    <col min="518" max="518" width="12.453125" bestFit="1" customWidth="1"/>
    <col min="519" max="519" width="11.453125" bestFit="1" customWidth="1"/>
    <col min="520" max="520" width="10.81640625" bestFit="1" customWidth="1"/>
    <col min="521" max="524" width="11.81640625" bestFit="1" customWidth="1"/>
    <col min="525" max="525" width="8.81640625" bestFit="1" customWidth="1"/>
    <col min="526" max="526" width="11.81640625" bestFit="1" customWidth="1"/>
    <col min="527" max="528" width="10.81640625" bestFit="1" customWidth="1"/>
    <col min="529" max="529" width="11.453125" bestFit="1" customWidth="1"/>
    <col min="530" max="531" width="11.81640625" bestFit="1" customWidth="1"/>
    <col min="532" max="532" width="11.453125" bestFit="1" customWidth="1"/>
    <col min="533" max="533" width="8.453125" bestFit="1" customWidth="1"/>
    <col min="534" max="535" width="10.81640625" bestFit="1" customWidth="1"/>
    <col min="536" max="536" width="11.81640625" bestFit="1" customWidth="1"/>
    <col min="537" max="537" width="10.81640625" bestFit="1" customWidth="1"/>
    <col min="538" max="538" width="10.453125" bestFit="1" customWidth="1"/>
    <col min="539" max="540" width="10.81640625" bestFit="1" customWidth="1"/>
    <col min="541" max="541" width="9.81640625" bestFit="1" customWidth="1"/>
    <col min="542" max="542" width="11.81640625" bestFit="1" customWidth="1"/>
    <col min="543" max="543" width="10.81640625" bestFit="1" customWidth="1"/>
    <col min="544" max="544" width="8.81640625" bestFit="1" customWidth="1"/>
    <col min="545" max="546" width="9.81640625" bestFit="1" customWidth="1"/>
    <col min="547" max="547" width="7.81640625" bestFit="1" customWidth="1"/>
    <col min="548" max="548" width="8.81640625" bestFit="1" customWidth="1"/>
    <col min="549" max="549" width="9.81640625" bestFit="1" customWidth="1"/>
    <col min="550" max="550" width="11.81640625" bestFit="1" customWidth="1"/>
    <col min="551" max="551" width="10.81640625" bestFit="1" customWidth="1"/>
    <col min="552" max="552" width="11.81640625" bestFit="1" customWidth="1"/>
    <col min="553" max="554" width="10.81640625" bestFit="1" customWidth="1"/>
    <col min="555" max="555" width="8.81640625" bestFit="1" customWidth="1"/>
    <col min="556" max="556" width="10.81640625" bestFit="1" customWidth="1"/>
    <col min="557" max="557" width="9.81640625" bestFit="1" customWidth="1"/>
    <col min="558" max="558" width="11.81640625" bestFit="1" customWidth="1"/>
    <col min="559" max="559" width="9.81640625" bestFit="1" customWidth="1"/>
    <col min="560" max="560" width="10.81640625" bestFit="1" customWidth="1"/>
    <col min="561" max="561" width="7.81640625" bestFit="1" customWidth="1"/>
    <col min="562" max="562" width="9.81640625" bestFit="1" customWidth="1"/>
    <col min="563" max="563" width="7.81640625" bestFit="1" customWidth="1"/>
    <col min="564" max="564" width="10.81640625" bestFit="1" customWidth="1"/>
    <col min="565" max="565" width="11.81640625" bestFit="1" customWidth="1"/>
    <col min="566" max="569" width="10.81640625" bestFit="1" customWidth="1"/>
    <col min="570" max="570" width="9.81640625" bestFit="1" customWidth="1"/>
    <col min="571" max="571" width="10.81640625" bestFit="1" customWidth="1"/>
    <col min="572" max="572" width="9.81640625" bestFit="1" customWidth="1"/>
    <col min="573" max="576" width="10.81640625" bestFit="1" customWidth="1"/>
    <col min="577" max="577" width="11.81640625" bestFit="1" customWidth="1"/>
    <col min="578" max="579" width="10.81640625" bestFit="1" customWidth="1"/>
    <col min="580" max="580" width="9.81640625" bestFit="1" customWidth="1"/>
    <col min="581" max="583" width="10.81640625" bestFit="1" customWidth="1"/>
    <col min="584" max="584" width="11.81640625" bestFit="1" customWidth="1"/>
    <col min="585" max="585" width="10.81640625" bestFit="1" customWidth="1"/>
    <col min="586" max="586" width="9.81640625" bestFit="1" customWidth="1"/>
    <col min="587" max="590" width="8.81640625" bestFit="1" customWidth="1"/>
    <col min="591" max="591" width="10.81640625" bestFit="1" customWidth="1"/>
    <col min="592" max="592" width="8.81640625" bestFit="1" customWidth="1"/>
    <col min="593" max="593" width="10.81640625" bestFit="1" customWidth="1"/>
    <col min="594" max="595" width="11.81640625" bestFit="1" customWidth="1"/>
    <col min="596" max="596" width="10.81640625" bestFit="1" customWidth="1"/>
    <col min="597" max="597" width="11.81640625" bestFit="1" customWidth="1"/>
    <col min="598" max="602" width="10.81640625" bestFit="1" customWidth="1"/>
    <col min="603" max="603" width="8.81640625" bestFit="1" customWidth="1"/>
    <col min="604" max="604" width="11.81640625" bestFit="1" customWidth="1"/>
    <col min="605" max="606" width="10.81640625" bestFit="1" customWidth="1"/>
    <col min="607" max="607" width="8.81640625" bestFit="1" customWidth="1"/>
    <col min="608" max="611" width="10.81640625" bestFit="1" customWidth="1"/>
    <col min="612" max="613" width="11.81640625" bestFit="1" customWidth="1"/>
    <col min="614" max="614" width="10.81640625" bestFit="1" customWidth="1"/>
    <col min="615" max="616" width="11.81640625" bestFit="1" customWidth="1"/>
    <col min="617" max="617" width="9.81640625" bestFit="1" customWidth="1"/>
    <col min="618" max="618" width="11.81640625" bestFit="1" customWidth="1"/>
    <col min="619" max="619" width="9.81640625" bestFit="1" customWidth="1"/>
    <col min="620" max="621" width="11.81640625" bestFit="1" customWidth="1"/>
    <col min="622" max="622" width="7.81640625" bestFit="1" customWidth="1"/>
    <col min="623" max="623" width="8.81640625" bestFit="1" customWidth="1"/>
    <col min="624" max="625" width="11.81640625" bestFit="1" customWidth="1"/>
    <col min="626" max="626" width="9.81640625" bestFit="1" customWidth="1"/>
    <col min="627" max="627" width="8.81640625" bestFit="1" customWidth="1"/>
    <col min="628" max="628" width="10.81640625" bestFit="1" customWidth="1"/>
    <col min="629" max="629" width="9.81640625" bestFit="1" customWidth="1"/>
    <col min="630" max="630" width="11.81640625" bestFit="1" customWidth="1"/>
    <col min="631" max="631" width="10.81640625" bestFit="1" customWidth="1"/>
    <col min="632" max="632" width="9.81640625" bestFit="1" customWidth="1"/>
    <col min="633" max="633" width="8.81640625" bestFit="1" customWidth="1"/>
    <col min="634" max="634" width="11.81640625" bestFit="1" customWidth="1"/>
    <col min="635" max="635" width="10.81640625" bestFit="1" customWidth="1"/>
    <col min="636" max="636" width="8.81640625" bestFit="1" customWidth="1"/>
    <col min="637" max="638" width="11.81640625" bestFit="1" customWidth="1"/>
    <col min="639" max="639" width="13.7265625" bestFit="1" customWidth="1"/>
    <col min="640" max="640" width="8.54296875" bestFit="1" customWidth="1"/>
    <col min="641" max="641" width="11.453125" bestFit="1" customWidth="1"/>
    <col min="642" max="642" width="11.81640625" bestFit="1" customWidth="1"/>
  </cols>
  <sheetData>
    <row r="3" spans="1:5" x14ac:dyDescent="0.35">
      <c r="B3" s="11" t="s">
        <v>7</v>
      </c>
    </row>
    <row r="4" spans="1:5" x14ac:dyDescent="0.35">
      <c r="B4" t="s">
        <v>710</v>
      </c>
      <c r="D4" t="s">
        <v>1517</v>
      </c>
      <c r="E4" t="s">
        <v>1518</v>
      </c>
    </row>
    <row r="5" spans="1:5" x14ac:dyDescent="0.35">
      <c r="A5" s="11" t="s">
        <v>3</v>
      </c>
      <c r="B5" t="s">
        <v>1450</v>
      </c>
      <c r="C5" t="s">
        <v>1496</v>
      </c>
    </row>
    <row r="6" spans="1:5" x14ac:dyDescent="0.35">
      <c r="A6" s="12" t="s">
        <v>646</v>
      </c>
      <c r="B6" s="21">
        <v>542124.29307000001</v>
      </c>
      <c r="C6" s="21">
        <v>151816.94306999998</v>
      </c>
      <c r="D6" s="21">
        <v>542124.29307000001</v>
      </c>
      <c r="E6" s="21">
        <v>151816.94306999998</v>
      </c>
    </row>
    <row r="7" spans="1:5" x14ac:dyDescent="0.35">
      <c r="A7" s="12" t="s">
        <v>648</v>
      </c>
      <c r="B7" s="21">
        <v>567598.07960000006</v>
      </c>
      <c r="C7" s="21">
        <v>184221.40960000001</v>
      </c>
      <c r="D7" s="21">
        <v>567598.07960000006</v>
      </c>
      <c r="E7" s="21">
        <v>184221.40960000001</v>
      </c>
    </row>
    <row r="8" spans="1:5" x14ac:dyDescent="0.35">
      <c r="A8" s="12" t="s">
        <v>647</v>
      </c>
      <c r="B8" s="21">
        <v>521926.70481999993</v>
      </c>
      <c r="C8" s="21">
        <v>167021.07481999998</v>
      </c>
      <c r="D8" s="21">
        <v>521926.70481999993</v>
      </c>
      <c r="E8" s="21">
        <v>167021.07481999998</v>
      </c>
    </row>
    <row r="9" spans="1:5" x14ac:dyDescent="0.35">
      <c r="A9" s="12" t="s">
        <v>649</v>
      </c>
      <c r="B9" s="21">
        <v>220581.21166999996</v>
      </c>
      <c r="C9" s="21">
        <v>88126.691669999986</v>
      </c>
      <c r="D9" s="21">
        <v>220581.21166999996</v>
      </c>
      <c r="E9" s="21">
        <v>88126.691669999986</v>
      </c>
    </row>
    <row r="10" spans="1:5" x14ac:dyDescent="0.35">
      <c r="A10" s="12" t="s">
        <v>1445</v>
      </c>
      <c r="B10" s="21">
        <v>1852230.2891599997</v>
      </c>
      <c r="C10" s="21">
        <v>591186.11916</v>
      </c>
      <c r="D10" s="21">
        <v>1852230.2891599997</v>
      </c>
      <c r="E10" s="21">
        <v>591186.11916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5B0E8-6876-4B47-973C-D9272200717A}">
  <dimension ref="A3:C72"/>
  <sheetViews>
    <sheetView topLeftCell="B1" workbookViewId="0">
      <selection activeCell="O8" sqref="O8"/>
    </sheetView>
  </sheetViews>
  <sheetFormatPr defaultRowHeight="14.5" x14ac:dyDescent="0.35"/>
  <cols>
    <col min="1" max="1" width="15.54296875" bestFit="1" customWidth="1"/>
    <col min="2" max="2" width="15.36328125" bestFit="1" customWidth="1"/>
    <col min="3" max="3" width="21.7265625" bestFit="1" customWidth="1"/>
  </cols>
  <sheetData>
    <row r="3" spans="1:3" x14ac:dyDescent="0.35">
      <c r="A3" s="11" t="s">
        <v>1444</v>
      </c>
      <c r="B3" t="s">
        <v>1492</v>
      </c>
      <c r="C3" t="s">
        <v>1501</v>
      </c>
    </row>
    <row r="4" spans="1:3" x14ac:dyDescent="0.35">
      <c r="A4" s="12" t="s">
        <v>646</v>
      </c>
      <c r="B4">
        <v>145</v>
      </c>
      <c r="C4">
        <v>22</v>
      </c>
    </row>
    <row r="5" spans="1:3" x14ac:dyDescent="0.35">
      <c r="A5" s="20" t="s">
        <v>720</v>
      </c>
      <c r="B5">
        <v>16</v>
      </c>
      <c r="C5">
        <v>3</v>
      </c>
    </row>
    <row r="6" spans="1:3" x14ac:dyDescent="0.35">
      <c r="A6" s="20" t="s">
        <v>717</v>
      </c>
      <c r="B6">
        <v>8</v>
      </c>
      <c r="C6">
        <v>0</v>
      </c>
    </row>
    <row r="7" spans="1:3" x14ac:dyDescent="0.35">
      <c r="A7" s="20" t="s">
        <v>712</v>
      </c>
      <c r="B7">
        <v>8</v>
      </c>
      <c r="C7">
        <v>2</v>
      </c>
    </row>
    <row r="8" spans="1:3" x14ac:dyDescent="0.35">
      <c r="A8" s="20" t="s">
        <v>726</v>
      </c>
      <c r="B8">
        <v>10</v>
      </c>
      <c r="C8">
        <v>2</v>
      </c>
    </row>
    <row r="9" spans="1:3" x14ac:dyDescent="0.35">
      <c r="A9" s="20" t="s">
        <v>718</v>
      </c>
      <c r="B9">
        <v>5</v>
      </c>
      <c r="C9">
        <v>1</v>
      </c>
    </row>
    <row r="10" spans="1:3" x14ac:dyDescent="0.35">
      <c r="A10" s="20" t="s">
        <v>721</v>
      </c>
      <c r="B10">
        <v>13</v>
      </c>
      <c r="C10">
        <v>0</v>
      </c>
    </row>
    <row r="11" spans="1:3" x14ac:dyDescent="0.35">
      <c r="A11" s="20" t="s">
        <v>715</v>
      </c>
      <c r="B11">
        <v>3</v>
      </c>
      <c r="C11">
        <v>0</v>
      </c>
    </row>
    <row r="12" spans="1:3" x14ac:dyDescent="0.35">
      <c r="A12" s="20" t="s">
        <v>722</v>
      </c>
      <c r="B12">
        <v>7</v>
      </c>
      <c r="C12">
        <v>1</v>
      </c>
    </row>
    <row r="13" spans="1:3" x14ac:dyDescent="0.35">
      <c r="A13" s="20" t="s">
        <v>714</v>
      </c>
      <c r="B13">
        <v>8</v>
      </c>
      <c r="C13">
        <v>2</v>
      </c>
    </row>
    <row r="14" spans="1:3" x14ac:dyDescent="0.35">
      <c r="A14" s="20" t="s">
        <v>713</v>
      </c>
      <c r="B14">
        <v>12</v>
      </c>
      <c r="C14">
        <v>3</v>
      </c>
    </row>
    <row r="15" spans="1:3" x14ac:dyDescent="0.35">
      <c r="A15" s="20" t="s">
        <v>723</v>
      </c>
      <c r="B15">
        <v>14</v>
      </c>
      <c r="C15">
        <v>0</v>
      </c>
    </row>
    <row r="16" spans="1:3" x14ac:dyDescent="0.35">
      <c r="A16" s="20" t="s">
        <v>716</v>
      </c>
      <c r="B16">
        <v>10</v>
      </c>
      <c r="C16">
        <v>2</v>
      </c>
    </row>
    <row r="17" spans="1:3" x14ac:dyDescent="0.35">
      <c r="A17" s="20" t="s">
        <v>724</v>
      </c>
      <c r="B17">
        <v>16</v>
      </c>
      <c r="C17">
        <v>5</v>
      </c>
    </row>
    <row r="18" spans="1:3" x14ac:dyDescent="0.35">
      <c r="A18" s="20" t="s">
        <v>725</v>
      </c>
      <c r="B18">
        <v>4</v>
      </c>
      <c r="C18">
        <v>0</v>
      </c>
    </row>
    <row r="19" spans="1:3" x14ac:dyDescent="0.35">
      <c r="A19" s="20" t="s">
        <v>1426</v>
      </c>
      <c r="B19">
        <v>2</v>
      </c>
      <c r="C19">
        <v>1</v>
      </c>
    </row>
    <row r="20" spans="1:3" x14ac:dyDescent="0.35">
      <c r="A20" s="20" t="s">
        <v>719</v>
      </c>
      <c r="B20">
        <v>9</v>
      </c>
      <c r="C20">
        <v>0</v>
      </c>
    </row>
    <row r="21" spans="1:3" x14ac:dyDescent="0.35">
      <c r="A21" s="12" t="s">
        <v>648</v>
      </c>
      <c r="B21">
        <v>157</v>
      </c>
      <c r="C21">
        <v>27</v>
      </c>
    </row>
    <row r="22" spans="1:3" x14ac:dyDescent="0.35">
      <c r="A22" s="20" t="s">
        <v>720</v>
      </c>
      <c r="B22">
        <v>10</v>
      </c>
      <c r="C22">
        <v>5</v>
      </c>
    </row>
    <row r="23" spans="1:3" x14ac:dyDescent="0.35">
      <c r="A23" s="20" t="s">
        <v>717</v>
      </c>
      <c r="B23">
        <v>8</v>
      </c>
      <c r="C23">
        <v>1</v>
      </c>
    </row>
    <row r="24" spans="1:3" x14ac:dyDescent="0.35">
      <c r="A24" s="20" t="s">
        <v>712</v>
      </c>
      <c r="B24">
        <v>14</v>
      </c>
      <c r="C24">
        <v>2</v>
      </c>
    </row>
    <row r="25" spans="1:3" x14ac:dyDescent="0.35">
      <c r="A25" s="20" t="s">
        <v>726</v>
      </c>
      <c r="B25">
        <v>8</v>
      </c>
      <c r="C25">
        <v>4</v>
      </c>
    </row>
    <row r="26" spans="1:3" x14ac:dyDescent="0.35">
      <c r="A26" s="20" t="s">
        <v>718</v>
      </c>
      <c r="B26">
        <v>5</v>
      </c>
      <c r="C26">
        <v>0</v>
      </c>
    </row>
    <row r="27" spans="1:3" x14ac:dyDescent="0.35">
      <c r="A27" s="20" t="s">
        <v>721</v>
      </c>
      <c r="B27">
        <v>15</v>
      </c>
      <c r="C27">
        <v>1</v>
      </c>
    </row>
    <row r="28" spans="1:3" x14ac:dyDescent="0.35">
      <c r="A28" s="20" t="s">
        <v>715</v>
      </c>
      <c r="B28">
        <v>8</v>
      </c>
      <c r="C28">
        <v>1</v>
      </c>
    </row>
    <row r="29" spans="1:3" x14ac:dyDescent="0.35">
      <c r="A29" s="20" t="s">
        <v>722</v>
      </c>
      <c r="B29">
        <v>9</v>
      </c>
      <c r="C29">
        <v>0</v>
      </c>
    </row>
    <row r="30" spans="1:3" x14ac:dyDescent="0.35">
      <c r="A30" s="20" t="s">
        <v>714</v>
      </c>
      <c r="B30">
        <v>14</v>
      </c>
      <c r="C30">
        <v>5</v>
      </c>
    </row>
    <row r="31" spans="1:3" x14ac:dyDescent="0.35">
      <c r="A31" s="20" t="s">
        <v>713</v>
      </c>
      <c r="B31">
        <v>10</v>
      </c>
      <c r="C31">
        <v>0</v>
      </c>
    </row>
    <row r="32" spans="1:3" x14ac:dyDescent="0.35">
      <c r="A32" s="20" t="s">
        <v>723</v>
      </c>
      <c r="B32">
        <v>10</v>
      </c>
      <c r="C32">
        <v>1</v>
      </c>
    </row>
    <row r="33" spans="1:3" x14ac:dyDescent="0.35">
      <c r="A33" s="20" t="s">
        <v>716</v>
      </c>
      <c r="B33">
        <v>12</v>
      </c>
      <c r="C33">
        <v>3</v>
      </c>
    </row>
    <row r="34" spans="1:3" x14ac:dyDescent="0.35">
      <c r="A34" s="20" t="s">
        <v>724</v>
      </c>
      <c r="B34">
        <v>12</v>
      </c>
      <c r="C34">
        <v>2</v>
      </c>
    </row>
    <row r="35" spans="1:3" x14ac:dyDescent="0.35">
      <c r="A35" s="20" t="s">
        <v>725</v>
      </c>
      <c r="B35">
        <v>7</v>
      </c>
      <c r="C35">
        <v>1</v>
      </c>
    </row>
    <row r="36" spans="1:3" x14ac:dyDescent="0.35">
      <c r="A36" s="20" t="s">
        <v>1426</v>
      </c>
      <c r="B36">
        <v>3</v>
      </c>
      <c r="C36">
        <v>1</v>
      </c>
    </row>
    <row r="37" spans="1:3" x14ac:dyDescent="0.35">
      <c r="A37" s="20" t="s">
        <v>719</v>
      </c>
      <c r="B37">
        <v>12</v>
      </c>
      <c r="C37">
        <v>0</v>
      </c>
    </row>
    <row r="38" spans="1:3" x14ac:dyDescent="0.35">
      <c r="A38" s="12" t="s">
        <v>647</v>
      </c>
      <c r="B38">
        <v>171</v>
      </c>
      <c r="C38">
        <v>24</v>
      </c>
    </row>
    <row r="39" spans="1:3" x14ac:dyDescent="0.35">
      <c r="A39" s="20" t="s">
        <v>720</v>
      </c>
      <c r="B39">
        <v>10</v>
      </c>
      <c r="C39">
        <v>0</v>
      </c>
    </row>
    <row r="40" spans="1:3" x14ac:dyDescent="0.35">
      <c r="A40" s="20" t="s">
        <v>717</v>
      </c>
      <c r="B40">
        <v>17</v>
      </c>
      <c r="C40">
        <v>2</v>
      </c>
    </row>
    <row r="41" spans="1:3" x14ac:dyDescent="0.35">
      <c r="A41" s="20" t="s">
        <v>712</v>
      </c>
      <c r="B41">
        <v>10</v>
      </c>
      <c r="C41">
        <v>3</v>
      </c>
    </row>
    <row r="42" spans="1:3" x14ac:dyDescent="0.35">
      <c r="A42" s="20" t="s">
        <v>726</v>
      </c>
      <c r="B42">
        <v>9</v>
      </c>
      <c r="C42">
        <v>1</v>
      </c>
    </row>
    <row r="43" spans="1:3" x14ac:dyDescent="0.35">
      <c r="A43" s="20" t="s">
        <v>718</v>
      </c>
      <c r="B43">
        <v>8</v>
      </c>
      <c r="C43">
        <v>0</v>
      </c>
    </row>
    <row r="44" spans="1:3" x14ac:dyDescent="0.35">
      <c r="A44" s="20" t="s">
        <v>721</v>
      </c>
      <c r="B44">
        <v>12</v>
      </c>
      <c r="C44">
        <v>3</v>
      </c>
    </row>
    <row r="45" spans="1:3" x14ac:dyDescent="0.35">
      <c r="A45" s="20" t="s">
        <v>715</v>
      </c>
      <c r="B45">
        <v>11</v>
      </c>
      <c r="C45">
        <v>1</v>
      </c>
    </row>
    <row r="46" spans="1:3" x14ac:dyDescent="0.35">
      <c r="A46" s="20" t="s">
        <v>722</v>
      </c>
      <c r="B46">
        <v>16</v>
      </c>
      <c r="C46">
        <v>2</v>
      </c>
    </row>
    <row r="47" spans="1:3" x14ac:dyDescent="0.35">
      <c r="A47" s="20" t="s">
        <v>714</v>
      </c>
      <c r="B47">
        <v>8</v>
      </c>
      <c r="C47">
        <v>1</v>
      </c>
    </row>
    <row r="48" spans="1:3" x14ac:dyDescent="0.35">
      <c r="A48" s="20" t="s">
        <v>713</v>
      </c>
      <c r="B48">
        <v>19</v>
      </c>
      <c r="C48">
        <v>2</v>
      </c>
    </row>
    <row r="49" spans="1:3" x14ac:dyDescent="0.35">
      <c r="A49" s="20" t="s">
        <v>723</v>
      </c>
      <c r="B49">
        <v>7</v>
      </c>
      <c r="C49">
        <v>1</v>
      </c>
    </row>
    <row r="50" spans="1:3" x14ac:dyDescent="0.35">
      <c r="A50" s="20" t="s">
        <v>716</v>
      </c>
      <c r="B50">
        <v>14</v>
      </c>
      <c r="C50">
        <v>3</v>
      </c>
    </row>
    <row r="51" spans="1:3" x14ac:dyDescent="0.35">
      <c r="A51" s="20" t="s">
        <v>724</v>
      </c>
      <c r="B51">
        <v>10</v>
      </c>
      <c r="C51">
        <v>0</v>
      </c>
    </row>
    <row r="52" spans="1:3" x14ac:dyDescent="0.35">
      <c r="A52" s="20" t="s">
        <v>725</v>
      </c>
      <c r="B52">
        <v>10</v>
      </c>
      <c r="C52">
        <v>1</v>
      </c>
    </row>
    <row r="53" spans="1:3" x14ac:dyDescent="0.35">
      <c r="A53" s="20" t="s">
        <v>1426</v>
      </c>
      <c r="B53">
        <v>2</v>
      </c>
      <c r="C53">
        <v>0</v>
      </c>
    </row>
    <row r="54" spans="1:3" x14ac:dyDescent="0.35">
      <c r="A54" s="20" t="s">
        <v>719</v>
      </c>
      <c r="B54">
        <v>8</v>
      </c>
      <c r="C54">
        <v>4</v>
      </c>
    </row>
    <row r="55" spans="1:3" x14ac:dyDescent="0.35">
      <c r="A55" s="12" t="s">
        <v>649</v>
      </c>
      <c r="B55">
        <v>159</v>
      </c>
      <c r="C55">
        <v>17</v>
      </c>
    </row>
    <row r="56" spans="1:3" x14ac:dyDescent="0.35">
      <c r="A56" s="20" t="s">
        <v>720</v>
      </c>
      <c r="B56">
        <v>10</v>
      </c>
      <c r="C56">
        <v>1</v>
      </c>
    </row>
    <row r="57" spans="1:3" x14ac:dyDescent="0.35">
      <c r="A57" s="20" t="s">
        <v>717</v>
      </c>
      <c r="B57">
        <v>15</v>
      </c>
      <c r="C57">
        <v>2</v>
      </c>
    </row>
    <row r="58" spans="1:3" x14ac:dyDescent="0.35">
      <c r="A58" s="20" t="s">
        <v>712</v>
      </c>
      <c r="B58">
        <v>5</v>
      </c>
      <c r="C58">
        <v>1</v>
      </c>
    </row>
    <row r="59" spans="1:3" x14ac:dyDescent="0.35">
      <c r="A59" s="20" t="s">
        <v>726</v>
      </c>
      <c r="B59">
        <v>11</v>
      </c>
      <c r="C59">
        <v>1</v>
      </c>
    </row>
    <row r="60" spans="1:3" x14ac:dyDescent="0.35">
      <c r="A60" s="20" t="s">
        <v>718</v>
      </c>
      <c r="B60">
        <v>16</v>
      </c>
      <c r="C60">
        <v>2</v>
      </c>
    </row>
    <row r="61" spans="1:3" x14ac:dyDescent="0.35">
      <c r="A61" s="20" t="s">
        <v>721</v>
      </c>
      <c r="B61">
        <v>11</v>
      </c>
      <c r="C61">
        <v>0</v>
      </c>
    </row>
    <row r="62" spans="1:3" x14ac:dyDescent="0.35">
      <c r="A62" s="20" t="s">
        <v>715</v>
      </c>
      <c r="B62">
        <v>8</v>
      </c>
      <c r="C62">
        <v>1</v>
      </c>
    </row>
    <row r="63" spans="1:3" x14ac:dyDescent="0.35">
      <c r="A63" s="20" t="s">
        <v>722</v>
      </c>
      <c r="B63">
        <v>13</v>
      </c>
      <c r="C63">
        <v>1</v>
      </c>
    </row>
    <row r="64" spans="1:3" x14ac:dyDescent="0.35">
      <c r="A64" s="20" t="s">
        <v>714</v>
      </c>
      <c r="B64">
        <v>8</v>
      </c>
      <c r="C64">
        <v>1</v>
      </c>
    </row>
    <row r="65" spans="1:3" x14ac:dyDescent="0.35">
      <c r="A65" s="20" t="s">
        <v>713</v>
      </c>
      <c r="B65">
        <v>9</v>
      </c>
      <c r="C65">
        <v>1</v>
      </c>
    </row>
    <row r="66" spans="1:3" x14ac:dyDescent="0.35">
      <c r="A66" s="20" t="s">
        <v>723</v>
      </c>
      <c r="B66">
        <v>13</v>
      </c>
      <c r="C66">
        <v>2</v>
      </c>
    </row>
    <row r="67" spans="1:3" x14ac:dyDescent="0.35">
      <c r="A67" s="20" t="s">
        <v>716</v>
      </c>
      <c r="B67">
        <v>10</v>
      </c>
      <c r="C67">
        <v>0</v>
      </c>
    </row>
    <row r="68" spans="1:3" x14ac:dyDescent="0.35">
      <c r="A68" s="20" t="s">
        <v>724</v>
      </c>
      <c r="B68">
        <v>10</v>
      </c>
      <c r="C68">
        <v>1</v>
      </c>
    </row>
    <row r="69" spans="1:3" x14ac:dyDescent="0.35">
      <c r="A69" s="20" t="s">
        <v>725</v>
      </c>
      <c r="B69">
        <v>11</v>
      </c>
      <c r="C69">
        <v>3</v>
      </c>
    </row>
    <row r="70" spans="1:3" x14ac:dyDescent="0.35">
      <c r="A70" s="20" t="s">
        <v>1426</v>
      </c>
      <c r="B70">
        <v>1</v>
      </c>
      <c r="C70">
        <v>0</v>
      </c>
    </row>
    <row r="71" spans="1:3" x14ac:dyDescent="0.35">
      <c r="A71" s="20" t="s">
        <v>719</v>
      </c>
      <c r="B71">
        <v>8</v>
      </c>
      <c r="C71">
        <v>0</v>
      </c>
    </row>
    <row r="72" spans="1:3" x14ac:dyDescent="0.35">
      <c r="A72" s="12" t="s">
        <v>1445</v>
      </c>
      <c r="B72">
        <v>632</v>
      </c>
      <c r="C72">
        <v>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24029-86D8-4729-8A6C-B240416838FF}">
  <dimension ref="A1:C4"/>
  <sheetViews>
    <sheetView workbookViewId="0">
      <selection activeCell="A5" sqref="A5"/>
    </sheetView>
  </sheetViews>
  <sheetFormatPr defaultRowHeight="14.5" x14ac:dyDescent="0.35"/>
  <cols>
    <col min="1" max="1" width="20" customWidth="1"/>
    <col min="2" max="2" width="13.54296875" customWidth="1"/>
    <col min="3" max="3" width="74.6328125" customWidth="1"/>
  </cols>
  <sheetData>
    <row r="1" spans="1:3" s="3" customFormat="1" x14ac:dyDescent="0.35">
      <c r="A1" s="3" t="s">
        <v>1508</v>
      </c>
      <c r="B1" s="3" t="s">
        <v>1509</v>
      </c>
      <c r="C1" s="3" t="s">
        <v>1510</v>
      </c>
    </row>
    <row r="2" spans="1:3" x14ac:dyDescent="0.35">
      <c r="A2" t="s">
        <v>1513</v>
      </c>
      <c r="B2">
        <v>25</v>
      </c>
      <c r="C2" t="s">
        <v>1511</v>
      </c>
    </row>
    <row r="3" spans="1:3" x14ac:dyDescent="0.35">
      <c r="A3" t="s">
        <v>1512</v>
      </c>
      <c r="B3">
        <v>15</v>
      </c>
      <c r="C3" t="s">
        <v>1514</v>
      </c>
    </row>
    <row r="4" spans="1:3" x14ac:dyDescent="0.35">
      <c r="A4" t="s">
        <v>1515</v>
      </c>
      <c r="B4">
        <v>20</v>
      </c>
      <c r="C4" t="s">
        <v>1516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D4634-5AB5-4B3A-AA87-491022399F47}">
  <dimension ref="A3:F13"/>
  <sheetViews>
    <sheetView workbookViewId="0">
      <selection activeCell="A5" sqref="A5"/>
    </sheetView>
  </sheetViews>
  <sheetFormatPr defaultRowHeight="14.5" x14ac:dyDescent="0.35"/>
  <cols>
    <col min="1" max="1" width="19.1796875" bestFit="1" customWidth="1"/>
    <col min="2" max="4" width="11.81640625" bestFit="1" customWidth="1"/>
    <col min="5" max="5" width="6.7265625" bestFit="1" customWidth="1"/>
    <col min="6" max="6" width="11.81640625" bestFit="1" customWidth="1"/>
  </cols>
  <sheetData>
    <row r="3" spans="1:6" x14ac:dyDescent="0.35">
      <c r="A3" s="11" t="s">
        <v>1450</v>
      </c>
      <c r="B3" s="11" t="s">
        <v>1454</v>
      </c>
    </row>
    <row r="4" spans="1:6" x14ac:dyDescent="0.35">
      <c r="A4" s="11" t="s">
        <v>1458</v>
      </c>
      <c r="B4" t="s">
        <v>1455</v>
      </c>
      <c r="C4" t="s">
        <v>1456</v>
      </c>
      <c r="D4" t="s">
        <v>1457</v>
      </c>
      <c r="E4" t="s">
        <v>1449</v>
      </c>
      <c r="F4" t="s">
        <v>1445</v>
      </c>
    </row>
    <row r="5" spans="1:6" x14ac:dyDescent="0.35">
      <c r="A5" s="12" t="s">
        <v>733</v>
      </c>
      <c r="B5">
        <v>1207676.6363599999</v>
      </c>
      <c r="C5">
        <v>223719.51552999989</v>
      </c>
      <c r="D5">
        <v>79450.629810000013</v>
      </c>
      <c r="F5">
        <v>1510846.7816999999</v>
      </c>
    </row>
    <row r="6" spans="1:6" x14ac:dyDescent="0.35">
      <c r="A6" s="12" t="s">
        <v>727</v>
      </c>
      <c r="B6">
        <v>1396830.41818</v>
      </c>
      <c r="C6">
        <v>268714.68068999995</v>
      </c>
      <c r="D6">
        <v>92346.474549999984</v>
      </c>
      <c r="F6">
        <v>1757891.5734199998</v>
      </c>
    </row>
    <row r="7" spans="1:6" x14ac:dyDescent="0.35">
      <c r="A7" s="12" t="s">
        <v>731</v>
      </c>
      <c r="B7">
        <v>1386318.28422</v>
      </c>
      <c r="C7">
        <v>266529.45199000003</v>
      </c>
      <c r="D7">
        <v>92582.439090000014</v>
      </c>
      <c r="F7">
        <v>1745430.1753</v>
      </c>
    </row>
    <row r="8" spans="1:6" x14ac:dyDescent="0.35">
      <c r="A8" s="12" t="s">
        <v>732</v>
      </c>
      <c r="B8">
        <v>1137857.00734</v>
      </c>
      <c r="C8">
        <v>218461.62571000005</v>
      </c>
      <c r="D8">
        <v>73534.822360000006</v>
      </c>
      <c r="F8">
        <v>1429853.4554100002</v>
      </c>
    </row>
    <row r="9" spans="1:6" x14ac:dyDescent="0.35">
      <c r="A9" s="12" t="s">
        <v>729</v>
      </c>
      <c r="B9">
        <v>1427733.8771899997</v>
      </c>
      <c r="C9">
        <v>262858.38670000009</v>
      </c>
      <c r="D9">
        <v>95154.584100000022</v>
      </c>
      <c r="F9">
        <v>1785746.8479899999</v>
      </c>
    </row>
    <row r="10" spans="1:6" x14ac:dyDescent="0.35">
      <c r="A10" s="12" t="s">
        <v>730</v>
      </c>
      <c r="B10">
        <v>1164375.8169799997</v>
      </c>
      <c r="C10">
        <v>230898.70645000003</v>
      </c>
      <c r="D10">
        <v>78243.472729999994</v>
      </c>
      <c r="F10">
        <v>1473517.9961599996</v>
      </c>
    </row>
    <row r="11" spans="1:6" x14ac:dyDescent="0.35">
      <c r="A11" s="12" t="s">
        <v>728</v>
      </c>
      <c r="B11">
        <v>1165236.7348500001</v>
      </c>
      <c r="C11">
        <v>220498.82458000001</v>
      </c>
      <c r="D11">
        <v>74811.382199999993</v>
      </c>
      <c r="F11">
        <v>1460546.9416300002</v>
      </c>
    </row>
    <row r="12" spans="1:6" x14ac:dyDescent="0.35">
      <c r="A12" s="12" t="s">
        <v>1449</v>
      </c>
    </row>
    <row r="13" spans="1:6" x14ac:dyDescent="0.35">
      <c r="A13" s="12" t="s">
        <v>1445</v>
      </c>
      <c r="B13">
        <v>8886028.7751199994</v>
      </c>
      <c r="C13">
        <v>1691681.1916499999</v>
      </c>
      <c r="D13">
        <v>586123.80484</v>
      </c>
      <c r="F13">
        <v>11163833.771609999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E41E0-4D85-44B9-9EF1-C3761614C36C}">
  <dimension ref="A3:D21"/>
  <sheetViews>
    <sheetView workbookViewId="0">
      <selection activeCell="D6" sqref="D6"/>
    </sheetView>
  </sheetViews>
  <sheetFormatPr defaultRowHeight="14.5" x14ac:dyDescent="0.35"/>
  <cols>
    <col min="1" max="1" width="13.08984375" bestFit="1" customWidth="1"/>
    <col min="2" max="2" width="17.6328125" style="8" bestFit="1" customWidth="1"/>
    <col min="3" max="3" width="18.90625" style="8" bestFit="1" customWidth="1"/>
    <col min="4" max="4" width="18.08984375" customWidth="1"/>
    <col min="5" max="6" width="11.453125" bestFit="1" customWidth="1"/>
    <col min="7" max="7" width="10.453125" bestFit="1" customWidth="1"/>
    <col min="8" max="9" width="11.453125" bestFit="1" customWidth="1"/>
    <col min="10" max="10" width="10.453125" bestFit="1" customWidth="1"/>
    <col min="11" max="12" width="11.453125" bestFit="1" customWidth="1"/>
    <col min="13" max="13" width="10.453125" bestFit="1" customWidth="1"/>
    <col min="14" max="14" width="11.453125" bestFit="1" customWidth="1"/>
    <col min="15" max="15" width="8.453125" bestFit="1" customWidth="1"/>
    <col min="16" max="16" width="10.453125" bestFit="1" customWidth="1"/>
    <col min="17" max="17" width="9.453125" bestFit="1" customWidth="1"/>
    <col min="18" max="19" width="10.453125" bestFit="1" customWidth="1"/>
    <col min="20" max="22" width="11.453125" bestFit="1" customWidth="1"/>
    <col min="23" max="24" width="10.453125" bestFit="1" customWidth="1"/>
    <col min="25" max="28" width="11.453125" bestFit="1" customWidth="1"/>
    <col min="29" max="29" width="8.453125" bestFit="1" customWidth="1"/>
    <col min="30" max="30" width="11.453125" bestFit="1" customWidth="1"/>
    <col min="31" max="34" width="10.453125" bestFit="1" customWidth="1"/>
    <col min="35" max="35" width="11.453125" bestFit="1" customWidth="1"/>
    <col min="36" max="36" width="10.453125" bestFit="1" customWidth="1"/>
    <col min="37" max="37" width="8.453125" bestFit="1" customWidth="1"/>
    <col min="38" max="38" width="11.453125" bestFit="1" customWidth="1"/>
    <col min="39" max="39" width="10.453125" bestFit="1" customWidth="1"/>
    <col min="40" max="40" width="11.453125" bestFit="1" customWidth="1"/>
    <col min="41" max="41" width="10.453125" bestFit="1" customWidth="1"/>
    <col min="42" max="42" width="8.453125" bestFit="1" customWidth="1"/>
    <col min="43" max="43" width="11.453125" bestFit="1" customWidth="1"/>
    <col min="44" max="44" width="10.453125" bestFit="1" customWidth="1"/>
    <col min="45" max="45" width="11.453125" bestFit="1" customWidth="1"/>
    <col min="46" max="46" width="9.453125" bestFit="1" customWidth="1"/>
    <col min="47" max="47" width="10.453125" bestFit="1" customWidth="1"/>
    <col min="48" max="50" width="11.453125" bestFit="1" customWidth="1"/>
    <col min="51" max="51" width="9.453125" bestFit="1" customWidth="1"/>
    <col min="52" max="52" width="10.453125" bestFit="1" customWidth="1"/>
    <col min="53" max="53" width="11.453125" bestFit="1" customWidth="1"/>
    <col min="54" max="54" width="8.453125" bestFit="1" customWidth="1"/>
    <col min="55" max="55" width="11.453125" bestFit="1" customWidth="1"/>
    <col min="56" max="56" width="10.453125" bestFit="1" customWidth="1"/>
    <col min="57" max="60" width="9.453125" bestFit="1" customWidth="1"/>
    <col min="61" max="63" width="10.453125" bestFit="1" customWidth="1"/>
    <col min="64" max="65" width="9.453125" bestFit="1" customWidth="1"/>
    <col min="66" max="66" width="10.453125" bestFit="1" customWidth="1"/>
    <col min="67" max="68" width="9.453125" bestFit="1" customWidth="1"/>
    <col min="69" max="70" width="10.453125" bestFit="1" customWidth="1"/>
    <col min="71" max="71" width="9.453125" bestFit="1" customWidth="1"/>
    <col min="72" max="75" width="10.453125" bestFit="1" customWidth="1"/>
    <col min="76" max="77" width="9.453125" bestFit="1" customWidth="1"/>
    <col min="78" max="78" width="8.453125" bestFit="1" customWidth="1"/>
    <col min="79" max="80" width="10.453125" bestFit="1" customWidth="1"/>
    <col min="81" max="81" width="9.453125" bestFit="1" customWidth="1"/>
    <col min="82" max="82" width="10.453125" bestFit="1" customWidth="1"/>
    <col min="83" max="83" width="7.453125" bestFit="1" customWidth="1"/>
    <col min="84" max="85" width="9.453125" bestFit="1" customWidth="1"/>
    <col min="86" max="88" width="10.453125" bestFit="1" customWidth="1"/>
    <col min="89" max="89" width="9.453125" bestFit="1" customWidth="1"/>
    <col min="90" max="90" width="7.453125" bestFit="1" customWidth="1"/>
    <col min="91" max="91" width="10.453125" bestFit="1" customWidth="1"/>
    <col min="92" max="92" width="9.453125" bestFit="1" customWidth="1"/>
    <col min="93" max="93" width="8.453125" bestFit="1" customWidth="1"/>
    <col min="94" max="94" width="9.453125" bestFit="1" customWidth="1"/>
    <col min="95" max="95" width="8.453125" bestFit="1" customWidth="1"/>
    <col min="96" max="97" width="9.453125" bestFit="1" customWidth="1"/>
    <col min="98" max="98" width="8.453125" bestFit="1" customWidth="1"/>
    <col min="99" max="100" width="9.453125" bestFit="1" customWidth="1"/>
    <col min="101" max="101" width="8.453125" bestFit="1" customWidth="1"/>
    <col min="102" max="102" width="9.453125" bestFit="1" customWidth="1"/>
    <col min="103" max="103" width="6.453125" bestFit="1" customWidth="1"/>
    <col min="104" max="104" width="9.453125" bestFit="1" customWidth="1"/>
    <col min="105" max="107" width="8.453125" bestFit="1" customWidth="1"/>
    <col min="108" max="108" width="6.81640625" bestFit="1" customWidth="1"/>
    <col min="109" max="110" width="7.81640625" bestFit="1" customWidth="1"/>
    <col min="111" max="111" width="8.81640625" bestFit="1" customWidth="1"/>
    <col min="112" max="112" width="7.81640625" bestFit="1" customWidth="1"/>
    <col min="113" max="113" width="8.81640625" bestFit="1" customWidth="1"/>
    <col min="114" max="117" width="7.81640625" bestFit="1" customWidth="1"/>
    <col min="118" max="118" width="8.81640625" bestFit="1" customWidth="1"/>
    <col min="119" max="119" width="7.81640625" bestFit="1" customWidth="1"/>
    <col min="120" max="120" width="8.81640625" bestFit="1" customWidth="1"/>
    <col min="121" max="121" width="7.81640625" bestFit="1" customWidth="1"/>
    <col min="122" max="122" width="8.81640625" bestFit="1" customWidth="1"/>
    <col min="123" max="124" width="9.81640625" bestFit="1" customWidth="1"/>
    <col min="125" max="126" width="8.81640625" bestFit="1" customWidth="1"/>
    <col min="127" max="127" width="9.81640625" bestFit="1" customWidth="1"/>
    <col min="128" max="128" width="8.81640625" bestFit="1" customWidth="1"/>
    <col min="129" max="130" width="6.81640625" bestFit="1" customWidth="1"/>
    <col min="131" max="134" width="9.81640625" bestFit="1" customWidth="1"/>
    <col min="135" max="135" width="6.81640625" bestFit="1" customWidth="1"/>
    <col min="136" max="136" width="9.81640625" bestFit="1" customWidth="1"/>
    <col min="137" max="137" width="6.81640625" bestFit="1" customWidth="1"/>
    <col min="138" max="140" width="9.81640625" bestFit="1" customWidth="1"/>
    <col min="141" max="141" width="8.81640625" bestFit="1" customWidth="1"/>
    <col min="142" max="144" width="9.81640625" bestFit="1" customWidth="1"/>
    <col min="145" max="146" width="8.81640625" bestFit="1" customWidth="1"/>
    <col min="147" max="147" width="7.81640625" bestFit="1" customWidth="1"/>
    <col min="148" max="148" width="8.81640625" bestFit="1" customWidth="1"/>
    <col min="149" max="149" width="9.81640625" bestFit="1" customWidth="1"/>
    <col min="150" max="150" width="8.81640625" bestFit="1" customWidth="1"/>
    <col min="151" max="151" width="6.81640625" bestFit="1" customWidth="1"/>
    <col min="152" max="152" width="7.81640625" bestFit="1" customWidth="1"/>
    <col min="153" max="153" width="9.81640625" bestFit="1" customWidth="1"/>
    <col min="154" max="154" width="7.81640625" bestFit="1" customWidth="1"/>
    <col min="155" max="155" width="8.81640625" bestFit="1" customWidth="1"/>
    <col min="156" max="160" width="9.81640625" bestFit="1" customWidth="1"/>
    <col min="161" max="162" width="8.81640625" bestFit="1" customWidth="1"/>
    <col min="163" max="167" width="9.81640625" bestFit="1" customWidth="1"/>
    <col min="168" max="168" width="8.81640625" bestFit="1" customWidth="1"/>
    <col min="169" max="180" width="9.81640625" bestFit="1" customWidth="1"/>
    <col min="181" max="181" width="8.81640625" bestFit="1" customWidth="1"/>
    <col min="182" max="184" width="9.81640625" bestFit="1" customWidth="1"/>
    <col min="185" max="185" width="7.81640625" bestFit="1" customWidth="1"/>
    <col min="186" max="186" width="8.81640625" bestFit="1" customWidth="1"/>
    <col min="187" max="187" width="7.81640625" bestFit="1" customWidth="1"/>
    <col min="188" max="188" width="8.81640625" bestFit="1" customWidth="1"/>
    <col min="189" max="190" width="9.81640625" bestFit="1" customWidth="1"/>
    <col min="191" max="191" width="8.81640625" bestFit="1" customWidth="1"/>
    <col min="192" max="193" width="9.81640625" bestFit="1" customWidth="1"/>
    <col min="194" max="195" width="7.81640625" bestFit="1" customWidth="1"/>
    <col min="196" max="196" width="8.81640625" bestFit="1" customWidth="1"/>
    <col min="197" max="197" width="9.81640625" bestFit="1" customWidth="1"/>
    <col min="198" max="198" width="5.81640625" bestFit="1" customWidth="1"/>
    <col min="199" max="200" width="9.81640625" bestFit="1" customWidth="1"/>
    <col min="201" max="201" width="7.81640625" bestFit="1" customWidth="1"/>
    <col min="202" max="202" width="9.81640625" bestFit="1" customWidth="1"/>
    <col min="203" max="203" width="8.81640625" bestFit="1" customWidth="1"/>
    <col min="204" max="204" width="9.81640625" bestFit="1" customWidth="1"/>
    <col min="205" max="205" width="6.81640625" bestFit="1" customWidth="1"/>
    <col min="206" max="206" width="9.81640625" bestFit="1" customWidth="1"/>
    <col min="207" max="207" width="10.81640625" bestFit="1" customWidth="1"/>
    <col min="208" max="208" width="9.81640625" bestFit="1" customWidth="1"/>
    <col min="209" max="210" width="10.81640625" bestFit="1" customWidth="1"/>
    <col min="211" max="211" width="9.81640625" bestFit="1" customWidth="1"/>
    <col min="212" max="212" width="10.81640625" bestFit="1" customWidth="1"/>
    <col min="213" max="213" width="6.81640625" bestFit="1" customWidth="1"/>
    <col min="214" max="219" width="10.81640625" bestFit="1" customWidth="1"/>
    <col min="220" max="220" width="6.81640625" bestFit="1" customWidth="1"/>
    <col min="221" max="221" width="7.81640625" bestFit="1" customWidth="1"/>
    <col min="222" max="222" width="9.81640625" bestFit="1" customWidth="1"/>
    <col min="223" max="224" width="10.81640625" bestFit="1" customWidth="1"/>
    <col min="225" max="225" width="7.81640625" bestFit="1" customWidth="1"/>
    <col min="226" max="229" width="10.81640625" bestFit="1" customWidth="1"/>
    <col min="230" max="230" width="6.81640625" bestFit="1" customWidth="1"/>
    <col min="231" max="231" width="9.81640625" bestFit="1" customWidth="1"/>
    <col min="232" max="235" width="10.81640625" bestFit="1" customWidth="1"/>
    <col min="236" max="236" width="9.81640625" bestFit="1" customWidth="1"/>
    <col min="237" max="238" width="10.81640625" bestFit="1" customWidth="1"/>
    <col min="239" max="239" width="7.81640625" bestFit="1" customWidth="1"/>
    <col min="240" max="240" width="10.81640625" bestFit="1" customWidth="1"/>
    <col min="241" max="241" width="9.81640625" bestFit="1" customWidth="1"/>
    <col min="242" max="242" width="10.81640625" bestFit="1" customWidth="1"/>
    <col min="243" max="243" width="9.81640625" bestFit="1" customWidth="1"/>
    <col min="244" max="244" width="8.81640625" bestFit="1" customWidth="1"/>
    <col min="245" max="245" width="7.81640625" bestFit="1" customWidth="1"/>
    <col min="246" max="246" width="10.81640625" bestFit="1" customWidth="1"/>
    <col min="247" max="247" width="9.81640625" bestFit="1" customWidth="1"/>
    <col min="248" max="249" width="10.81640625" bestFit="1" customWidth="1"/>
    <col min="250" max="250" width="8.81640625" bestFit="1" customWidth="1"/>
    <col min="251" max="251" width="7.81640625" bestFit="1" customWidth="1"/>
    <col min="252" max="252" width="10.81640625" bestFit="1" customWidth="1"/>
    <col min="253" max="253" width="9.81640625" bestFit="1" customWidth="1"/>
    <col min="254" max="254" width="10.81640625" bestFit="1" customWidth="1"/>
    <col min="255" max="256" width="9.81640625" bestFit="1" customWidth="1"/>
    <col min="257" max="258" width="10.81640625" bestFit="1" customWidth="1"/>
    <col min="259" max="259" width="9.81640625" bestFit="1" customWidth="1"/>
    <col min="260" max="262" width="10.81640625" bestFit="1" customWidth="1"/>
    <col min="263" max="263" width="6.81640625" bestFit="1" customWidth="1"/>
    <col min="264" max="264" width="10.81640625" bestFit="1" customWidth="1"/>
    <col min="265" max="265" width="7.81640625" bestFit="1" customWidth="1"/>
    <col min="266" max="266" width="8.81640625" bestFit="1" customWidth="1"/>
    <col min="267" max="267" width="9.81640625" bestFit="1" customWidth="1"/>
    <col min="268" max="268" width="10.81640625" bestFit="1" customWidth="1"/>
    <col min="269" max="269" width="8.81640625" bestFit="1" customWidth="1"/>
    <col min="270" max="271" width="9.81640625" bestFit="1" customWidth="1"/>
    <col min="272" max="272" width="10.81640625" bestFit="1" customWidth="1"/>
    <col min="273" max="273" width="6.81640625" bestFit="1" customWidth="1"/>
    <col min="274" max="274" width="7.81640625" bestFit="1" customWidth="1"/>
    <col min="275" max="275" width="10.81640625" bestFit="1" customWidth="1"/>
    <col min="276" max="277" width="9.81640625" bestFit="1" customWidth="1"/>
    <col min="278" max="280" width="10.81640625" bestFit="1" customWidth="1"/>
    <col min="281" max="282" width="9.81640625" bestFit="1" customWidth="1"/>
    <col min="283" max="284" width="10.81640625" bestFit="1" customWidth="1"/>
    <col min="285" max="285" width="7.81640625" bestFit="1" customWidth="1"/>
    <col min="286" max="286" width="10.81640625" bestFit="1" customWidth="1"/>
    <col min="287" max="288" width="8.81640625" bestFit="1" customWidth="1"/>
    <col min="289" max="289" width="10.81640625" bestFit="1" customWidth="1"/>
    <col min="290" max="292" width="9.81640625" bestFit="1" customWidth="1"/>
    <col min="293" max="294" width="10.81640625" bestFit="1" customWidth="1"/>
    <col min="295" max="295" width="9.81640625" bestFit="1" customWidth="1"/>
    <col min="296" max="296" width="10.81640625" bestFit="1" customWidth="1"/>
    <col min="297" max="297" width="9.81640625" bestFit="1" customWidth="1"/>
    <col min="298" max="298" width="10.81640625" bestFit="1" customWidth="1"/>
    <col min="299" max="299" width="9.81640625" bestFit="1" customWidth="1"/>
    <col min="300" max="300" width="10.81640625" bestFit="1" customWidth="1"/>
    <col min="301" max="301" width="9.81640625" bestFit="1" customWidth="1"/>
    <col min="302" max="307" width="10.81640625" bestFit="1" customWidth="1"/>
    <col min="308" max="309" width="9.81640625" bestFit="1" customWidth="1"/>
    <col min="310" max="310" width="8.81640625" bestFit="1" customWidth="1"/>
    <col min="311" max="313" width="10.81640625" bestFit="1" customWidth="1"/>
    <col min="314" max="314" width="8.81640625" bestFit="1" customWidth="1"/>
    <col min="315" max="315" width="10.81640625" bestFit="1" customWidth="1"/>
    <col min="316" max="316" width="9.81640625" bestFit="1" customWidth="1"/>
    <col min="317" max="320" width="10.81640625" bestFit="1" customWidth="1"/>
    <col min="321" max="321" width="9.81640625" bestFit="1" customWidth="1"/>
    <col min="322" max="326" width="10.81640625" bestFit="1" customWidth="1"/>
    <col min="327" max="327" width="9.81640625" bestFit="1" customWidth="1"/>
    <col min="328" max="328" width="7.81640625" bestFit="1" customWidth="1"/>
    <col min="329" max="329" width="9.81640625" bestFit="1" customWidth="1"/>
    <col min="330" max="330" width="10.81640625" bestFit="1" customWidth="1"/>
    <col min="331" max="331" width="8.81640625" bestFit="1" customWidth="1"/>
    <col min="332" max="332" width="9.81640625" bestFit="1" customWidth="1"/>
    <col min="333" max="333" width="10.81640625" bestFit="1" customWidth="1"/>
    <col min="334" max="334" width="8.81640625" bestFit="1" customWidth="1"/>
    <col min="335" max="335" width="10.81640625" bestFit="1" customWidth="1"/>
    <col min="336" max="336" width="7.81640625" bestFit="1" customWidth="1"/>
    <col min="337" max="337" width="10.81640625" bestFit="1" customWidth="1"/>
    <col min="338" max="340" width="9.81640625" bestFit="1" customWidth="1"/>
    <col min="341" max="344" width="10.81640625" bestFit="1" customWidth="1"/>
    <col min="345" max="345" width="9.81640625" bestFit="1" customWidth="1"/>
    <col min="346" max="346" width="7.81640625" bestFit="1" customWidth="1"/>
    <col min="347" max="347" width="9.81640625" bestFit="1" customWidth="1"/>
    <col min="348" max="348" width="7.81640625" bestFit="1" customWidth="1"/>
    <col min="349" max="349" width="10.81640625" bestFit="1" customWidth="1"/>
    <col min="350" max="350" width="9.81640625" bestFit="1" customWidth="1"/>
    <col min="351" max="353" width="10.81640625" bestFit="1" customWidth="1"/>
    <col min="354" max="354" width="9.81640625" bestFit="1" customWidth="1"/>
    <col min="355" max="355" width="8.81640625" bestFit="1" customWidth="1"/>
    <col min="356" max="356" width="9.81640625" bestFit="1" customWidth="1"/>
    <col min="357" max="357" width="10.81640625" bestFit="1" customWidth="1"/>
    <col min="358" max="358" width="9.81640625" bestFit="1" customWidth="1"/>
    <col min="359" max="359" width="8.81640625" bestFit="1" customWidth="1"/>
    <col min="360" max="361" width="10.81640625" bestFit="1" customWidth="1"/>
    <col min="362" max="363" width="7.81640625" bestFit="1" customWidth="1"/>
    <col min="364" max="364" width="9.81640625" bestFit="1" customWidth="1"/>
    <col min="365" max="366" width="10.81640625" bestFit="1" customWidth="1"/>
    <col min="367" max="367" width="8.81640625" bestFit="1" customWidth="1"/>
    <col min="368" max="368" width="9.81640625" bestFit="1" customWidth="1"/>
    <col min="369" max="369" width="10.81640625" bestFit="1" customWidth="1"/>
    <col min="370" max="370" width="7.81640625" bestFit="1" customWidth="1"/>
    <col min="371" max="371" width="9.81640625" bestFit="1" customWidth="1"/>
    <col min="372" max="372" width="10.81640625" bestFit="1" customWidth="1"/>
    <col min="373" max="373" width="9.81640625" bestFit="1" customWidth="1"/>
    <col min="374" max="376" width="10.81640625" bestFit="1" customWidth="1"/>
    <col min="377" max="377" width="7.81640625" bestFit="1" customWidth="1"/>
    <col min="378" max="380" width="10.81640625" bestFit="1" customWidth="1"/>
    <col min="381" max="381" width="9.81640625" bestFit="1" customWidth="1"/>
    <col min="382" max="383" width="10.81640625" bestFit="1" customWidth="1"/>
    <col min="384" max="384" width="7.81640625" bestFit="1" customWidth="1"/>
    <col min="385" max="385" width="10.81640625" bestFit="1" customWidth="1"/>
    <col min="386" max="386" width="9.81640625" bestFit="1" customWidth="1"/>
    <col min="387" max="389" width="10.81640625" bestFit="1" customWidth="1"/>
    <col min="390" max="390" width="9.81640625" bestFit="1" customWidth="1"/>
    <col min="391" max="391" width="7.81640625" bestFit="1" customWidth="1"/>
    <col min="392" max="393" width="10.81640625" bestFit="1" customWidth="1"/>
    <col min="394" max="394" width="9.81640625" bestFit="1" customWidth="1"/>
    <col min="395" max="395" width="10.81640625" bestFit="1" customWidth="1"/>
    <col min="396" max="396" width="9.81640625" bestFit="1" customWidth="1"/>
    <col min="397" max="401" width="10.81640625" bestFit="1" customWidth="1"/>
    <col min="402" max="402" width="7.81640625" bestFit="1" customWidth="1"/>
    <col min="403" max="403" width="9.81640625" bestFit="1" customWidth="1"/>
    <col min="404" max="404" width="7.81640625" bestFit="1" customWidth="1"/>
    <col min="405" max="406" width="9.81640625" bestFit="1" customWidth="1"/>
    <col min="407" max="407" width="10.81640625" bestFit="1" customWidth="1"/>
    <col min="408" max="409" width="9.81640625" bestFit="1" customWidth="1"/>
    <col min="410" max="410" width="7.81640625" bestFit="1" customWidth="1"/>
    <col min="411" max="411" width="10.81640625" bestFit="1" customWidth="1"/>
    <col min="412" max="412" width="9.81640625" bestFit="1" customWidth="1"/>
    <col min="413" max="415" width="10.81640625" bestFit="1" customWidth="1"/>
    <col min="416" max="416" width="9.81640625" bestFit="1" customWidth="1"/>
    <col min="417" max="417" width="10.81640625" bestFit="1" customWidth="1"/>
    <col min="418" max="418" width="9.81640625" bestFit="1" customWidth="1"/>
    <col min="419" max="419" width="6.81640625" bestFit="1" customWidth="1"/>
    <col min="420" max="420" width="8.81640625" bestFit="1" customWidth="1"/>
    <col min="421" max="423" width="10.81640625" bestFit="1" customWidth="1"/>
    <col min="424" max="424" width="9.81640625" bestFit="1" customWidth="1"/>
    <col min="425" max="425" width="7.81640625" bestFit="1" customWidth="1"/>
    <col min="426" max="426" width="8.81640625" bestFit="1" customWidth="1"/>
    <col min="427" max="428" width="10.81640625" bestFit="1" customWidth="1"/>
    <col min="429" max="429" width="8.81640625" bestFit="1" customWidth="1"/>
    <col min="430" max="430" width="10.81640625" bestFit="1" customWidth="1"/>
    <col min="431" max="431" width="9.81640625" bestFit="1" customWidth="1"/>
    <col min="432" max="434" width="10.81640625" bestFit="1" customWidth="1"/>
    <col min="435" max="435" width="9.81640625" bestFit="1" customWidth="1"/>
    <col min="436" max="436" width="10.81640625" bestFit="1" customWidth="1"/>
    <col min="437" max="437" width="9.81640625" bestFit="1" customWidth="1"/>
    <col min="438" max="438" width="10.81640625" bestFit="1" customWidth="1"/>
    <col min="439" max="439" width="9.81640625" bestFit="1" customWidth="1"/>
    <col min="440" max="440" width="10.81640625" bestFit="1" customWidth="1"/>
    <col min="441" max="442" width="9.81640625" bestFit="1" customWidth="1"/>
    <col min="443" max="443" width="10.81640625" bestFit="1" customWidth="1"/>
    <col min="444" max="445" width="9.81640625" bestFit="1" customWidth="1"/>
    <col min="446" max="447" width="10.81640625" bestFit="1" customWidth="1"/>
    <col min="448" max="449" width="9.81640625" bestFit="1" customWidth="1"/>
    <col min="450" max="450" width="7.81640625" bestFit="1" customWidth="1"/>
    <col min="451" max="451" width="8.81640625" bestFit="1" customWidth="1"/>
    <col min="452" max="452" width="7.81640625" bestFit="1" customWidth="1"/>
    <col min="453" max="454" width="10.81640625" bestFit="1" customWidth="1"/>
    <col min="455" max="455" width="7.81640625" bestFit="1" customWidth="1"/>
    <col min="456" max="456" width="10.81640625" bestFit="1" customWidth="1"/>
    <col min="457" max="457" width="9.81640625" bestFit="1" customWidth="1"/>
    <col min="458" max="459" width="10.81640625" bestFit="1" customWidth="1"/>
    <col min="460" max="461" width="9.81640625" bestFit="1" customWidth="1"/>
    <col min="462" max="463" width="10.81640625" bestFit="1" customWidth="1"/>
    <col min="464" max="464" width="9.81640625" bestFit="1" customWidth="1"/>
    <col min="465" max="466" width="8.81640625" bestFit="1" customWidth="1"/>
    <col min="467" max="468" width="10.81640625" bestFit="1" customWidth="1"/>
    <col min="469" max="471" width="9.81640625" bestFit="1" customWidth="1"/>
    <col min="472" max="472" width="7.81640625" bestFit="1" customWidth="1"/>
    <col min="473" max="473" width="10.81640625" bestFit="1" customWidth="1"/>
    <col min="474" max="474" width="9.81640625" bestFit="1" customWidth="1"/>
    <col min="475" max="475" width="10.81640625" bestFit="1" customWidth="1"/>
    <col min="476" max="476" width="9.81640625" bestFit="1" customWidth="1"/>
    <col min="477" max="480" width="10.81640625" bestFit="1" customWidth="1"/>
    <col min="481" max="481" width="9.81640625" bestFit="1" customWidth="1"/>
    <col min="482" max="482" width="10.81640625" bestFit="1" customWidth="1"/>
    <col min="483" max="483" width="7.81640625" bestFit="1" customWidth="1"/>
    <col min="484" max="484" width="9.81640625" bestFit="1" customWidth="1"/>
    <col min="485" max="485" width="10.81640625" bestFit="1" customWidth="1"/>
    <col min="486" max="486" width="9.81640625" bestFit="1" customWidth="1"/>
    <col min="487" max="487" width="10.81640625" bestFit="1" customWidth="1"/>
    <col min="488" max="488" width="8.81640625" bestFit="1" customWidth="1"/>
    <col min="489" max="490" width="10.81640625" bestFit="1" customWidth="1"/>
    <col min="491" max="491" width="9.81640625" bestFit="1" customWidth="1"/>
    <col min="492" max="492" width="10.81640625" bestFit="1" customWidth="1"/>
    <col min="493" max="495" width="9.81640625" bestFit="1" customWidth="1"/>
    <col min="496" max="497" width="10.81640625" bestFit="1" customWidth="1"/>
    <col min="498" max="498" width="9.81640625" bestFit="1" customWidth="1"/>
    <col min="499" max="499" width="10.81640625" bestFit="1" customWidth="1"/>
    <col min="500" max="501" width="9.81640625" bestFit="1" customWidth="1"/>
    <col min="502" max="503" width="10.81640625" bestFit="1" customWidth="1"/>
    <col min="504" max="504" width="9.81640625" bestFit="1" customWidth="1"/>
    <col min="505" max="505" width="8.81640625" bestFit="1" customWidth="1"/>
    <col min="506" max="506" width="9.81640625" bestFit="1" customWidth="1"/>
    <col min="507" max="507" width="7.81640625" bestFit="1" customWidth="1"/>
    <col min="508" max="508" width="10.81640625" bestFit="1" customWidth="1"/>
    <col min="509" max="509" width="9.81640625" bestFit="1" customWidth="1"/>
    <col min="510" max="511" width="10.81640625" bestFit="1" customWidth="1"/>
    <col min="512" max="512" width="11.81640625" bestFit="1" customWidth="1"/>
    <col min="513" max="514" width="10.81640625" bestFit="1" customWidth="1"/>
    <col min="515" max="515" width="11.81640625" bestFit="1" customWidth="1"/>
    <col min="516" max="516" width="9.81640625" bestFit="1" customWidth="1"/>
    <col min="517" max="519" width="11.81640625" bestFit="1" customWidth="1"/>
    <col min="520" max="520" width="10.81640625" bestFit="1" customWidth="1"/>
    <col min="521" max="521" width="11.81640625" bestFit="1" customWidth="1"/>
    <col min="522" max="522" width="7.81640625" bestFit="1" customWidth="1"/>
    <col min="523" max="523" width="11.81640625" bestFit="1" customWidth="1"/>
    <col min="524" max="524" width="10.81640625" bestFit="1" customWidth="1"/>
    <col min="525" max="525" width="11.81640625" bestFit="1" customWidth="1"/>
    <col min="526" max="526" width="10.81640625" bestFit="1" customWidth="1"/>
    <col min="527" max="528" width="11.81640625" bestFit="1" customWidth="1"/>
    <col min="529" max="529" width="10.81640625" bestFit="1" customWidth="1"/>
    <col min="530" max="530" width="11.81640625" bestFit="1" customWidth="1"/>
    <col min="531" max="533" width="10.81640625" bestFit="1" customWidth="1"/>
    <col min="534" max="534" width="11.81640625" bestFit="1" customWidth="1"/>
    <col min="535" max="535" width="10.81640625" bestFit="1" customWidth="1"/>
    <col min="536" max="538" width="11.81640625" bestFit="1" customWidth="1"/>
    <col min="539" max="539" width="10.81640625" bestFit="1" customWidth="1"/>
    <col min="540" max="540" width="9.81640625" bestFit="1" customWidth="1"/>
    <col min="541" max="541" width="10.81640625" bestFit="1" customWidth="1"/>
    <col min="542" max="543" width="11.81640625" bestFit="1" customWidth="1"/>
    <col min="544" max="544" width="8.81640625" bestFit="1" customWidth="1"/>
    <col min="545" max="545" width="11.81640625" bestFit="1" customWidth="1"/>
    <col min="546" max="546" width="9.81640625" bestFit="1" customWidth="1"/>
    <col min="547" max="549" width="11.81640625" bestFit="1" customWidth="1"/>
    <col min="550" max="550" width="10.81640625" bestFit="1" customWidth="1"/>
    <col min="551" max="551" width="9.81640625" bestFit="1" customWidth="1"/>
    <col min="552" max="552" width="10.81640625" bestFit="1" customWidth="1"/>
    <col min="553" max="557" width="11.81640625" bestFit="1" customWidth="1"/>
    <col min="558" max="558" width="10.81640625" bestFit="1" customWidth="1"/>
    <col min="559" max="560" width="11.81640625" bestFit="1" customWidth="1"/>
    <col min="561" max="561" width="8.81640625" bestFit="1" customWidth="1"/>
    <col min="562" max="565" width="11.81640625" bestFit="1" customWidth="1"/>
    <col min="566" max="566" width="9.81640625" bestFit="1" customWidth="1"/>
    <col min="567" max="567" width="10.81640625" bestFit="1" customWidth="1"/>
    <col min="568" max="568" width="9.81640625" bestFit="1" customWidth="1"/>
    <col min="569" max="569" width="11.81640625" bestFit="1" customWidth="1"/>
    <col min="570" max="570" width="9.81640625" bestFit="1" customWidth="1"/>
    <col min="571" max="574" width="11.81640625" bestFit="1" customWidth="1"/>
    <col min="575" max="575" width="9.81640625" bestFit="1" customWidth="1"/>
    <col min="576" max="578" width="11.81640625" bestFit="1" customWidth="1"/>
    <col min="579" max="579" width="9.81640625" bestFit="1" customWidth="1"/>
    <col min="580" max="582" width="11.81640625" bestFit="1" customWidth="1"/>
    <col min="583" max="583" width="7.81640625" bestFit="1" customWidth="1"/>
    <col min="584" max="585" width="10.81640625" bestFit="1" customWidth="1"/>
    <col min="586" max="586" width="11.81640625" bestFit="1" customWidth="1"/>
    <col min="587" max="587" width="10.81640625" bestFit="1" customWidth="1"/>
    <col min="588" max="589" width="11.81640625" bestFit="1" customWidth="1"/>
    <col min="590" max="590" width="10.81640625" bestFit="1" customWidth="1"/>
    <col min="591" max="591" width="8.81640625" bestFit="1" customWidth="1"/>
    <col min="592" max="592" width="11.81640625" bestFit="1" customWidth="1"/>
    <col min="593" max="593" width="9.81640625" bestFit="1" customWidth="1"/>
    <col min="594" max="594" width="7.81640625" bestFit="1" customWidth="1"/>
    <col min="595" max="596" width="10.81640625" bestFit="1" customWidth="1"/>
    <col min="597" max="597" width="11.81640625" bestFit="1" customWidth="1"/>
    <col min="598" max="598" width="10.81640625" bestFit="1" customWidth="1"/>
    <col min="599" max="599" width="9.81640625" bestFit="1" customWidth="1"/>
    <col min="600" max="600" width="10.81640625" bestFit="1" customWidth="1"/>
    <col min="601" max="601" width="11.81640625" bestFit="1" customWidth="1"/>
    <col min="602" max="602" width="8.81640625" bestFit="1" customWidth="1"/>
    <col min="603" max="603" width="10.81640625" bestFit="1" customWidth="1"/>
    <col min="604" max="604" width="9.81640625" bestFit="1" customWidth="1"/>
    <col min="605" max="608" width="11.81640625" bestFit="1" customWidth="1"/>
    <col min="609" max="609" width="10.81640625" bestFit="1" customWidth="1"/>
    <col min="610" max="613" width="11.81640625" bestFit="1" customWidth="1"/>
    <col min="614" max="614" width="9.81640625" bestFit="1" customWidth="1"/>
    <col min="615" max="615" width="10.81640625" bestFit="1" customWidth="1"/>
    <col min="616" max="617" width="11.81640625" bestFit="1" customWidth="1"/>
    <col min="618" max="618" width="8.81640625" bestFit="1" customWidth="1"/>
    <col min="619" max="619" width="11.81640625" bestFit="1" customWidth="1"/>
    <col min="620" max="620" width="8.81640625" bestFit="1" customWidth="1"/>
    <col min="621" max="621" width="11.81640625" bestFit="1" customWidth="1"/>
    <col min="622" max="622" width="5.81640625" bestFit="1" customWidth="1"/>
    <col min="623" max="623" width="10.81640625" bestFit="1" customWidth="1"/>
    <col min="624" max="624" width="11.81640625" bestFit="1" customWidth="1"/>
    <col min="625" max="625" width="10.81640625" bestFit="1" customWidth="1"/>
    <col min="626" max="626" width="9.81640625" bestFit="1" customWidth="1"/>
    <col min="627" max="627" width="8.81640625" bestFit="1" customWidth="1"/>
    <col min="628" max="628" width="10.81640625" bestFit="1" customWidth="1"/>
    <col min="629" max="630" width="8.81640625" bestFit="1" customWidth="1"/>
    <col min="631" max="631" width="6.7265625" bestFit="1" customWidth="1"/>
    <col min="632" max="632" width="10.7265625" bestFit="1" customWidth="1"/>
  </cols>
  <sheetData>
    <row r="3" spans="1:4" x14ac:dyDescent="0.35">
      <c r="A3" s="11" t="s">
        <v>8</v>
      </c>
      <c r="B3" s="8" t="s">
        <v>1492</v>
      </c>
      <c r="C3" s="8" t="s">
        <v>1496</v>
      </c>
      <c r="D3" s="19" t="s">
        <v>1497</v>
      </c>
    </row>
    <row r="4" spans="1:4" x14ac:dyDescent="0.35">
      <c r="A4" s="12" t="s">
        <v>720</v>
      </c>
      <c r="B4" s="8">
        <v>46</v>
      </c>
      <c r="C4" s="8">
        <v>266515.26061</v>
      </c>
      <c r="D4">
        <f>IF(AND(ISNUMBER(B4), B4&lt;&gt;0, ISNUMBER(C4)), C4/B4, 0)</f>
        <v>5793.8100132608697</v>
      </c>
    </row>
    <row r="5" spans="1:4" x14ac:dyDescent="0.35">
      <c r="A5" s="12" t="s">
        <v>717</v>
      </c>
      <c r="B5" s="8">
        <v>48</v>
      </c>
      <c r="C5" s="8">
        <v>335426.33082999988</v>
      </c>
      <c r="D5">
        <f t="shared" ref="D5:D21" si="0">IF(AND(ISNUMBER(B5), B5&lt;&gt;0, ISNUMBER(C5)), C5/B5, 0)</f>
        <v>6988.0485589583304</v>
      </c>
    </row>
    <row r="6" spans="1:4" x14ac:dyDescent="0.35">
      <c r="A6" s="12" t="s">
        <v>712</v>
      </c>
      <c r="B6" s="8">
        <v>37</v>
      </c>
      <c r="C6" s="8">
        <v>326879.83410000009</v>
      </c>
      <c r="D6">
        <f t="shared" si="0"/>
        <v>8834.5901108108137</v>
      </c>
    </row>
    <row r="7" spans="1:4" x14ac:dyDescent="0.35">
      <c r="A7" s="12" t="s">
        <v>726</v>
      </c>
      <c r="B7" s="8">
        <v>38</v>
      </c>
      <c r="C7" s="8">
        <v>160400.08212999997</v>
      </c>
      <c r="D7">
        <f t="shared" si="0"/>
        <v>4221.0547928947362</v>
      </c>
    </row>
    <row r="8" spans="1:4" x14ac:dyDescent="0.35">
      <c r="A8" s="12" t="s">
        <v>718</v>
      </c>
      <c r="B8" s="8">
        <v>34</v>
      </c>
      <c r="C8" s="8">
        <v>291432.04704999994</v>
      </c>
      <c r="D8">
        <f t="shared" si="0"/>
        <v>8571.5307955882326</v>
      </c>
    </row>
    <row r="9" spans="1:4" x14ac:dyDescent="0.35">
      <c r="A9" s="12" t="s">
        <v>721</v>
      </c>
      <c r="B9" s="8">
        <v>51</v>
      </c>
      <c r="C9" s="8">
        <v>145692.27770000001</v>
      </c>
      <c r="D9">
        <f t="shared" si="0"/>
        <v>2856.7113274509807</v>
      </c>
    </row>
    <row r="10" spans="1:4" x14ac:dyDescent="0.35">
      <c r="A10" s="12" t="s">
        <v>715</v>
      </c>
      <c r="B10" s="8">
        <v>30</v>
      </c>
      <c r="C10" s="8">
        <v>169564.76954000004</v>
      </c>
      <c r="D10">
        <f t="shared" si="0"/>
        <v>5652.1589846666675</v>
      </c>
    </row>
    <row r="11" spans="1:4" x14ac:dyDescent="0.35">
      <c r="A11" s="12" t="s">
        <v>722</v>
      </c>
      <c r="B11" s="8">
        <v>45</v>
      </c>
      <c r="C11" s="8">
        <v>270649.14468000003</v>
      </c>
      <c r="D11">
        <f t="shared" si="0"/>
        <v>6014.4254373333342</v>
      </c>
    </row>
    <row r="12" spans="1:4" x14ac:dyDescent="0.35">
      <c r="A12" s="12" t="s">
        <v>714</v>
      </c>
      <c r="B12" s="8">
        <v>38</v>
      </c>
      <c r="C12" s="8">
        <v>199726.31959000006</v>
      </c>
      <c r="D12">
        <f t="shared" si="0"/>
        <v>5255.9557786842124</v>
      </c>
    </row>
    <row r="13" spans="1:4" x14ac:dyDescent="0.35">
      <c r="A13" s="12" t="s">
        <v>713</v>
      </c>
      <c r="B13" s="8">
        <v>50</v>
      </c>
      <c r="C13" s="8">
        <v>222284.32894999994</v>
      </c>
      <c r="D13">
        <f t="shared" si="0"/>
        <v>4445.6865789999983</v>
      </c>
    </row>
    <row r="14" spans="1:4" x14ac:dyDescent="0.35">
      <c r="A14" s="12" t="s">
        <v>723</v>
      </c>
      <c r="B14" s="8">
        <v>44</v>
      </c>
      <c r="C14" s="8">
        <v>245827.90552</v>
      </c>
      <c r="D14">
        <f t="shared" si="0"/>
        <v>5586.9978527272724</v>
      </c>
    </row>
    <row r="15" spans="1:4" x14ac:dyDescent="0.35">
      <c r="A15" s="12" t="s">
        <v>716</v>
      </c>
      <c r="B15" s="8">
        <v>46</v>
      </c>
      <c r="C15" s="8">
        <v>230255.18399000005</v>
      </c>
      <c r="D15">
        <f t="shared" si="0"/>
        <v>5005.5474780434797</v>
      </c>
    </row>
    <row r="16" spans="1:4" x14ac:dyDescent="0.35">
      <c r="A16" s="12" t="s">
        <v>724</v>
      </c>
      <c r="B16" s="8">
        <v>48</v>
      </c>
      <c r="C16" s="8">
        <v>288140.87393999996</v>
      </c>
      <c r="D16">
        <f t="shared" si="0"/>
        <v>6002.9348737499995</v>
      </c>
    </row>
    <row r="17" spans="1:4" x14ac:dyDescent="0.35">
      <c r="A17" s="12" t="s">
        <v>725</v>
      </c>
      <c r="B17" s="8">
        <v>32</v>
      </c>
      <c r="C17" s="8">
        <v>138490.00044999996</v>
      </c>
      <c r="D17">
        <f t="shared" si="0"/>
        <v>4327.8125140624988</v>
      </c>
    </row>
    <row r="18" spans="1:4" x14ac:dyDescent="0.35">
      <c r="A18" s="12" t="s">
        <v>1426</v>
      </c>
      <c r="B18" s="8">
        <v>8</v>
      </c>
      <c r="C18" s="8">
        <v>105294.34157999998</v>
      </c>
      <c r="D18">
        <f t="shared" si="0"/>
        <v>13161.792697499997</v>
      </c>
    </row>
    <row r="19" spans="1:4" x14ac:dyDescent="0.35">
      <c r="A19" s="12" t="s">
        <v>719</v>
      </c>
      <c r="B19" s="8">
        <v>37</v>
      </c>
      <c r="C19" s="8">
        <v>217581.80094999995</v>
      </c>
      <c r="D19">
        <f t="shared" si="0"/>
        <v>5880.5892148648636</v>
      </c>
    </row>
    <row r="20" spans="1:4" x14ac:dyDescent="0.35">
      <c r="A20" s="12" t="s">
        <v>1449</v>
      </c>
      <c r="D20">
        <f t="shared" si="0"/>
        <v>0</v>
      </c>
    </row>
    <row r="21" spans="1:4" x14ac:dyDescent="0.35">
      <c r="A21" s="12" t="s">
        <v>1445</v>
      </c>
      <c r="B21" s="8">
        <v>632</v>
      </c>
      <c r="C21" s="8">
        <v>3614160.5016099983</v>
      </c>
      <c r="D21">
        <f t="shared" si="0"/>
        <v>5718.6083886234146</v>
      </c>
    </row>
  </sheetData>
  <autoFilter ref="A3:D21" xr:uid="{247E41E0-4D85-44B9-9EF1-C3761614C36C}"/>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EEE01-E3D6-47A2-936E-43E7FFAE5DFA}">
  <dimension ref="A3:AJ18"/>
  <sheetViews>
    <sheetView topLeftCell="P1" workbookViewId="0">
      <selection activeCell="J19" sqref="J19"/>
    </sheetView>
  </sheetViews>
  <sheetFormatPr defaultRowHeight="14.5" x14ac:dyDescent="0.35"/>
  <cols>
    <col min="1" max="1" width="19.1796875" bestFit="1" customWidth="1"/>
    <col min="2" max="34" width="11.81640625" bestFit="1" customWidth="1"/>
    <col min="35" max="35" width="6.7265625" bestFit="1" customWidth="1"/>
    <col min="36" max="36" width="11.81640625" bestFit="1" customWidth="1"/>
  </cols>
  <sheetData>
    <row r="3" spans="1:36" x14ac:dyDescent="0.35">
      <c r="A3" s="11" t="s">
        <v>1450</v>
      </c>
      <c r="B3" s="11" t="s">
        <v>1433</v>
      </c>
    </row>
    <row r="4" spans="1:36" x14ac:dyDescent="0.35">
      <c r="A4" s="11" t="s">
        <v>4</v>
      </c>
      <c r="B4">
        <v>0</v>
      </c>
      <c r="C4">
        <v>1</v>
      </c>
      <c r="D4">
        <v>2</v>
      </c>
      <c r="E4">
        <v>3</v>
      </c>
      <c r="F4">
        <v>4</v>
      </c>
      <c r="G4">
        <v>5</v>
      </c>
      <c r="H4">
        <v>6</v>
      </c>
      <c r="I4">
        <v>7</v>
      </c>
      <c r="J4">
        <v>8</v>
      </c>
      <c r="K4">
        <v>9</v>
      </c>
      <c r="L4">
        <v>10</v>
      </c>
      <c r="M4">
        <v>11</v>
      </c>
      <c r="N4">
        <v>12</v>
      </c>
      <c r="O4">
        <v>13</v>
      </c>
      <c r="P4">
        <v>14</v>
      </c>
      <c r="Q4">
        <v>15</v>
      </c>
      <c r="R4">
        <v>16</v>
      </c>
      <c r="S4">
        <v>17</v>
      </c>
      <c r="T4">
        <v>18</v>
      </c>
      <c r="U4">
        <v>19</v>
      </c>
      <c r="V4">
        <v>20</v>
      </c>
      <c r="W4">
        <v>21</v>
      </c>
      <c r="X4">
        <v>22</v>
      </c>
      <c r="Y4">
        <v>23</v>
      </c>
      <c r="Z4">
        <v>24</v>
      </c>
      <c r="AA4">
        <v>25</v>
      </c>
      <c r="AB4">
        <v>26</v>
      </c>
      <c r="AC4">
        <v>27</v>
      </c>
      <c r="AD4">
        <v>28</v>
      </c>
      <c r="AE4">
        <v>29</v>
      </c>
      <c r="AF4">
        <v>30</v>
      </c>
      <c r="AG4">
        <v>31</v>
      </c>
      <c r="AH4">
        <v>32</v>
      </c>
      <c r="AI4" t="s">
        <v>1449</v>
      </c>
      <c r="AJ4" t="s">
        <v>1445</v>
      </c>
    </row>
    <row r="5" spans="1:36" x14ac:dyDescent="0.35">
      <c r="A5" s="12" t="s">
        <v>655</v>
      </c>
      <c r="B5">
        <v>1801.4076000000002</v>
      </c>
      <c r="C5">
        <v>24894.430559999997</v>
      </c>
      <c r="D5">
        <v>24523.006720000001</v>
      </c>
      <c r="E5">
        <v>12248.675999999999</v>
      </c>
      <c r="F5">
        <v>27194.152039999997</v>
      </c>
      <c r="G5">
        <v>46991.747199999998</v>
      </c>
      <c r="H5">
        <v>93430.735400000005</v>
      </c>
      <c r="I5">
        <v>37330.00275</v>
      </c>
      <c r="J5">
        <v>7071.6331400000008</v>
      </c>
      <c r="K5">
        <v>16213.632800000001</v>
      </c>
      <c r="L5">
        <v>24161.26311</v>
      </c>
      <c r="M5">
        <v>61471.696859999996</v>
      </c>
      <c r="N5">
        <v>8567.3924999999999</v>
      </c>
      <c r="O5">
        <v>39239.197899999999</v>
      </c>
      <c r="P5">
        <v>110.14919999999999</v>
      </c>
      <c r="Q5">
        <v>57491.062559999998</v>
      </c>
      <c r="R5">
        <v>9469.7678000000014</v>
      </c>
      <c r="S5">
        <v>41658.527040000008</v>
      </c>
      <c r="T5">
        <v>10937.519999999999</v>
      </c>
      <c r="U5">
        <v>41358.420049999993</v>
      </c>
      <c r="V5">
        <v>85419.017859999993</v>
      </c>
      <c r="X5">
        <v>11939.431199999999</v>
      </c>
      <c r="Z5">
        <v>22987.3279</v>
      </c>
      <c r="AA5">
        <v>70563.592109999998</v>
      </c>
      <c r="AB5">
        <v>16257.340179999999</v>
      </c>
      <c r="AC5">
        <v>68920.107260000004</v>
      </c>
      <c r="AD5">
        <v>67596.422359999997</v>
      </c>
      <c r="AF5">
        <v>38096.18406</v>
      </c>
      <c r="AG5">
        <v>45754.744080000004</v>
      </c>
      <c r="AH5">
        <v>24172.044580000002</v>
      </c>
      <c r="AJ5">
        <v>1037870.6328199999</v>
      </c>
    </row>
    <row r="6" spans="1:36" x14ac:dyDescent="0.35">
      <c r="A6" s="12" t="s">
        <v>653</v>
      </c>
      <c r="B6">
        <v>4141.7599999999993</v>
      </c>
      <c r="C6">
        <v>26150.364320000001</v>
      </c>
      <c r="D6">
        <v>17453.3436</v>
      </c>
      <c r="E6">
        <v>15618.84504</v>
      </c>
      <c r="G6">
        <v>46226.11952</v>
      </c>
      <c r="H6">
        <v>29536.716</v>
      </c>
      <c r="I6">
        <v>52625.804160000007</v>
      </c>
      <c r="J6">
        <v>15530.929919999999</v>
      </c>
      <c r="K6">
        <v>27756.432000000001</v>
      </c>
      <c r="M6">
        <v>14466.95104</v>
      </c>
      <c r="N6">
        <v>19139.594240000002</v>
      </c>
      <c r="O6">
        <v>9774.3888000000006</v>
      </c>
      <c r="P6">
        <v>21931.50405</v>
      </c>
      <c r="R6">
        <v>17930.494560000003</v>
      </c>
      <c r="S6">
        <v>55516.603510000001</v>
      </c>
      <c r="T6">
        <v>79082.507010000001</v>
      </c>
      <c r="U6">
        <v>7466.3063999999986</v>
      </c>
      <c r="V6">
        <v>64160.245439999999</v>
      </c>
      <c r="X6">
        <v>60697.470840000002</v>
      </c>
      <c r="Y6">
        <v>20713.040080000002</v>
      </c>
      <c r="AA6">
        <v>8128.5187499999993</v>
      </c>
      <c r="AC6">
        <v>7901.5041599999995</v>
      </c>
      <c r="AD6">
        <v>76122.593299999993</v>
      </c>
      <c r="AE6">
        <v>5335.5655499999993</v>
      </c>
      <c r="AF6">
        <v>141645.56601000001</v>
      </c>
      <c r="AG6">
        <v>24972.288</v>
      </c>
      <c r="AH6">
        <v>12597.52224</v>
      </c>
      <c r="AJ6">
        <v>882622.97853999969</v>
      </c>
    </row>
    <row r="7" spans="1:36" x14ac:dyDescent="0.35">
      <c r="A7" s="12" t="s">
        <v>659</v>
      </c>
      <c r="B7">
        <v>11406.96</v>
      </c>
      <c r="C7">
        <v>10869.182940000001</v>
      </c>
      <c r="D7">
        <v>13437.300239999999</v>
      </c>
      <c r="E7">
        <v>23379.011199999997</v>
      </c>
      <c r="F7">
        <v>49097.717239999998</v>
      </c>
      <c r="G7">
        <v>5769.2758000000003</v>
      </c>
      <c r="I7">
        <v>64096.735299999993</v>
      </c>
      <c r="J7">
        <v>14108.16791</v>
      </c>
      <c r="K7">
        <v>66630.071960000001</v>
      </c>
      <c r="M7">
        <v>23668.560000000001</v>
      </c>
      <c r="O7">
        <v>79081.561010000005</v>
      </c>
      <c r="P7">
        <v>45749.975680000003</v>
      </c>
      <c r="Q7">
        <v>14197.064400000001</v>
      </c>
      <c r="S7">
        <v>70180.55992</v>
      </c>
      <c r="T7">
        <v>50774.406560000003</v>
      </c>
      <c r="V7">
        <v>21270.482609999999</v>
      </c>
      <c r="W7">
        <v>68861.979880000014</v>
      </c>
      <c r="X7">
        <v>4071.8</v>
      </c>
      <c r="Y7">
        <v>77129.274059999996</v>
      </c>
      <c r="Z7">
        <v>56274.47408</v>
      </c>
      <c r="AB7">
        <v>9378.6258099999995</v>
      </c>
      <c r="AD7">
        <v>9684.8756000000012</v>
      </c>
      <c r="AE7">
        <v>55548.646980000005</v>
      </c>
      <c r="AF7">
        <v>20703.052239999997</v>
      </c>
      <c r="AG7">
        <v>33684.350699999995</v>
      </c>
      <c r="AJ7">
        <v>899054.11211999983</v>
      </c>
    </row>
    <row r="8" spans="1:36" x14ac:dyDescent="0.35">
      <c r="A8" s="12" t="s">
        <v>657</v>
      </c>
      <c r="B8">
        <v>9847.2358600000007</v>
      </c>
      <c r="C8">
        <v>39546.774539999999</v>
      </c>
      <c r="E8">
        <v>40811.05186</v>
      </c>
      <c r="G8">
        <v>10388.429999999998</v>
      </c>
      <c r="H8">
        <v>60768.60312</v>
      </c>
      <c r="I8">
        <v>36549.429260000004</v>
      </c>
      <c r="J8">
        <v>14877.464000000002</v>
      </c>
      <c r="K8">
        <v>5159.7893599999998</v>
      </c>
      <c r="L8">
        <v>22983.34563</v>
      </c>
      <c r="M8">
        <v>28412.100360000004</v>
      </c>
      <c r="N8">
        <v>29263.361400000002</v>
      </c>
      <c r="O8">
        <v>20654.544699999999</v>
      </c>
      <c r="P8">
        <v>45104.930900000007</v>
      </c>
      <c r="Q8">
        <v>16219.34496</v>
      </c>
      <c r="R8">
        <v>43635.435039999997</v>
      </c>
      <c r="T8">
        <v>27907.424579999999</v>
      </c>
      <c r="U8">
        <v>9189.1634999999987</v>
      </c>
      <c r="W8">
        <v>41419.524249999995</v>
      </c>
      <c r="X8">
        <v>67281.056590000007</v>
      </c>
      <c r="Y8">
        <v>32011.666519999995</v>
      </c>
      <c r="Z8">
        <v>20050.102040000002</v>
      </c>
      <c r="AA8">
        <v>12040.64352</v>
      </c>
      <c r="AC8">
        <v>33208.325400000002</v>
      </c>
      <c r="AD8">
        <v>5331.6696000000002</v>
      </c>
      <c r="AE8">
        <v>17419.586900000002</v>
      </c>
      <c r="AG8">
        <v>68199.913</v>
      </c>
      <c r="AJ8">
        <v>758280.91689000023</v>
      </c>
    </row>
    <row r="9" spans="1:36" x14ac:dyDescent="0.35">
      <c r="A9" s="12" t="s">
        <v>656</v>
      </c>
      <c r="B9">
        <v>13921.506140000001</v>
      </c>
      <c r="C9">
        <v>142962.67473</v>
      </c>
      <c r="D9">
        <v>6271.3801999999996</v>
      </c>
      <c r="E9">
        <v>104633.05091000001</v>
      </c>
      <c r="F9">
        <v>17964.4038</v>
      </c>
      <c r="G9">
        <v>5189.8836000000001</v>
      </c>
      <c r="H9">
        <v>14114.068500000001</v>
      </c>
      <c r="I9">
        <v>215.19839999999996</v>
      </c>
      <c r="L9">
        <v>7643.2649999999994</v>
      </c>
      <c r="M9">
        <v>56963.241009999998</v>
      </c>
      <c r="N9">
        <v>41020.909639999998</v>
      </c>
      <c r="O9">
        <v>321.93290999999999</v>
      </c>
      <c r="P9">
        <v>68292.728010000006</v>
      </c>
      <c r="Q9">
        <v>37482.345600000001</v>
      </c>
      <c r="R9">
        <v>32187.988280000001</v>
      </c>
      <c r="S9">
        <v>65111.38614000001</v>
      </c>
      <c r="U9">
        <v>47066.843850000005</v>
      </c>
      <c r="X9">
        <v>12955.824749999998</v>
      </c>
      <c r="Y9">
        <v>78869.293639999989</v>
      </c>
      <c r="AA9">
        <v>30546.068040000002</v>
      </c>
      <c r="AB9">
        <v>16870.419779999997</v>
      </c>
      <c r="AC9">
        <v>5810.4844599999997</v>
      </c>
      <c r="AD9">
        <v>10666.229420000001</v>
      </c>
      <c r="AE9">
        <v>56166.983609999996</v>
      </c>
      <c r="AG9">
        <v>56176.777799999996</v>
      </c>
      <c r="AJ9">
        <v>929424.88821999996</v>
      </c>
    </row>
    <row r="10" spans="1:36" x14ac:dyDescent="0.35">
      <c r="A10" s="12" t="s">
        <v>654</v>
      </c>
      <c r="B10">
        <v>26759.28775</v>
      </c>
      <c r="C10">
        <v>22044.871499999997</v>
      </c>
      <c r="D10">
        <v>6631.6443100000006</v>
      </c>
      <c r="E10">
        <v>32506.559399999998</v>
      </c>
      <c r="F10">
        <v>249678.13582000002</v>
      </c>
      <c r="G10">
        <v>4577.1480000000001</v>
      </c>
      <c r="H10">
        <v>12462.65055</v>
      </c>
      <c r="I10">
        <v>7105.3528000000006</v>
      </c>
      <c r="J10">
        <v>42824.196989999997</v>
      </c>
      <c r="K10">
        <v>34805.040549999998</v>
      </c>
      <c r="L10">
        <v>39388.573900000003</v>
      </c>
      <c r="M10">
        <v>35984.636809999996</v>
      </c>
      <c r="N10">
        <v>33792.866320000001</v>
      </c>
      <c r="O10">
        <v>24305.882859999998</v>
      </c>
      <c r="P10">
        <v>12668.50728</v>
      </c>
      <c r="R10">
        <v>35554.10024</v>
      </c>
      <c r="S10">
        <v>31513.423040000001</v>
      </c>
      <c r="T10">
        <v>30229.994880000002</v>
      </c>
      <c r="U10">
        <v>44186.458500000001</v>
      </c>
      <c r="V10">
        <v>20028.787380000002</v>
      </c>
      <c r="W10">
        <v>599.53200000000004</v>
      </c>
      <c r="X10">
        <v>91856.869250000003</v>
      </c>
      <c r="Y10">
        <v>40695.91504</v>
      </c>
      <c r="Z10">
        <v>33308.550000000003</v>
      </c>
      <c r="AA10">
        <v>7120.6486400000003</v>
      </c>
      <c r="AB10">
        <v>24075.089819999997</v>
      </c>
      <c r="AC10">
        <v>4856.35725</v>
      </c>
      <c r="AD10">
        <v>62421.224639999993</v>
      </c>
      <c r="AE10">
        <v>39717.144099999998</v>
      </c>
      <c r="AG10">
        <v>11006.647559999999</v>
      </c>
      <c r="AH10">
        <v>29627.320319999999</v>
      </c>
      <c r="AJ10">
        <v>1092333.4175</v>
      </c>
    </row>
    <row r="11" spans="1:36" x14ac:dyDescent="0.35">
      <c r="A11" s="12" t="s">
        <v>652</v>
      </c>
      <c r="B11">
        <v>31024.83872</v>
      </c>
      <c r="C11">
        <v>21196.913249999998</v>
      </c>
      <c r="D11">
        <v>9062.34692</v>
      </c>
      <c r="E11">
        <v>4603.0824400000001</v>
      </c>
      <c r="F11">
        <v>32142.113530000002</v>
      </c>
      <c r="H11">
        <v>31130.741829999995</v>
      </c>
      <c r="I11">
        <v>14527.748400000002</v>
      </c>
      <c r="J11">
        <v>14268.607679999999</v>
      </c>
      <c r="K11">
        <v>38506.528819999992</v>
      </c>
      <c r="L11">
        <v>67110.666420000009</v>
      </c>
      <c r="M11">
        <v>15253.069799999999</v>
      </c>
      <c r="P11">
        <v>14287.896349999999</v>
      </c>
      <c r="Q11">
        <v>68665.574250000005</v>
      </c>
      <c r="R11">
        <v>23449.833500000001</v>
      </c>
      <c r="S11">
        <v>82602.550499999998</v>
      </c>
      <c r="T11">
        <v>50582.705609999997</v>
      </c>
      <c r="U11">
        <v>29808.424959999997</v>
      </c>
      <c r="W11">
        <v>18641.222160000001</v>
      </c>
      <c r="X11">
        <v>15705.464199999999</v>
      </c>
      <c r="Y11">
        <v>7955.6342199999999</v>
      </c>
      <c r="Z11">
        <v>49818.786760000003</v>
      </c>
      <c r="AA11">
        <v>20606.46444</v>
      </c>
      <c r="AB11">
        <v>63856.506820000002</v>
      </c>
      <c r="AC11">
        <v>11984.891250000001</v>
      </c>
      <c r="AD11">
        <v>9315.4974099999999</v>
      </c>
      <c r="AE11">
        <v>34082.864639999993</v>
      </c>
      <c r="AF11">
        <v>74882.385600000009</v>
      </c>
      <c r="AJ11">
        <v>855073.36048000015</v>
      </c>
    </row>
    <row r="12" spans="1:36" x14ac:dyDescent="0.35">
      <c r="A12" s="12" t="s">
        <v>650</v>
      </c>
      <c r="B12">
        <v>47962.717579999997</v>
      </c>
      <c r="C12">
        <v>3115.3609199999996</v>
      </c>
      <c r="D12">
        <v>70602.927789999987</v>
      </c>
      <c r="E12">
        <v>11003.7672</v>
      </c>
      <c r="F12">
        <v>10946.711730000001</v>
      </c>
      <c r="G12">
        <v>3799.8031499999997</v>
      </c>
      <c r="H12">
        <v>47047.517999999996</v>
      </c>
      <c r="I12">
        <v>667.74</v>
      </c>
      <c r="J12">
        <v>1030.7574</v>
      </c>
      <c r="K12">
        <v>38264.510399999999</v>
      </c>
      <c r="M12">
        <v>16061.972879999999</v>
      </c>
      <c r="O12">
        <v>66852.128960000002</v>
      </c>
      <c r="P12">
        <v>4866.3287999999993</v>
      </c>
      <c r="Q12">
        <v>24447.95865</v>
      </c>
      <c r="R12">
        <v>13108.78584</v>
      </c>
      <c r="S12">
        <v>181608.69623999999</v>
      </c>
      <c r="T12">
        <v>27763.018220000002</v>
      </c>
      <c r="U12">
        <v>3823.6151599999998</v>
      </c>
      <c r="V12">
        <v>52863.98113</v>
      </c>
      <c r="W12">
        <v>51457.539999999994</v>
      </c>
      <c r="X12">
        <v>123535.74428</v>
      </c>
      <c r="Z12">
        <v>52609.065839999996</v>
      </c>
      <c r="AA12">
        <v>15860.782080000001</v>
      </c>
      <c r="AB12">
        <v>13669.81</v>
      </c>
      <c r="AC12">
        <v>17731.623</v>
      </c>
      <c r="AD12">
        <v>4569.8508000000002</v>
      </c>
      <c r="AF12">
        <v>17867.219160000001</v>
      </c>
      <c r="AG12">
        <v>15174.425699999998</v>
      </c>
      <c r="AH12">
        <v>9050.5052999999989</v>
      </c>
      <c r="AJ12">
        <v>947364.86621000012</v>
      </c>
    </row>
    <row r="13" spans="1:36" x14ac:dyDescent="0.35">
      <c r="A13" s="12" t="s">
        <v>651</v>
      </c>
      <c r="B13">
        <v>685.06776000000002</v>
      </c>
      <c r="C13">
        <v>4737.2198399999997</v>
      </c>
      <c r="E13">
        <v>32280.32474</v>
      </c>
      <c r="F13">
        <v>43539.233140000004</v>
      </c>
      <c r="G13">
        <v>7135.57</v>
      </c>
      <c r="H13">
        <v>112088.8161</v>
      </c>
      <c r="I13">
        <v>24833.097520000003</v>
      </c>
      <c r="K13">
        <v>10786.32144</v>
      </c>
      <c r="M13">
        <v>27158.894079999998</v>
      </c>
      <c r="P13">
        <v>28041.02492</v>
      </c>
      <c r="Q13">
        <v>48850.80702</v>
      </c>
      <c r="R13">
        <v>68626.652039999986</v>
      </c>
      <c r="S13">
        <v>15009.056700000001</v>
      </c>
      <c r="V13">
        <v>2879.9836</v>
      </c>
      <c r="W13">
        <v>100069.71683999999</v>
      </c>
      <c r="Y13">
        <v>12967.958640000001</v>
      </c>
      <c r="AA13">
        <v>23687.576009999997</v>
      </c>
      <c r="AB13">
        <v>52727.976460000005</v>
      </c>
      <c r="AC13">
        <v>40139.874619999995</v>
      </c>
      <c r="AD13">
        <v>1010.3759200000001</v>
      </c>
      <c r="AE13">
        <v>55110.619960000004</v>
      </c>
      <c r="AF13">
        <v>119970.84924</v>
      </c>
      <c r="AG13">
        <v>49501.660319999995</v>
      </c>
      <c r="AJ13">
        <v>881838.67691000004</v>
      </c>
    </row>
    <row r="14" spans="1:36" x14ac:dyDescent="0.35">
      <c r="A14" s="12" t="s">
        <v>661</v>
      </c>
      <c r="B14">
        <v>3116.21</v>
      </c>
      <c r="C14">
        <v>86597.081299999991</v>
      </c>
      <c r="D14">
        <v>29618.551199999998</v>
      </c>
      <c r="F14">
        <v>15476.94406</v>
      </c>
      <c r="H14">
        <v>78566.392940000005</v>
      </c>
      <c r="I14">
        <v>58520.369640000004</v>
      </c>
      <c r="K14">
        <v>434.45248000000004</v>
      </c>
      <c r="L14">
        <v>12954.358080000002</v>
      </c>
      <c r="M14">
        <v>79406.784939999983</v>
      </c>
      <c r="N14">
        <v>54214.972159999998</v>
      </c>
      <c r="P14">
        <v>4826.5396199999996</v>
      </c>
      <c r="Q14">
        <v>20171.63305</v>
      </c>
      <c r="R14">
        <v>14032.850879999998</v>
      </c>
      <c r="S14">
        <v>39907.476419999999</v>
      </c>
      <c r="U14">
        <v>27331.829999999998</v>
      </c>
      <c r="V14">
        <v>12972.00222</v>
      </c>
      <c r="W14">
        <v>18061.204320000004</v>
      </c>
      <c r="Z14">
        <v>6576.298960000001</v>
      </c>
      <c r="AB14">
        <v>5565.3272500000003</v>
      </c>
      <c r="AC14">
        <v>1886.9915999999998</v>
      </c>
      <c r="AD14">
        <v>31556.187599999997</v>
      </c>
      <c r="AE14">
        <v>88311.186580000009</v>
      </c>
      <c r="AF14">
        <v>76636.156479999991</v>
      </c>
      <c r="AH14">
        <v>13185.543</v>
      </c>
      <c r="AJ14">
        <v>779927.34477999981</v>
      </c>
    </row>
    <row r="15" spans="1:36" x14ac:dyDescent="0.35">
      <c r="A15" s="12" t="s">
        <v>658</v>
      </c>
      <c r="B15">
        <v>27965.366600000001</v>
      </c>
      <c r="C15">
        <v>4132.0325200000007</v>
      </c>
      <c r="D15">
        <v>16013.681599999998</v>
      </c>
      <c r="E15">
        <v>66551.125379999983</v>
      </c>
      <c r="F15">
        <v>19800.88896</v>
      </c>
      <c r="G15">
        <v>29905.537640000002</v>
      </c>
      <c r="H15">
        <v>48616.566040000005</v>
      </c>
      <c r="I15">
        <v>31801.900559999998</v>
      </c>
      <c r="K15">
        <v>26003.218060000003</v>
      </c>
      <c r="L15">
        <v>5610.0923999999995</v>
      </c>
      <c r="N15">
        <v>27424.450400000002</v>
      </c>
      <c r="P15">
        <v>33938.142760000002</v>
      </c>
      <c r="Q15">
        <v>20646.6109</v>
      </c>
      <c r="R15">
        <v>114279.15346</v>
      </c>
      <c r="S15">
        <v>65319.420119999995</v>
      </c>
      <c r="U15">
        <v>23687.524440000001</v>
      </c>
      <c r="V15">
        <v>25249.613219999999</v>
      </c>
      <c r="W15">
        <v>91431.437760000001</v>
      </c>
      <c r="X15">
        <v>44605.988639999996</v>
      </c>
      <c r="Y15">
        <v>61319.075339999996</v>
      </c>
      <c r="Z15">
        <v>11332.142999999998</v>
      </c>
      <c r="AA15">
        <v>35720.318400000004</v>
      </c>
      <c r="AB15">
        <v>21062.61248</v>
      </c>
      <c r="AC15">
        <v>96832.738060000003</v>
      </c>
      <c r="AD15">
        <v>39263.702919999996</v>
      </c>
      <c r="AE15">
        <v>52414.751029999999</v>
      </c>
      <c r="AF15">
        <v>62736.308879999997</v>
      </c>
      <c r="AG15">
        <v>853.32276999999988</v>
      </c>
      <c r="AH15">
        <v>8764.4065599999994</v>
      </c>
      <c r="AJ15">
        <v>1113282.1309</v>
      </c>
    </row>
    <row r="16" spans="1:36" x14ac:dyDescent="0.35">
      <c r="A16" s="12" t="s">
        <v>660</v>
      </c>
      <c r="B16">
        <v>31035.217859999997</v>
      </c>
      <c r="C16">
        <v>68738.647320000004</v>
      </c>
      <c r="E16">
        <v>11375.257759999999</v>
      </c>
      <c r="F16">
        <v>27431.638109999996</v>
      </c>
      <c r="G16">
        <v>71887.464219999994</v>
      </c>
      <c r="H16">
        <v>32086.37586</v>
      </c>
      <c r="I16">
        <v>25299.040000000001</v>
      </c>
      <c r="J16">
        <v>14692.623000000001</v>
      </c>
      <c r="K16">
        <v>5533.6230000000005</v>
      </c>
      <c r="N16">
        <v>18566.16</v>
      </c>
      <c r="O16">
        <v>52311.007679999995</v>
      </c>
      <c r="P16">
        <v>108770.27859</v>
      </c>
      <c r="R16">
        <v>53872.641179999999</v>
      </c>
      <c r="T16">
        <v>25483.91488</v>
      </c>
      <c r="U16">
        <v>97443.477979999996</v>
      </c>
      <c r="V16">
        <v>12186.368600000002</v>
      </c>
      <c r="W16">
        <v>16023.123</v>
      </c>
      <c r="Y16">
        <v>12031.491680000001</v>
      </c>
      <c r="Z16">
        <v>4654.7743</v>
      </c>
      <c r="AA16">
        <v>9984.7160999999978</v>
      </c>
      <c r="AC16">
        <v>38240.697249999997</v>
      </c>
      <c r="AD16">
        <v>3644.3212800000006</v>
      </c>
      <c r="AG16">
        <v>27401.727929999997</v>
      </c>
      <c r="AJ16">
        <v>768694.58758000005</v>
      </c>
    </row>
    <row r="17" spans="1:36" x14ac:dyDescent="0.35">
      <c r="A17" s="12" t="s">
        <v>1449</v>
      </c>
    </row>
    <row r="18" spans="1:36" x14ac:dyDescent="0.35">
      <c r="A18" s="12" t="s">
        <v>1445</v>
      </c>
      <c r="B18">
        <v>209667.57587</v>
      </c>
      <c r="C18">
        <v>454985.55374</v>
      </c>
      <c r="D18">
        <v>193614.18257999996</v>
      </c>
      <c r="E18">
        <v>355010.75193000003</v>
      </c>
      <c r="F18">
        <v>493271.93843000004</v>
      </c>
      <c r="G18">
        <v>231870.97912999999</v>
      </c>
      <c r="H18">
        <v>559849.18433999992</v>
      </c>
      <c r="I18">
        <v>353572.41878999997</v>
      </c>
      <c r="J18">
        <v>124404.38004000002</v>
      </c>
      <c r="K18">
        <v>270093.62087000004</v>
      </c>
      <c r="L18">
        <v>179851.56453999999</v>
      </c>
      <c r="M18">
        <v>358847.90777999995</v>
      </c>
      <c r="N18">
        <v>231989.70666000003</v>
      </c>
      <c r="O18">
        <v>292540.64481999999</v>
      </c>
      <c r="P18">
        <v>388588.00615999999</v>
      </c>
      <c r="Q18">
        <v>308172.40139000001</v>
      </c>
      <c r="R18">
        <v>426147.70281999995</v>
      </c>
      <c r="S18">
        <v>648427.69962999993</v>
      </c>
      <c r="T18">
        <v>302761.49174000003</v>
      </c>
      <c r="U18">
        <v>331362.06484000001</v>
      </c>
      <c r="V18">
        <v>297030.48206000001</v>
      </c>
      <c r="W18">
        <v>406565.28021000006</v>
      </c>
      <c r="X18">
        <v>432649.64974999998</v>
      </c>
      <c r="Y18">
        <v>343693.34921999997</v>
      </c>
      <c r="Z18">
        <v>257611.52288</v>
      </c>
      <c r="AA18">
        <v>234259.32809</v>
      </c>
      <c r="AB18">
        <v>223463.70860000001</v>
      </c>
      <c r="AC18">
        <v>327513.59430999996</v>
      </c>
      <c r="AD18">
        <v>321182.95084999991</v>
      </c>
      <c r="AE18">
        <v>404107.34934999997</v>
      </c>
      <c r="AF18">
        <v>552537.72167</v>
      </c>
      <c r="AG18">
        <v>332725.85785999999</v>
      </c>
      <c r="AH18">
        <v>97397.342000000019</v>
      </c>
      <c r="AJ18">
        <v>10945767.912949998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B111B-1622-45B7-80D0-827F99A19250}">
  <dimension ref="A3:C100"/>
  <sheetViews>
    <sheetView workbookViewId="0">
      <selection activeCell="E12" sqref="E12"/>
    </sheetView>
  </sheetViews>
  <sheetFormatPr defaultRowHeight="14.5" x14ac:dyDescent="0.35"/>
  <cols>
    <col min="1" max="1" width="16.1796875" bestFit="1" customWidth="1"/>
    <col min="2" max="2" width="21.1796875" bestFit="1" customWidth="1"/>
    <col min="3" max="3" width="15.36328125" bestFit="1" customWidth="1"/>
  </cols>
  <sheetData>
    <row r="3" spans="1:3" x14ac:dyDescent="0.35">
      <c r="A3" s="11" t="s">
        <v>1444</v>
      </c>
      <c r="B3" t="s">
        <v>1499</v>
      </c>
      <c r="C3" t="s">
        <v>1492</v>
      </c>
    </row>
    <row r="4" spans="1:3" x14ac:dyDescent="0.35">
      <c r="A4" s="12" t="s">
        <v>655</v>
      </c>
      <c r="B4">
        <v>18</v>
      </c>
      <c r="C4">
        <v>62</v>
      </c>
    </row>
    <row r="5" spans="1:3" x14ac:dyDescent="0.35">
      <c r="A5" s="20" t="s">
        <v>733</v>
      </c>
      <c r="B5">
        <v>4</v>
      </c>
      <c r="C5">
        <v>10</v>
      </c>
    </row>
    <row r="6" spans="1:3" x14ac:dyDescent="0.35">
      <c r="A6" s="20" t="s">
        <v>727</v>
      </c>
      <c r="B6">
        <v>1</v>
      </c>
      <c r="C6">
        <v>7</v>
      </c>
    </row>
    <row r="7" spans="1:3" x14ac:dyDescent="0.35">
      <c r="A7" s="20" t="s">
        <v>731</v>
      </c>
      <c r="B7">
        <v>1</v>
      </c>
      <c r="C7">
        <v>5</v>
      </c>
    </row>
    <row r="8" spans="1:3" x14ac:dyDescent="0.35">
      <c r="A8" s="20" t="s">
        <v>732</v>
      </c>
      <c r="B8">
        <v>3</v>
      </c>
      <c r="C8">
        <v>12</v>
      </c>
    </row>
    <row r="9" spans="1:3" x14ac:dyDescent="0.35">
      <c r="A9" s="20" t="s">
        <v>729</v>
      </c>
      <c r="B9">
        <v>2</v>
      </c>
      <c r="C9">
        <v>12</v>
      </c>
    </row>
    <row r="10" spans="1:3" x14ac:dyDescent="0.35">
      <c r="A10" s="20" t="s">
        <v>730</v>
      </c>
      <c r="B10">
        <v>5</v>
      </c>
      <c r="C10">
        <v>9</v>
      </c>
    </row>
    <row r="11" spans="1:3" x14ac:dyDescent="0.35">
      <c r="A11" s="20" t="s">
        <v>728</v>
      </c>
      <c r="B11">
        <v>2</v>
      </c>
      <c r="C11">
        <v>7</v>
      </c>
    </row>
    <row r="12" spans="1:3" x14ac:dyDescent="0.35">
      <c r="A12" s="12" t="s">
        <v>653</v>
      </c>
      <c r="B12">
        <v>9</v>
      </c>
      <c r="C12">
        <v>44</v>
      </c>
    </row>
    <row r="13" spans="1:3" x14ac:dyDescent="0.35">
      <c r="A13" s="20" t="s">
        <v>733</v>
      </c>
      <c r="B13">
        <v>2</v>
      </c>
      <c r="C13">
        <v>6</v>
      </c>
    </row>
    <row r="14" spans="1:3" x14ac:dyDescent="0.35">
      <c r="A14" s="20" t="s">
        <v>727</v>
      </c>
      <c r="B14">
        <v>3</v>
      </c>
      <c r="C14">
        <v>6</v>
      </c>
    </row>
    <row r="15" spans="1:3" x14ac:dyDescent="0.35">
      <c r="A15" s="20" t="s">
        <v>731</v>
      </c>
      <c r="B15">
        <v>2</v>
      </c>
      <c r="C15">
        <v>6</v>
      </c>
    </row>
    <row r="16" spans="1:3" x14ac:dyDescent="0.35">
      <c r="A16" s="20" t="s">
        <v>732</v>
      </c>
      <c r="B16">
        <v>0</v>
      </c>
      <c r="C16">
        <v>7</v>
      </c>
    </row>
    <row r="17" spans="1:3" x14ac:dyDescent="0.35">
      <c r="A17" s="20" t="s">
        <v>729</v>
      </c>
      <c r="B17">
        <v>0</v>
      </c>
      <c r="C17">
        <v>3</v>
      </c>
    </row>
    <row r="18" spans="1:3" x14ac:dyDescent="0.35">
      <c r="A18" s="20" t="s">
        <v>730</v>
      </c>
      <c r="B18">
        <v>0</v>
      </c>
      <c r="C18">
        <v>3</v>
      </c>
    </row>
    <row r="19" spans="1:3" x14ac:dyDescent="0.35">
      <c r="A19" s="20" t="s">
        <v>728</v>
      </c>
      <c r="B19">
        <v>2</v>
      </c>
      <c r="C19">
        <v>13</v>
      </c>
    </row>
    <row r="20" spans="1:3" x14ac:dyDescent="0.35">
      <c r="A20" s="12" t="s">
        <v>659</v>
      </c>
      <c r="B20">
        <v>10</v>
      </c>
      <c r="C20">
        <v>51</v>
      </c>
    </row>
    <row r="21" spans="1:3" x14ac:dyDescent="0.35">
      <c r="A21" s="20" t="s">
        <v>733</v>
      </c>
      <c r="B21">
        <v>3</v>
      </c>
      <c r="C21">
        <v>4</v>
      </c>
    </row>
    <row r="22" spans="1:3" x14ac:dyDescent="0.35">
      <c r="A22" s="20" t="s">
        <v>727</v>
      </c>
      <c r="B22">
        <v>0</v>
      </c>
      <c r="C22">
        <v>10</v>
      </c>
    </row>
    <row r="23" spans="1:3" x14ac:dyDescent="0.35">
      <c r="A23" s="20" t="s">
        <v>731</v>
      </c>
      <c r="B23">
        <v>1</v>
      </c>
      <c r="C23">
        <v>5</v>
      </c>
    </row>
    <row r="24" spans="1:3" x14ac:dyDescent="0.35">
      <c r="A24" s="20" t="s">
        <v>732</v>
      </c>
      <c r="B24">
        <v>1</v>
      </c>
      <c r="C24">
        <v>6</v>
      </c>
    </row>
    <row r="25" spans="1:3" x14ac:dyDescent="0.35">
      <c r="A25" s="20" t="s">
        <v>729</v>
      </c>
      <c r="B25">
        <v>4</v>
      </c>
      <c r="C25">
        <v>8</v>
      </c>
    </row>
    <row r="26" spans="1:3" x14ac:dyDescent="0.35">
      <c r="A26" s="20" t="s">
        <v>730</v>
      </c>
      <c r="B26">
        <v>1</v>
      </c>
      <c r="C26">
        <v>7</v>
      </c>
    </row>
    <row r="27" spans="1:3" x14ac:dyDescent="0.35">
      <c r="A27" s="20" t="s">
        <v>728</v>
      </c>
      <c r="B27">
        <v>0</v>
      </c>
      <c r="C27">
        <v>11</v>
      </c>
    </row>
    <row r="28" spans="1:3" x14ac:dyDescent="0.35">
      <c r="A28" s="12" t="s">
        <v>657</v>
      </c>
      <c r="B28">
        <v>13</v>
      </c>
      <c r="C28">
        <v>54</v>
      </c>
    </row>
    <row r="29" spans="1:3" x14ac:dyDescent="0.35">
      <c r="A29" s="20" t="s">
        <v>733</v>
      </c>
      <c r="B29">
        <v>1</v>
      </c>
      <c r="C29">
        <v>7</v>
      </c>
    </row>
    <row r="30" spans="1:3" x14ac:dyDescent="0.35">
      <c r="A30" s="20" t="s">
        <v>727</v>
      </c>
      <c r="B30">
        <v>3</v>
      </c>
      <c r="C30">
        <v>10</v>
      </c>
    </row>
    <row r="31" spans="1:3" x14ac:dyDescent="0.35">
      <c r="A31" s="20" t="s">
        <v>731</v>
      </c>
      <c r="B31">
        <v>2</v>
      </c>
      <c r="C31">
        <v>6</v>
      </c>
    </row>
    <row r="32" spans="1:3" x14ac:dyDescent="0.35">
      <c r="A32" s="20" t="s">
        <v>732</v>
      </c>
      <c r="B32">
        <v>3</v>
      </c>
      <c r="C32">
        <v>10</v>
      </c>
    </row>
    <row r="33" spans="1:3" x14ac:dyDescent="0.35">
      <c r="A33" s="20" t="s">
        <v>729</v>
      </c>
      <c r="B33">
        <v>2</v>
      </c>
      <c r="C33">
        <v>6</v>
      </c>
    </row>
    <row r="34" spans="1:3" x14ac:dyDescent="0.35">
      <c r="A34" s="20" t="s">
        <v>730</v>
      </c>
      <c r="B34">
        <v>0</v>
      </c>
      <c r="C34">
        <v>3</v>
      </c>
    </row>
    <row r="35" spans="1:3" x14ac:dyDescent="0.35">
      <c r="A35" s="20" t="s">
        <v>728</v>
      </c>
      <c r="B35">
        <v>2</v>
      </c>
      <c r="C35">
        <v>12</v>
      </c>
    </row>
    <row r="36" spans="1:3" x14ac:dyDescent="0.35">
      <c r="A36" s="12" t="s">
        <v>656</v>
      </c>
      <c r="B36">
        <v>12</v>
      </c>
      <c r="C36">
        <v>51</v>
      </c>
    </row>
    <row r="37" spans="1:3" x14ac:dyDescent="0.35">
      <c r="A37" s="20" t="s">
        <v>733</v>
      </c>
      <c r="B37">
        <v>4</v>
      </c>
      <c r="C37">
        <v>9</v>
      </c>
    </row>
    <row r="38" spans="1:3" x14ac:dyDescent="0.35">
      <c r="A38" s="20" t="s">
        <v>727</v>
      </c>
      <c r="B38">
        <v>2</v>
      </c>
      <c r="C38">
        <v>6</v>
      </c>
    </row>
    <row r="39" spans="1:3" x14ac:dyDescent="0.35">
      <c r="A39" s="20" t="s">
        <v>731</v>
      </c>
      <c r="B39">
        <v>2</v>
      </c>
      <c r="C39">
        <v>7</v>
      </c>
    </row>
    <row r="40" spans="1:3" x14ac:dyDescent="0.35">
      <c r="A40" s="20" t="s">
        <v>732</v>
      </c>
      <c r="B40">
        <v>1</v>
      </c>
      <c r="C40">
        <v>10</v>
      </c>
    </row>
    <row r="41" spans="1:3" x14ac:dyDescent="0.35">
      <c r="A41" s="20" t="s">
        <v>729</v>
      </c>
      <c r="B41">
        <v>1</v>
      </c>
      <c r="C41">
        <v>4</v>
      </c>
    </row>
    <row r="42" spans="1:3" x14ac:dyDescent="0.35">
      <c r="A42" s="20" t="s">
        <v>730</v>
      </c>
      <c r="B42">
        <v>1</v>
      </c>
      <c r="C42">
        <v>7</v>
      </c>
    </row>
    <row r="43" spans="1:3" x14ac:dyDescent="0.35">
      <c r="A43" s="20" t="s">
        <v>728</v>
      </c>
      <c r="B43">
        <v>1</v>
      </c>
      <c r="C43">
        <v>8</v>
      </c>
    </row>
    <row r="44" spans="1:3" x14ac:dyDescent="0.35">
      <c r="A44" s="12" t="s">
        <v>654</v>
      </c>
      <c r="B44">
        <v>12</v>
      </c>
      <c r="C44">
        <v>61</v>
      </c>
    </row>
    <row r="45" spans="1:3" x14ac:dyDescent="0.35">
      <c r="A45" s="20" t="s">
        <v>733</v>
      </c>
      <c r="B45">
        <v>2</v>
      </c>
      <c r="C45">
        <v>8</v>
      </c>
    </row>
    <row r="46" spans="1:3" x14ac:dyDescent="0.35">
      <c r="A46" s="20" t="s">
        <v>727</v>
      </c>
      <c r="B46">
        <v>2</v>
      </c>
      <c r="C46">
        <v>10</v>
      </c>
    </row>
    <row r="47" spans="1:3" x14ac:dyDescent="0.35">
      <c r="A47" s="20" t="s">
        <v>731</v>
      </c>
      <c r="B47">
        <v>1</v>
      </c>
      <c r="C47">
        <v>9</v>
      </c>
    </row>
    <row r="48" spans="1:3" x14ac:dyDescent="0.35">
      <c r="A48" s="20" t="s">
        <v>732</v>
      </c>
      <c r="B48">
        <v>2</v>
      </c>
      <c r="C48">
        <v>12</v>
      </c>
    </row>
    <row r="49" spans="1:3" x14ac:dyDescent="0.35">
      <c r="A49" s="20" t="s">
        <v>729</v>
      </c>
      <c r="B49">
        <v>1</v>
      </c>
      <c r="C49">
        <v>7</v>
      </c>
    </row>
    <row r="50" spans="1:3" x14ac:dyDescent="0.35">
      <c r="A50" s="20" t="s">
        <v>730</v>
      </c>
      <c r="B50">
        <v>2</v>
      </c>
      <c r="C50">
        <v>9</v>
      </c>
    </row>
    <row r="51" spans="1:3" x14ac:dyDescent="0.35">
      <c r="A51" s="20" t="s">
        <v>728</v>
      </c>
      <c r="B51">
        <v>2</v>
      </c>
      <c r="C51">
        <v>6</v>
      </c>
    </row>
    <row r="52" spans="1:3" x14ac:dyDescent="0.35">
      <c r="A52" s="12" t="s">
        <v>652</v>
      </c>
      <c r="B52">
        <v>14</v>
      </c>
      <c r="C52">
        <v>59</v>
      </c>
    </row>
    <row r="53" spans="1:3" x14ac:dyDescent="0.35">
      <c r="A53" s="20" t="s">
        <v>733</v>
      </c>
      <c r="B53">
        <v>1</v>
      </c>
      <c r="C53">
        <v>5</v>
      </c>
    </row>
    <row r="54" spans="1:3" x14ac:dyDescent="0.35">
      <c r="A54" s="20" t="s">
        <v>727</v>
      </c>
      <c r="B54">
        <v>3</v>
      </c>
      <c r="C54">
        <v>8</v>
      </c>
    </row>
    <row r="55" spans="1:3" x14ac:dyDescent="0.35">
      <c r="A55" s="20" t="s">
        <v>731</v>
      </c>
      <c r="B55">
        <v>3</v>
      </c>
      <c r="C55">
        <v>7</v>
      </c>
    </row>
    <row r="56" spans="1:3" x14ac:dyDescent="0.35">
      <c r="A56" s="20" t="s">
        <v>732</v>
      </c>
      <c r="B56">
        <v>2</v>
      </c>
      <c r="C56">
        <v>7</v>
      </c>
    </row>
    <row r="57" spans="1:3" x14ac:dyDescent="0.35">
      <c r="A57" s="20" t="s">
        <v>729</v>
      </c>
      <c r="B57">
        <v>1</v>
      </c>
      <c r="C57">
        <v>12</v>
      </c>
    </row>
    <row r="58" spans="1:3" x14ac:dyDescent="0.35">
      <c r="A58" s="20" t="s">
        <v>730</v>
      </c>
      <c r="B58">
        <v>1</v>
      </c>
      <c r="C58">
        <v>11</v>
      </c>
    </row>
    <row r="59" spans="1:3" x14ac:dyDescent="0.35">
      <c r="A59" s="20" t="s">
        <v>728</v>
      </c>
      <c r="B59">
        <v>3</v>
      </c>
      <c r="C59">
        <v>9</v>
      </c>
    </row>
    <row r="60" spans="1:3" x14ac:dyDescent="0.35">
      <c r="A60" s="12" t="s">
        <v>650</v>
      </c>
      <c r="B60">
        <v>17</v>
      </c>
      <c r="C60">
        <v>56</v>
      </c>
    </row>
    <row r="61" spans="1:3" x14ac:dyDescent="0.35">
      <c r="A61" s="20" t="s">
        <v>733</v>
      </c>
      <c r="B61">
        <v>4</v>
      </c>
      <c r="C61">
        <v>10</v>
      </c>
    </row>
    <row r="62" spans="1:3" x14ac:dyDescent="0.35">
      <c r="A62" s="20" t="s">
        <v>727</v>
      </c>
      <c r="B62">
        <v>1</v>
      </c>
      <c r="C62">
        <v>5</v>
      </c>
    </row>
    <row r="63" spans="1:3" x14ac:dyDescent="0.35">
      <c r="A63" s="20" t="s">
        <v>731</v>
      </c>
      <c r="B63">
        <v>7</v>
      </c>
      <c r="C63">
        <v>10</v>
      </c>
    </row>
    <row r="64" spans="1:3" x14ac:dyDescent="0.35">
      <c r="A64" s="20" t="s">
        <v>732</v>
      </c>
      <c r="B64">
        <v>0</v>
      </c>
      <c r="C64">
        <v>2</v>
      </c>
    </row>
    <row r="65" spans="1:3" x14ac:dyDescent="0.35">
      <c r="A65" s="20" t="s">
        <v>729</v>
      </c>
      <c r="B65">
        <v>2</v>
      </c>
      <c r="C65">
        <v>6</v>
      </c>
    </row>
    <row r="66" spans="1:3" x14ac:dyDescent="0.35">
      <c r="A66" s="20" t="s">
        <v>730</v>
      </c>
      <c r="B66">
        <v>2</v>
      </c>
      <c r="C66">
        <v>15</v>
      </c>
    </row>
    <row r="67" spans="1:3" x14ac:dyDescent="0.35">
      <c r="A67" s="20" t="s">
        <v>728</v>
      </c>
      <c r="B67">
        <v>1</v>
      </c>
      <c r="C67">
        <v>8</v>
      </c>
    </row>
    <row r="68" spans="1:3" x14ac:dyDescent="0.35">
      <c r="A68" s="12" t="s">
        <v>651</v>
      </c>
      <c r="B68">
        <v>19</v>
      </c>
      <c r="C68">
        <v>44</v>
      </c>
    </row>
    <row r="69" spans="1:3" x14ac:dyDescent="0.35">
      <c r="A69" s="20" t="s">
        <v>733</v>
      </c>
      <c r="B69">
        <v>6</v>
      </c>
      <c r="C69">
        <v>13</v>
      </c>
    </row>
    <row r="70" spans="1:3" x14ac:dyDescent="0.35">
      <c r="A70" s="20" t="s">
        <v>727</v>
      </c>
      <c r="B70">
        <v>2</v>
      </c>
      <c r="C70">
        <v>6</v>
      </c>
    </row>
    <row r="71" spans="1:3" x14ac:dyDescent="0.35">
      <c r="A71" s="20" t="s">
        <v>731</v>
      </c>
      <c r="B71">
        <v>3</v>
      </c>
      <c r="C71">
        <v>6</v>
      </c>
    </row>
    <row r="72" spans="1:3" x14ac:dyDescent="0.35">
      <c r="A72" s="20" t="s">
        <v>732</v>
      </c>
      <c r="B72">
        <v>3</v>
      </c>
      <c r="C72">
        <v>5</v>
      </c>
    </row>
    <row r="73" spans="1:3" x14ac:dyDescent="0.35">
      <c r="A73" s="20" t="s">
        <v>729</v>
      </c>
      <c r="B73">
        <v>1</v>
      </c>
      <c r="C73">
        <v>2</v>
      </c>
    </row>
    <row r="74" spans="1:3" x14ac:dyDescent="0.35">
      <c r="A74" s="20" t="s">
        <v>730</v>
      </c>
      <c r="B74">
        <v>1</v>
      </c>
      <c r="C74">
        <v>6</v>
      </c>
    </row>
    <row r="75" spans="1:3" x14ac:dyDescent="0.35">
      <c r="A75" s="20" t="s">
        <v>728</v>
      </c>
      <c r="B75">
        <v>3</v>
      </c>
      <c r="C75">
        <v>6</v>
      </c>
    </row>
    <row r="76" spans="1:3" x14ac:dyDescent="0.35">
      <c r="A76" s="12" t="s">
        <v>661</v>
      </c>
      <c r="B76">
        <v>15</v>
      </c>
      <c r="C76">
        <v>45</v>
      </c>
    </row>
    <row r="77" spans="1:3" x14ac:dyDescent="0.35">
      <c r="A77" s="20" t="s">
        <v>733</v>
      </c>
      <c r="B77">
        <v>2</v>
      </c>
      <c r="C77">
        <v>4</v>
      </c>
    </row>
    <row r="78" spans="1:3" x14ac:dyDescent="0.35">
      <c r="A78" s="20" t="s">
        <v>727</v>
      </c>
      <c r="B78">
        <v>5</v>
      </c>
      <c r="C78">
        <v>11</v>
      </c>
    </row>
    <row r="79" spans="1:3" x14ac:dyDescent="0.35">
      <c r="A79" s="20" t="s">
        <v>731</v>
      </c>
      <c r="B79">
        <v>2</v>
      </c>
      <c r="C79">
        <v>7</v>
      </c>
    </row>
    <row r="80" spans="1:3" x14ac:dyDescent="0.35">
      <c r="A80" s="20" t="s">
        <v>732</v>
      </c>
      <c r="B80">
        <v>1</v>
      </c>
      <c r="C80">
        <v>7</v>
      </c>
    </row>
    <row r="81" spans="1:3" x14ac:dyDescent="0.35">
      <c r="A81" s="20" t="s">
        <v>729</v>
      </c>
      <c r="B81">
        <v>2</v>
      </c>
      <c r="C81">
        <v>7</v>
      </c>
    </row>
    <row r="82" spans="1:3" x14ac:dyDescent="0.35">
      <c r="A82" s="20" t="s">
        <v>730</v>
      </c>
      <c r="B82">
        <v>2</v>
      </c>
      <c r="C82">
        <v>4</v>
      </c>
    </row>
    <row r="83" spans="1:3" x14ac:dyDescent="0.35">
      <c r="A83" s="20" t="s">
        <v>728</v>
      </c>
      <c r="B83">
        <v>1</v>
      </c>
      <c r="C83">
        <v>5</v>
      </c>
    </row>
    <row r="84" spans="1:3" x14ac:dyDescent="0.35">
      <c r="A84" s="12" t="s">
        <v>658</v>
      </c>
      <c r="B84">
        <v>15</v>
      </c>
      <c r="C84">
        <v>54</v>
      </c>
    </row>
    <row r="85" spans="1:3" x14ac:dyDescent="0.35">
      <c r="A85" s="20" t="s">
        <v>733</v>
      </c>
      <c r="B85">
        <v>1</v>
      </c>
      <c r="C85">
        <v>8</v>
      </c>
    </row>
    <row r="86" spans="1:3" x14ac:dyDescent="0.35">
      <c r="A86" s="20" t="s">
        <v>727</v>
      </c>
      <c r="B86">
        <v>2</v>
      </c>
      <c r="C86">
        <v>7</v>
      </c>
    </row>
    <row r="87" spans="1:3" x14ac:dyDescent="0.35">
      <c r="A87" s="20" t="s">
        <v>731</v>
      </c>
      <c r="B87">
        <v>4</v>
      </c>
      <c r="C87">
        <v>9</v>
      </c>
    </row>
    <row r="88" spans="1:3" x14ac:dyDescent="0.35">
      <c r="A88" s="20" t="s">
        <v>732</v>
      </c>
      <c r="B88">
        <v>2</v>
      </c>
      <c r="C88">
        <v>7</v>
      </c>
    </row>
    <row r="89" spans="1:3" x14ac:dyDescent="0.35">
      <c r="A89" s="20" t="s">
        <v>729</v>
      </c>
      <c r="B89">
        <v>2</v>
      </c>
      <c r="C89">
        <v>9</v>
      </c>
    </row>
    <row r="90" spans="1:3" x14ac:dyDescent="0.35">
      <c r="A90" s="20" t="s">
        <v>730</v>
      </c>
      <c r="B90">
        <v>1</v>
      </c>
      <c r="C90">
        <v>4</v>
      </c>
    </row>
    <row r="91" spans="1:3" x14ac:dyDescent="0.35">
      <c r="A91" s="20" t="s">
        <v>728</v>
      </c>
      <c r="B91">
        <v>3</v>
      </c>
      <c r="C91">
        <v>10</v>
      </c>
    </row>
    <row r="92" spans="1:3" x14ac:dyDescent="0.35">
      <c r="A92" s="12" t="s">
        <v>660</v>
      </c>
      <c r="B92">
        <v>18</v>
      </c>
      <c r="C92">
        <v>51</v>
      </c>
    </row>
    <row r="93" spans="1:3" x14ac:dyDescent="0.35">
      <c r="A93" s="20" t="s">
        <v>733</v>
      </c>
      <c r="B93">
        <v>2</v>
      </c>
      <c r="C93">
        <v>4</v>
      </c>
    </row>
    <row r="94" spans="1:3" x14ac:dyDescent="0.35">
      <c r="A94" s="20" t="s">
        <v>727</v>
      </c>
      <c r="B94">
        <v>2</v>
      </c>
      <c r="C94">
        <v>5</v>
      </c>
    </row>
    <row r="95" spans="1:3" x14ac:dyDescent="0.35">
      <c r="A95" s="20" t="s">
        <v>731</v>
      </c>
      <c r="B95">
        <v>1</v>
      </c>
      <c r="C95">
        <v>5</v>
      </c>
    </row>
    <row r="96" spans="1:3" x14ac:dyDescent="0.35">
      <c r="A96" s="20" t="s">
        <v>732</v>
      </c>
      <c r="B96">
        <v>1</v>
      </c>
      <c r="C96">
        <v>9</v>
      </c>
    </row>
    <row r="97" spans="1:3" x14ac:dyDescent="0.35">
      <c r="A97" s="20" t="s">
        <v>729</v>
      </c>
      <c r="B97">
        <v>5</v>
      </c>
      <c r="C97">
        <v>10</v>
      </c>
    </row>
    <row r="98" spans="1:3" x14ac:dyDescent="0.35">
      <c r="A98" s="20" t="s">
        <v>730</v>
      </c>
      <c r="B98">
        <v>1</v>
      </c>
      <c r="C98">
        <v>10</v>
      </c>
    </row>
    <row r="99" spans="1:3" x14ac:dyDescent="0.35">
      <c r="A99" s="20" t="s">
        <v>728</v>
      </c>
      <c r="B99">
        <v>6</v>
      </c>
      <c r="C99">
        <v>8</v>
      </c>
    </row>
    <row r="100" spans="1:3" x14ac:dyDescent="0.35">
      <c r="A100" s="12" t="s">
        <v>1445</v>
      </c>
      <c r="B100">
        <v>172</v>
      </c>
      <c r="C100">
        <v>632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574DB-0E9B-45CF-93FE-37E189ECBCFD}">
  <dimension ref="A3:B16"/>
  <sheetViews>
    <sheetView workbookViewId="0">
      <selection activeCell="B10" sqref="B10"/>
    </sheetView>
  </sheetViews>
  <sheetFormatPr defaultRowHeight="14.5" x14ac:dyDescent="0.35"/>
  <cols>
    <col min="1" max="1" width="14.1796875" bestFit="1" customWidth="1"/>
    <col min="2" max="2" width="15.7265625" bestFit="1" customWidth="1"/>
    <col min="3" max="469" width="10.08984375" bestFit="1" customWidth="1"/>
    <col min="470" max="470" width="10.7265625" bestFit="1" customWidth="1"/>
  </cols>
  <sheetData>
    <row r="3" spans="1:2" x14ac:dyDescent="0.35">
      <c r="A3" s="11" t="s">
        <v>1444</v>
      </c>
      <c r="B3" t="s">
        <v>1446</v>
      </c>
    </row>
    <row r="4" spans="1:2" x14ac:dyDescent="0.35">
      <c r="A4" s="12" t="s">
        <v>655</v>
      </c>
      <c r="B4" s="6">
        <v>44955</v>
      </c>
    </row>
    <row r="5" spans="1:2" x14ac:dyDescent="0.35">
      <c r="A5" s="12" t="s">
        <v>653</v>
      </c>
      <c r="B5" s="6">
        <v>44928</v>
      </c>
    </row>
    <row r="6" spans="1:2" x14ac:dyDescent="0.35">
      <c r="A6" s="12" t="s">
        <v>659</v>
      </c>
      <c r="B6" s="6">
        <v>44938</v>
      </c>
    </row>
    <row r="7" spans="1:2" x14ac:dyDescent="0.35">
      <c r="A7" s="12" t="s">
        <v>657</v>
      </c>
      <c r="B7" s="6">
        <v>44936</v>
      </c>
    </row>
    <row r="8" spans="1:2" x14ac:dyDescent="0.35">
      <c r="A8" s="12" t="s">
        <v>656</v>
      </c>
      <c r="B8" s="6">
        <v>44948</v>
      </c>
    </row>
    <row r="9" spans="1:2" x14ac:dyDescent="0.35">
      <c r="A9" s="12" t="s">
        <v>654</v>
      </c>
      <c r="B9" s="6">
        <v>44955</v>
      </c>
    </row>
    <row r="10" spans="1:2" x14ac:dyDescent="0.35">
      <c r="A10" s="12" t="s">
        <v>652</v>
      </c>
      <c r="B10" s="6">
        <v>44988</v>
      </c>
    </row>
    <row r="11" spans="1:2" x14ac:dyDescent="0.35">
      <c r="A11" s="12" t="s">
        <v>650</v>
      </c>
      <c r="B11" s="6">
        <v>44946</v>
      </c>
    </row>
    <row r="12" spans="1:2" x14ac:dyDescent="0.35">
      <c r="A12" s="12" t="s">
        <v>651</v>
      </c>
      <c r="B12" s="6">
        <v>44941</v>
      </c>
    </row>
    <row r="13" spans="1:2" x14ac:dyDescent="0.35">
      <c r="A13" s="12" t="s">
        <v>661</v>
      </c>
      <c r="B13" s="6">
        <v>44933</v>
      </c>
    </row>
    <row r="14" spans="1:2" x14ac:dyDescent="0.35">
      <c r="A14" s="12" t="s">
        <v>658</v>
      </c>
      <c r="B14" s="6">
        <v>44945</v>
      </c>
    </row>
    <row r="15" spans="1:2" x14ac:dyDescent="0.35">
      <c r="A15" s="12" t="s">
        <v>660</v>
      </c>
      <c r="B15" s="6">
        <v>44939</v>
      </c>
    </row>
    <row r="16" spans="1:2" x14ac:dyDescent="0.35">
      <c r="A16" s="12" t="s">
        <v>1445</v>
      </c>
      <c r="B16" s="6">
        <v>44928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635"/>
  <sheetViews>
    <sheetView topLeftCell="A52" workbookViewId="0">
      <selection activeCell="A12" sqref="A12"/>
    </sheetView>
  </sheetViews>
  <sheetFormatPr defaultRowHeight="14.5" x14ac:dyDescent="0.35"/>
  <cols>
    <col min="1" max="1" width="142.90625" bestFit="1" customWidth="1"/>
  </cols>
  <sheetData>
    <row r="1" spans="1:1" x14ac:dyDescent="0.35">
      <c r="A1" s="3" t="s">
        <v>1421</v>
      </c>
    </row>
    <row r="2" spans="1:1" x14ac:dyDescent="0.35">
      <c r="A2" s="3"/>
    </row>
    <row r="3" spans="1:1" x14ac:dyDescent="0.35">
      <c r="A3" s="1" t="s">
        <v>1364</v>
      </c>
    </row>
    <row r="4" spans="1:1" x14ac:dyDescent="0.35">
      <c r="A4" t="s">
        <v>1365</v>
      </c>
    </row>
    <row r="6" spans="1:1" x14ac:dyDescent="0.35">
      <c r="A6" t="s">
        <v>1366</v>
      </c>
    </row>
    <row r="7" spans="1:1" x14ac:dyDescent="0.35">
      <c r="A7" t="s">
        <v>1367</v>
      </c>
    </row>
    <row r="8" spans="1:1" x14ac:dyDescent="0.35">
      <c r="A8" t="s">
        <v>1368</v>
      </c>
    </row>
    <row r="10" spans="1:1" x14ac:dyDescent="0.35">
      <c r="A10" t="s">
        <v>1369</v>
      </c>
    </row>
    <row r="11" spans="1:1" x14ac:dyDescent="0.35">
      <c r="A11" t="s">
        <v>1370</v>
      </c>
    </row>
    <row r="12" spans="1:1" x14ac:dyDescent="0.35">
      <c r="A12" t="s">
        <v>1371</v>
      </c>
    </row>
    <row r="13" spans="1:1" x14ac:dyDescent="0.35">
      <c r="A13" t="s">
        <v>1372</v>
      </c>
    </row>
    <row r="14" spans="1:1" x14ac:dyDescent="0.35">
      <c r="A14" t="s">
        <v>1373</v>
      </c>
    </row>
    <row r="15" spans="1:1" x14ac:dyDescent="0.35">
      <c r="A15" t="s">
        <v>1374</v>
      </c>
    </row>
    <row r="16" spans="1:1" x14ac:dyDescent="0.35">
      <c r="A16" t="s">
        <v>1375</v>
      </c>
    </row>
    <row r="17" spans="1:1" x14ac:dyDescent="0.35">
      <c r="A17" t="s">
        <v>1376</v>
      </c>
    </row>
    <row r="19" spans="1:1" x14ac:dyDescent="0.35">
      <c r="A19" t="s">
        <v>1377</v>
      </c>
    </row>
    <row r="20" spans="1:1" x14ac:dyDescent="0.35">
      <c r="A20" t="s">
        <v>1378</v>
      </c>
    </row>
    <row r="21" spans="1:1" x14ac:dyDescent="0.35">
      <c r="A21" t="s">
        <v>1379</v>
      </c>
    </row>
    <row r="22" spans="1:1" x14ac:dyDescent="0.35">
      <c r="A22" t="s">
        <v>1380</v>
      </c>
    </row>
    <row r="23" spans="1:1" x14ac:dyDescent="0.35">
      <c r="A23" t="s">
        <v>1381</v>
      </c>
    </row>
    <row r="25" spans="1:1" x14ac:dyDescent="0.35">
      <c r="A25" t="s">
        <v>1382</v>
      </c>
    </row>
    <row r="26" spans="1:1" x14ac:dyDescent="0.35">
      <c r="A26" t="s">
        <v>1383</v>
      </c>
    </row>
    <row r="27" spans="1:1" x14ac:dyDescent="0.35">
      <c r="A27" t="s">
        <v>1384</v>
      </c>
    </row>
    <row r="28" spans="1:1" x14ac:dyDescent="0.35">
      <c r="A28" t="s">
        <v>1385</v>
      </c>
    </row>
    <row r="29" spans="1:1" x14ac:dyDescent="0.35">
      <c r="A29" t="s">
        <v>1386</v>
      </c>
    </row>
    <row r="31" spans="1:1" x14ac:dyDescent="0.35">
      <c r="A31" t="s">
        <v>1387</v>
      </c>
    </row>
    <row r="32" spans="1:1" x14ac:dyDescent="0.35">
      <c r="A32" t="s">
        <v>1388</v>
      </c>
    </row>
    <row r="33" spans="1:1" x14ac:dyDescent="0.35">
      <c r="A33" t="s">
        <v>1389</v>
      </c>
    </row>
    <row r="34" spans="1:1" x14ac:dyDescent="0.35">
      <c r="A34" t="s">
        <v>1390</v>
      </c>
    </row>
    <row r="35" spans="1:1" x14ac:dyDescent="0.35">
      <c r="A35" t="s">
        <v>1391</v>
      </c>
    </row>
    <row r="36" spans="1:1" x14ac:dyDescent="0.35">
      <c r="A36" t="s">
        <v>1392</v>
      </c>
    </row>
    <row r="37" spans="1:1" x14ac:dyDescent="0.35">
      <c r="A37" t="s">
        <v>1393</v>
      </c>
    </row>
    <row r="38" spans="1:1" x14ac:dyDescent="0.35">
      <c r="A38" t="s">
        <v>1394</v>
      </c>
    </row>
    <row r="39" spans="1:1" x14ac:dyDescent="0.35">
      <c r="A39" t="s">
        <v>1395</v>
      </c>
    </row>
    <row r="40" spans="1:1" x14ac:dyDescent="0.35">
      <c r="A40" t="s">
        <v>1396</v>
      </c>
    </row>
    <row r="41" spans="1:1" x14ac:dyDescent="0.35">
      <c r="A41" t="s">
        <v>1397</v>
      </c>
    </row>
    <row r="42" spans="1:1" x14ac:dyDescent="0.35">
      <c r="A42" t="s">
        <v>1398</v>
      </c>
    </row>
    <row r="43" spans="1:1" x14ac:dyDescent="0.35">
      <c r="A43" t="s">
        <v>1399</v>
      </c>
    </row>
    <row r="45" spans="1:1" x14ac:dyDescent="0.35">
      <c r="A45" t="s">
        <v>1400</v>
      </c>
    </row>
    <row r="46" spans="1:1" x14ac:dyDescent="0.35">
      <c r="A46" t="s">
        <v>1401</v>
      </c>
    </row>
    <row r="47" spans="1:1" x14ac:dyDescent="0.35">
      <c r="A47" t="s">
        <v>1402</v>
      </c>
    </row>
    <row r="48" spans="1:1" x14ac:dyDescent="0.35">
      <c r="A48" t="s">
        <v>1403</v>
      </c>
    </row>
    <row r="49" spans="1:1" x14ac:dyDescent="0.35">
      <c r="A49" t="s">
        <v>1404</v>
      </c>
    </row>
    <row r="50" spans="1:1" x14ac:dyDescent="0.35">
      <c r="A50" t="s">
        <v>1405</v>
      </c>
    </row>
    <row r="52" spans="1:1" x14ac:dyDescent="0.35">
      <c r="A52" t="s">
        <v>1406</v>
      </c>
    </row>
    <row r="53" spans="1:1" x14ac:dyDescent="0.35">
      <c r="A53" t="s">
        <v>1407</v>
      </c>
    </row>
    <row r="54" spans="1:1" x14ac:dyDescent="0.35">
      <c r="A54" t="s">
        <v>1408</v>
      </c>
    </row>
    <row r="55" spans="1:1" x14ac:dyDescent="0.35">
      <c r="A55" t="s">
        <v>1409</v>
      </c>
    </row>
    <row r="56" spans="1:1" x14ac:dyDescent="0.35">
      <c r="A56" t="s">
        <v>1410</v>
      </c>
    </row>
    <row r="57" spans="1:1" x14ac:dyDescent="0.35">
      <c r="A57" t="s">
        <v>1411</v>
      </c>
    </row>
    <row r="58" spans="1:1" x14ac:dyDescent="0.35">
      <c r="A58" t="s">
        <v>1412</v>
      </c>
    </row>
    <row r="59" spans="1:1" x14ac:dyDescent="0.35">
      <c r="A59" t="s">
        <v>1413</v>
      </c>
    </row>
    <row r="60" spans="1:1" x14ac:dyDescent="0.35">
      <c r="A60" t="s">
        <v>1414</v>
      </c>
    </row>
    <row r="62" spans="1:1" x14ac:dyDescent="0.35">
      <c r="A62" t="s">
        <v>1415</v>
      </c>
    </row>
    <row r="63" spans="1:1" x14ac:dyDescent="0.35">
      <c r="A63" t="s">
        <v>1416</v>
      </c>
    </row>
    <row r="65" spans="1:1" x14ac:dyDescent="0.35">
      <c r="A65" t="s">
        <v>1417</v>
      </c>
    </row>
    <row r="66" spans="1:1" x14ac:dyDescent="0.35">
      <c r="A66" t="s">
        <v>1418</v>
      </c>
    </row>
    <row r="67" spans="1:1" x14ac:dyDescent="0.35">
      <c r="A67" t="s">
        <v>1419</v>
      </c>
    </row>
    <row r="68" spans="1:1" x14ac:dyDescent="0.35">
      <c r="A68" t="s">
        <v>1420</v>
      </c>
    </row>
    <row r="69" spans="1:1" x14ac:dyDescent="0.35">
      <c r="A69" t="s">
        <v>1424</v>
      </c>
    </row>
    <row r="71" spans="1:1" ht="15.5" x14ac:dyDescent="0.35">
      <c r="A71" s="4" t="s">
        <v>1422</v>
      </c>
    </row>
    <row r="72" spans="1:1" x14ac:dyDescent="0.35">
      <c r="A72" t="s">
        <v>1423</v>
      </c>
    </row>
    <row r="73" spans="1:1" x14ac:dyDescent="0.35">
      <c r="A73" t="s">
        <v>1425</v>
      </c>
    </row>
    <row r="81" customFormat="1" x14ac:dyDescent="0.35"/>
    <row r="82" customFormat="1" x14ac:dyDescent="0.35"/>
    <row r="83" customFormat="1" x14ac:dyDescent="0.35"/>
    <row r="84" customFormat="1" x14ac:dyDescent="0.35"/>
    <row r="85" customFormat="1" x14ac:dyDescent="0.35"/>
    <row r="86" customFormat="1" x14ac:dyDescent="0.35"/>
    <row r="87" customFormat="1" x14ac:dyDescent="0.35"/>
    <row r="88" customFormat="1" x14ac:dyDescent="0.35"/>
    <row r="89" customFormat="1" x14ac:dyDescent="0.35"/>
    <row r="90" customFormat="1" x14ac:dyDescent="0.35"/>
    <row r="91" customFormat="1" x14ac:dyDescent="0.35"/>
    <row r="92" customFormat="1" x14ac:dyDescent="0.35"/>
    <row r="93" customFormat="1" x14ac:dyDescent="0.35"/>
    <row r="94" customFormat="1" x14ac:dyDescent="0.35"/>
    <row r="95" customFormat="1" x14ac:dyDescent="0.35"/>
    <row r="96" customFormat="1" x14ac:dyDescent="0.35"/>
    <row r="97" customFormat="1" x14ac:dyDescent="0.35"/>
    <row r="98" customFormat="1" x14ac:dyDescent="0.35"/>
    <row r="99" customFormat="1" x14ac:dyDescent="0.35"/>
    <row r="100" customFormat="1" x14ac:dyDescent="0.35"/>
    <row r="101" customFormat="1" x14ac:dyDescent="0.35"/>
    <row r="102" customFormat="1" x14ac:dyDescent="0.35"/>
    <row r="103" customFormat="1" x14ac:dyDescent="0.35"/>
    <row r="104" customFormat="1" x14ac:dyDescent="0.35"/>
    <row r="105" customFormat="1" x14ac:dyDescent="0.35"/>
    <row r="106" customFormat="1" x14ac:dyDescent="0.35"/>
    <row r="107" customFormat="1" x14ac:dyDescent="0.35"/>
    <row r="108" customFormat="1" x14ac:dyDescent="0.35"/>
    <row r="109" customFormat="1" x14ac:dyDescent="0.35"/>
    <row r="110" customFormat="1" x14ac:dyDescent="0.35"/>
    <row r="111" customFormat="1" x14ac:dyDescent="0.35"/>
    <row r="112" customFormat="1" x14ac:dyDescent="0.35"/>
    <row r="113" customFormat="1" x14ac:dyDescent="0.35"/>
    <row r="114" customFormat="1" x14ac:dyDescent="0.35"/>
    <row r="115" customFormat="1" x14ac:dyDescent="0.35"/>
    <row r="116" customFormat="1" x14ac:dyDescent="0.35"/>
    <row r="117" customFormat="1" x14ac:dyDescent="0.35"/>
    <row r="118" customFormat="1" x14ac:dyDescent="0.35"/>
    <row r="119" customFormat="1" x14ac:dyDescent="0.35"/>
    <row r="120" customFormat="1" x14ac:dyDescent="0.35"/>
    <row r="121" customFormat="1" x14ac:dyDescent="0.35"/>
    <row r="122" customFormat="1" x14ac:dyDescent="0.35"/>
    <row r="123" customFormat="1" x14ac:dyDescent="0.35"/>
    <row r="124" customFormat="1" x14ac:dyDescent="0.35"/>
    <row r="125" customFormat="1" x14ac:dyDescent="0.35"/>
    <row r="126" customFormat="1" x14ac:dyDescent="0.35"/>
    <row r="127" customFormat="1" x14ac:dyDescent="0.35"/>
    <row r="128" customFormat="1" x14ac:dyDescent="0.35"/>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row r="147" customFormat="1" x14ac:dyDescent="0.35"/>
    <row r="148" customFormat="1" x14ac:dyDescent="0.35"/>
    <row r="149" customFormat="1" x14ac:dyDescent="0.35"/>
    <row r="150" customFormat="1" x14ac:dyDescent="0.35"/>
    <row r="151" customFormat="1" x14ac:dyDescent="0.35"/>
    <row r="152" customFormat="1" x14ac:dyDescent="0.35"/>
    <row r="153" customFormat="1" x14ac:dyDescent="0.35"/>
    <row r="154" customFormat="1" x14ac:dyDescent="0.35"/>
    <row r="155" customFormat="1" x14ac:dyDescent="0.35"/>
    <row r="156" customFormat="1" x14ac:dyDescent="0.35"/>
    <row r="157" customFormat="1" x14ac:dyDescent="0.35"/>
    <row r="158" customFormat="1" x14ac:dyDescent="0.35"/>
    <row r="159" customFormat="1" x14ac:dyDescent="0.35"/>
    <row r="160" customFormat="1" x14ac:dyDescent="0.35"/>
    <row r="161" customFormat="1" x14ac:dyDescent="0.35"/>
    <row r="162" customFormat="1" x14ac:dyDescent="0.35"/>
    <row r="163" customFormat="1" x14ac:dyDescent="0.35"/>
    <row r="164" customFormat="1" x14ac:dyDescent="0.35"/>
    <row r="165" customFormat="1" x14ac:dyDescent="0.35"/>
    <row r="166" customFormat="1" x14ac:dyDescent="0.35"/>
    <row r="167" customFormat="1" x14ac:dyDescent="0.35"/>
    <row r="168" customFormat="1" x14ac:dyDescent="0.35"/>
    <row r="169" customFormat="1" x14ac:dyDescent="0.35"/>
    <row r="170" customFormat="1" x14ac:dyDescent="0.35"/>
    <row r="171" customFormat="1" x14ac:dyDescent="0.35"/>
    <row r="172" customFormat="1" x14ac:dyDescent="0.35"/>
    <row r="173" customFormat="1" x14ac:dyDescent="0.35"/>
    <row r="174" customFormat="1" x14ac:dyDescent="0.35"/>
    <row r="175" customFormat="1" x14ac:dyDescent="0.35"/>
    <row r="176" customFormat="1" x14ac:dyDescent="0.35"/>
    <row r="177" customFormat="1" x14ac:dyDescent="0.35"/>
    <row r="178" customFormat="1" x14ac:dyDescent="0.35"/>
    <row r="179" customFormat="1" x14ac:dyDescent="0.35"/>
    <row r="180" customFormat="1" x14ac:dyDescent="0.35"/>
    <row r="181" customFormat="1" x14ac:dyDescent="0.35"/>
    <row r="182" customFormat="1" x14ac:dyDescent="0.35"/>
    <row r="183" customFormat="1" x14ac:dyDescent="0.35"/>
    <row r="184" customFormat="1" x14ac:dyDescent="0.35"/>
    <row r="185" customFormat="1" x14ac:dyDescent="0.35"/>
    <row r="186" customFormat="1" x14ac:dyDescent="0.35"/>
    <row r="187" customFormat="1" x14ac:dyDescent="0.35"/>
    <row r="188" customFormat="1" x14ac:dyDescent="0.35"/>
    <row r="189" customFormat="1" x14ac:dyDescent="0.35"/>
    <row r="190" customFormat="1" x14ac:dyDescent="0.35"/>
    <row r="191" customFormat="1" x14ac:dyDescent="0.35"/>
    <row r="192" customFormat="1" x14ac:dyDescent="0.35"/>
    <row r="193" customFormat="1" x14ac:dyDescent="0.35"/>
    <row r="194" customFormat="1" x14ac:dyDescent="0.35"/>
    <row r="195" customFormat="1" x14ac:dyDescent="0.35"/>
    <row r="196" customFormat="1" x14ac:dyDescent="0.35"/>
    <row r="197" customFormat="1" x14ac:dyDescent="0.35"/>
    <row r="198" customFormat="1" x14ac:dyDescent="0.35"/>
    <row r="199" customFormat="1" x14ac:dyDescent="0.35"/>
    <row r="200" customFormat="1" x14ac:dyDescent="0.35"/>
    <row r="201" customFormat="1" x14ac:dyDescent="0.35"/>
    <row r="202" customFormat="1" x14ac:dyDescent="0.35"/>
    <row r="203" customFormat="1" x14ac:dyDescent="0.35"/>
    <row r="204" customFormat="1" x14ac:dyDescent="0.35"/>
    <row r="205" customFormat="1" x14ac:dyDescent="0.35"/>
    <row r="206" customFormat="1" x14ac:dyDescent="0.35"/>
    <row r="207" customFormat="1" x14ac:dyDescent="0.35"/>
    <row r="208" customFormat="1" x14ac:dyDescent="0.35"/>
    <row r="209" customFormat="1" x14ac:dyDescent="0.35"/>
    <row r="210" customFormat="1" x14ac:dyDescent="0.35"/>
    <row r="211" customFormat="1" x14ac:dyDescent="0.35"/>
    <row r="212" customFormat="1" x14ac:dyDescent="0.35"/>
    <row r="213" customFormat="1" x14ac:dyDescent="0.35"/>
    <row r="214" customFormat="1" x14ac:dyDescent="0.35"/>
    <row r="215" customFormat="1" x14ac:dyDescent="0.35"/>
    <row r="216" customFormat="1" x14ac:dyDescent="0.35"/>
    <row r="217" customFormat="1" x14ac:dyDescent="0.35"/>
    <row r="218" customFormat="1" x14ac:dyDescent="0.35"/>
    <row r="219" customFormat="1" x14ac:dyDescent="0.35"/>
    <row r="220" customFormat="1" x14ac:dyDescent="0.35"/>
    <row r="221" customFormat="1" x14ac:dyDescent="0.35"/>
    <row r="222" customFormat="1" x14ac:dyDescent="0.35"/>
    <row r="223" customFormat="1" x14ac:dyDescent="0.35"/>
    <row r="224" customFormat="1" x14ac:dyDescent="0.35"/>
    <row r="225" customFormat="1" x14ac:dyDescent="0.35"/>
    <row r="226" customFormat="1" x14ac:dyDescent="0.35"/>
    <row r="227" customFormat="1" x14ac:dyDescent="0.35"/>
    <row r="228" customFormat="1" x14ac:dyDescent="0.35"/>
    <row r="229" customFormat="1" x14ac:dyDescent="0.35"/>
    <row r="230" customFormat="1" x14ac:dyDescent="0.35"/>
    <row r="231" customFormat="1" x14ac:dyDescent="0.35"/>
    <row r="232" customFormat="1" x14ac:dyDescent="0.35"/>
    <row r="233" customFormat="1" x14ac:dyDescent="0.35"/>
    <row r="234" customFormat="1" x14ac:dyDescent="0.35"/>
    <row r="235" customFormat="1" x14ac:dyDescent="0.35"/>
    <row r="236" customFormat="1" x14ac:dyDescent="0.35"/>
    <row r="237" customFormat="1" x14ac:dyDescent="0.35"/>
    <row r="238" customFormat="1" x14ac:dyDescent="0.35"/>
    <row r="239" customFormat="1" x14ac:dyDescent="0.35"/>
    <row r="240" customFormat="1" x14ac:dyDescent="0.35"/>
    <row r="241" customFormat="1" x14ac:dyDescent="0.35"/>
    <row r="242" customFormat="1" x14ac:dyDescent="0.35"/>
    <row r="243" customFormat="1" x14ac:dyDescent="0.35"/>
    <row r="244" customFormat="1" x14ac:dyDescent="0.35"/>
    <row r="245" customFormat="1" x14ac:dyDescent="0.35"/>
    <row r="246" customFormat="1" x14ac:dyDescent="0.35"/>
    <row r="247" customFormat="1" x14ac:dyDescent="0.35"/>
    <row r="248" customFormat="1" x14ac:dyDescent="0.35"/>
    <row r="249" customFormat="1" x14ac:dyDescent="0.35"/>
    <row r="250" customFormat="1" x14ac:dyDescent="0.35"/>
    <row r="251" customFormat="1" x14ac:dyDescent="0.35"/>
    <row r="252" customFormat="1" x14ac:dyDescent="0.35"/>
    <row r="253" customFormat="1" x14ac:dyDescent="0.35"/>
    <row r="254" customFormat="1" x14ac:dyDescent="0.35"/>
    <row r="255" customFormat="1" x14ac:dyDescent="0.35"/>
    <row r="256" customFormat="1" x14ac:dyDescent="0.35"/>
    <row r="257" customFormat="1" x14ac:dyDescent="0.35"/>
    <row r="258" customFormat="1" x14ac:dyDescent="0.35"/>
    <row r="259" customFormat="1" x14ac:dyDescent="0.35"/>
    <row r="260" customFormat="1" x14ac:dyDescent="0.35"/>
    <row r="261" customFormat="1" x14ac:dyDescent="0.35"/>
    <row r="262" customFormat="1" x14ac:dyDescent="0.35"/>
    <row r="263" customFormat="1" x14ac:dyDescent="0.35"/>
    <row r="264" customFormat="1" x14ac:dyDescent="0.35"/>
    <row r="265" customFormat="1" x14ac:dyDescent="0.35"/>
    <row r="266" customFormat="1" x14ac:dyDescent="0.35"/>
    <row r="267" customFormat="1" x14ac:dyDescent="0.35"/>
    <row r="268" customFormat="1" x14ac:dyDescent="0.35"/>
    <row r="269" customFormat="1" x14ac:dyDescent="0.35"/>
    <row r="270" customFormat="1" x14ac:dyDescent="0.35"/>
    <row r="271" customFormat="1" x14ac:dyDescent="0.35"/>
    <row r="272" customFormat="1" x14ac:dyDescent="0.35"/>
    <row r="273" customFormat="1" x14ac:dyDescent="0.35"/>
    <row r="274" customFormat="1" x14ac:dyDescent="0.35"/>
    <row r="275" customFormat="1" x14ac:dyDescent="0.35"/>
    <row r="276" customFormat="1" x14ac:dyDescent="0.35"/>
    <row r="277" customFormat="1" x14ac:dyDescent="0.35"/>
    <row r="278" customFormat="1" x14ac:dyDescent="0.35"/>
    <row r="279" customFormat="1" x14ac:dyDescent="0.35"/>
    <row r="280" customFormat="1" x14ac:dyDescent="0.35"/>
    <row r="281" customFormat="1" x14ac:dyDescent="0.35"/>
    <row r="282" customFormat="1" x14ac:dyDescent="0.35"/>
    <row r="283" customFormat="1" x14ac:dyDescent="0.35"/>
    <row r="284" customFormat="1" x14ac:dyDescent="0.35"/>
    <row r="285" customFormat="1" x14ac:dyDescent="0.35"/>
    <row r="286" customFormat="1" x14ac:dyDescent="0.35"/>
    <row r="287" customFormat="1" x14ac:dyDescent="0.35"/>
    <row r="288" customFormat="1" x14ac:dyDescent="0.35"/>
    <row r="289" customFormat="1" x14ac:dyDescent="0.35"/>
    <row r="290" customFormat="1" x14ac:dyDescent="0.35"/>
    <row r="291" customFormat="1" x14ac:dyDescent="0.35"/>
    <row r="292" customFormat="1" x14ac:dyDescent="0.35"/>
    <row r="293" customFormat="1" x14ac:dyDescent="0.35"/>
    <row r="294" customFormat="1" x14ac:dyDescent="0.35"/>
    <row r="295" customFormat="1" x14ac:dyDescent="0.35"/>
    <row r="296" customFormat="1" x14ac:dyDescent="0.35"/>
    <row r="297" customFormat="1" x14ac:dyDescent="0.35"/>
    <row r="298" customFormat="1" x14ac:dyDescent="0.35"/>
    <row r="299" customFormat="1" x14ac:dyDescent="0.35"/>
    <row r="300" customFormat="1" x14ac:dyDescent="0.35"/>
    <row r="301" customFormat="1" x14ac:dyDescent="0.35"/>
    <row r="302" customFormat="1" x14ac:dyDescent="0.35"/>
    <row r="303" customFormat="1" x14ac:dyDescent="0.35"/>
    <row r="304" customFormat="1" x14ac:dyDescent="0.35"/>
    <row r="305" customFormat="1" x14ac:dyDescent="0.35"/>
    <row r="306" customFormat="1" x14ac:dyDescent="0.35"/>
    <row r="307" customFormat="1" x14ac:dyDescent="0.35"/>
    <row r="308" customFormat="1" x14ac:dyDescent="0.35"/>
    <row r="309" customFormat="1" x14ac:dyDescent="0.35"/>
    <row r="310" customFormat="1" x14ac:dyDescent="0.35"/>
    <row r="311" customFormat="1" x14ac:dyDescent="0.35"/>
    <row r="312" customFormat="1" x14ac:dyDescent="0.35"/>
    <row r="313" customFormat="1" x14ac:dyDescent="0.35"/>
    <row r="314" customFormat="1" x14ac:dyDescent="0.35"/>
    <row r="315" customFormat="1" x14ac:dyDescent="0.35"/>
    <row r="316" customFormat="1" x14ac:dyDescent="0.35"/>
    <row r="317" customFormat="1" x14ac:dyDescent="0.35"/>
    <row r="318" customFormat="1" x14ac:dyDescent="0.35"/>
    <row r="319" customFormat="1" x14ac:dyDescent="0.35"/>
    <row r="320" customFormat="1" x14ac:dyDescent="0.35"/>
    <row r="321" customFormat="1" x14ac:dyDescent="0.35"/>
    <row r="322" customFormat="1" x14ac:dyDescent="0.35"/>
    <row r="323" customFormat="1" x14ac:dyDescent="0.35"/>
    <row r="324" customFormat="1" x14ac:dyDescent="0.35"/>
    <row r="325" customFormat="1" x14ac:dyDescent="0.35"/>
    <row r="326" customFormat="1" x14ac:dyDescent="0.35"/>
    <row r="327" customFormat="1" x14ac:dyDescent="0.35"/>
    <row r="328" customFormat="1" x14ac:dyDescent="0.35"/>
    <row r="329" customFormat="1" x14ac:dyDescent="0.35"/>
    <row r="330" customFormat="1" x14ac:dyDescent="0.35"/>
    <row r="331" customFormat="1" x14ac:dyDescent="0.35"/>
    <row r="332" customFormat="1" x14ac:dyDescent="0.35"/>
    <row r="333" customFormat="1" x14ac:dyDescent="0.35"/>
    <row r="334" customFormat="1" x14ac:dyDescent="0.35"/>
    <row r="335" customFormat="1" x14ac:dyDescent="0.35"/>
    <row r="336" customFormat="1" x14ac:dyDescent="0.35"/>
    <row r="337" customFormat="1" x14ac:dyDescent="0.35"/>
    <row r="338" customFormat="1" x14ac:dyDescent="0.35"/>
    <row r="339" customFormat="1" x14ac:dyDescent="0.35"/>
    <row r="340" customFormat="1" x14ac:dyDescent="0.35"/>
    <row r="341" customFormat="1" x14ac:dyDescent="0.35"/>
    <row r="342" customFormat="1" x14ac:dyDescent="0.35"/>
    <row r="343" customFormat="1" x14ac:dyDescent="0.35"/>
    <row r="344" customFormat="1" x14ac:dyDescent="0.35"/>
    <row r="345" customFormat="1" x14ac:dyDescent="0.35"/>
    <row r="346" customFormat="1" x14ac:dyDescent="0.35"/>
    <row r="347" customFormat="1" x14ac:dyDescent="0.35"/>
    <row r="348" customFormat="1" x14ac:dyDescent="0.35"/>
    <row r="349" customFormat="1" x14ac:dyDescent="0.35"/>
    <row r="350" customFormat="1" x14ac:dyDescent="0.35"/>
    <row r="351" customFormat="1" x14ac:dyDescent="0.35"/>
    <row r="352" customFormat="1" x14ac:dyDescent="0.35"/>
    <row r="353" customFormat="1" x14ac:dyDescent="0.35"/>
    <row r="354" customFormat="1" x14ac:dyDescent="0.35"/>
    <row r="355" customFormat="1" x14ac:dyDescent="0.35"/>
    <row r="356" customFormat="1" x14ac:dyDescent="0.35"/>
    <row r="357" customFormat="1" x14ac:dyDescent="0.35"/>
    <row r="358" customFormat="1" x14ac:dyDescent="0.35"/>
    <row r="359" customFormat="1" x14ac:dyDescent="0.35"/>
    <row r="360" customFormat="1" x14ac:dyDescent="0.35"/>
    <row r="361" customFormat="1" x14ac:dyDescent="0.35"/>
    <row r="362" customFormat="1" x14ac:dyDescent="0.35"/>
    <row r="363" customFormat="1" x14ac:dyDescent="0.35"/>
    <row r="364" customFormat="1" x14ac:dyDescent="0.35"/>
    <row r="365" customFormat="1" x14ac:dyDescent="0.35"/>
    <row r="366" customFormat="1" x14ac:dyDescent="0.35"/>
    <row r="367" customFormat="1" x14ac:dyDescent="0.35"/>
    <row r="368" customFormat="1" x14ac:dyDescent="0.35"/>
    <row r="369" customFormat="1" x14ac:dyDescent="0.35"/>
    <row r="370" customFormat="1" x14ac:dyDescent="0.35"/>
    <row r="371" customFormat="1" x14ac:dyDescent="0.35"/>
    <row r="372" customFormat="1" x14ac:dyDescent="0.35"/>
    <row r="373" customFormat="1" x14ac:dyDescent="0.35"/>
    <row r="374" customFormat="1" x14ac:dyDescent="0.35"/>
    <row r="375" customFormat="1" x14ac:dyDescent="0.35"/>
    <row r="376" customFormat="1" x14ac:dyDescent="0.35"/>
    <row r="377" customFormat="1" x14ac:dyDescent="0.35"/>
    <row r="378" customFormat="1" x14ac:dyDescent="0.35"/>
    <row r="379" customFormat="1" x14ac:dyDescent="0.35"/>
    <row r="380" customFormat="1" x14ac:dyDescent="0.35"/>
    <row r="381" customFormat="1" x14ac:dyDescent="0.35"/>
    <row r="382" customFormat="1" x14ac:dyDescent="0.35"/>
    <row r="383" customFormat="1" x14ac:dyDescent="0.35"/>
    <row r="384" customFormat="1" x14ac:dyDescent="0.35"/>
    <row r="385" customFormat="1" x14ac:dyDescent="0.35"/>
    <row r="386" customFormat="1" x14ac:dyDescent="0.35"/>
    <row r="387" customFormat="1" x14ac:dyDescent="0.35"/>
    <row r="388" customFormat="1" x14ac:dyDescent="0.35"/>
    <row r="389" customFormat="1" x14ac:dyDescent="0.35"/>
    <row r="390" customFormat="1" x14ac:dyDescent="0.35"/>
    <row r="391" customFormat="1" x14ac:dyDescent="0.35"/>
    <row r="392" customFormat="1" x14ac:dyDescent="0.35"/>
    <row r="393" customFormat="1" x14ac:dyDescent="0.35"/>
    <row r="394" customFormat="1" x14ac:dyDescent="0.35"/>
    <row r="395" customFormat="1" x14ac:dyDescent="0.35"/>
    <row r="396" customFormat="1" x14ac:dyDescent="0.35"/>
    <row r="397" customFormat="1" x14ac:dyDescent="0.35"/>
    <row r="398" customFormat="1" x14ac:dyDescent="0.35"/>
    <row r="399" customFormat="1" x14ac:dyDescent="0.35"/>
    <row r="400" customFormat="1" x14ac:dyDescent="0.35"/>
    <row r="401" customFormat="1" x14ac:dyDescent="0.35"/>
    <row r="402" customFormat="1" x14ac:dyDescent="0.35"/>
    <row r="403" customFormat="1" x14ac:dyDescent="0.35"/>
    <row r="404" customFormat="1" x14ac:dyDescent="0.35"/>
    <row r="405" customFormat="1" x14ac:dyDescent="0.35"/>
    <row r="406" customFormat="1" x14ac:dyDescent="0.35"/>
    <row r="407" customFormat="1" x14ac:dyDescent="0.35"/>
    <row r="408" customFormat="1" x14ac:dyDescent="0.35"/>
    <row r="409" customFormat="1" x14ac:dyDescent="0.35"/>
    <row r="410" customFormat="1" x14ac:dyDescent="0.35"/>
    <row r="411" customFormat="1" x14ac:dyDescent="0.35"/>
    <row r="412" customFormat="1" x14ac:dyDescent="0.35"/>
    <row r="413" customFormat="1" x14ac:dyDescent="0.35"/>
    <row r="414" customFormat="1" x14ac:dyDescent="0.35"/>
    <row r="415" customFormat="1" x14ac:dyDescent="0.35"/>
    <row r="416" customFormat="1" x14ac:dyDescent="0.35"/>
    <row r="417" customFormat="1" x14ac:dyDescent="0.35"/>
    <row r="418" customFormat="1" x14ac:dyDescent="0.35"/>
    <row r="419" customFormat="1" x14ac:dyDescent="0.35"/>
    <row r="420" customFormat="1" x14ac:dyDescent="0.35"/>
    <row r="421" customFormat="1" x14ac:dyDescent="0.35"/>
    <row r="422" customFormat="1" x14ac:dyDescent="0.35"/>
    <row r="423" customFormat="1" x14ac:dyDescent="0.35"/>
    <row r="424" customFormat="1" x14ac:dyDescent="0.35"/>
    <row r="425" customFormat="1" x14ac:dyDescent="0.35"/>
    <row r="426" customFormat="1" x14ac:dyDescent="0.35"/>
    <row r="427" customFormat="1" x14ac:dyDescent="0.35"/>
    <row r="428" customFormat="1" x14ac:dyDescent="0.35"/>
    <row r="429" customFormat="1" x14ac:dyDescent="0.35"/>
    <row r="430" customFormat="1" x14ac:dyDescent="0.35"/>
    <row r="431" customFormat="1" x14ac:dyDescent="0.35"/>
    <row r="432" customFormat="1" x14ac:dyDescent="0.35"/>
    <row r="433" customFormat="1" x14ac:dyDescent="0.35"/>
    <row r="434" customFormat="1" x14ac:dyDescent="0.35"/>
    <row r="435" customFormat="1" x14ac:dyDescent="0.35"/>
    <row r="436" customFormat="1" x14ac:dyDescent="0.35"/>
    <row r="437" customFormat="1" x14ac:dyDescent="0.35"/>
    <row r="438" customFormat="1" x14ac:dyDescent="0.35"/>
    <row r="439" customFormat="1" x14ac:dyDescent="0.35"/>
    <row r="440" customFormat="1" x14ac:dyDescent="0.35"/>
    <row r="441" customFormat="1" x14ac:dyDescent="0.35"/>
    <row r="442" customFormat="1" x14ac:dyDescent="0.35"/>
    <row r="443" customFormat="1" x14ac:dyDescent="0.35"/>
    <row r="444" customFormat="1" x14ac:dyDescent="0.35"/>
    <row r="445" customFormat="1" x14ac:dyDescent="0.35"/>
    <row r="446" customFormat="1" x14ac:dyDescent="0.35"/>
    <row r="447" customFormat="1" x14ac:dyDescent="0.35"/>
    <row r="448" customFormat="1" x14ac:dyDescent="0.35"/>
    <row r="449" customFormat="1" x14ac:dyDescent="0.35"/>
    <row r="450" customFormat="1" x14ac:dyDescent="0.35"/>
    <row r="451" customFormat="1" x14ac:dyDescent="0.35"/>
    <row r="452" customFormat="1" x14ac:dyDescent="0.35"/>
    <row r="453" customFormat="1" x14ac:dyDescent="0.35"/>
    <row r="454" customFormat="1" x14ac:dyDescent="0.35"/>
    <row r="455" customFormat="1" x14ac:dyDescent="0.35"/>
    <row r="456" customFormat="1" x14ac:dyDescent="0.35"/>
    <row r="457" customFormat="1" x14ac:dyDescent="0.35"/>
    <row r="458" customFormat="1" x14ac:dyDescent="0.35"/>
    <row r="459" customFormat="1" x14ac:dyDescent="0.35"/>
    <row r="460" customFormat="1" x14ac:dyDescent="0.35"/>
    <row r="461" customFormat="1" x14ac:dyDescent="0.35"/>
    <row r="462" customFormat="1" x14ac:dyDescent="0.35"/>
    <row r="463" customFormat="1" x14ac:dyDescent="0.35"/>
    <row r="464" customFormat="1" x14ac:dyDescent="0.35"/>
    <row r="465" customFormat="1" x14ac:dyDescent="0.35"/>
    <row r="466" customFormat="1" x14ac:dyDescent="0.35"/>
    <row r="467" customFormat="1" x14ac:dyDescent="0.35"/>
    <row r="468" customFormat="1" x14ac:dyDescent="0.35"/>
    <row r="469" customFormat="1" x14ac:dyDescent="0.35"/>
    <row r="470" customFormat="1" x14ac:dyDescent="0.35"/>
    <row r="471" customFormat="1" x14ac:dyDescent="0.35"/>
    <row r="472" customFormat="1" x14ac:dyDescent="0.35"/>
    <row r="473" customFormat="1" x14ac:dyDescent="0.35"/>
    <row r="474" customFormat="1" x14ac:dyDescent="0.35"/>
    <row r="475" customFormat="1" x14ac:dyDescent="0.35"/>
    <row r="476" customFormat="1" x14ac:dyDescent="0.35"/>
    <row r="477" customFormat="1" x14ac:dyDescent="0.35"/>
    <row r="478" customFormat="1" x14ac:dyDescent="0.35"/>
    <row r="479" customFormat="1" x14ac:dyDescent="0.35"/>
    <row r="480" customFormat="1" x14ac:dyDescent="0.35"/>
    <row r="481" customFormat="1" x14ac:dyDescent="0.35"/>
    <row r="482" customFormat="1" x14ac:dyDescent="0.35"/>
    <row r="483" customFormat="1" x14ac:dyDescent="0.35"/>
    <row r="484" customFormat="1" x14ac:dyDescent="0.35"/>
    <row r="485" customFormat="1" x14ac:dyDescent="0.35"/>
    <row r="486" customFormat="1" x14ac:dyDescent="0.35"/>
    <row r="487" customFormat="1" x14ac:dyDescent="0.35"/>
    <row r="488" customFormat="1" x14ac:dyDescent="0.35"/>
    <row r="489" customFormat="1" x14ac:dyDescent="0.35"/>
    <row r="490" customFormat="1" x14ac:dyDescent="0.35"/>
    <row r="491" customFormat="1" x14ac:dyDescent="0.35"/>
    <row r="492" customFormat="1" x14ac:dyDescent="0.35"/>
    <row r="493" customFormat="1" x14ac:dyDescent="0.35"/>
    <row r="494" customFormat="1" x14ac:dyDescent="0.35"/>
    <row r="495" customFormat="1" x14ac:dyDescent="0.35"/>
    <row r="496" customFormat="1" x14ac:dyDescent="0.35"/>
    <row r="497" customFormat="1" x14ac:dyDescent="0.35"/>
    <row r="498" customFormat="1" x14ac:dyDescent="0.35"/>
    <row r="499" customFormat="1" x14ac:dyDescent="0.35"/>
    <row r="500" customFormat="1" x14ac:dyDescent="0.35"/>
    <row r="501" customFormat="1" x14ac:dyDescent="0.35"/>
    <row r="502" customFormat="1" x14ac:dyDescent="0.35"/>
    <row r="503" customFormat="1" x14ac:dyDescent="0.35"/>
    <row r="504" customFormat="1" x14ac:dyDescent="0.35"/>
    <row r="505" customFormat="1" x14ac:dyDescent="0.35"/>
    <row r="506" customFormat="1" x14ac:dyDescent="0.35"/>
    <row r="507" customFormat="1" x14ac:dyDescent="0.35"/>
    <row r="508" customFormat="1" x14ac:dyDescent="0.35"/>
    <row r="509" customFormat="1" x14ac:dyDescent="0.35"/>
    <row r="510" customFormat="1" x14ac:dyDescent="0.35"/>
    <row r="511" customFormat="1" x14ac:dyDescent="0.35"/>
    <row r="512" customFormat="1" x14ac:dyDescent="0.35"/>
    <row r="513" customFormat="1" x14ac:dyDescent="0.35"/>
    <row r="514" customFormat="1" x14ac:dyDescent="0.35"/>
    <row r="515" customFormat="1" x14ac:dyDescent="0.35"/>
    <row r="516" customFormat="1" x14ac:dyDescent="0.35"/>
    <row r="517" customFormat="1" x14ac:dyDescent="0.35"/>
    <row r="518" customFormat="1" x14ac:dyDescent="0.35"/>
    <row r="519" customFormat="1" x14ac:dyDescent="0.35"/>
    <row r="520" customFormat="1" x14ac:dyDescent="0.35"/>
    <row r="521" customFormat="1" x14ac:dyDescent="0.35"/>
    <row r="522" customFormat="1" x14ac:dyDescent="0.35"/>
    <row r="523" customFormat="1" x14ac:dyDescent="0.35"/>
    <row r="524" customFormat="1" x14ac:dyDescent="0.35"/>
    <row r="525" customFormat="1" x14ac:dyDescent="0.35"/>
    <row r="526" customFormat="1" x14ac:dyDescent="0.35"/>
    <row r="527" customFormat="1" x14ac:dyDescent="0.35"/>
    <row r="528" customFormat="1" x14ac:dyDescent="0.35"/>
    <row r="529" customFormat="1" x14ac:dyDescent="0.35"/>
    <row r="530" customFormat="1" x14ac:dyDescent="0.35"/>
    <row r="531" customFormat="1" x14ac:dyDescent="0.35"/>
    <row r="532" customFormat="1" x14ac:dyDescent="0.35"/>
    <row r="533" customFormat="1" x14ac:dyDescent="0.35"/>
    <row r="534" customFormat="1" x14ac:dyDescent="0.35"/>
    <row r="535" customFormat="1" x14ac:dyDescent="0.35"/>
    <row r="536" customFormat="1" x14ac:dyDescent="0.35"/>
    <row r="537" customFormat="1" x14ac:dyDescent="0.35"/>
    <row r="538" customFormat="1" x14ac:dyDescent="0.35"/>
    <row r="539" customFormat="1" x14ac:dyDescent="0.35"/>
    <row r="540" customFormat="1" x14ac:dyDescent="0.35"/>
    <row r="541" customFormat="1" x14ac:dyDescent="0.35"/>
    <row r="542" customFormat="1" x14ac:dyDescent="0.35"/>
    <row r="543" customFormat="1" x14ac:dyDescent="0.35"/>
    <row r="544" customFormat="1" x14ac:dyDescent="0.35"/>
    <row r="545" customFormat="1" x14ac:dyDescent="0.35"/>
    <row r="546" customFormat="1" x14ac:dyDescent="0.35"/>
    <row r="547" customFormat="1" x14ac:dyDescent="0.35"/>
    <row r="548" customFormat="1" x14ac:dyDescent="0.35"/>
    <row r="549" customFormat="1" x14ac:dyDescent="0.35"/>
    <row r="550" customFormat="1" x14ac:dyDescent="0.35"/>
    <row r="551" customFormat="1" x14ac:dyDescent="0.35"/>
    <row r="552" customFormat="1" x14ac:dyDescent="0.35"/>
    <row r="553" customFormat="1" x14ac:dyDescent="0.35"/>
    <row r="554" customFormat="1" x14ac:dyDescent="0.35"/>
    <row r="555" customFormat="1" x14ac:dyDescent="0.35"/>
    <row r="556" customFormat="1" x14ac:dyDescent="0.35"/>
    <row r="557" customFormat="1" x14ac:dyDescent="0.35"/>
    <row r="558" customFormat="1" x14ac:dyDescent="0.35"/>
    <row r="559" customFormat="1" x14ac:dyDescent="0.35"/>
    <row r="560" customFormat="1" x14ac:dyDescent="0.35"/>
    <row r="561" customFormat="1" x14ac:dyDescent="0.35"/>
    <row r="562" customFormat="1" x14ac:dyDescent="0.35"/>
    <row r="563" customFormat="1" x14ac:dyDescent="0.35"/>
    <row r="564" customFormat="1" x14ac:dyDescent="0.35"/>
    <row r="565" customFormat="1" x14ac:dyDescent="0.35"/>
    <row r="566" customFormat="1" x14ac:dyDescent="0.35"/>
    <row r="567" customFormat="1" x14ac:dyDescent="0.35"/>
    <row r="568" customFormat="1" x14ac:dyDescent="0.35"/>
    <row r="569" customFormat="1" x14ac:dyDescent="0.35"/>
    <row r="570" customFormat="1" x14ac:dyDescent="0.35"/>
    <row r="571" customFormat="1" x14ac:dyDescent="0.35"/>
    <row r="572" customFormat="1" x14ac:dyDescent="0.35"/>
    <row r="573" customFormat="1" x14ac:dyDescent="0.35"/>
    <row r="574" customFormat="1" x14ac:dyDescent="0.35"/>
    <row r="575" customFormat="1" x14ac:dyDescent="0.35"/>
    <row r="576" customFormat="1" x14ac:dyDescent="0.35"/>
    <row r="577" customFormat="1" x14ac:dyDescent="0.35"/>
    <row r="578" customFormat="1" x14ac:dyDescent="0.35"/>
    <row r="579" customFormat="1" x14ac:dyDescent="0.35"/>
    <row r="580" customFormat="1" x14ac:dyDescent="0.35"/>
    <row r="581" customFormat="1" x14ac:dyDescent="0.35"/>
    <row r="582" customFormat="1" x14ac:dyDescent="0.35"/>
    <row r="583" customFormat="1" x14ac:dyDescent="0.35"/>
    <row r="584" customFormat="1" x14ac:dyDescent="0.35"/>
    <row r="585" customFormat="1" x14ac:dyDescent="0.35"/>
    <row r="586" customFormat="1" x14ac:dyDescent="0.35"/>
    <row r="587" customFormat="1" x14ac:dyDescent="0.35"/>
    <row r="588" customFormat="1" x14ac:dyDescent="0.35"/>
    <row r="589" customFormat="1" x14ac:dyDescent="0.35"/>
    <row r="590" customFormat="1" x14ac:dyDescent="0.35"/>
    <row r="591" customFormat="1" x14ac:dyDescent="0.35"/>
    <row r="592" customFormat="1" x14ac:dyDescent="0.35"/>
    <row r="593" customFormat="1" x14ac:dyDescent="0.35"/>
    <row r="594" customFormat="1" x14ac:dyDescent="0.35"/>
    <row r="595" customFormat="1" x14ac:dyDescent="0.35"/>
    <row r="596" customFormat="1" x14ac:dyDescent="0.35"/>
    <row r="597" customFormat="1" x14ac:dyDescent="0.35"/>
    <row r="598" customFormat="1" x14ac:dyDescent="0.35"/>
    <row r="599" customFormat="1" x14ac:dyDescent="0.35"/>
    <row r="600" customFormat="1" x14ac:dyDescent="0.35"/>
    <row r="601" customFormat="1" x14ac:dyDescent="0.35"/>
    <row r="602" customFormat="1" x14ac:dyDescent="0.35"/>
    <row r="603" customFormat="1" x14ac:dyDescent="0.35"/>
    <row r="604" customFormat="1" x14ac:dyDescent="0.35"/>
    <row r="605" customFormat="1" x14ac:dyDescent="0.35"/>
    <row r="606" customFormat="1" x14ac:dyDescent="0.35"/>
    <row r="607" customFormat="1" x14ac:dyDescent="0.35"/>
    <row r="608" customFormat="1" x14ac:dyDescent="0.35"/>
    <row r="609" customFormat="1" x14ac:dyDescent="0.35"/>
    <row r="610" customFormat="1" x14ac:dyDescent="0.35"/>
    <row r="611" customFormat="1" x14ac:dyDescent="0.35"/>
    <row r="612" customFormat="1" x14ac:dyDescent="0.35"/>
    <row r="613" customFormat="1" x14ac:dyDescent="0.35"/>
    <row r="614" customFormat="1" x14ac:dyDescent="0.35"/>
    <row r="615" customFormat="1" x14ac:dyDescent="0.35"/>
    <row r="616" customFormat="1" x14ac:dyDescent="0.35"/>
    <row r="617" customFormat="1" x14ac:dyDescent="0.35"/>
    <row r="618" customFormat="1" x14ac:dyDescent="0.35"/>
    <row r="619" customFormat="1" x14ac:dyDescent="0.35"/>
    <row r="620" customFormat="1" x14ac:dyDescent="0.35"/>
    <row r="621" customFormat="1" x14ac:dyDescent="0.35"/>
    <row r="622" customFormat="1" x14ac:dyDescent="0.35"/>
    <row r="623" customFormat="1" x14ac:dyDescent="0.35"/>
    <row r="624" customFormat="1" x14ac:dyDescent="0.35"/>
    <row r="625" customFormat="1" x14ac:dyDescent="0.35"/>
    <row r="626" customFormat="1" x14ac:dyDescent="0.35"/>
    <row r="627" customFormat="1" x14ac:dyDescent="0.35"/>
    <row r="628" customFormat="1" x14ac:dyDescent="0.35"/>
    <row r="629" customFormat="1" x14ac:dyDescent="0.35"/>
    <row r="630" customFormat="1" x14ac:dyDescent="0.35"/>
    <row r="631" customFormat="1" x14ac:dyDescent="0.35"/>
    <row r="632" customFormat="1" x14ac:dyDescent="0.35"/>
    <row r="633" customFormat="1" x14ac:dyDescent="0.35"/>
    <row r="634" customFormat="1" x14ac:dyDescent="0.35"/>
    <row r="635" customFormat="1" x14ac:dyDescent="0.35"/>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Data</vt:lpstr>
      <vt:lpstr>StagingTable</vt:lpstr>
      <vt:lpstr>ReadMe</vt:lpstr>
      <vt:lpstr>Dashboard</vt:lpstr>
      <vt:lpstr>GrossRevenuePerMonth</vt:lpstr>
      <vt:lpstr>RegionPerfomance</vt:lpstr>
      <vt:lpstr>SKUsByRevenue</vt:lpstr>
      <vt:lpstr>Salesperson Performance</vt:lpstr>
      <vt:lpstr>ChannelAnalysis</vt:lpstr>
      <vt:lpstr>DiscountFlag</vt:lpstr>
      <vt:lpstr>ControlPanel</vt:lpstr>
      <vt:lpstr>ABC_Class (SUM Revenue)</vt:lpstr>
      <vt:lpstr>GrossProfit Order by Salesperso</vt:lpstr>
      <vt:lpstr>CohortAnalysis</vt:lpstr>
      <vt:lpstr>ServiceLevelProxy</vt:lpstr>
      <vt:lpstr>FirstSaleMonth (Country)</vt:lpstr>
      <vt:lpstr>Brief</vt:lpstr>
      <vt:lpstr>SelectedChannel</vt:lpstr>
      <vt:lpstr>SelectedMonth</vt:lpstr>
      <vt:lpstr>SelectedProductCategory</vt:lpstr>
      <vt:lpstr>SelectedRegion</vt:lpstr>
      <vt:lpstr>SelectedSalesperson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Brigid Chepkemoi</dc:creator>
  <cp:lastModifiedBy>Nicholus Rana</cp:lastModifiedBy>
  <dcterms:created xsi:type="dcterms:W3CDTF">2025-09-28T10:49:35Z</dcterms:created>
  <dcterms:modified xsi:type="dcterms:W3CDTF">2025-10-05T09:27:23Z</dcterms:modified>
</cp:coreProperties>
</file>