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0834D65D-71A9-4B4B-B2F0-48A875528207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Hoja1" sheetId="13" r:id="rId5"/>
    <sheet name="Contabilidad" sheetId="9" r:id="rId6"/>
    <sheet name="Control de Operaciones" sheetId="10" r:id="rId7"/>
    <sheet name="Impuestos" sheetId="11" r:id="rId8"/>
    <sheet name="Riesgos y Cumplimiento" sheetId="12" r:id="rId9"/>
    <sheet name="TD" sheetId="2" state="hidden" r:id="rId10"/>
    <sheet name="data consol" sheetId="1" state="hidden" r:id="rId11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5" hidden="1">Contabilidad!$A$1:$K$3000</definedName>
    <definedName name="_xlnm._FilterDatabase" localSheetId="10" hidden="1">'data consol'!$A$1:$R$168</definedName>
    <definedName name="_xlnm._FilterDatabase" localSheetId="8" hidden="1">'Riesgos y Cumplimiento'!$A$1:$K$3000</definedName>
  </definedNames>
  <calcPr calcId="18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<sst xmlns="http://schemas.openxmlformats.org/spreadsheetml/2006/main" count="9116" uniqueCount="417">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</sst>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autoFilter ref="A1:K3000" xr:uid="{F9C4AF8D-FBB4-4F6F-9A56-698E413FDEEC}"/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45988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tabSelected="1" topLeftCell="E1" workbookViewId="0">
      <pane ySplit="1" topLeftCell="A203" activePane="bottomLeft" state="frozen"/>
      <selection pane="bottomLeft" activeCell="I218" sqref="I218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2025</v>
      </c>
      <c r="B203" s="138" t="s">
        <v>9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45777</v>
      </c>
      <c r="D203" s="138" t="s">
        <v>67</v>
      </c>
      <c r="E203" t="str">
        <f>+IFERROR(VLOOKUP(Fact_Analitica[[#This Row],[Concepto Anterior]],Conceptos_Analítica_contraloría[#All],5,0),"")</f>
        <v>Cantidad de unds a conciliar</v>
      </c>
      <c r="F203" t="str">
        <f>+IFERROR(VLOOKUP(Fact_Analitica[[#This Row],[Concepto Anterior]],Conceptos_Analítica_contraloría[#All],7,0),"")</f>
        <v>2_05</v>
      </c>
      <c r="G203" s="138" t="s">
        <v>182</v>
      </c>
      <c r="H203" s="138" t="s">
        <v>182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-24</v>
      </c>
    </row>
    <row r="204" spans="1:11" x14ac:dyDescent="0.35">
      <c r="A204" s="138">
        <v>2025</v>
      </c>
      <c r="B204" s="138" t="s">
        <v>9</v>
      </c>
      <c r="C204" s="129">
        <f>IF(OR(Fact_Analitica[[#This Row],[Año]]="",Fact_Analitica[[#This Row],[Mes]]=""),"",DATE(A204,MATCH(B204,{"enero","febrero","marzo","abril","mayo","junio","julio","agosto","septiembre","octubre","noviembre","diciembre"},0)+1,0))</f>
        <v>45777</v>
      </c>
      <c r="D204" s="138" t="s">
        <v>67</v>
      </c>
      <c r="E204" t="str">
        <f>+IFERROR(VLOOKUP(Fact_Analitica[[#This Row],[Concepto Anterior]],Conceptos_Analítica_contraloría[#All],5,0),"")</f>
        <v>Cantidad de unds a conciliar</v>
      </c>
      <c r="F204" t="str">
        <f>+IFERROR(VLOOKUP(Fact_Analitica[[#This Row],[Concepto Anterior]],Conceptos_Analítica_contraloría[#All],7,0),"")</f>
        <v>2_05</v>
      </c>
      <c r="G204" s="138" t="s">
        <v>182</v>
      </c>
      <c r="H204" s="138" t="s">
        <v>182</v>
      </c>
      <c r="I204" t="str">
        <f>+IFERROR(VLOOKUP(D204,Conceptos_Analítica_contraloría[#All],2,0),"")</f>
        <v>Volumetria</v>
      </c>
      <c r="J204" t="str">
        <f>+IFERROR(VLOOKUP(D204,Conceptos_Analítica_contraloría[#All],3,0),"")</f>
        <v>Cantidad</v>
      </c>
      <c r="K204" s="138">
        <v>-24</v>
      </c>
    </row>
    <row r="205" spans="1:11" x14ac:dyDescent="0.35">
      <c r="A205" s="138">
        <v>2025</v>
      </c>
      <c r="B205" s="138" t="s">
        <v>9</v>
      </c>
      <c r="C205" s="129">
        <f>IF(OR(Fact_Analitica[[#This Row],[Año]]="",Fact_Analitica[[#This Row],[Mes]]=""),"",DATE(A205,MATCH(B205,{"enero","febrero","marzo","abril","mayo","junio","julio","agosto","septiembre","octubre","noviembre","diciembre"},0)+1,0))</f>
        <v>45777</v>
      </c>
      <c r="D205" s="138" t="s">
        <v>67</v>
      </c>
      <c r="E205" t="str">
        <f>+IFERROR(VLOOKUP(Fact_Analitica[[#This Row],[Concepto Anterior]],Conceptos_Analítica_contraloría[#All],5,0),"")</f>
        <v>Cantidad de unds a conciliar</v>
      </c>
      <c r="F205" t="str">
        <f>+IFERROR(VLOOKUP(Fact_Analitica[[#This Row],[Concepto Anterior]],Conceptos_Analítica_contraloría[#All],7,0),"")</f>
        <v>2_05</v>
      </c>
      <c r="G205" s="138" t="s">
        <v>182</v>
      </c>
      <c r="H205" s="138" t="s">
        <v>182</v>
      </c>
      <c r="I205" t="str">
        <f>+IFERROR(VLOOKUP(D205,Conceptos_Analítica_contraloría[#All],2,0),"")</f>
        <v>Volumetria</v>
      </c>
      <c r="J205" t="str">
        <f>+IFERROR(VLOOKUP(D205,Conceptos_Analítica_contraloría[#All],3,0),"")</f>
        <v>Cantidad</v>
      </c>
      <c r="K205" s="138">
        <v>-24</v>
      </c>
    </row>
    <row r="206" spans="1:11" x14ac:dyDescent="0.35">
      <c r="A206" s="138">
        <v>2024</v>
      </c>
      <c r="B206" s="138" t="s">
        <v>11</v>
      </c>
      <c r="C206" s="129">
        <f>IF(OR(Fact_Analitica[[#This Row],[Año]]="",Fact_Analitica[[#This Row],[Mes]]=""),"",DATE(A206,MATCH(B206,{"enero","febrero","marzo","abril","mayo","junio","julio","agosto","septiembre","octubre","noviembre","diciembre"},0)+1,0))</f>
        <v>45473</v>
      </c>
      <c r="D206" s="138" t="s">
        <v>404</v>
      </c>
      <c r="E206" t="str">
        <f>+IFERROR(VLOOKUP(Fact_Analitica[[#This Row],[Concepto Anterior]],Conceptos_Analítica_contraloría[#All],5,0),"")</f>
        <v>Cambios de Razón Social</v>
      </c>
      <c r="F206" t="str">
        <f>+IFERROR(VLOOKUP(Fact_Analitica[[#This Row],[Concepto Anterior]],Conceptos_Analítica_contraloría[#All],7,0),"")</f>
        <v>2_16</v>
      </c>
      <c r="G206" s="138" t="s">
        <v>46</v>
      </c>
      <c r="H206" s="138" t="s">
        <v>229</v>
      </c>
      <c r="I206" t="str">
        <f>+IFERROR(VLOOKUP(D206,Conceptos_Analítica_contraloría[#All],2,0),"")</f>
        <v>Volumetria</v>
      </c>
      <c r="J206" t="str">
        <f>+IFERROR(VLOOKUP(D206,Conceptos_Analítica_contraloría[#All],3,0),"")</f>
        <v>Cantidad</v>
      </c>
      <c r="K206" s="138">
        <v>0</v>
      </c>
    </row>
    <row r="207" spans="1:11" x14ac:dyDescent="0.35">
      <c r="A207" s="138">
        <v>2025</v>
      </c>
      <c r="B207" s="138" t="s">
        <v>16</v>
      </c>
      <c r="C207" s="129">
        <f>IF(OR(Fact_Analitica[[#This Row],[Año]]="",Fact_Analitica[[#This Row],[Mes]]=""),"",DATE(A207,MATCH(B207,{"enero","febrero","marzo","abril","mayo","junio","julio","agosto","septiembre","octubre","noviembre","diciembre"},0)+1,0))</f>
        <v>45991</v>
      </c>
      <c r="D207" s="138" t="s">
        <v>60</v>
      </c>
      <c r="E207" t="str">
        <f>+IFERROR(VLOOKUP(Fact_Analitica[[#This Row],[Concepto Anterior]],Conceptos_Analítica_contraloría[#All],5,0),"")</f>
        <v>Ajustes sobrevaloración acumulada de inventarios "Unified"</v>
      </c>
      <c r="F207" t="str">
        <f>+IFERROR(VLOOKUP(Fact_Analitica[[#This Row],[Concepto Anterior]],Conceptos_Analítica_contraloría[#All],7,0),"")</f>
        <v>2_02</v>
      </c>
      <c r="G207" s="138" t="s">
        <v>182</v>
      </c>
      <c r="H207" s="138" t="s">
        <v>182</v>
      </c>
      <c r="I207" t="str">
        <f>+IFERROR(VLOOKUP(D207,Conceptos_Analítica_contraloría[#All],2,0),"")</f>
        <v>Eficiencia</v>
      </c>
      <c r="J207" t="str">
        <f>+IFERROR(VLOOKUP(D207,Conceptos_Analítica_contraloría[#All],3,0),"")</f>
        <v>Pesos</v>
      </c>
      <c r="K207" s="138">
        <v>20000</v>
      </c>
    </row>
    <row r="208" spans="1:11" x14ac:dyDescent="0.35">
      <c r="A208" s="138">
        <v>2025</v>
      </c>
      <c r="B208" s="138" t="s">
        <v>16</v>
      </c>
      <c r="C208" s="129">
        <f>IF(OR(Fact_Analitica[[#This Row],[Año]]="",Fact_Analitica[[#This Row],[Mes]]=""),"",DATE(A208,MATCH(B208,{"enero","febrero","marzo","abril","mayo","junio","julio","agosto","septiembre","octubre","noviembre","diciembre"},0)+1,0))</f>
        <v>45991</v>
      </c>
      <c r="D208" s="138" t="s">
        <v>67</v>
      </c>
      <c r="E208" t="str">
        <f>+IFERROR(VLOOKUP(Fact_Analitica[[#This Row],[Concepto Anterior]],Conceptos_Analítica_contraloría[#All],5,0),"")</f>
        <v>Cantidad de unds a conciliar</v>
      </c>
      <c r="F208" t="str">
        <f>+IFERROR(VLOOKUP(Fact_Analitica[[#This Row],[Concepto Anterior]],Conceptos_Analítica_contraloría[#All],7,0),"")</f>
        <v>2_05</v>
      </c>
      <c r="G208" s="138" t="s">
        <v>42</v>
      </c>
      <c r="H208" s="138" t="s">
        <v>298</v>
      </c>
      <c r="I208" t="str">
        <f>+IFERROR(VLOOKUP(D208,Conceptos_Analítica_contraloría[#All],2,0),"")</f>
        <v>Volumetria</v>
      </c>
      <c r="J208" t="str">
        <f>+IFERROR(VLOOKUP(D208,Conceptos_Analítica_contraloría[#All],3,0),"")</f>
        <v>Cantidad</v>
      </c>
      <c r="K208" s="138">
        <v>69</v>
      </c>
    </row>
    <row r="209" spans="1:11" x14ac:dyDescent="0.35">
      <c r="A209" s="138">
        <v>2025</v>
      </c>
      <c r="B209" s="138" t="s">
        <v>16</v>
      </c>
      <c r="C209" s="129">
        <f>IF(OR(Fact_Analitica[[#This Row],[Año]]="",Fact_Analitica[[#This Row],[Mes]]=""),"",DATE(A209,MATCH(B209,{"enero","febrero","marzo","abril","mayo","junio","julio","agosto","septiembre","octubre","noviembre","diciembre"},0)+1,0))</f>
        <v>45991</v>
      </c>
      <c r="D209" s="138" t="s">
        <v>64</v>
      </c>
      <c r="E209" t="str">
        <f>+IFERROR(VLOOKUP(Fact_Analitica[[#This Row],[Concepto Anterior]],Conceptos_Analítica_contraloría[#All],5,0),"")</f>
        <v>Puntos a conciliar</v>
      </c>
      <c r="F209" t="str">
        <f>+IFERROR(VLOOKUP(Fact_Analitica[[#This Row],[Concepto Anterior]],Conceptos_Analítica_contraloría[#All],7,0),"")</f>
        <v>2_07</v>
      </c>
      <c r="G209" s="138" t="s">
        <v>47</v>
      </c>
      <c r="H209" s="138" t="s">
        <v>236</v>
      </c>
      <c r="I209" t="str">
        <f>+IFERROR(VLOOKUP(D209,Conceptos_Analítica_contraloría[#All],2,0),"")</f>
        <v>Volumetria</v>
      </c>
      <c r="J209" t="str">
        <f>+IFERROR(VLOOKUP(D209,Conceptos_Analítica_contraloría[#All],3,0),"")</f>
        <v>Cantidad</v>
      </c>
      <c r="K209" s="138">
        <v>13</v>
      </c>
    </row>
    <row r="210" spans="1:11" x14ac:dyDescent="0.35">
      <c r="A210" s="138">
        <v>2025</v>
      </c>
      <c r="B210" s="138" t="s">
        <v>16</v>
      </c>
      <c r="C210" s="129">
        <f>IF(OR(Fact_Analitica[[#This Row],[Año]]="",Fact_Analitica[[#This Row],[Mes]]=""),"",DATE(A210,MATCH(B210,{"enero","febrero","marzo","abril","mayo","junio","julio","agosto","septiembre","octubre","noviembre","diciembre"},0)+1,0))</f>
        <v>45991</v>
      </c>
      <c r="D210" s="138" t="s">
        <v>405</v>
      </c>
      <c r="E210" t="str">
        <f>+IFERROR(VLOOKUP(Fact_Analitica[[#This Row],[Concepto Anterior]],Conceptos_Analítica_contraloría[#All],5,0),"")</f>
        <v>Automatizaciones</v>
      </c>
      <c r="F210" t="str">
        <f>+IFERROR(VLOOKUP(Fact_Analitica[[#This Row],[Concepto Anterior]],Conceptos_Analítica_contraloría[#All],7,0),"")</f>
        <v>2_17</v>
      </c>
      <c r="G210" s="138" t="s">
        <v>56</v>
      </c>
      <c r="H210" s="138" t="s">
        <v>298</v>
      </c>
      <c r="I210" t="str">
        <f>+IFERROR(VLOOKUP(D210,Conceptos_Analítica_contraloría[#All],2,0),"")</f>
        <v>Volumetria</v>
      </c>
      <c r="J210" t="str">
        <f>+IFERROR(VLOOKUP(D210,Conceptos_Analítica_contraloría[#All],3,0),"")</f>
        <v>Cantidad</v>
      </c>
      <c r="K210" s="138">
        <v>5</v>
      </c>
    </row>
    <row r="211" spans="1:11" x14ac:dyDescent="0.35">
      <c r="A211" s="138">
        <v>2025</v>
      </c>
      <c r="B211" s="138" t="s">
        <v>17</v>
      </c>
      <c r="C211" s="129">
        <f>IF(OR(Fact_Analitica[[#This Row],[Año]]="",Fact_Analitica[[#This Row],[Mes]]=""),"",DATE(A211,MATCH(B211,{"enero","febrero","marzo","abril","mayo","junio","julio","agosto","septiembre","octubre","noviembre","diciembre"},0)+1,0))</f>
        <v>46022</v>
      </c>
      <c r="D211" s="138" t="s">
        <v>64</v>
      </c>
      <c r="E211" t="str">
        <f>+IFERROR(VLOOKUP(Fact_Analitica[[#This Row],[Concepto Anterior]],Conceptos_Analítica_contraloría[#All],5,0),"")</f>
        <v>Puntos a conciliar</v>
      </c>
      <c r="F211" t="str">
        <f>+IFERROR(VLOOKUP(Fact_Analitica[[#This Row],[Concepto Anterior]],Conceptos_Analítica_contraloría[#All],7,0),"")</f>
        <v>2_07</v>
      </c>
      <c r="G211" s="138" t="s">
        <v>182</v>
      </c>
      <c r="H211" s="138" t="s">
        <v>182</v>
      </c>
      <c r="I211" t="str">
        <f>+IFERROR(VLOOKUP(D211,Conceptos_Analítica_contraloría[#All],2,0),"")</f>
        <v>Volumetria</v>
      </c>
      <c r="J211" t="str">
        <f>+IFERROR(VLOOKUP(D211,Conceptos_Analítica_contraloría[#All],3,0),"")</f>
        <v>Cantidad</v>
      </c>
      <c r="K211" s="138">
        <v>0</v>
      </c>
    </row>
    <row r="212" spans="1:11" x14ac:dyDescent="0.35">
      <c r="A212" s="138">
        <v>2025</v>
      </c>
      <c r="B212" s="138" t="s">
        <v>6</v>
      </c>
      <c r="C212" s="129">
        <f>IF(OR(Fact_Analitica[[#This Row],[Año]]="",Fact_Analitica[[#This Row],[Mes]]=""),"",DATE(A212,MATCH(B212,{"enero","febrero","marzo","abril","mayo","junio","julio","agosto","septiembre","octubre","noviembre","diciembre"},0)+1,0))</f>
        <v>45688</v>
      </c>
      <c r="D212" s="138" t="s">
        <v>349</v>
      </c>
      <c r="E212" t="str">
        <f>+IFERROR(VLOOKUP(Fact_Analitica[[#This Row],[Concepto Anterior]],Conceptos_Analítica_contraloría[#All],5,0),"")</f>
        <v>Ajustes Inventarios Cíclico</v>
      </c>
      <c r="F212" t="str">
        <f>+IFERROR(VLOOKUP(Fact_Analitica[[#This Row],[Concepto Anterior]],Conceptos_Analítica_contraloría[#All],7,0),"")</f>
        <v>2_01</v>
      </c>
      <c r="G212" s="138" t="s">
        <v>182</v>
      </c>
      <c r="H212" s="138" t="s">
        <v>182</v>
      </c>
      <c r="I212" t="str">
        <f>+IFERROR(VLOOKUP(D212,Conceptos_Analítica_contraloría[#All],2,0),"")</f>
        <v>Volumetria</v>
      </c>
      <c r="J212" t="str">
        <f>+IFERROR(VLOOKUP(D212,Conceptos_Analítica_contraloría[#All],3,0),"")</f>
        <v>Cantidad</v>
      </c>
      <c r="K212" s="138">
        <v>647</v>
      </c>
    </row>
    <row r="213" spans="1:11" x14ac:dyDescent="0.35">
      <c r="A213" s="138">
        <v>2025</v>
      </c>
      <c r="B213" s="138" t="s">
        <v>6</v>
      </c>
      <c r="C213" s="129">
        <f>IF(OR(Fact_Analitica[[#This Row],[Año]]="",Fact_Analitica[[#This Row],[Mes]]=""),"",DATE(A213,MATCH(B213,{"enero","febrero","marzo","abril","mayo","junio","julio","agosto","septiembre","octubre","noviembre","diciembre"},0)+1,0))</f>
        <v>45688</v>
      </c>
      <c r="D213" s="138" t="s">
        <v>350</v>
      </c>
      <c r="E213" t="str">
        <f>+IFERROR(VLOOKUP(Fact_Analitica[[#This Row],[Concepto Anterior]],Conceptos_Analítica_contraloría[#All],5,0),"")</f>
        <v>Presentación Resultados Inventarios a Dirección Comercial</v>
      </c>
      <c r="F213" t="str">
        <f>+IFERROR(VLOOKUP(Fact_Analitica[[#This Row],[Concepto Anterior]],Conceptos_Analítica_contraloría[#All],7,0),"")</f>
        <v>2_12</v>
      </c>
      <c r="G213" s="138" t="s">
        <v>182</v>
      </c>
      <c r="H213" s="138" t="s">
        <v>182</v>
      </c>
      <c r="I213" t="str">
        <f>+IFERROR(VLOOKUP(D213,Conceptos_Analítica_contraloría[#All],2,0),"")</f>
        <v>Volumetria</v>
      </c>
      <c r="J213" t="str">
        <f>+IFERROR(VLOOKUP(D213,Conceptos_Analítica_contraloría[#All],3,0),"")</f>
        <v>Cantidad</v>
      </c>
      <c r="K213" s="138">
        <v>862320</v>
      </c>
    </row>
    <row r="214" spans="1:11" x14ac:dyDescent="0.35">
      <c r="A214" s="138">
        <v>2025</v>
      </c>
      <c r="B214" s="138" t="s">
        <v>6</v>
      </c>
      <c r="C214" s="129">
        <f>IF(OR(Fact_Analitica[[#This Row],[Año]]="",Fact_Analitica[[#This Row],[Mes]]=""),"",DATE(A214,MATCH(B214,{"enero","febrero","marzo","abril","mayo","junio","julio","agosto","septiembre","octubre","noviembre","diciembre"},0)+1,0))</f>
        <v>45688</v>
      </c>
      <c r="D214" s="138" t="s">
        <v>403</v>
      </c>
      <c r="E214" t="str">
        <f>+IFERROR(VLOOKUP(Fact_Analitica[[#This Row],[Concepto Anterior]],Conceptos_Analítica_contraloría[#All],5,0),"")</f>
        <v>Cierres de tienda</v>
      </c>
      <c r="F214" t="str">
        <f>+IFERROR(VLOOKUP(Fact_Analitica[[#This Row],[Concepto Anterior]],Conceptos_Analítica_contraloría[#All],7,0),"")</f>
        <v>2_15</v>
      </c>
      <c r="G214" s="138" t="s">
        <v>182</v>
      </c>
      <c r="H214" s="138" t="s">
        <v>182</v>
      </c>
      <c r="I214" t="str">
        <f>+IFERROR(VLOOKUP(D214,Conceptos_Analítica_contraloría[#All],2,0),"")</f>
        <v>Volumetria</v>
      </c>
      <c r="J214" t="str">
        <f>+IFERROR(VLOOKUP(D214,Conceptos_Analítica_contraloría[#All],3,0),"")</f>
        <v>Cantidad</v>
      </c>
      <c r="K214" s="138">
        <v>3627</v>
      </c>
    </row>
    <row r="215" spans="1:11" x14ac:dyDescent="0.35">
      <c r="A215" s="138">
        <v>2025</v>
      </c>
      <c r="B215" s="138" t="s">
        <v>6</v>
      </c>
      <c r="C215" s="129">
        <f>IF(OR(Fact_Analitica[[#This Row],[Año]]="",Fact_Analitica[[#This Row],[Mes]]=""),"",DATE(A215,MATCH(B215,{"enero","febrero","marzo","abril","mayo","junio","julio","agosto","septiembre","octubre","noviembre","diciembre"},0)+1,0))</f>
        <v>45688</v>
      </c>
      <c r="D215" s="138" t="s">
        <v>406</v>
      </c>
      <c r="E215" t="str">
        <f>+IFERROR(VLOOKUP(Fact_Analitica[[#This Row],[Concepto Anterior]],Conceptos_Analítica_contraloría[#All],5,0),"")</f>
        <v>Inventarios Maestra</v>
      </c>
      <c r="F215" t="str">
        <f>+IFERROR(VLOOKUP(Fact_Analitica[[#This Row],[Concepto Anterior]],Conceptos_Analítica_contraloría[#All],7,0),"")</f>
        <v>2_18</v>
      </c>
      <c r="G215" s="138" t="s">
        <v>182</v>
      </c>
      <c r="H215" s="138" t="s">
        <v>182</v>
      </c>
      <c r="I215" t="str">
        <f>+IFERROR(VLOOKUP(D215,Conceptos_Analítica_contraloría[#All],2,0),"")</f>
        <v>Volumetria</v>
      </c>
      <c r="J215" t="str">
        <f>+IFERROR(VLOOKUP(D215,Conceptos_Analítica_contraloría[#All],3,0),"")</f>
        <v>Cantidad</v>
      </c>
      <c r="K215" s="138">
        <v>0</v>
      </c>
    </row>
    <row r="216" spans="1:11" x14ac:dyDescent="0.35">
      <c r="A216" s="138">
        <v>2025</v>
      </c>
      <c r="B216" s="138" t="s">
        <v>6</v>
      </c>
      <c r="C216" s="129">
        <f>IF(OR(Fact_Analitica[[#This Row],[Año]]="",Fact_Analitica[[#This Row],[Mes]]=""),"",DATE(A216,MATCH(B216,{"enero","febrero","marzo","abril","mayo","junio","julio","agosto","septiembre","octubre","noviembre","diciembre"},0)+1,0))</f>
        <v>45688</v>
      </c>
      <c r="D216" s="138" t="s">
        <v>405</v>
      </c>
      <c r="E216" t="str">
        <f>+IFERROR(VLOOKUP(Fact_Analitica[[#This Row],[Concepto Anterior]],Conceptos_Analítica_contraloría[#All],5,0),"")</f>
        <v>Automatizaciones</v>
      </c>
      <c r="F216" t="str">
        <f>+IFERROR(VLOOKUP(Fact_Analitica[[#This Row],[Concepto Anterior]],Conceptos_Analítica_contraloría[#All],7,0),"")</f>
        <v>2_17</v>
      </c>
      <c r="G216" s="138" t="s">
        <v>182</v>
      </c>
      <c r="H216" s="138" t="s">
        <v>182</v>
      </c>
      <c r="I216" t="str">
        <f>+IFERROR(VLOOKUP(D216,Conceptos_Analítica_contraloría[#All],2,0),"")</f>
        <v>Volumetria</v>
      </c>
      <c r="J216" t="str">
        <f>+IFERROR(VLOOKUP(D216,Conceptos_Analítica_contraloría[#All],3,0),"")</f>
        <v>Cantidad</v>
      </c>
      <c r="K216" s="138">
        <v>1</v>
      </c>
    </row>
    <row r="217" spans="1:11" x14ac:dyDescent="0.35">
      <c r="A217" s="138">
        <v>2025</v>
      </c>
      <c r="B217" s="138" t="s">
        <v>6</v>
      </c>
      <c r="C217" s="129">
        <f>IF(OR(Fact_Analitica[[#This Row],[Año]]="",Fact_Analitica[[#This Row],[Mes]]=""),"",DATE(A217,MATCH(B217,{"enero","febrero","marzo","abril","mayo","junio","julio","agosto","septiembre","octubre","noviembre","diciembre"},0)+1,0))</f>
        <v>45688</v>
      </c>
      <c r="D217" s="138" t="s">
        <v>404</v>
      </c>
      <c r="E217" t="str">
        <f>+IFERROR(VLOOKUP(Fact_Analitica[[#This Row],[Concepto Anterior]],Conceptos_Analítica_contraloría[#All],5,0),"")</f>
        <v>Cambios de Razón Social</v>
      </c>
      <c r="F217" t="str">
        <f>+IFERROR(VLOOKUP(Fact_Analitica[[#This Row],[Concepto Anterior]],Conceptos_Analítica_contraloría[#All],7,0),"")</f>
        <v>2_16</v>
      </c>
      <c r="G217" s="138" t="s">
        <v>182</v>
      </c>
      <c r="H217" s="138" t="s">
        <v>182</v>
      </c>
      <c r="I217" t="str">
        <f>+IFERROR(VLOOKUP(D217,Conceptos_Analítica_contraloría[#All],2,0),"")</f>
        <v>Volumetria</v>
      </c>
      <c r="J217" t="str">
        <f>+IFERROR(VLOOKUP(D217,Conceptos_Analítica_contraloría[#All],3,0),"")</f>
        <v>Cantidad</v>
      </c>
      <c r="K217" s="138">
        <v>444</v>
      </c>
    </row>
    <row r="218" spans="1:11" x14ac:dyDescent="0.35">
      <c r="A218" s="138">
        <v>2025</v>
      </c>
      <c r="B218" s="138" t="s">
        <v>6</v>
      </c>
      <c r="C218" s="129">
        <f>IF(OR(Fact_Analitica[[#This Row],[Año]]="",Fact_Analitica[[#This Row],[Mes]]=""),"",DATE(A218,MATCH(B218,{"enero","febrero","marzo","abril","mayo","junio","julio","agosto","septiembre","octubre","noviembre","diciembre"},0)+1,0))</f>
        <v>45688</v>
      </c>
      <c r="D218" s="138" t="s">
        <v>404</v>
      </c>
      <c r="E218" t="str">
        <f>+IFERROR(VLOOKUP(Fact_Analitica[[#This Row],[Concepto Anterior]],Conceptos_Analítica_contraloría[#All],5,0),"")</f>
        <v>Cambios de Razón Social</v>
      </c>
      <c r="F218" t="str">
        <f>+IFERROR(VLOOKUP(Fact_Analitica[[#This Row],[Concepto Anterior]],Conceptos_Analítica_contraloría[#All],7,0),"")</f>
        <v>2_16</v>
      </c>
      <c r="G218" s="138" t="s">
        <v>182</v>
      </c>
      <c r="H218" s="138" t="s">
        <v>182</v>
      </c>
      <c r="I218" t="str">
        <f>+IFERROR(VLOOKUP(D218,Conceptos_Analítica_contraloría[#All],2,0),"")</f>
        <v>Volumetria</v>
      </c>
      <c r="J218" t="str">
        <f>+IFERROR(VLOOKUP(D218,Conceptos_Analítica_contraloría[#All],3,0),"")</f>
        <v>Cantidad</v>
      </c>
      <c r="K218" s="138">
        <v>9999999999</v>
      </c>
    </row>
    <row r="219" spans="1:11" x14ac:dyDescent="0.35">
      <c r="A219" s="138">
        <v>2024</v>
      </c>
      <c r="B219" s="138" t="s">
        <v>7</v>
      </c>
      <c r="C219" s="129">
        <f>IF(OR(Fact_Analitica[[#This Row],[Año]]="",Fact_Analitica[[#This Row],[Mes]]=""),"",DATE(A219,MATCH(B219,{"enero","febrero","marzo","abril","mayo","junio","julio","agosto","septiembre","octubre","noviembre","diciembre"},0)+1,0))</f>
        <v>45351</v>
      </c>
      <c r="D219" s="138" t="s">
        <v>60</v>
      </c>
      <c r="E219" t="str">
        <f>+IFERROR(VLOOKUP(Fact_Analitica[[#This Row],[Concepto Anterior]],Conceptos_Analítica_contraloría[#All],5,0),"")</f>
        <v>Ajustes sobrevaloración acumulada de inventarios "Unified"</v>
      </c>
      <c r="F219" t="str">
        <f>+IFERROR(VLOOKUP(Fact_Analitica[[#This Row],[Concepto Anterior]],Conceptos_Analítica_contraloría[#All],7,0),"")</f>
        <v>2_02</v>
      </c>
      <c r="G219" s="138" t="s">
        <v>43</v>
      </c>
      <c r="H219" s="138" t="s">
        <v>231</v>
      </c>
      <c r="I219" t="str">
        <f>+IFERROR(VLOOKUP(D219,Conceptos_Analítica_contraloría[#All],2,0),"")</f>
        <v>Eficiencia</v>
      </c>
      <c r="J219" t="str">
        <f>+IFERROR(VLOOKUP(D219,Conceptos_Analítica_contraloría[#All],3,0),"")</f>
        <v>Pesos</v>
      </c>
      <c r="K219" s="138">
        <v>9999</v>
      </c>
    </row>
    <row r="220" spans="1:11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1:11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1:11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1:11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1:11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MuuzSCC0TGMbC0ebpl7vbW7qXHK+pdwAlQuq3/mUbA+ZX6vVg8ExZKs4XX2K6SKQ68jM3cmeHXkslZfnTsDJKQ==" saltValue="OLiXsMBcFWPq0mnZRbfiqA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477A-4031-4F8A-991A-2CE288DB05C6}">
  <sheetPr>
    <tabColor rgb="FF92D050"/>
  </sheetPr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Conceptos Ant</vt:lpstr>
      <vt:lpstr>Parámetros</vt:lpstr>
      <vt:lpstr>Administrativa</vt:lpstr>
      <vt:lpstr>Analítica de Contraloría</vt:lpstr>
      <vt:lpstr>Hoja1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2025-11-27T21:40:23Z</dcterms:modified>
</cp:coreProperties>
</file>