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schwack\GitHub\2LabsToGo-Eco\2LabsToGo-Eco-Hardware\Material-Lists\"/>
    </mc:Choice>
  </mc:AlternateContent>
  <bookViews>
    <workbookView xWindow="0" yWindow="0" windowWidth="28800" windowHeight="12180"/>
  </bookViews>
  <sheets>
    <sheet name="BOM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1" l="1"/>
  <c r="D160" i="1" l="1"/>
  <c r="D186" i="1" l="1"/>
  <c r="D165" i="1" l="1"/>
  <c r="D164" i="1"/>
  <c r="D163" i="1"/>
  <c r="D162" i="1"/>
  <c r="D149" i="1"/>
  <c r="D169" i="1" l="1"/>
  <c r="D126" i="1" l="1"/>
  <c r="D128" i="1" l="1"/>
  <c r="D69" i="1" l="1"/>
  <c r="D131" i="1" l="1"/>
  <c r="D127" i="1" l="1"/>
  <c r="D51" i="1" l="1"/>
  <c r="D125" i="1" l="1"/>
  <c r="D124" i="1"/>
  <c r="D137" i="1" l="1"/>
  <c r="D123" i="1" l="1"/>
  <c r="D174" i="1"/>
  <c r="D55" i="1" l="1"/>
  <c r="D88" i="1" l="1"/>
  <c r="D146" i="1" l="1"/>
  <c r="D50" i="1" l="1"/>
  <c r="D171" i="1"/>
  <c r="D64" i="1" l="1"/>
  <c r="D172" i="1"/>
  <c r="D180" i="1" s="1"/>
  <c r="D87" i="1"/>
  <c r="D80" i="1"/>
  <c r="D147" i="1" l="1"/>
  <c r="D187" i="1" s="1"/>
</calcChain>
</file>

<file path=xl/sharedStrings.xml><?xml version="1.0" encoding="utf-8"?>
<sst xmlns="http://schemas.openxmlformats.org/spreadsheetml/2006/main" count="379" uniqueCount="244">
  <si>
    <t>Parts</t>
  </si>
  <si>
    <t>Amount</t>
  </si>
  <si>
    <t>Exemplary seller</t>
  </si>
  <si>
    <t>Linear stepper motor ACT 16HSL3404 (new ACT product number: 39BYGHL)</t>
  </si>
  <si>
    <t>Panels - Alupanel aluminum brushed 3 mm</t>
  </si>
  <si>
    <t>www.kunststoffplattenonline.de</t>
  </si>
  <si>
    <t>www.rasppishop.de</t>
  </si>
  <si>
    <t>www.conrad.de</t>
  </si>
  <si>
    <t>Raspberry Pi HDMI cable, 2 m</t>
  </si>
  <si>
    <t>Force Sensor FX29K0-100A-0010-L</t>
  </si>
  <si>
    <t>www.theleeco.com/products/</t>
  </si>
  <si>
    <t>Digikey</t>
  </si>
  <si>
    <t>Pololu Stepper Motor Nema 14 Bipolar 200 Steps/Rev 35x36mm 2.7V 1A/Phase (Pololu No. 1209)</t>
  </si>
  <si>
    <t>Stepper motor driver Stepsticks A4988, black edition (Pololu No.  2981)</t>
  </si>
  <si>
    <t>Amazon</t>
  </si>
  <si>
    <t>Mechanical endstop boards kit, 39 x 15 mm, 2 needed (pack of 6)</t>
  </si>
  <si>
    <t>www.pololu.com, www.exp-tech.de/en</t>
  </si>
  <si>
    <t>www.prusa3D.com</t>
  </si>
  <si>
    <t>Trapezoidal leadscrew nut - TR 8x8, POM, Prusa Trapezoid nut (i3, MK4)</t>
  </si>
  <si>
    <t>Mini-Incubator</t>
  </si>
  <si>
    <t>Nebulizer</t>
  </si>
  <si>
    <t>Backlight plateholder</t>
  </si>
  <si>
    <t>Multifunctional plateholder</t>
  </si>
  <si>
    <t>Consumables</t>
  </si>
  <si>
    <t>filamentworld.de</t>
  </si>
  <si>
    <t>PLA black matte, 1 kg</t>
  </si>
  <si>
    <t>www.prusa3d.com</t>
  </si>
  <si>
    <t>Mini-Shaker</t>
  </si>
  <si>
    <t>www.plexiglas-shop.com</t>
  </si>
  <si>
    <t>DigiKey</t>
  </si>
  <si>
    <t>xometry.eu/en/</t>
  </si>
  <si>
    <t>Raspberry Pi</t>
  </si>
  <si>
    <t>LED illumination</t>
  </si>
  <si>
    <t>conrad.de</t>
  </si>
  <si>
    <t>PLA white, sample 50 g</t>
  </si>
  <si>
    <t>NTC Thermistor, 100 kΩ, DigiKey No. 495-2143-ND</t>
  </si>
  <si>
    <t>Handtmann – Lauramid, Polyamide PA12, 50 g sample</t>
  </si>
  <si>
    <t>Optical endstop boards, 32 x 10 mm, 2 needed (pack of 5)</t>
  </si>
  <si>
    <t>www.lasercomponents.com/de-en/</t>
  </si>
  <si>
    <t>LFR Series solenoid valve 3-way, FFKM, Manifold Mount ( LFRA1252370D)</t>
  </si>
  <si>
    <t>062 Female MINSTAC – Female Luer Lock Adapter, PEEK ( TMDA3203950Z)</t>
  </si>
  <si>
    <t>125/156 Female MINSTAC – Male Luer Lock Adapter, PEEK (TMRA9503950Z)</t>
  </si>
  <si>
    <t>Safety Screen - 062 MINSTAC, 12 µm, PEEK ( INMX0350000A)</t>
  </si>
  <si>
    <t>Torque Wrench ( TTTA3201243A)</t>
  </si>
  <si>
    <t>VHS Series solenoid valve, FFKM (INKX0514100A)</t>
  </si>
  <si>
    <t>062 Female MINSTAC – Female Luer Lock Adapter, PEEK ( TMRA3202950Z)</t>
  </si>
  <si>
    <t>062 Male MINSTAC – Female Luer Lock Adapter, PEEK ( TMRA3201950Z)</t>
  </si>
  <si>
    <t>062 MINSTAC nozzle with jeweled orifice, orifice ID 0.003" (0.08 mm) (INZA4630912T)</t>
  </si>
  <si>
    <t>062 MINSTAC airless atomizing nozzle (IAZA1200167K)</t>
  </si>
  <si>
    <t>PTFE tubing, 2 fittings 062 MINSTAC, ID 0.8 mm, L 20 cm (TUTC3216920L)</t>
  </si>
  <si>
    <t>PTFE tubing, 2 fittings 062 MINSTAC, ID 0.8 mm, L 15 cm (TUTC3216915L)</t>
  </si>
  <si>
    <t>SanDisk Ultra A1 microSD 64GB</t>
  </si>
  <si>
    <t>Camera cable 500 mm</t>
  </si>
  <si>
    <t>Power supply</t>
  </si>
  <si>
    <t>Cables</t>
  </si>
  <si>
    <t xml:space="preserve">Premium Jumper Wires, 30 cm, black, pack of 10, Pololu item #: 1840 </t>
  </si>
  <si>
    <t>Premium Jumper Wires, 30 cm, blue, pack of 10, Pololu item #: 1846</t>
  </si>
  <si>
    <t>Premium Jumper Wires, 30 cm, green, pack of 10, Pololu item #: 1845</t>
  </si>
  <si>
    <t>Premium Jumper Wires, 30 cm, red, pack of 10, Pololu item #: 1842</t>
  </si>
  <si>
    <t>UV 265 nm LED PKC-H10-F35, 18 mW, SMD3535</t>
  </si>
  <si>
    <t>ibr-leiterplatten.de</t>
  </si>
  <si>
    <t>DHT22 AM2302 Temperature and humidity sensor</t>
  </si>
  <si>
    <t>az-delivery.de/en</t>
  </si>
  <si>
    <t>Parts for movements</t>
  </si>
  <si>
    <t>TRU COMPONENTS Polymide heating foil, 12 V/DC, 48 W, 60 mm x 60 mm</t>
  </si>
  <si>
    <t>Glass plates 200 mm x 200 mm x 1 mm</t>
  </si>
  <si>
    <t>UV 365 nm LED, Inolux IN-C33CTNU2, SMD3535</t>
  </si>
  <si>
    <t>carlroth.com/com/en</t>
  </si>
  <si>
    <t>Luer stopper for Luer Lock male, pack of 10, Carl Roth Art. No. CT70.1</t>
  </si>
  <si>
    <t>Inspired LED 12V-MB-CW-12M, cool white, cut tape, DigiKey No. 1647-12V-MB-CW-12MCT-ND</t>
  </si>
  <si>
    <t>online pharmacy or laboratory shop</t>
  </si>
  <si>
    <t>Sterican syringe needles 18Gx2", 1,2x50 mm, pack of 100</t>
  </si>
  <si>
    <t>sodemann-federn.de</t>
  </si>
  <si>
    <t>Timing pulley T16-2GT</t>
  </si>
  <si>
    <t>Timing belt 2GT, MK3 X-axis, 850 mm</t>
  </si>
  <si>
    <t>Electronics</t>
  </si>
  <si>
    <t>60-mm bubble spirit level</t>
  </si>
  <si>
    <t>10.2 cm x 21.0 cm (sides front), upload dxf file</t>
  </si>
  <si>
    <t>14.8 cm x 21.0 cm (sides back), upload dxf file</t>
  </si>
  <si>
    <t>21.5 cm x 19.0 cm (back), upload dxf file</t>
  </si>
  <si>
    <t>10.2 cm x 21.5 cm (top front), upload dxf file</t>
  </si>
  <si>
    <t>Shrink tube, ID 2 mm, 3 feet</t>
  </si>
  <si>
    <t>Hotend PTFE tube, MK2/MK3</t>
  </si>
  <si>
    <t>hebo-glass.com</t>
  </si>
  <si>
    <t>Ultrasonic Piezo Atomizer 16 mm 108 kHz 5 µm pore size</t>
  </si>
  <si>
    <t>Ultrasonic Piezo Atomizer 16 mm 108 kHz 11 µm pore size</t>
  </si>
  <si>
    <t>Stepper motor Nema 17 with integrated lead screw (Tr8x8, 300 mm), MK3 motor Z-axis Right</t>
  </si>
  <si>
    <t>3D Filaments</t>
  </si>
  <si>
    <t>Wireless keyboard and mouse, Logitech MK220</t>
  </si>
  <si>
    <t>Screw M2x25 DIN 912, stain less steel</t>
  </si>
  <si>
    <t>local workshop/ebay/rc-schrauben.de</t>
  </si>
  <si>
    <r>
      <t xml:space="preserve">Power Cord Black CEE 7/7 To IEC 320-C13, 18 AWG (0.8 mm2), Digikey No. 993-1038-ND </t>
    </r>
    <r>
      <rPr>
        <vertAlign val="superscript"/>
        <sz val="10"/>
        <color rgb="FF00000A"/>
        <rFont val="Arial"/>
        <family val="2"/>
      </rPr>
      <t>2)</t>
    </r>
  </si>
  <si>
    <t>2) Adapter 1 (here CEE 7/7) depends on the power socket in a country.</t>
  </si>
  <si>
    <t>Connector Header Through Hole 4 position 0.100" (2.54mm) (Neopixel)</t>
  </si>
  <si>
    <t>act-motor.com, Amazon</t>
  </si>
  <si>
    <t>Raspberry Pi 12 MP HQ Camera</t>
  </si>
  <si>
    <t>UPERFECT Portable Monitor, 15.6 Inch, 5 V</t>
  </si>
  <si>
    <t>Aluminum Profile 20x20L - 1N - I-Type Groove 5, 270 mm, machining both sides M5 (70502-Z)</t>
  </si>
  <si>
    <t>Aluminum Profile 20x20L - 1N - I-Type Groove 5, 215 mm, , machining both sides M5 (70502-Z)</t>
  </si>
  <si>
    <t>Aluminum Profile 20x20L - 1N - I-Type Groove 5, 210 mm, , machining both sides M5 (70502-Z)</t>
  </si>
  <si>
    <t>Aluminum Profile 20x20L - 2N-90° - I-Type Groove 5, 270 mm, machining both sides M5 (70526-Z)</t>
  </si>
  <si>
    <t>Aluminum Profile 20x20L - 2N-90° - I-Type Groove 5, 215 mm, machining both sides M5 (70526-Z)</t>
  </si>
  <si>
    <t>Aluminum Profile 20x20L - 2N-90° - I-Type Groove 5, 210 mm, machining both sides M5 (70526-Z)</t>
  </si>
  <si>
    <t>Aluminum Profile 20x20L I-Type Groove 5, 270 mm (62002-Z)</t>
  </si>
  <si>
    <t>Aluminum Profile 20x20L I-Type Groove 5, 210 mm (62002-Z)</t>
  </si>
  <si>
    <t>Bright steel, round 8mm, 290 mm (C45+SL-h6-D8-Z)</t>
  </si>
  <si>
    <t>Bright steel, round 8mm, 205 mm (C45+SL-h6-D8-Z)</t>
  </si>
  <si>
    <t>Bright steel round 6mm, 93 mm (C45+SL-h6-D6-Z)</t>
  </si>
  <si>
    <t>DIN 912 screw with hexagon socket, stainless steel A2, M3X8 (VO) (DIN912-A2-M3X8-VO)</t>
  </si>
  <si>
    <t>DIN 912 screw with hexagon socket, stainless steel A2, M3X10 (VO) (DIN912-A2-M3X10-VO)</t>
  </si>
  <si>
    <t>DIN 912 screw with hexagon socket, stainless steel A2, M3x16 (VO) (DIN912-A2-M3X16-VO)</t>
  </si>
  <si>
    <t>DIN 912 screw with hexagon socket, stainless steel A2, M4X10 (VO) (DIN912-A2-M4X10-VO)</t>
  </si>
  <si>
    <t>DIN 912 screw with hexagon socket, stainless steel A2, M4X12 (VO) (DIN912-A2-M4X12-VO)</t>
  </si>
  <si>
    <t>DIN 7380 Flachrundschraube mit Innensechskant, 10.9, verzinkt M4x10 (DIN7380-4x10)</t>
  </si>
  <si>
    <t>DIN 7380 Flachrundschraube mit Innensechskant, 10.9, verzinkt M5x10 (DIN7380-5x10)</t>
  </si>
  <si>
    <t>DIN 7380 Flachrundschraube mit Innensechskant, 10.9, verzinkt M5x14 (DIN7380-5x14)</t>
  </si>
  <si>
    <t>DIN 7380 Flachrundschraube mit Innensechskant, 10.9, verzinkt M5x20 (DIN7380-5x20)</t>
  </si>
  <si>
    <t>DIN 934 Hexagon nut, .8, galvanized M3x0,5 (DIN934-M3)</t>
  </si>
  <si>
    <t>DIN 934 Hexagon nut, .8, galvanized M4x0.7 (DIN934-M4)</t>
  </si>
  <si>
    <t>Sliding block M5 with web I-type groove 5 (61333-1)</t>
  </si>
  <si>
    <t>Sliding block M4 with web I-type groove 5 (61326-1)</t>
  </si>
  <si>
    <t>Sliding block M3 with web I-type groove 5 (61319-1)</t>
  </si>
  <si>
    <t>DIN 7991 countersunk allen, 8.8, galvanized M3x10 (DIN7991-3x10)</t>
  </si>
  <si>
    <t>Wide Angle Lens for Raspberry Pi HQ Camera</t>
  </si>
  <si>
    <t>Power supply, GST160A12-R7B, 12 V, 160 W, 110 V/230 V universal input</t>
  </si>
  <si>
    <t>Raspberry Pi heat sink kit, 4 pieces</t>
  </si>
  <si>
    <t>local workshop/rc-schrauben.de</t>
  </si>
  <si>
    <t>Screw M2.5x10, DIN 912, stainless steel  (for Raspberry Pi and HQ Camera)</t>
  </si>
  <si>
    <t>Heatable hood</t>
  </si>
  <si>
    <t>DEBO XH-W1209 T Developer Boards - Thermostat, 12 V, digital, W1209</t>
  </si>
  <si>
    <t>www.reichelt.de</t>
  </si>
  <si>
    <t>amazon.de</t>
  </si>
  <si>
    <t>Screw M3x8, DIN 7984</t>
  </si>
  <si>
    <t>Screw M3x10, DIN 7984</t>
  </si>
  <si>
    <t>Nut M3</t>
  </si>
  <si>
    <t>conrad.de / local workshop</t>
  </si>
  <si>
    <t>Modelcraft gear motor RB350050-0A101R, 12 V 1:50, 120 rpm (Conrad No. 227552)</t>
  </si>
  <si>
    <t>Receptacle, 5 poles female to 22 AWG leads 50 cm (Digikey No. WM21514-ND)</t>
  </si>
  <si>
    <t>dold-mechatronik.de / local workshop</t>
  </si>
  <si>
    <t>Ball bearings 8 mm x 22 mm x 7 mm, pack of 10 (Amazon No. B07XHTFJ3V), 5 needed</t>
  </si>
  <si>
    <t>Extension spring, 50 mm =&gt; 200 mm (Sodemann No. E02400182000S)</t>
  </si>
  <si>
    <t>TRU COMPONENTS 1587515 rocker switch TC-R13-66A-02 (Conrad No. 857475210)</t>
  </si>
  <si>
    <t>dold-mechatronik.de/ local workshop</t>
  </si>
  <si>
    <t>Screw M3x16, DIN 7984</t>
  </si>
  <si>
    <t>5-Pin plug male to 22 AWG wire leads 50 cm (Digikey No. 839-10-04495-ND)</t>
  </si>
  <si>
    <r>
      <t>Eurostyle terminal strip with screws, 12 positions, 0.5 - 1.5 mm</t>
    </r>
    <r>
      <rPr>
        <vertAlign val="superscript"/>
        <sz val="10"/>
        <rFont val="Arial"/>
        <family val="2"/>
      </rPr>
      <t>2</t>
    </r>
  </si>
  <si>
    <t>Glass plate, 200 mm x 100 mm x 1 mm</t>
  </si>
  <si>
    <t>used HPTLC plate</t>
  </si>
  <si>
    <t>Solar system 200 Wp incl. battery, connection cable, charge controller, and inverter, Conrad No. 2749920</t>
  </si>
  <si>
    <t>3M Self-adhesive device foot (Ø x H) 8 mm x 2.8 mm, Conrad No. 525731</t>
  </si>
  <si>
    <t>Crimp Connector Housing: 1x4-Pin 10-Pack</t>
  </si>
  <si>
    <t>Crimp Connector Housing: 1x1-Pin 25-Pack</t>
  </si>
  <si>
    <t>Crimp Connector Housing: 1x3-Pin 25-Pack</t>
  </si>
  <si>
    <t>www.meanwell-web.com</t>
  </si>
  <si>
    <t>reichelt.de</t>
  </si>
  <si>
    <t>USB-A connector to USB-C connector, 1.5m (power for monitor)</t>
  </si>
  <si>
    <t>ebay (glasludwig), used HPTLC plate</t>
  </si>
  <si>
    <t>Raspberry Pi 4 Model B, 4 GB SDRAM</t>
  </si>
  <si>
    <t>Power supply, 12 V, 5 A, plug 5.5/2.5 mm (Amazon No. B0C7Z639BD)</t>
  </si>
  <si>
    <t>Angle 20 I-type groove 5 (F093W203N05S03)</t>
  </si>
  <si>
    <t>DIN 7380 Flachrundschraube mit Innensechskant, 10.9, verzinkt M5x8 (DIN7380-5x8)</t>
  </si>
  <si>
    <t>DIN 912 screw with hexagon socket, stainless steel A2, M3x20 (VO) (DIN912-A2-M3X20-VO)</t>
  </si>
  <si>
    <t>DIN 912 screw with hexagon socket, stainless steel A2, M5X20 (VO) (DIN912-A2-M5X20-VO)</t>
  </si>
  <si>
    <t>DIN 912 screw with hexagon socket, stainless steel A2, M4X14 (VO) (DIN912-A2-M4X14-VO)</t>
  </si>
  <si>
    <t>M3 Pan Head Machine Screw Phillips Drive Nylon (Digikey No. 732-13706-ND)</t>
  </si>
  <si>
    <t>Bright steel round 6mm, 97 mm (C45+SL-h6-D6-Z)</t>
  </si>
  <si>
    <t>Bearings with flange (Form F)  (GFM-0608-05)</t>
  </si>
  <si>
    <t>Deep groove ball bearings 623 ZZ 3x10x4mm (37000)</t>
  </si>
  <si>
    <t>DIN 7380 Flachrundschraube mit Innensechskant, 10.9, verzinkt M5x12 (DIN7380-5x12)</t>
  </si>
  <si>
    <t>062 MINSTAC nozzle with jeweled orifice, orifice ID 0.005" (0.13 mm) (INZA4650935K)</t>
  </si>
  <si>
    <t>www.dold-mechatronik.de</t>
  </si>
  <si>
    <t>Plexiglas Satinice CLEAR 0D010 DF, 97 mm x 97 mm x 3 mm</t>
  </si>
  <si>
    <t>Plexiglas LED CLEAR 0E010 SM for edge lighting, 97 mm x 97 mm x 4 mm</t>
  </si>
  <si>
    <t>21.4 cm x 18.9 cm (front), upload dxf file</t>
  </si>
  <si>
    <t>24.9 cm x 30.3 cm (bottom plate), upload dxf file</t>
  </si>
  <si>
    <t>Round magnets neodymium, Ø 8 mm x 3 mm</t>
  </si>
  <si>
    <t>Cubic magnets neodymium, 5 mm</t>
  </si>
  <si>
    <t>www.supermagnete.de, Amazon</t>
  </si>
  <si>
    <t>Aluminum plate, 100 x 95 x 2 mm, part ID 269103</t>
  </si>
  <si>
    <t>Thermo TECH polyester heating foil self-adhesive 12 V/DC, 12 V/AC 15 W, Ø 90 mm (Conrad No. 189177 )</t>
  </si>
  <si>
    <t>Aluminum plates, 110 x 110 x 2 mm, part ID 269104</t>
  </si>
  <si>
    <t>Corner angle 20 I-type groove 5 and cover square (61395-AE)</t>
  </si>
  <si>
    <t>Timing belt 2GT, MINI X-axis, 560 mm</t>
  </si>
  <si>
    <t>B. Braun Injekt disposable syringes, 2 mL, Luer Lock Centric, pack of 100 (Art. No. EP95.1)</t>
  </si>
  <si>
    <t>B. Braun Injekt disposable syringes, 5 mL, Luer Lock Centric, pack of 100 (Art. No. EP96.1)</t>
  </si>
  <si>
    <t>B. Braun Injekt disposable syringes, 10 mL, Luer Lock Centric, pack of 100 (Art. No. EP97.1)</t>
  </si>
  <si>
    <t>DC Chassis Mount Socket,  5.5/2.5 mm (Digikey No. CP-6-ND)</t>
  </si>
  <si>
    <t>SUN EE40101S1-1 Axial fan, 40x40x10mm, 12V, 13,9m³/h, 28,2dBA (Reichelt No. SUN EE40101S1-1)</t>
  </si>
  <si>
    <t>drylin® R  Slide bearings without housing RJ4JP-01-08 / d1 = 8 / d2 = 15 / B = 24 (RJ4JP-01-08)</t>
  </si>
  <si>
    <t>Raspberry Pi Camera Module 3 (optional alternative to HQ camera), 24.40 €</t>
  </si>
  <si>
    <t>Digikey/local workshop</t>
  </si>
  <si>
    <t>1) See Dold basket</t>
  </si>
  <si>
    <t>NTC Thermistor, 100 kΩ (DigiKey No. 495-2143-ND)</t>
  </si>
  <si>
    <t>7 Leiter Mehrleiter Kabel Schwarz 22 AWG 3,28' (1,00 m) (DigiKey No. T1422-1-ND)</t>
  </si>
  <si>
    <t>6-Position terminal block plug, pitch 0.138" (3.50 mm), Plug Wire Entry 180° (DigiKey No. WM7736-ND)</t>
  </si>
  <si>
    <t>JST XH crimp socket (DigiKey No. 455-1135-1-ND)</t>
  </si>
  <si>
    <t>JST XHP-4 female socket (DigiKey No. 455-2268-ND)</t>
  </si>
  <si>
    <t>JST PH 2 Pin cable male header 2 (DigiKey-No. 1528-2617-ND)</t>
  </si>
  <si>
    <t>Brand reaction vials, 2 mL, 0.3 mm thin cap, Carl roth product CK06.1, pack of 500</t>
  </si>
  <si>
    <t>Screw M2x10 DIN 912, stain less steel (Neopixel LED sticks and Lee 3-way valve)</t>
  </si>
  <si>
    <t>Neopixel Stick - 8 x 5050 RGBW LEDs - Cool White (DigiKey No. 1528-1595-ND)</t>
  </si>
  <si>
    <t>Inspired LED 12V-MB-CW-12M, cool white, cut tape (case light) (DigiKey No. 1647-12V-MB-CW-12MCT-ND)</t>
  </si>
  <si>
    <t>5-Pin plug male to 22 AWG wire leads 50 cm (Digikey No. WM21514-ND)</t>
  </si>
  <si>
    <t>Electronic mainboard (see Eagle files and parts list for self-build)</t>
  </si>
  <si>
    <t>Through connector max. 4 mm², 2 conductors (Reichelt No. WAGO 221-2411)</t>
  </si>
  <si>
    <t>5) These parts will be inluded, if the mainboard was ordered from the Electronics Workshop (Justus Liebig University) .</t>
  </si>
  <si>
    <t>6) If the mini-shaker is to be operated as a stand-alone device, a separate power supply is needed.</t>
  </si>
  <si>
    <r>
      <t>Mechanics</t>
    </r>
    <r>
      <rPr>
        <vertAlign val="superscript"/>
        <sz val="10"/>
        <color rgb="FF00000A"/>
        <rFont val="Arial"/>
        <family val="2"/>
      </rPr>
      <t>1)</t>
    </r>
  </si>
  <si>
    <r>
      <t>Other screws</t>
    </r>
    <r>
      <rPr>
        <sz val="10"/>
        <color rgb="FF00000A"/>
        <rFont val="Arial"/>
        <family val="2"/>
      </rPr>
      <t xml:space="preserve"> (not available at DOLD Mechatronik)</t>
    </r>
  </si>
  <si>
    <r>
      <t xml:space="preserve">Elektronic workshop, University of Giessen </t>
    </r>
    <r>
      <rPr>
        <vertAlign val="superscript"/>
        <sz val="10"/>
        <color rgb="FF00000A"/>
        <rFont val="Arial"/>
        <family val="2"/>
      </rPr>
      <t>4)</t>
    </r>
  </si>
  <si>
    <r>
      <t xml:space="preserve">2-Postion terminal block plug, pitch 0,138" (3,50mm), Plug Wire Entry 180° (Digikey No. WM7732-ND) </t>
    </r>
    <r>
      <rPr>
        <vertAlign val="superscript"/>
        <sz val="10"/>
        <rFont val="Arial"/>
        <family val="2"/>
      </rPr>
      <t>5)</t>
    </r>
  </si>
  <si>
    <r>
      <t xml:space="preserve">5-Position terminal block plug, pitch 0.138" (3.50mm), Plug Wire Entry 180° (Digikey No. WM7735-ND) </t>
    </r>
    <r>
      <rPr>
        <vertAlign val="superscript"/>
        <sz val="10"/>
        <rFont val="Arial"/>
        <family val="2"/>
      </rPr>
      <t>5)</t>
    </r>
  </si>
  <si>
    <r>
      <t xml:space="preserve">6-Position terminal block plug, 0.138" (3.50mm), Plug Wire Entry 180° (Digikey No. WM7736-ND) </t>
    </r>
    <r>
      <rPr>
        <vertAlign val="superscript"/>
        <sz val="10"/>
        <rFont val="Arial"/>
        <family val="2"/>
      </rPr>
      <t>5)</t>
    </r>
  </si>
  <si>
    <r>
      <t xml:space="preserve">7-Position terminal block plug, pitch 0.138 (3.50mm), Plug Wire Entry 180° (Digikey No. WM7737-ND) </t>
    </r>
    <r>
      <rPr>
        <vertAlign val="superscript"/>
        <sz val="10"/>
        <rFont val="Arial"/>
        <family val="2"/>
      </rPr>
      <t>5)</t>
    </r>
  </si>
  <si>
    <r>
      <t xml:space="preserve">6-Position terminal block plug, 3.81 mm, Plug Wire Entry 270° (Digikey No. WM25789-ND) </t>
    </r>
    <r>
      <rPr>
        <vertAlign val="superscript"/>
        <sz val="10"/>
        <rFont val="Arial"/>
        <family val="2"/>
      </rPr>
      <t>5)</t>
    </r>
  </si>
  <si>
    <r>
      <t xml:space="preserve">4-Position terminal block plug, pitch 0.138" (5.08 mm), plug wire entry 180°, Digikey No. WM7953-ND </t>
    </r>
    <r>
      <rPr>
        <vertAlign val="superscript"/>
        <sz val="10"/>
        <rFont val="Arial"/>
        <family val="2"/>
      </rPr>
      <t>5)</t>
    </r>
  </si>
  <si>
    <r>
      <t xml:space="preserve">40-Position cable assembly rectangular socket to socket 0.167' (50.80mm) (Digikey No. IDSD-20-D-02.00-T-ND) </t>
    </r>
    <r>
      <rPr>
        <vertAlign val="superscript"/>
        <sz val="10"/>
        <rFont val="Arial"/>
        <family val="2"/>
      </rPr>
      <t>5)</t>
    </r>
  </si>
  <si>
    <r>
      <t xml:space="preserve">14 Position Cable Assembly Rectangular Socket to Socket 0.417' (127.00mm) (Digikey No. IDSD-07-D-05.00-G-ND) </t>
    </r>
    <r>
      <rPr>
        <vertAlign val="superscript"/>
        <sz val="10"/>
        <rFont val="Arial"/>
        <family val="2"/>
      </rPr>
      <t>5)</t>
    </r>
  </si>
  <si>
    <r>
      <t>Eurostyle terminal strip with screws, 12 positions, 0.5 - 1.5 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(Conrad No. 1563996)</t>
    </r>
  </si>
  <si>
    <r>
      <t xml:space="preserve">Cable Assembly 2.5mm ID, 5.5mm OD Plug to Plug Flat 6.0' (1.83m) (Digikey No. 10-03923-ND) </t>
    </r>
    <r>
      <rPr>
        <vertAlign val="superscript"/>
        <sz val="10"/>
        <rFont val="Arial"/>
        <family val="2"/>
      </rPr>
      <t>6)</t>
    </r>
  </si>
  <si>
    <r>
      <t xml:space="preserve">PCB for UV 265 nm LEDs (see Eagle files and parts list for self-build) </t>
    </r>
    <r>
      <rPr>
        <vertAlign val="superscript"/>
        <sz val="10"/>
        <rFont val="Arial"/>
        <family val="2"/>
      </rPr>
      <t>3)</t>
    </r>
  </si>
  <si>
    <r>
      <t xml:space="preserve">PCB for UV 365 nm LEDs (see Eagle files and parts list for self-build) </t>
    </r>
    <r>
      <rPr>
        <vertAlign val="superscript"/>
        <sz val="10"/>
        <rFont val="Arial"/>
        <family val="2"/>
      </rPr>
      <t>3)</t>
    </r>
  </si>
  <si>
    <t>Micropump LPL2, 50 µL, 12V, EPDM ( LPLA1251650L)</t>
  </si>
  <si>
    <t>Microfluidics</t>
  </si>
  <si>
    <t>PC carbon blend, black, 800 g</t>
  </si>
  <si>
    <t>Optional solar power system (exemplarily)</t>
  </si>
  <si>
    <t xml:space="preserve">Net costs (Euro) </t>
  </si>
  <si>
    <t>Rolled rim glass (30 mm x 50 mm, 25 mL) as rinsing and waste vials</t>
  </si>
  <si>
    <t>destillatio.eu/en</t>
  </si>
  <si>
    <t>DIN 985 Hex lock nut with non-metallic clamping member, M3x0.5 (DIN985-M3)</t>
  </si>
  <si>
    <t>DIN 912 screw with hexagon socket, stainless steel A2, M3x40 (TG) (DIN912-A2-M3X40-TG)</t>
  </si>
  <si>
    <t>In total</t>
  </si>
  <si>
    <t>3) Eagle files and partlist are freely available at https//:github.com/OfficeChromatography/2LabsToGo-Eco-Hardware.The fully equipped (incl. the LEDs) and tested LED boards (about 38 Euro) can also be ordered from the Electronics Workshop (Dept. of Physics, Justus Liebig University Giessen, Heinrich-Buff-Ring 20, 35392 Gießen, Germany) by email to thomas.nimmerfroh@exp1.physik.uni-giessen.de.</t>
  </si>
  <si>
    <t>4) Eagle files and partlist are freely available at https//:github.com/OfficeChromatography/2LabsToGo-Eco-Hardware.The fully equipped and tested board can also be ordered from the Electronics Workshop (Dept. of Physics, Justus Liebig University Giessen, Heinrich-Buff-Ring 20, 35392 Gießen, Germany) by email to thomas.nimmerfroh@exp1.physik.uni-giessen.de.</t>
  </si>
  <si>
    <t>7) Minimum order quantity of 50 per unit, custom-made products, 20 cm cables</t>
  </si>
  <si>
    <t>ONPIRA Power distributor, 8 A, 2 x 6 positions (Amazon ASIN B077BQW5Q5)</t>
  </si>
  <si>
    <t>pack of 10, but need a cable extension of about 15 cm</t>
  </si>
  <si>
    <r>
      <t xml:space="preserve">piezoelements.com </t>
    </r>
    <r>
      <rPr>
        <vertAlign val="superscript"/>
        <sz val="10"/>
        <color theme="1"/>
        <rFont val="Arial"/>
        <family val="2"/>
      </rPr>
      <t>7,8)</t>
    </r>
  </si>
  <si>
    <r>
      <t xml:space="preserve">Ultrasonic Piezo Atomizer 16 mm 108 kHz </t>
    </r>
    <r>
      <rPr>
        <b/>
        <sz val="10"/>
        <color theme="1"/>
        <rFont val="Arial"/>
        <family val="2"/>
      </rPr>
      <t>5 µm</t>
    </r>
    <r>
      <rPr>
        <sz val="10"/>
        <color theme="1"/>
        <rFont val="Arial"/>
        <family val="2"/>
      </rPr>
      <t xml:space="preserve"> pore size also are avaibale at Amazon (ASIN B0DFGH691W),</t>
    </r>
  </si>
  <si>
    <r>
      <t xml:space="preserve">piezoelements.com </t>
    </r>
    <r>
      <rPr>
        <vertAlign val="superscript"/>
        <sz val="10"/>
        <color theme="1"/>
        <rFont val="Arial"/>
        <family val="2"/>
      </rPr>
      <t>7,8,9)</t>
    </r>
  </si>
  <si>
    <t>9) Ultrasonic Piezo Atomizer 11 µm pore size are needed to spray suspensions of yeast cells</t>
  </si>
  <si>
    <t>8) Ask piezoelements, if the atomizers are available as 'conventional products', to order a lower amount.</t>
  </si>
  <si>
    <t>Hebo UV-filter glass HU02, 50x25x3 mm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</si>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</sst>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i/>
      <sz val="10"/>
      <color rgb="FF00000A"/>
      <name val="Arial"/>
      <family val="2"/>
    </font>
    <font>
      <b/>
      <sz val="10"/>
      <color rgb="FF00000A"/>
      <name val="Arial"/>
      <family val="2"/>
    </font>
    <font>
      <sz val="10"/>
      <color rgb="FF00000A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vertAlign val="superscript"/>
      <sz val="10"/>
      <color rgb="FF00000A"/>
      <name val="Arial"/>
      <family val="2"/>
    </font>
    <font>
      <u/>
      <sz val="10"/>
      <name val="Arial"/>
      <family val="2"/>
    </font>
    <font>
      <vertAlign val="superscript"/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double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5" fillId="0" borderId="0" xfId="1"/>
    <xf numFmtId="0" fontId="7" fillId="0" borderId="0" xfId="0" applyFont="1" applyBorder="1"/>
    <xf numFmtId="0" fontId="15" fillId="0" borderId="0" xfId="0" applyFont="1" applyBorder="1"/>
    <xf numFmtId="0" fontId="7" fillId="0" borderId="1" xfId="0" applyFont="1" applyBorder="1"/>
    <xf numFmtId="0" fontId="12" fillId="0" borderId="1" xfId="1" applyFont="1" applyBorder="1"/>
    <xf numFmtId="0" fontId="7" fillId="0" borderId="2" xfId="0" applyFont="1" applyBorder="1"/>
    <xf numFmtId="2" fontId="3" fillId="0" borderId="2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2" fontId="7" fillId="0" borderId="2" xfId="0" applyNumberFormat="1" applyFont="1" applyBorder="1"/>
    <xf numFmtId="2" fontId="13" fillId="0" borderId="2" xfId="0" applyNumberFormat="1" applyFont="1" applyBorder="1"/>
    <xf numFmtId="0" fontId="7" fillId="0" borderId="2" xfId="0" applyFont="1" applyBorder="1" applyAlignment="1">
      <alignment vertical="center"/>
    </xf>
    <xf numFmtId="0" fontId="7" fillId="0" borderId="3" xfId="0" applyFont="1" applyBorder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4" xfId="0" applyFont="1" applyBorder="1"/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>
      <alignment vertical="top"/>
    </xf>
    <xf numFmtId="0" fontId="3" fillId="0" borderId="4" xfId="0" applyFont="1" applyBorder="1" applyAlignment="1">
      <alignment horizontal="right" vertical="center"/>
    </xf>
    <xf numFmtId="2" fontId="3" fillId="0" borderId="4" xfId="0" applyNumberFormat="1" applyFont="1" applyBorder="1" applyAlignment="1">
      <alignment horizontal="right" vertical="center"/>
    </xf>
    <xf numFmtId="2" fontId="3" fillId="0" borderId="4" xfId="0" applyNumberFormat="1" applyFont="1" applyBorder="1" applyAlignment="1">
      <alignment horizontal="right" vertical="center" wrapText="1"/>
    </xf>
    <xf numFmtId="0" fontId="4" fillId="0" borderId="4" xfId="0" applyFont="1" applyFill="1" applyBorder="1"/>
    <xf numFmtId="0" fontId="4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2" fontId="4" fillId="0" borderId="4" xfId="0" applyNumberFormat="1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6" fillId="0" borderId="4" xfId="0" applyFont="1" applyBorder="1"/>
    <xf numFmtId="0" fontId="2" fillId="0" borderId="4" xfId="0" applyFont="1" applyBorder="1" applyAlignment="1">
      <alignment horizontal="right" vertical="center"/>
    </xf>
    <xf numFmtId="2" fontId="6" fillId="0" borderId="4" xfId="0" applyNumberFormat="1" applyFont="1" applyBorder="1" applyAlignment="1">
      <alignment horizontal="center"/>
    </xf>
    <xf numFmtId="0" fontId="9" fillId="0" borderId="4" xfId="0" applyFont="1" applyBorder="1"/>
    <xf numFmtId="0" fontId="4" fillId="0" borderId="4" xfId="0" applyFont="1" applyBorder="1" applyAlignment="1">
      <alignment wrapText="1"/>
    </xf>
    <xf numFmtId="2" fontId="13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vertical="center" wrapText="1"/>
    </xf>
    <xf numFmtId="2" fontId="2" fillId="0" borderId="4" xfId="0" applyNumberFormat="1" applyFont="1" applyBorder="1" applyAlignment="1">
      <alignment horizontal="center" vertical="center"/>
    </xf>
    <xf numFmtId="0" fontId="13" fillId="0" borderId="4" xfId="0" applyFont="1" applyBorder="1"/>
    <xf numFmtId="0" fontId="13" fillId="0" borderId="4" xfId="0" applyFont="1" applyBorder="1" applyAlignment="1">
      <alignment horizontal="center"/>
    </xf>
    <xf numFmtId="0" fontId="4" fillId="0" borderId="4" xfId="0" applyFont="1" applyBorder="1" applyAlignment="1">
      <alignment vertical="center"/>
    </xf>
    <xf numFmtId="2" fontId="4" fillId="0" borderId="4" xfId="0" applyNumberFormat="1" applyFont="1" applyBorder="1"/>
    <xf numFmtId="2" fontId="13" fillId="0" borderId="5" xfId="0" applyNumberFormat="1" applyFont="1" applyBorder="1" applyAlignment="1">
      <alignment horizontal="center"/>
    </xf>
    <xf numFmtId="0" fontId="16" fillId="0" borderId="4" xfId="0" applyFont="1" applyBorder="1" applyAlignment="1">
      <alignment horizontal="right" vertical="center"/>
    </xf>
    <xf numFmtId="2" fontId="16" fillId="0" borderId="6" xfId="0" applyNumberFormat="1" applyFont="1" applyBorder="1" applyAlignment="1">
      <alignment horizontal="center" vertical="center"/>
    </xf>
    <xf numFmtId="0" fontId="17" fillId="0" borderId="0" xfId="0" applyFont="1"/>
    <xf numFmtId="0" fontId="7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eichelt.de/" TargetMode="External"/><Relationship Id="rId2" Type="http://schemas.openxmlformats.org/officeDocument/2006/relationships/hyperlink" Target="http://www.reichelt.de/" TargetMode="External"/><Relationship Id="rId1" Type="http://schemas.openxmlformats.org/officeDocument/2006/relationships/hyperlink" Target="http://www.lasercomponents.com/de-e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conrad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1"/>
  <sheetViews>
    <sheetView tabSelected="1" zoomScaleNormal="100" workbookViewId="0">
      <selection activeCell="A16" sqref="A16"/>
    </sheetView>
  </sheetViews>
  <sheetFormatPr baseColWidth="10" defaultColWidth="11.5703125" defaultRowHeight="12.75" x14ac:dyDescent="0.2"/>
  <cols>
    <col min="1" max="1" width="96.42578125" style="4" customWidth="1"/>
    <col min="2" max="2" width="8.85546875" style="4" customWidth="1"/>
    <col min="3" max="3" width="35.5703125" style="4" customWidth="1"/>
    <col min="4" max="4" width="19.85546875" style="4" customWidth="1"/>
    <col min="5" max="16384" width="11.5703125" style="4"/>
  </cols>
  <sheetData>
    <row r="1" spans="1:5" ht="15.75" x14ac:dyDescent="0.25">
      <c r="A1" s="3" t="s">
        <v>243</v>
      </c>
      <c r="B1" s="2"/>
      <c r="C1" s="2"/>
      <c r="D1" s="2"/>
      <c r="E1" s="6"/>
    </row>
    <row r="2" spans="1:5" x14ac:dyDescent="0.2">
      <c r="A2" s="2"/>
      <c r="B2" s="2"/>
      <c r="C2" s="2"/>
      <c r="D2" s="2"/>
      <c r="E2" s="6"/>
    </row>
    <row r="3" spans="1:5" x14ac:dyDescent="0.2">
      <c r="A3" s="13" t="s">
        <v>0</v>
      </c>
      <c r="B3" s="13" t="s">
        <v>1</v>
      </c>
      <c r="C3" s="13" t="s">
        <v>2</v>
      </c>
      <c r="D3" s="13" t="s">
        <v>226</v>
      </c>
      <c r="E3" s="6"/>
    </row>
    <row r="4" spans="1:5" ht="14.25" x14ac:dyDescent="0.2">
      <c r="A4" s="14" t="s">
        <v>207</v>
      </c>
      <c r="B4" s="13"/>
      <c r="C4" s="15"/>
      <c r="D4" s="15"/>
      <c r="E4" s="6"/>
    </row>
    <row r="5" spans="1:5" x14ac:dyDescent="0.2">
      <c r="A5" s="16" t="s">
        <v>97</v>
      </c>
      <c r="B5" s="17">
        <v>2</v>
      </c>
      <c r="C5" s="18" t="s">
        <v>170</v>
      </c>
      <c r="D5" s="19">
        <v>7.5966386554621845</v>
      </c>
      <c r="E5" s="6"/>
    </row>
    <row r="6" spans="1:5" x14ac:dyDescent="0.2">
      <c r="A6" s="16" t="s">
        <v>98</v>
      </c>
      <c r="B6" s="17">
        <v>3</v>
      </c>
      <c r="C6" s="18" t="s">
        <v>170</v>
      </c>
      <c r="D6" s="19">
        <v>10.436974789915965</v>
      </c>
      <c r="E6" s="6"/>
    </row>
    <row r="7" spans="1:5" x14ac:dyDescent="0.2">
      <c r="A7" s="16" t="s">
        <v>99</v>
      </c>
      <c r="B7" s="17">
        <v>2</v>
      </c>
      <c r="C7" s="18" t="s">
        <v>170</v>
      </c>
      <c r="D7" s="19">
        <v>6.8907563025210079</v>
      </c>
      <c r="E7" s="6"/>
    </row>
    <row r="8" spans="1:5" x14ac:dyDescent="0.2">
      <c r="A8" s="16" t="s">
        <v>100</v>
      </c>
      <c r="B8" s="17">
        <v>2</v>
      </c>
      <c r="C8" s="18" t="s">
        <v>170</v>
      </c>
      <c r="D8" s="19">
        <v>7.5966386554621845</v>
      </c>
      <c r="E8" s="6"/>
    </row>
    <row r="9" spans="1:5" x14ac:dyDescent="0.2">
      <c r="A9" s="16" t="s">
        <v>101</v>
      </c>
      <c r="B9" s="17">
        <v>2</v>
      </c>
      <c r="C9" s="18" t="s">
        <v>170</v>
      </c>
      <c r="D9" s="19">
        <v>6.9579831932773111</v>
      </c>
      <c r="E9" s="6"/>
    </row>
    <row r="10" spans="1:5" x14ac:dyDescent="0.2">
      <c r="A10" s="16" t="s">
        <v>102</v>
      </c>
      <c r="B10" s="17">
        <v>4</v>
      </c>
      <c r="C10" s="18" t="s">
        <v>170</v>
      </c>
      <c r="D10" s="19">
        <v>13.781512605042016</v>
      </c>
      <c r="E10" s="6"/>
    </row>
    <row r="11" spans="1:5" x14ac:dyDescent="0.2">
      <c r="A11" s="16" t="s">
        <v>103</v>
      </c>
      <c r="B11" s="17">
        <v>1</v>
      </c>
      <c r="C11" s="18" t="s">
        <v>170</v>
      </c>
      <c r="D11" s="19">
        <v>1.6134453781512605</v>
      </c>
      <c r="E11" s="6"/>
    </row>
    <row r="12" spans="1:5" x14ac:dyDescent="0.2">
      <c r="A12" s="16" t="s">
        <v>104</v>
      </c>
      <c r="B12" s="17">
        <v>1</v>
      </c>
      <c r="C12" s="18" t="s">
        <v>170</v>
      </c>
      <c r="D12" s="19">
        <v>1.3025210084033614</v>
      </c>
      <c r="E12" s="6"/>
    </row>
    <row r="13" spans="1:5" x14ac:dyDescent="0.2">
      <c r="A13" s="16" t="s">
        <v>181</v>
      </c>
      <c r="B13" s="17">
        <v>8</v>
      </c>
      <c r="C13" s="18" t="s">
        <v>170</v>
      </c>
      <c r="D13" s="19">
        <v>33.19</v>
      </c>
      <c r="E13" s="6"/>
    </row>
    <row r="14" spans="1:5" x14ac:dyDescent="0.2">
      <c r="A14" s="16" t="s">
        <v>159</v>
      </c>
      <c r="B14" s="17">
        <v>2</v>
      </c>
      <c r="C14" s="18" t="s">
        <v>170</v>
      </c>
      <c r="D14" s="19">
        <v>1.4957983193277311</v>
      </c>
      <c r="E14" s="6"/>
    </row>
    <row r="15" spans="1:5" x14ac:dyDescent="0.2">
      <c r="A15" s="16" t="s">
        <v>105</v>
      </c>
      <c r="B15" s="17">
        <v>2</v>
      </c>
      <c r="C15" s="18" t="s">
        <v>170</v>
      </c>
      <c r="D15" s="19">
        <v>4.7394957983193278</v>
      </c>
      <c r="E15" s="6"/>
    </row>
    <row r="16" spans="1:5" x14ac:dyDescent="0.2">
      <c r="A16" s="16" t="s">
        <v>106</v>
      </c>
      <c r="B16" s="17">
        <v>2</v>
      </c>
      <c r="C16" s="18" t="s">
        <v>170</v>
      </c>
      <c r="D16" s="19">
        <v>3.5966386554621854</v>
      </c>
      <c r="E16" s="6"/>
    </row>
    <row r="17" spans="1:5" x14ac:dyDescent="0.2">
      <c r="A17" s="16" t="s">
        <v>165</v>
      </c>
      <c r="B17" s="17">
        <v>1</v>
      </c>
      <c r="C17" s="18" t="s">
        <v>170</v>
      </c>
      <c r="D17" s="19">
        <v>1.0756302521008405</v>
      </c>
      <c r="E17" s="6"/>
    </row>
    <row r="18" spans="1:5" x14ac:dyDescent="0.2">
      <c r="A18" s="16" t="s">
        <v>107</v>
      </c>
      <c r="B18" s="17">
        <v>2</v>
      </c>
      <c r="C18" s="18" t="s">
        <v>170</v>
      </c>
      <c r="D18" s="19">
        <v>2.0840336134453783</v>
      </c>
      <c r="E18" s="6"/>
    </row>
    <row r="19" spans="1:5" x14ac:dyDescent="0.2">
      <c r="A19" s="16" t="s">
        <v>188</v>
      </c>
      <c r="B19" s="17">
        <v>4</v>
      </c>
      <c r="C19" s="18" t="s">
        <v>170</v>
      </c>
      <c r="D19" s="19">
        <v>11.731092436974791</v>
      </c>
      <c r="E19" s="6"/>
    </row>
    <row r="20" spans="1:5" x14ac:dyDescent="0.2">
      <c r="A20" s="16" t="s">
        <v>166</v>
      </c>
      <c r="B20" s="17">
        <v>6</v>
      </c>
      <c r="C20" s="18" t="s">
        <v>170</v>
      </c>
      <c r="D20" s="19">
        <v>18.302521008403364</v>
      </c>
      <c r="E20" s="6"/>
    </row>
    <row r="21" spans="1:5" x14ac:dyDescent="0.2">
      <c r="A21" s="16" t="s">
        <v>167</v>
      </c>
      <c r="B21" s="17">
        <v>4</v>
      </c>
      <c r="C21" s="18" t="s">
        <v>170</v>
      </c>
      <c r="D21" s="19">
        <v>1.680672268907563</v>
      </c>
      <c r="E21" s="6"/>
    </row>
    <row r="22" spans="1:5" x14ac:dyDescent="0.2">
      <c r="A22" s="16" t="s">
        <v>108</v>
      </c>
      <c r="B22" s="17">
        <v>100</v>
      </c>
      <c r="C22" s="18" t="s">
        <v>170</v>
      </c>
      <c r="D22" s="19">
        <v>5.882352941176471</v>
      </c>
      <c r="E22" s="6"/>
    </row>
    <row r="23" spans="1:5" x14ac:dyDescent="0.2">
      <c r="A23" s="16" t="s">
        <v>109</v>
      </c>
      <c r="B23" s="17">
        <v>100</v>
      </c>
      <c r="C23" s="18" t="s">
        <v>170</v>
      </c>
      <c r="D23" s="19">
        <v>5.882352941176471</v>
      </c>
      <c r="E23" s="6"/>
    </row>
    <row r="24" spans="1:5" x14ac:dyDescent="0.2">
      <c r="A24" s="16" t="s">
        <v>110</v>
      </c>
      <c r="B24" s="17">
        <v>20</v>
      </c>
      <c r="C24" s="18" t="s">
        <v>170</v>
      </c>
      <c r="D24" s="19">
        <v>3.36</v>
      </c>
      <c r="E24" s="6"/>
    </row>
    <row r="25" spans="1:5" x14ac:dyDescent="0.2">
      <c r="A25" s="16" t="s">
        <v>161</v>
      </c>
      <c r="B25" s="17">
        <v>4</v>
      </c>
      <c r="C25" s="18" t="s">
        <v>170</v>
      </c>
      <c r="D25" s="19">
        <v>1.08</v>
      </c>
      <c r="E25" s="6"/>
    </row>
    <row r="26" spans="1:5" x14ac:dyDescent="0.2">
      <c r="A26" s="16" t="s">
        <v>111</v>
      </c>
      <c r="B26" s="17">
        <v>3</v>
      </c>
      <c r="C26" s="18" t="s">
        <v>170</v>
      </c>
      <c r="D26" s="19">
        <v>0.83193277310924374</v>
      </c>
      <c r="E26" s="6"/>
    </row>
    <row r="27" spans="1:5" x14ac:dyDescent="0.2">
      <c r="A27" s="16" t="s">
        <v>112</v>
      </c>
      <c r="B27" s="17">
        <v>5</v>
      </c>
      <c r="C27" s="18" t="s">
        <v>170</v>
      </c>
      <c r="D27" s="19">
        <v>1.3865546218487395</v>
      </c>
      <c r="E27" s="6"/>
    </row>
    <row r="28" spans="1:5" x14ac:dyDescent="0.2">
      <c r="A28" s="16" t="s">
        <v>163</v>
      </c>
      <c r="B28" s="17">
        <v>8</v>
      </c>
      <c r="C28" s="18" t="s">
        <v>170</v>
      </c>
      <c r="D28" s="19">
        <v>1.9327731092436975</v>
      </c>
      <c r="E28" s="6"/>
    </row>
    <row r="29" spans="1:5" x14ac:dyDescent="0.2">
      <c r="A29" s="16" t="s">
        <v>162</v>
      </c>
      <c r="B29" s="17">
        <v>3</v>
      </c>
      <c r="C29" s="18" t="s">
        <v>170</v>
      </c>
      <c r="D29" s="19">
        <v>1.0084033613445378</v>
      </c>
      <c r="E29" s="6"/>
    </row>
    <row r="30" spans="1:5" x14ac:dyDescent="0.2">
      <c r="A30" s="16" t="s">
        <v>230</v>
      </c>
      <c r="B30" s="17">
        <v>1</v>
      </c>
      <c r="C30" s="18" t="s">
        <v>170</v>
      </c>
      <c r="D30" s="19">
        <v>0.34</v>
      </c>
      <c r="E30" s="6"/>
    </row>
    <row r="31" spans="1:5" x14ac:dyDescent="0.2">
      <c r="A31" s="16" t="s">
        <v>113</v>
      </c>
      <c r="B31" s="17">
        <v>4</v>
      </c>
      <c r="C31" s="18" t="s">
        <v>170</v>
      </c>
      <c r="D31" s="19">
        <v>1.0756302521008405</v>
      </c>
      <c r="E31" s="6"/>
    </row>
    <row r="32" spans="1:5" x14ac:dyDescent="0.2">
      <c r="A32" s="16" t="s">
        <v>160</v>
      </c>
      <c r="B32" s="17">
        <v>7</v>
      </c>
      <c r="C32" s="18" t="s">
        <v>170</v>
      </c>
      <c r="D32" s="19">
        <v>2.1848739495798322</v>
      </c>
      <c r="E32" s="6"/>
    </row>
    <row r="33" spans="1:5" x14ac:dyDescent="0.2">
      <c r="A33" s="16" t="s">
        <v>114</v>
      </c>
      <c r="B33" s="17">
        <v>21</v>
      </c>
      <c r="C33" s="18" t="s">
        <v>170</v>
      </c>
      <c r="D33" s="19">
        <v>4.0588235294117654</v>
      </c>
      <c r="E33" s="6"/>
    </row>
    <row r="34" spans="1:5" x14ac:dyDescent="0.2">
      <c r="A34" s="16" t="s">
        <v>168</v>
      </c>
      <c r="B34" s="17">
        <v>24</v>
      </c>
      <c r="C34" s="18" t="s">
        <v>170</v>
      </c>
      <c r="D34" s="19">
        <v>4.8403361344537812</v>
      </c>
      <c r="E34" s="6"/>
    </row>
    <row r="35" spans="1:5" x14ac:dyDescent="0.2">
      <c r="A35" s="16" t="s">
        <v>115</v>
      </c>
      <c r="B35" s="17">
        <v>4</v>
      </c>
      <c r="C35" s="18" t="s">
        <v>170</v>
      </c>
      <c r="D35" s="19">
        <v>1.6134453781512605</v>
      </c>
      <c r="E35" s="6"/>
    </row>
    <row r="36" spans="1:5" x14ac:dyDescent="0.2">
      <c r="A36" s="16" t="s">
        <v>116</v>
      </c>
      <c r="B36" s="17">
        <v>5</v>
      </c>
      <c r="C36" s="18" t="s">
        <v>170</v>
      </c>
      <c r="D36" s="19">
        <v>1.8907563025210086</v>
      </c>
      <c r="E36" s="6"/>
    </row>
    <row r="37" spans="1:5" x14ac:dyDescent="0.2">
      <c r="A37" s="16" t="s">
        <v>117</v>
      </c>
      <c r="B37" s="17">
        <v>11</v>
      </c>
      <c r="C37" s="18" t="s">
        <v>170</v>
      </c>
      <c r="D37" s="19">
        <v>0.92436974789915982</v>
      </c>
      <c r="E37" s="6"/>
    </row>
    <row r="38" spans="1:5" x14ac:dyDescent="0.2">
      <c r="A38" s="16" t="s">
        <v>118</v>
      </c>
      <c r="B38" s="17">
        <v>8</v>
      </c>
      <c r="C38" s="18" t="s">
        <v>170</v>
      </c>
      <c r="D38" s="19">
        <v>0.84033613445378152</v>
      </c>
      <c r="E38" s="6"/>
    </row>
    <row r="39" spans="1:5" x14ac:dyDescent="0.2">
      <c r="A39" s="16" t="s">
        <v>229</v>
      </c>
      <c r="B39" s="17">
        <v>2</v>
      </c>
      <c r="C39" s="18" t="s">
        <v>170</v>
      </c>
      <c r="D39" s="19">
        <v>0.22</v>
      </c>
      <c r="E39" s="6"/>
    </row>
    <row r="40" spans="1:5" x14ac:dyDescent="0.2">
      <c r="A40" s="16" t="s">
        <v>119</v>
      </c>
      <c r="B40" s="17">
        <v>50</v>
      </c>
      <c r="C40" s="18" t="s">
        <v>170</v>
      </c>
      <c r="D40" s="19">
        <v>13.865546218487395</v>
      </c>
      <c r="E40" s="6"/>
    </row>
    <row r="41" spans="1:5" x14ac:dyDescent="0.2">
      <c r="A41" s="16" t="s">
        <v>120</v>
      </c>
      <c r="B41" s="17">
        <v>2</v>
      </c>
      <c r="C41" s="18" t="s">
        <v>170</v>
      </c>
      <c r="D41" s="19">
        <v>1.0924369747899161</v>
      </c>
      <c r="E41" s="6"/>
    </row>
    <row r="42" spans="1:5" x14ac:dyDescent="0.2">
      <c r="A42" s="16" t="s">
        <v>121</v>
      </c>
      <c r="B42" s="17">
        <v>23</v>
      </c>
      <c r="C42" s="18" t="s">
        <v>170</v>
      </c>
      <c r="D42" s="19">
        <v>9.2773109243697469</v>
      </c>
      <c r="E42" s="6"/>
    </row>
    <row r="43" spans="1:5" x14ac:dyDescent="0.2">
      <c r="A43" s="16" t="s">
        <v>122</v>
      </c>
      <c r="B43" s="17">
        <v>4</v>
      </c>
      <c r="C43" s="18" t="s">
        <v>170</v>
      </c>
      <c r="D43" s="19">
        <v>1.0756302521008405</v>
      </c>
      <c r="E43" s="6"/>
    </row>
    <row r="44" spans="1:5" x14ac:dyDescent="0.2">
      <c r="A44" s="14" t="s">
        <v>208</v>
      </c>
      <c r="B44" s="17"/>
      <c r="C44" s="18"/>
      <c r="D44" s="19"/>
      <c r="E44" s="6"/>
    </row>
    <row r="45" spans="1:5" x14ac:dyDescent="0.2">
      <c r="A45" s="20" t="s">
        <v>127</v>
      </c>
      <c r="B45" s="21">
        <v>8</v>
      </c>
      <c r="C45" s="16" t="s">
        <v>126</v>
      </c>
      <c r="D45" s="22">
        <v>2</v>
      </c>
      <c r="E45" s="6"/>
    </row>
    <row r="46" spans="1:5" x14ac:dyDescent="0.2">
      <c r="A46" s="18" t="s">
        <v>164</v>
      </c>
      <c r="B46" s="23">
        <v>1</v>
      </c>
      <c r="C46" s="16" t="s">
        <v>190</v>
      </c>
      <c r="D46" s="19">
        <v>0.25</v>
      </c>
      <c r="E46" s="6"/>
    </row>
    <row r="47" spans="1:5" x14ac:dyDescent="0.2">
      <c r="A47" s="24" t="s">
        <v>199</v>
      </c>
      <c r="B47" s="25">
        <v>8</v>
      </c>
      <c r="C47" s="16" t="s">
        <v>90</v>
      </c>
      <c r="D47" s="26">
        <v>4</v>
      </c>
      <c r="E47" s="6"/>
    </row>
    <row r="48" spans="1:5" x14ac:dyDescent="0.2">
      <c r="A48" s="18" t="s">
        <v>89</v>
      </c>
      <c r="B48" s="23">
        <v>2</v>
      </c>
      <c r="C48" s="27" t="s">
        <v>126</v>
      </c>
      <c r="D48" s="19">
        <v>2</v>
      </c>
      <c r="E48" s="6"/>
    </row>
    <row r="49" spans="1:9" x14ac:dyDescent="0.2">
      <c r="A49" s="14" t="s">
        <v>63</v>
      </c>
      <c r="B49" s="28"/>
      <c r="C49" s="16"/>
      <c r="D49" s="29"/>
      <c r="E49" s="6"/>
    </row>
    <row r="50" spans="1:9" x14ac:dyDescent="0.2">
      <c r="A50" s="16" t="s">
        <v>12</v>
      </c>
      <c r="B50" s="17">
        <v>2</v>
      </c>
      <c r="C50" s="18" t="s">
        <v>16</v>
      </c>
      <c r="D50" s="19">
        <f>2*25.41</f>
        <v>50.82</v>
      </c>
      <c r="E50" s="6"/>
    </row>
    <row r="51" spans="1:9" x14ac:dyDescent="0.2">
      <c r="A51" s="16" t="s">
        <v>13</v>
      </c>
      <c r="B51" s="17">
        <v>5</v>
      </c>
      <c r="C51" s="18" t="s">
        <v>16</v>
      </c>
      <c r="D51" s="19">
        <f>15.6*5</f>
        <v>78</v>
      </c>
      <c r="E51" s="6"/>
    </row>
    <row r="52" spans="1:9" x14ac:dyDescent="0.2">
      <c r="A52" s="16" t="s">
        <v>15</v>
      </c>
      <c r="B52" s="17">
        <v>1</v>
      </c>
      <c r="C52" s="16" t="s">
        <v>14</v>
      </c>
      <c r="D52" s="19">
        <v>7</v>
      </c>
      <c r="E52" s="6"/>
    </row>
    <row r="53" spans="1:9" x14ac:dyDescent="0.2">
      <c r="A53" s="16" t="s">
        <v>37</v>
      </c>
      <c r="B53" s="17">
        <v>1</v>
      </c>
      <c r="C53" s="16" t="s">
        <v>14</v>
      </c>
      <c r="D53" s="19">
        <v>7</v>
      </c>
      <c r="E53" s="6"/>
      <c r="I53" s="5"/>
    </row>
    <row r="54" spans="1:9" x14ac:dyDescent="0.2">
      <c r="A54" s="16" t="s">
        <v>86</v>
      </c>
      <c r="B54" s="17">
        <v>1</v>
      </c>
      <c r="C54" s="18" t="s">
        <v>17</v>
      </c>
      <c r="D54" s="19">
        <v>32.68</v>
      </c>
      <c r="E54" s="6"/>
    </row>
    <row r="55" spans="1:9" x14ac:dyDescent="0.2">
      <c r="A55" s="16" t="s">
        <v>18</v>
      </c>
      <c r="B55" s="17">
        <v>1</v>
      </c>
      <c r="C55" s="18" t="s">
        <v>17</v>
      </c>
      <c r="D55" s="19">
        <f>5.86</f>
        <v>5.86</v>
      </c>
      <c r="E55" s="6"/>
    </row>
    <row r="56" spans="1:9" x14ac:dyDescent="0.2">
      <c r="A56" s="16" t="s">
        <v>3</v>
      </c>
      <c r="B56" s="17">
        <v>2</v>
      </c>
      <c r="C56" s="16" t="s">
        <v>94</v>
      </c>
      <c r="D56" s="19">
        <v>28.873949579831933</v>
      </c>
      <c r="E56" s="6"/>
    </row>
    <row r="57" spans="1:9" x14ac:dyDescent="0.2">
      <c r="A57" s="16" t="s">
        <v>175</v>
      </c>
      <c r="B57" s="17">
        <v>20</v>
      </c>
      <c r="C57" s="16" t="s">
        <v>177</v>
      </c>
      <c r="D57" s="19">
        <v>6</v>
      </c>
      <c r="E57" s="6"/>
    </row>
    <row r="58" spans="1:9" x14ac:dyDescent="0.2">
      <c r="A58" s="16" t="s">
        <v>176</v>
      </c>
      <c r="B58" s="17">
        <v>20</v>
      </c>
      <c r="C58" s="16" t="s">
        <v>177</v>
      </c>
      <c r="D58" s="19">
        <v>3.8</v>
      </c>
      <c r="E58" s="6"/>
    </row>
    <row r="59" spans="1:9" x14ac:dyDescent="0.2">
      <c r="A59" s="18" t="s">
        <v>73</v>
      </c>
      <c r="B59" s="23">
        <v>2</v>
      </c>
      <c r="C59" s="18" t="s">
        <v>17</v>
      </c>
      <c r="D59" s="19">
        <v>6.16</v>
      </c>
      <c r="E59" s="6"/>
    </row>
    <row r="60" spans="1:9" x14ac:dyDescent="0.2">
      <c r="A60" s="18" t="s">
        <v>74</v>
      </c>
      <c r="B60" s="23">
        <v>1</v>
      </c>
      <c r="C60" s="18" t="s">
        <v>17</v>
      </c>
      <c r="D60" s="19">
        <v>5.8</v>
      </c>
      <c r="E60" s="6"/>
    </row>
    <row r="61" spans="1:9" x14ac:dyDescent="0.2">
      <c r="A61" s="18" t="s">
        <v>182</v>
      </c>
      <c r="B61" s="23">
        <v>1</v>
      </c>
      <c r="C61" s="18" t="s">
        <v>17</v>
      </c>
      <c r="D61" s="19">
        <v>5.8</v>
      </c>
      <c r="E61" s="6"/>
    </row>
    <row r="62" spans="1:9" x14ac:dyDescent="0.2">
      <c r="A62" s="14" t="s">
        <v>22</v>
      </c>
      <c r="B62" s="17"/>
      <c r="C62" s="16"/>
      <c r="D62" s="19"/>
      <c r="E62" s="6"/>
    </row>
    <row r="63" spans="1:9" x14ac:dyDescent="0.2">
      <c r="A63" s="16" t="s">
        <v>178</v>
      </c>
      <c r="B63" s="17">
        <v>1</v>
      </c>
      <c r="C63" s="16" t="s">
        <v>30</v>
      </c>
      <c r="D63" s="19">
        <v>5.9</v>
      </c>
      <c r="E63" s="6"/>
    </row>
    <row r="64" spans="1:9" x14ac:dyDescent="0.2">
      <c r="A64" s="16" t="s">
        <v>64</v>
      </c>
      <c r="B64" s="17">
        <v>1</v>
      </c>
      <c r="C64" s="16" t="s">
        <v>33</v>
      </c>
      <c r="D64" s="19">
        <f>8.49/1.19</f>
        <v>7.1344537815126055</v>
      </c>
      <c r="E64" s="6"/>
    </row>
    <row r="65" spans="1:5" x14ac:dyDescent="0.2">
      <c r="A65" s="16" t="s">
        <v>35</v>
      </c>
      <c r="B65" s="17">
        <v>1</v>
      </c>
      <c r="C65" s="16" t="s">
        <v>11</v>
      </c>
      <c r="D65" s="19">
        <v>3</v>
      </c>
      <c r="E65" s="6"/>
    </row>
    <row r="66" spans="1:5" x14ac:dyDescent="0.2">
      <c r="A66" s="16" t="s">
        <v>65</v>
      </c>
      <c r="B66" s="17">
        <v>1</v>
      </c>
      <c r="C66" s="16" t="s">
        <v>156</v>
      </c>
      <c r="D66" s="19">
        <v>4.2</v>
      </c>
      <c r="E66" s="6"/>
    </row>
    <row r="67" spans="1:5" x14ac:dyDescent="0.2">
      <c r="A67" s="18" t="s">
        <v>76</v>
      </c>
      <c r="B67" s="17">
        <v>1</v>
      </c>
      <c r="C67" s="16" t="s">
        <v>14</v>
      </c>
      <c r="D67" s="19">
        <v>7.13</v>
      </c>
      <c r="E67" s="6"/>
    </row>
    <row r="68" spans="1:5" x14ac:dyDescent="0.2">
      <c r="A68" s="14" t="s">
        <v>21</v>
      </c>
      <c r="B68" s="17"/>
      <c r="C68" s="16"/>
      <c r="D68" s="30"/>
      <c r="E68" s="6"/>
    </row>
    <row r="69" spans="1:5" x14ac:dyDescent="0.2">
      <c r="A69" s="16" t="s">
        <v>69</v>
      </c>
      <c r="B69" s="17">
        <v>8</v>
      </c>
      <c r="C69" s="16" t="s">
        <v>11</v>
      </c>
      <c r="D69" s="19">
        <f>0.32*B69</f>
        <v>2.56</v>
      </c>
      <c r="E69" s="6"/>
    </row>
    <row r="70" spans="1:5" x14ac:dyDescent="0.2">
      <c r="A70" s="16" t="s">
        <v>171</v>
      </c>
      <c r="B70" s="17">
        <v>1</v>
      </c>
      <c r="C70" s="18" t="s">
        <v>28</v>
      </c>
      <c r="D70" s="19">
        <v>10.3</v>
      </c>
      <c r="E70" s="6"/>
    </row>
    <row r="71" spans="1:5" x14ac:dyDescent="0.2">
      <c r="A71" s="16" t="s">
        <v>172</v>
      </c>
      <c r="B71" s="17">
        <v>1</v>
      </c>
      <c r="C71" s="18" t="s">
        <v>28</v>
      </c>
      <c r="D71" s="19">
        <v>10.3</v>
      </c>
      <c r="E71" s="6"/>
    </row>
    <row r="72" spans="1:5" x14ac:dyDescent="0.2">
      <c r="A72" s="14" t="s">
        <v>4</v>
      </c>
      <c r="B72" s="17"/>
      <c r="C72" s="16"/>
      <c r="D72" s="19"/>
      <c r="E72" s="6"/>
    </row>
    <row r="73" spans="1:5" x14ac:dyDescent="0.2">
      <c r="A73" s="16" t="s">
        <v>77</v>
      </c>
      <c r="B73" s="17">
        <v>2</v>
      </c>
      <c r="C73" s="16" t="s">
        <v>5</v>
      </c>
      <c r="D73" s="19">
        <v>10</v>
      </c>
      <c r="E73" s="6"/>
    </row>
    <row r="74" spans="1:5" x14ac:dyDescent="0.2">
      <c r="A74" s="16" t="s">
        <v>78</v>
      </c>
      <c r="B74" s="17">
        <v>2</v>
      </c>
      <c r="C74" s="16" t="s">
        <v>5</v>
      </c>
      <c r="D74" s="19">
        <v>10</v>
      </c>
      <c r="E74" s="6"/>
    </row>
    <row r="75" spans="1:5" x14ac:dyDescent="0.2">
      <c r="A75" s="16" t="s">
        <v>79</v>
      </c>
      <c r="B75" s="17">
        <v>1</v>
      </c>
      <c r="C75" s="16" t="s">
        <v>5</v>
      </c>
      <c r="D75" s="19">
        <v>5.41</v>
      </c>
      <c r="E75" s="6"/>
    </row>
    <row r="76" spans="1:5" x14ac:dyDescent="0.2">
      <c r="A76" s="16" t="s">
        <v>80</v>
      </c>
      <c r="B76" s="17">
        <v>1</v>
      </c>
      <c r="C76" s="16" t="s">
        <v>5</v>
      </c>
      <c r="D76" s="19">
        <v>5</v>
      </c>
      <c r="E76" s="6"/>
    </row>
    <row r="77" spans="1:5" x14ac:dyDescent="0.2">
      <c r="A77" s="16" t="s">
        <v>173</v>
      </c>
      <c r="B77" s="17">
        <v>1</v>
      </c>
      <c r="C77" s="16" t="s">
        <v>5</v>
      </c>
      <c r="D77" s="19">
        <v>5.0999999999999996</v>
      </c>
      <c r="E77" s="6"/>
    </row>
    <row r="78" spans="1:5" x14ac:dyDescent="0.2">
      <c r="A78" s="16" t="s">
        <v>174</v>
      </c>
      <c r="B78" s="17">
        <v>1</v>
      </c>
      <c r="C78" s="16" t="s">
        <v>5</v>
      </c>
      <c r="D78" s="19">
        <v>11.76</v>
      </c>
      <c r="E78" s="7"/>
    </row>
    <row r="79" spans="1:5" x14ac:dyDescent="0.2">
      <c r="A79" s="14" t="s">
        <v>31</v>
      </c>
      <c r="B79" s="17"/>
      <c r="C79" s="16"/>
      <c r="D79" s="19"/>
      <c r="E79" s="6"/>
    </row>
    <row r="80" spans="1:5" x14ac:dyDescent="0.2">
      <c r="A80" s="16" t="s">
        <v>157</v>
      </c>
      <c r="B80" s="17">
        <v>1</v>
      </c>
      <c r="C80" s="16" t="s">
        <v>6</v>
      </c>
      <c r="D80" s="19">
        <f>66.9/1.19</f>
        <v>56.21848739495799</v>
      </c>
      <c r="E80" s="6"/>
    </row>
    <row r="81" spans="1:5" x14ac:dyDescent="0.2">
      <c r="A81" s="16" t="s">
        <v>51</v>
      </c>
      <c r="B81" s="17">
        <v>1</v>
      </c>
      <c r="C81" s="16" t="s">
        <v>6</v>
      </c>
      <c r="D81" s="19">
        <v>9.8000000000000007</v>
      </c>
      <c r="E81" s="6"/>
    </row>
    <row r="82" spans="1:5" x14ac:dyDescent="0.2">
      <c r="A82" s="16" t="s">
        <v>125</v>
      </c>
      <c r="B82" s="17">
        <v>1</v>
      </c>
      <c r="C82" s="16" t="s">
        <v>6</v>
      </c>
      <c r="D82" s="19">
        <v>3.1</v>
      </c>
      <c r="E82" s="6"/>
    </row>
    <row r="83" spans="1:5" x14ac:dyDescent="0.2">
      <c r="A83" s="16" t="s">
        <v>8</v>
      </c>
      <c r="B83" s="17">
        <v>1</v>
      </c>
      <c r="C83" s="16" t="s">
        <v>6</v>
      </c>
      <c r="D83" s="19">
        <v>8.5</v>
      </c>
      <c r="E83" s="6"/>
    </row>
    <row r="84" spans="1:5" x14ac:dyDescent="0.2">
      <c r="A84" s="16" t="s">
        <v>95</v>
      </c>
      <c r="B84" s="17">
        <v>1</v>
      </c>
      <c r="C84" s="16" t="s">
        <v>6</v>
      </c>
      <c r="D84" s="19">
        <v>53.12</v>
      </c>
      <c r="E84" s="6"/>
    </row>
    <row r="85" spans="1:5" x14ac:dyDescent="0.2">
      <c r="A85" s="16" t="s">
        <v>123</v>
      </c>
      <c r="B85" s="17">
        <v>1</v>
      </c>
      <c r="C85" s="16" t="s">
        <v>6</v>
      </c>
      <c r="D85" s="19">
        <v>25</v>
      </c>
      <c r="E85" s="6"/>
    </row>
    <row r="86" spans="1:5" x14ac:dyDescent="0.2">
      <c r="A86" s="16" t="s">
        <v>189</v>
      </c>
      <c r="B86" s="17">
        <v>1</v>
      </c>
      <c r="C86" s="16" t="s">
        <v>6</v>
      </c>
      <c r="D86" s="23"/>
      <c r="E86" s="7"/>
    </row>
    <row r="87" spans="1:5" x14ac:dyDescent="0.2">
      <c r="A87" s="16" t="s">
        <v>52</v>
      </c>
      <c r="B87" s="17">
        <v>1</v>
      </c>
      <c r="C87" s="16" t="s">
        <v>6</v>
      </c>
      <c r="D87" s="19">
        <f>3.49/1.19</f>
        <v>2.9327731092436977</v>
      </c>
      <c r="E87" s="6"/>
    </row>
    <row r="88" spans="1:5" x14ac:dyDescent="0.2">
      <c r="A88" s="20" t="s">
        <v>96</v>
      </c>
      <c r="B88" s="21">
        <v>1</v>
      </c>
      <c r="C88" s="16" t="s">
        <v>14</v>
      </c>
      <c r="D88" s="22">
        <f>149.99/1.19</f>
        <v>126.0420168067227</v>
      </c>
      <c r="E88" s="6"/>
    </row>
    <row r="89" spans="1:5" x14ac:dyDescent="0.2">
      <c r="A89" s="20" t="s">
        <v>155</v>
      </c>
      <c r="B89" s="21">
        <v>1</v>
      </c>
      <c r="C89" s="16" t="s">
        <v>154</v>
      </c>
      <c r="D89" s="22">
        <f>3.2/1.14</f>
        <v>2.8070175438596494</v>
      </c>
      <c r="E89" s="6"/>
    </row>
    <row r="90" spans="1:5" x14ac:dyDescent="0.2">
      <c r="A90" s="20" t="s">
        <v>88</v>
      </c>
      <c r="B90" s="21">
        <v>1</v>
      </c>
      <c r="C90" s="16" t="s">
        <v>14</v>
      </c>
      <c r="D90" s="22">
        <v>21.46</v>
      </c>
      <c r="E90" s="8"/>
    </row>
    <row r="91" spans="1:5" x14ac:dyDescent="0.2">
      <c r="A91" s="14" t="s">
        <v>53</v>
      </c>
      <c r="B91" s="21"/>
      <c r="C91" s="16"/>
      <c r="D91" s="31"/>
      <c r="E91" s="6"/>
    </row>
    <row r="92" spans="1:5" x14ac:dyDescent="0.2">
      <c r="A92" s="16" t="s">
        <v>124</v>
      </c>
      <c r="B92" s="17">
        <v>1</v>
      </c>
      <c r="C92" s="18" t="s">
        <v>153</v>
      </c>
      <c r="D92" s="19">
        <v>49.9</v>
      </c>
      <c r="E92" s="6"/>
    </row>
    <row r="93" spans="1:5" ht="14.25" x14ac:dyDescent="0.2">
      <c r="A93" s="16" t="s">
        <v>91</v>
      </c>
      <c r="B93" s="17">
        <v>1</v>
      </c>
      <c r="C93" s="16" t="s">
        <v>11</v>
      </c>
      <c r="D93" s="19">
        <v>5.49</v>
      </c>
      <c r="E93" s="6"/>
    </row>
    <row r="94" spans="1:5" x14ac:dyDescent="0.2">
      <c r="A94" s="14" t="s">
        <v>54</v>
      </c>
      <c r="B94" s="17"/>
      <c r="C94" s="16"/>
      <c r="D94" s="19"/>
      <c r="E94" s="6"/>
    </row>
    <row r="95" spans="1:5" x14ac:dyDescent="0.2">
      <c r="A95" s="16" t="s">
        <v>55</v>
      </c>
      <c r="B95" s="17">
        <v>2</v>
      </c>
      <c r="C95" s="18" t="s">
        <v>16</v>
      </c>
      <c r="D95" s="19">
        <v>6</v>
      </c>
      <c r="E95" s="8"/>
    </row>
    <row r="96" spans="1:5" x14ac:dyDescent="0.2">
      <c r="A96" s="16" t="s">
        <v>56</v>
      </c>
      <c r="B96" s="17">
        <v>1</v>
      </c>
      <c r="C96" s="18" t="s">
        <v>16</v>
      </c>
      <c r="D96" s="19">
        <v>3</v>
      </c>
      <c r="E96" s="6"/>
    </row>
    <row r="97" spans="1:5" x14ac:dyDescent="0.2">
      <c r="A97" s="16" t="s">
        <v>58</v>
      </c>
      <c r="B97" s="17">
        <v>1</v>
      </c>
      <c r="C97" s="18" t="s">
        <v>16</v>
      </c>
      <c r="D97" s="19">
        <v>3</v>
      </c>
      <c r="E97" s="6"/>
    </row>
    <row r="98" spans="1:5" x14ac:dyDescent="0.2">
      <c r="A98" s="16" t="s">
        <v>57</v>
      </c>
      <c r="B98" s="17">
        <v>1</v>
      </c>
      <c r="C98" s="18" t="s">
        <v>16</v>
      </c>
      <c r="D98" s="19">
        <v>3</v>
      </c>
      <c r="E98" s="6"/>
    </row>
    <row r="99" spans="1:5" x14ac:dyDescent="0.2">
      <c r="A99" s="16" t="s">
        <v>150</v>
      </c>
      <c r="B99" s="17">
        <v>1</v>
      </c>
      <c r="C99" s="18" t="s">
        <v>16</v>
      </c>
      <c r="D99" s="19">
        <v>1.59</v>
      </c>
      <c r="E99" s="6"/>
    </row>
    <row r="100" spans="1:5" x14ac:dyDescent="0.2">
      <c r="A100" s="16" t="s">
        <v>152</v>
      </c>
      <c r="B100" s="17">
        <v>1</v>
      </c>
      <c r="C100" s="18" t="s">
        <v>16</v>
      </c>
      <c r="D100" s="19">
        <v>2.0699999999999998</v>
      </c>
      <c r="E100" s="6"/>
    </row>
    <row r="101" spans="1:5" x14ac:dyDescent="0.2">
      <c r="A101" s="16" t="s">
        <v>151</v>
      </c>
      <c r="B101" s="17">
        <v>1</v>
      </c>
      <c r="C101" s="18" t="s">
        <v>16</v>
      </c>
      <c r="D101" s="19">
        <v>1.59</v>
      </c>
      <c r="E101" s="6"/>
    </row>
    <row r="102" spans="1:5" ht="13.9" customHeight="1" x14ac:dyDescent="0.2">
      <c r="A102" s="24" t="s">
        <v>81</v>
      </c>
      <c r="B102" s="25">
        <v>1</v>
      </c>
      <c r="C102" s="18" t="s">
        <v>11</v>
      </c>
      <c r="D102" s="26">
        <v>2.4300000000000002</v>
      </c>
      <c r="E102" s="6"/>
    </row>
    <row r="103" spans="1:5" x14ac:dyDescent="0.2">
      <c r="A103" s="14" t="s">
        <v>223</v>
      </c>
      <c r="B103" s="17"/>
      <c r="C103" s="16"/>
      <c r="D103" s="22"/>
      <c r="E103" s="6"/>
    </row>
    <row r="104" spans="1:5" x14ac:dyDescent="0.2">
      <c r="A104" s="20" t="s">
        <v>9</v>
      </c>
      <c r="B104" s="17">
        <v>1</v>
      </c>
      <c r="C104" s="16" t="s">
        <v>11</v>
      </c>
      <c r="D104" s="22">
        <v>40.5</v>
      </c>
      <c r="E104" s="6"/>
    </row>
    <row r="105" spans="1:5" x14ac:dyDescent="0.2">
      <c r="A105" s="18" t="s">
        <v>39</v>
      </c>
      <c r="B105" s="23">
        <v>1</v>
      </c>
      <c r="C105" s="16" t="s">
        <v>10</v>
      </c>
      <c r="D105" s="19">
        <v>224.0805</v>
      </c>
      <c r="E105" s="6"/>
    </row>
    <row r="106" spans="1:5" x14ac:dyDescent="0.2">
      <c r="A106" s="18" t="s">
        <v>40</v>
      </c>
      <c r="B106" s="23">
        <v>1</v>
      </c>
      <c r="C106" s="16" t="s">
        <v>10</v>
      </c>
      <c r="D106" s="19">
        <v>18.952500000000001</v>
      </c>
      <c r="E106" s="6"/>
    </row>
    <row r="107" spans="1:5" x14ac:dyDescent="0.2">
      <c r="A107" s="18" t="s">
        <v>41</v>
      </c>
      <c r="B107" s="23">
        <v>1</v>
      </c>
      <c r="C107" s="16" t="s">
        <v>10</v>
      </c>
      <c r="D107" s="19">
        <v>22.365000000000002</v>
      </c>
      <c r="E107" s="6"/>
    </row>
    <row r="108" spans="1:5" x14ac:dyDescent="0.2">
      <c r="A108" s="18" t="s">
        <v>42</v>
      </c>
      <c r="B108" s="23">
        <v>4</v>
      </c>
      <c r="C108" s="16" t="s">
        <v>10</v>
      </c>
      <c r="D108" s="19">
        <v>190.512</v>
      </c>
      <c r="E108" s="6"/>
    </row>
    <row r="109" spans="1:5" x14ac:dyDescent="0.2">
      <c r="A109" s="18" t="s">
        <v>43</v>
      </c>
      <c r="B109" s="23">
        <v>1</v>
      </c>
      <c r="C109" s="16" t="s">
        <v>10</v>
      </c>
      <c r="D109" s="19">
        <v>29.431500000000003</v>
      </c>
      <c r="E109" s="6"/>
    </row>
    <row r="110" spans="1:5" x14ac:dyDescent="0.2">
      <c r="A110" s="18" t="s">
        <v>44</v>
      </c>
      <c r="B110" s="23">
        <v>1</v>
      </c>
      <c r="C110" s="16" t="s">
        <v>10</v>
      </c>
      <c r="D110" s="19">
        <v>417.78449999999998</v>
      </c>
      <c r="E110" s="6"/>
    </row>
    <row r="111" spans="1:5" x14ac:dyDescent="0.2">
      <c r="A111" s="18" t="s">
        <v>222</v>
      </c>
      <c r="B111" s="23">
        <v>1</v>
      </c>
      <c r="C111" s="16" t="s">
        <v>10</v>
      </c>
      <c r="D111" s="19">
        <v>167.41200000000001</v>
      </c>
      <c r="E111" s="6"/>
    </row>
    <row r="112" spans="1:5" x14ac:dyDescent="0.2">
      <c r="A112" s="18" t="s">
        <v>45</v>
      </c>
      <c r="B112" s="23">
        <v>2</v>
      </c>
      <c r="C112" s="16" t="s">
        <v>10</v>
      </c>
      <c r="D112" s="19">
        <v>37.905000000000001</v>
      </c>
      <c r="E112" s="6"/>
    </row>
    <row r="113" spans="1:6" x14ac:dyDescent="0.2">
      <c r="A113" s="18" t="s">
        <v>46</v>
      </c>
      <c r="B113" s="23">
        <v>1</v>
      </c>
      <c r="C113" s="16" t="s">
        <v>10</v>
      </c>
      <c r="D113" s="19">
        <v>18.952500000000001</v>
      </c>
      <c r="E113" s="6"/>
    </row>
    <row r="114" spans="1:6" x14ac:dyDescent="0.2">
      <c r="A114" s="18" t="s">
        <v>169</v>
      </c>
      <c r="B114" s="23">
        <v>1</v>
      </c>
      <c r="C114" s="16" t="s">
        <v>10</v>
      </c>
      <c r="D114" s="19">
        <v>48.163499999999999</v>
      </c>
      <c r="E114" s="6"/>
    </row>
    <row r="115" spans="1:6" x14ac:dyDescent="0.2">
      <c r="A115" s="18" t="s">
        <v>47</v>
      </c>
      <c r="B115" s="23">
        <v>1</v>
      </c>
      <c r="C115" s="16" t="s">
        <v>10</v>
      </c>
      <c r="D115" s="19">
        <v>48.163499999999999</v>
      </c>
      <c r="E115" s="6"/>
    </row>
    <row r="116" spans="1:6" x14ac:dyDescent="0.2">
      <c r="A116" s="18" t="s">
        <v>48</v>
      </c>
      <c r="B116" s="23">
        <v>1</v>
      </c>
      <c r="C116" s="16" t="s">
        <v>10</v>
      </c>
      <c r="D116" s="19">
        <v>60.144000000000005</v>
      </c>
      <c r="E116" s="6"/>
    </row>
    <row r="117" spans="1:6" x14ac:dyDescent="0.2">
      <c r="A117" s="18" t="s">
        <v>49</v>
      </c>
      <c r="B117" s="23">
        <v>1</v>
      </c>
      <c r="C117" s="16" t="s">
        <v>10</v>
      </c>
      <c r="D117" s="19">
        <v>34.503</v>
      </c>
      <c r="E117" s="6"/>
    </row>
    <row r="118" spans="1:6" x14ac:dyDescent="0.2">
      <c r="A118" s="18" t="s">
        <v>50</v>
      </c>
      <c r="B118" s="23">
        <v>3</v>
      </c>
      <c r="C118" s="16" t="s">
        <v>10</v>
      </c>
      <c r="D118" s="19">
        <v>102.59550000000002</v>
      </c>
      <c r="E118" s="9"/>
    </row>
    <row r="119" spans="1:6" x14ac:dyDescent="0.2">
      <c r="A119" s="18" t="s">
        <v>82</v>
      </c>
      <c r="B119" s="23">
        <v>1</v>
      </c>
      <c r="C119" s="16" t="s">
        <v>17</v>
      </c>
      <c r="D119" s="19">
        <v>1.08</v>
      </c>
      <c r="E119" s="6"/>
    </row>
    <row r="120" spans="1:6" x14ac:dyDescent="0.2">
      <c r="A120" s="14" t="s">
        <v>32</v>
      </c>
      <c r="B120" s="18"/>
      <c r="C120" s="18"/>
      <c r="D120" s="23"/>
      <c r="E120" s="6"/>
    </row>
    <row r="121" spans="1:6" ht="14.25" x14ac:dyDescent="0.2">
      <c r="A121" s="24" t="s">
        <v>220</v>
      </c>
      <c r="B121" s="17">
        <v>2</v>
      </c>
      <c r="C121" s="24" t="s">
        <v>60</v>
      </c>
      <c r="D121" s="19">
        <v>6.4</v>
      </c>
      <c r="E121" s="6"/>
    </row>
    <row r="122" spans="1:6" ht="14.25" x14ac:dyDescent="0.2">
      <c r="A122" s="24" t="s">
        <v>221</v>
      </c>
      <c r="B122" s="17">
        <v>2</v>
      </c>
      <c r="C122" s="24" t="s">
        <v>60</v>
      </c>
      <c r="D122" s="19">
        <v>8</v>
      </c>
      <c r="E122" s="6"/>
    </row>
    <row r="123" spans="1:6" x14ac:dyDescent="0.2">
      <c r="A123" s="32" t="s">
        <v>59</v>
      </c>
      <c r="B123" s="33">
        <v>4</v>
      </c>
      <c r="C123" s="34" t="s">
        <v>38</v>
      </c>
      <c r="D123" s="35">
        <f>3.32*4</f>
        <v>13.28</v>
      </c>
      <c r="E123" s="6"/>
    </row>
    <row r="124" spans="1:6" ht="15" x14ac:dyDescent="0.25">
      <c r="A124" s="32" t="s">
        <v>66</v>
      </c>
      <c r="B124" s="33">
        <v>4</v>
      </c>
      <c r="C124" s="34" t="s">
        <v>11</v>
      </c>
      <c r="D124" s="35">
        <f>6.36*4</f>
        <v>25.44</v>
      </c>
      <c r="E124" s="6"/>
      <c r="F124" s="1"/>
    </row>
    <row r="125" spans="1:6" ht="15" x14ac:dyDescent="0.2">
      <c r="A125" s="24" t="s">
        <v>200</v>
      </c>
      <c r="B125" s="25">
        <v>2</v>
      </c>
      <c r="C125" s="16" t="s">
        <v>29</v>
      </c>
      <c r="D125" s="26">
        <f>7.52*2</f>
        <v>15.04</v>
      </c>
      <c r="E125" s="6"/>
      <c r="F125" s="52"/>
    </row>
    <row r="126" spans="1:6" x14ac:dyDescent="0.2">
      <c r="A126" s="24" t="s">
        <v>93</v>
      </c>
      <c r="B126" s="25">
        <v>3</v>
      </c>
      <c r="C126" s="16" t="s">
        <v>11</v>
      </c>
      <c r="D126" s="26">
        <f>0.17*B126</f>
        <v>0.51</v>
      </c>
      <c r="E126" s="6"/>
    </row>
    <row r="127" spans="1:6" x14ac:dyDescent="0.2">
      <c r="A127" s="24" t="s">
        <v>242</v>
      </c>
      <c r="B127" s="25">
        <v>2</v>
      </c>
      <c r="C127" s="16" t="s">
        <v>83</v>
      </c>
      <c r="D127" s="36">
        <f>28/1.19</f>
        <v>23.529411764705884</v>
      </c>
      <c r="E127" s="6"/>
    </row>
    <row r="128" spans="1:6" x14ac:dyDescent="0.2">
      <c r="A128" s="16" t="s">
        <v>201</v>
      </c>
      <c r="B128" s="17">
        <v>8</v>
      </c>
      <c r="C128" s="16" t="s">
        <v>11</v>
      </c>
      <c r="D128" s="19">
        <f>0.32*B128</f>
        <v>2.56</v>
      </c>
      <c r="E128" s="6"/>
    </row>
    <row r="129" spans="1:5" x14ac:dyDescent="0.2">
      <c r="A129" s="37" t="s">
        <v>75</v>
      </c>
      <c r="B129" s="25"/>
      <c r="C129" s="16"/>
      <c r="D129" s="26"/>
      <c r="E129" s="6"/>
    </row>
    <row r="130" spans="1:5" ht="14.25" x14ac:dyDescent="0.2">
      <c r="A130" s="24" t="s">
        <v>203</v>
      </c>
      <c r="B130" s="25">
        <v>1</v>
      </c>
      <c r="C130" s="16" t="s">
        <v>209</v>
      </c>
      <c r="D130" s="26">
        <v>672.27</v>
      </c>
      <c r="E130" s="6"/>
    </row>
    <row r="131" spans="1:5" ht="14.25" x14ac:dyDescent="0.2">
      <c r="A131" s="24" t="s">
        <v>210</v>
      </c>
      <c r="B131" s="25">
        <v>4</v>
      </c>
      <c r="C131" s="16" t="s">
        <v>11</v>
      </c>
      <c r="D131" s="26">
        <f>1.68*B131</f>
        <v>6.72</v>
      </c>
      <c r="E131" s="6"/>
    </row>
    <row r="132" spans="1:5" ht="14.25" x14ac:dyDescent="0.2">
      <c r="A132" s="24" t="s">
        <v>211</v>
      </c>
      <c r="B132" s="25">
        <v>1</v>
      </c>
      <c r="C132" s="16" t="s">
        <v>11</v>
      </c>
      <c r="D132" s="26">
        <v>2.06</v>
      </c>
      <c r="E132" s="6"/>
    </row>
    <row r="133" spans="1:5" ht="14.25" x14ac:dyDescent="0.2">
      <c r="A133" s="24" t="s">
        <v>212</v>
      </c>
      <c r="B133" s="25">
        <v>1</v>
      </c>
      <c r="C133" s="16" t="s">
        <v>11</v>
      </c>
      <c r="D133" s="26">
        <v>2.2599999999999998</v>
      </c>
      <c r="E133" s="6"/>
    </row>
    <row r="134" spans="1:5" ht="14.25" x14ac:dyDescent="0.2">
      <c r="A134" s="24" t="s">
        <v>213</v>
      </c>
      <c r="B134" s="25">
        <v>1</v>
      </c>
      <c r="C134" s="16" t="s">
        <v>11</v>
      </c>
      <c r="D134" s="26">
        <v>2.79</v>
      </c>
      <c r="E134" s="6"/>
    </row>
    <row r="135" spans="1:5" ht="14.25" x14ac:dyDescent="0.2">
      <c r="A135" s="24" t="s">
        <v>214</v>
      </c>
      <c r="B135" s="25">
        <v>1</v>
      </c>
      <c r="C135" s="16" t="s">
        <v>11</v>
      </c>
      <c r="D135" s="26">
        <v>2.2599999999999998</v>
      </c>
      <c r="E135" s="6"/>
    </row>
    <row r="136" spans="1:5" ht="14.25" x14ac:dyDescent="0.2">
      <c r="A136" s="24" t="s">
        <v>215</v>
      </c>
      <c r="B136" s="25">
        <v>1</v>
      </c>
      <c r="C136" s="16" t="s">
        <v>11</v>
      </c>
      <c r="D136" s="26">
        <v>2.93</v>
      </c>
      <c r="E136" s="6"/>
    </row>
    <row r="137" spans="1:5" x14ac:dyDescent="0.2">
      <c r="A137" s="24" t="s">
        <v>61</v>
      </c>
      <c r="B137" s="25">
        <v>1</v>
      </c>
      <c r="C137" s="16" t="s">
        <v>62</v>
      </c>
      <c r="D137" s="26">
        <f>7.99/1.19</f>
        <v>6.7142857142857144</v>
      </c>
      <c r="E137" s="6"/>
    </row>
    <row r="138" spans="1:5" x14ac:dyDescent="0.2">
      <c r="A138" s="24" t="s">
        <v>137</v>
      </c>
      <c r="B138" s="25">
        <v>1</v>
      </c>
      <c r="C138" s="24" t="s">
        <v>11</v>
      </c>
      <c r="D138" s="26">
        <v>5.98</v>
      </c>
      <c r="E138" s="6"/>
    </row>
    <row r="139" spans="1:5" x14ac:dyDescent="0.2">
      <c r="A139" s="24" t="s">
        <v>202</v>
      </c>
      <c r="B139" s="25">
        <v>2</v>
      </c>
      <c r="C139" s="24" t="s">
        <v>11</v>
      </c>
      <c r="D139" s="26">
        <v>20.100000000000001</v>
      </c>
      <c r="E139" s="6"/>
    </row>
    <row r="140" spans="1:5" ht="14.25" x14ac:dyDescent="0.2">
      <c r="A140" s="24" t="s">
        <v>216</v>
      </c>
      <c r="B140" s="25">
        <v>1</v>
      </c>
      <c r="C140" s="24" t="s">
        <v>11</v>
      </c>
      <c r="D140" s="26">
        <v>14.94</v>
      </c>
      <c r="E140" s="6"/>
    </row>
    <row r="141" spans="1:5" ht="14.25" x14ac:dyDescent="0.2">
      <c r="A141" s="24" t="s">
        <v>217</v>
      </c>
      <c r="B141" s="25">
        <v>1</v>
      </c>
      <c r="C141" s="24" t="s">
        <v>11</v>
      </c>
      <c r="D141" s="26">
        <v>9.74</v>
      </c>
      <c r="E141" s="6"/>
    </row>
    <row r="142" spans="1:5" x14ac:dyDescent="0.2">
      <c r="A142" s="37" t="s">
        <v>87</v>
      </c>
      <c r="B142" s="18"/>
      <c r="C142" s="18"/>
      <c r="D142" s="23"/>
      <c r="E142" s="6"/>
    </row>
    <row r="143" spans="1:5" x14ac:dyDescent="0.2">
      <c r="A143" s="24" t="s">
        <v>34</v>
      </c>
      <c r="B143" s="25">
        <v>2</v>
      </c>
      <c r="C143" s="16" t="s">
        <v>24</v>
      </c>
      <c r="D143" s="26">
        <v>5.882352941176471</v>
      </c>
      <c r="E143" s="6"/>
    </row>
    <row r="144" spans="1:5" x14ac:dyDescent="0.2">
      <c r="A144" s="16" t="s">
        <v>25</v>
      </c>
      <c r="B144" s="25">
        <v>1</v>
      </c>
      <c r="C144" s="16" t="s">
        <v>24</v>
      </c>
      <c r="D144" s="26">
        <v>29.33</v>
      </c>
      <c r="E144" s="6"/>
    </row>
    <row r="145" spans="1:5" x14ac:dyDescent="0.2">
      <c r="A145" s="16" t="s">
        <v>224</v>
      </c>
      <c r="B145" s="25">
        <v>1</v>
      </c>
      <c r="C145" s="16" t="s">
        <v>26</v>
      </c>
      <c r="D145" s="26">
        <v>50.41</v>
      </c>
      <c r="E145" s="9"/>
    </row>
    <row r="146" spans="1:5" x14ac:dyDescent="0.2">
      <c r="A146" s="24" t="s">
        <v>36</v>
      </c>
      <c r="B146" s="25">
        <v>1</v>
      </c>
      <c r="C146" s="16" t="s">
        <v>24</v>
      </c>
      <c r="D146" s="26">
        <f>10.9/1.19</f>
        <v>9.1596638655462197</v>
      </c>
      <c r="E146" s="9"/>
    </row>
    <row r="147" spans="1:5" x14ac:dyDescent="0.2">
      <c r="A147" s="24"/>
      <c r="B147" s="25"/>
      <c r="C147" s="38"/>
      <c r="D147" s="39">
        <f>SUM(D4:D146)</f>
        <v>3330.4756309892382</v>
      </c>
      <c r="E147" s="9"/>
    </row>
    <row r="148" spans="1:5" x14ac:dyDescent="0.2">
      <c r="A148" s="37" t="s">
        <v>27</v>
      </c>
      <c r="B148" s="18"/>
      <c r="C148" s="18"/>
      <c r="D148" s="23"/>
      <c r="E148" s="6"/>
    </row>
    <row r="149" spans="1:5" x14ac:dyDescent="0.2">
      <c r="A149" s="24" t="s">
        <v>136</v>
      </c>
      <c r="B149" s="23">
        <v>1</v>
      </c>
      <c r="C149" s="18" t="s">
        <v>33</v>
      </c>
      <c r="D149" s="36">
        <f>20.99/1.19</f>
        <v>17.638655462184872</v>
      </c>
      <c r="E149" s="6"/>
    </row>
    <row r="150" spans="1:5" x14ac:dyDescent="0.2">
      <c r="A150" s="24" t="s">
        <v>141</v>
      </c>
      <c r="B150" s="23">
        <v>1</v>
      </c>
      <c r="C150" s="18" t="s">
        <v>33</v>
      </c>
      <c r="D150" s="36">
        <v>0.39</v>
      </c>
      <c r="E150" s="6"/>
    </row>
    <row r="151" spans="1:5" x14ac:dyDescent="0.2">
      <c r="A151" s="24" t="s">
        <v>186</v>
      </c>
      <c r="B151" s="23">
        <v>1</v>
      </c>
      <c r="C151" s="18" t="s">
        <v>11</v>
      </c>
      <c r="D151" s="36">
        <v>1.67</v>
      </c>
      <c r="E151" s="6"/>
    </row>
    <row r="152" spans="1:5" ht="14.25" x14ac:dyDescent="0.2">
      <c r="A152" s="24" t="s">
        <v>218</v>
      </c>
      <c r="B152" s="23">
        <v>1</v>
      </c>
      <c r="C152" s="18" t="s">
        <v>135</v>
      </c>
      <c r="D152" s="36">
        <v>2.09</v>
      </c>
      <c r="E152" s="6"/>
    </row>
    <row r="153" spans="1:5" x14ac:dyDescent="0.2">
      <c r="A153" s="24" t="s">
        <v>132</v>
      </c>
      <c r="B153" s="23">
        <v>15</v>
      </c>
      <c r="C153" s="16" t="s">
        <v>142</v>
      </c>
      <c r="D153" s="36">
        <v>2.65</v>
      </c>
      <c r="E153" s="6"/>
    </row>
    <row r="154" spans="1:5" x14ac:dyDescent="0.2">
      <c r="A154" s="24" t="s">
        <v>133</v>
      </c>
      <c r="B154" s="23">
        <v>14</v>
      </c>
      <c r="C154" s="16" t="s">
        <v>138</v>
      </c>
      <c r="D154" s="36">
        <v>2.4700000000000002</v>
      </c>
      <c r="E154" s="6"/>
    </row>
    <row r="155" spans="1:5" x14ac:dyDescent="0.2">
      <c r="A155" s="24" t="s">
        <v>143</v>
      </c>
      <c r="B155" s="23">
        <v>4</v>
      </c>
      <c r="C155" s="16" t="s">
        <v>138</v>
      </c>
      <c r="D155" s="36">
        <v>1.1100000000000001</v>
      </c>
      <c r="E155" s="6"/>
    </row>
    <row r="156" spans="1:5" x14ac:dyDescent="0.2">
      <c r="A156" s="24" t="s">
        <v>134</v>
      </c>
      <c r="B156" s="23">
        <v>6</v>
      </c>
      <c r="C156" s="16" t="s">
        <v>138</v>
      </c>
      <c r="D156" s="36">
        <v>0.48</v>
      </c>
      <c r="E156" s="6"/>
    </row>
    <row r="157" spans="1:5" x14ac:dyDescent="0.2">
      <c r="A157" s="24" t="s">
        <v>139</v>
      </c>
      <c r="B157" s="23">
        <v>1</v>
      </c>
      <c r="C157" s="16" t="s">
        <v>131</v>
      </c>
      <c r="D157" s="36">
        <v>6.55</v>
      </c>
      <c r="E157" s="6"/>
    </row>
    <row r="158" spans="1:5" x14ac:dyDescent="0.2">
      <c r="A158" s="24" t="s">
        <v>140</v>
      </c>
      <c r="B158" s="25">
        <v>2</v>
      </c>
      <c r="C158" s="24" t="s">
        <v>72</v>
      </c>
      <c r="D158" s="26">
        <v>11.4</v>
      </c>
      <c r="E158" s="6"/>
    </row>
    <row r="159" spans="1:5" ht="14.25" x14ac:dyDescent="0.2">
      <c r="A159" s="24" t="s">
        <v>219</v>
      </c>
      <c r="B159" s="25">
        <v>1</v>
      </c>
      <c r="C159" s="24" t="s">
        <v>11</v>
      </c>
      <c r="D159" s="36">
        <v>5.46</v>
      </c>
      <c r="E159" s="6"/>
    </row>
    <row r="160" spans="1:5" x14ac:dyDescent="0.2">
      <c r="A160" s="24" t="s">
        <v>149</v>
      </c>
      <c r="B160" s="25">
        <v>4</v>
      </c>
      <c r="C160" s="24" t="s">
        <v>33</v>
      </c>
      <c r="D160" s="36">
        <f>0.18*4</f>
        <v>0.72</v>
      </c>
      <c r="E160" s="6"/>
    </row>
    <row r="161" spans="1:5" x14ac:dyDescent="0.2">
      <c r="A161" s="40" t="s">
        <v>128</v>
      </c>
      <c r="B161" s="25"/>
      <c r="C161" s="24"/>
      <c r="D161" s="36"/>
      <c r="E161" s="6"/>
    </row>
    <row r="162" spans="1:5" x14ac:dyDescent="0.2">
      <c r="A162" s="41" t="s">
        <v>179</v>
      </c>
      <c r="B162" s="25">
        <v>1</v>
      </c>
      <c r="C162" s="24" t="s">
        <v>7</v>
      </c>
      <c r="D162" s="36">
        <f>17.99/1.19</f>
        <v>15.117647058823529</v>
      </c>
      <c r="E162" s="6"/>
    </row>
    <row r="163" spans="1:5" x14ac:dyDescent="0.2">
      <c r="A163" s="24" t="s">
        <v>129</v>
      </c>
      <c r="B163" s="25">
        <v>1</v>
      </c>
      <c r="C163" s="24" t="s">
        <v>130</v>
      </c>
      <c r="D163" s="36">
        <f>3.75/1.19</f>
        <v>3.151260504201681</v>
      </c>
      <c r="E163" s="6"/>
    </row>
    <row r="164" spans="1:5" x14ac:dyDescent="0.2">
      <c r="A164" s="24" t="s">
        <v>235</v>
      </c>
      <c r="B164" s="23">
        <v>1</v>
      </c>
      <c r="C164" s="24" t="s">
        <v>131</v>
      </c>
      <c r="D164" s="36">
        <f>3.87/1.19</f>
        <v>3.2521008403361349</v>
      </c>
      <c r="E164" s="6"/>
    </row>
    <row r="165" spans="1:5" x14ac:dyDescent="0.2">
      <c r="A165" s="24" t="s">
        <v>187</v>
      </c>
      <c r="B165" s="23">
        <v>1</v>
      </c>
      <c r="C165" s="24" t="s">
        <v>130</v>
      </c>
      <c r="D165" s="36">
        <f>1.9/1.19</f>
        <v>1.596638655462185</v>
      </c>
      <c r="E165" s="6"/>
    </row>
    <row r="166" spans="1:5" ht="15" customHeight="1" x14ac:dyDescent="0.2">
      <c r="A166" s="24" t="s">
        <v>137</v>
      </c>
      <c r="B166" s="25">
        <v>1</v>
      </c>
      <c r="C166" s="24" t="s">
        <v>11</v>
      </c>
      <c r="D166" s="26">
        <v>5.98</v>
      </c>
      <c r="E166" s="6"/>
    </row>
    <row r="167" spans="1:5" x14ac:dyDescent="0.2">
      <c r="A167" s="24" t="s">
        <v>144</v>
      </c>
      <c r="B167" s="25">
        <v>1</v>
      </c>
      <c r="C167" s="24" t="s">
        <v>11</v>
      </c>
      <c r="D167" s="26">
        <v>10.050000000000001</v>
      </c>
      <c r="E167" s="6"/>
    </row>
    <row r="168" spans="1:5" ht="14.25" x14ac:dyDescent="0.2">
      <c r="A168" s="24" t="s">
        <v>145</v>
      </c>
      <c r="B168" s="25">
        <v>1</v>
      </c>
      <c r="C168" s="24" t="s">
        <v>135</v>
      </c>
      <c r="D168" s="26">
        <v>2.09</v>
      </c>
      <c r="E168" s="6"/>
    </row>
    <row r="169" spans="1:5" x14ac:dyDescent="0.2">
      <c r="A169" s="24"/>
      <c r="B169" s="18"/>
      <c r="C169" s="18"/>
      <c r="D169" s="42">
        <f>SUM(D149:D168)</f>
        <v>93.866302521008421</v>
      </c>
      <c r="E169" s="6"/>
    </row>
    <row r="170" spans="1:5" x14ac:dyDescent="0.2">
      <c r="A170" s="37" t="s">
        <v>19</v>
      </c>
      <c r="B170" s="18"/>
      <c r="C170" s="18"/>
      <c r="D170" s="23"/>
      <c r="E170" s="6"/>
    </row>
    <row r="171" spans="1:5" x14ac:dyDescent="0.2">
      <c r="A171" s="24" t="s">
        <v>180</v>
      </c>
      <c r="B171" s="25">
        <v>2</v>
      </c>
      <c r="C171" s="24" t="s">
        <v>30</v>
      </c>
      <c r="D171" s="25">
        <f>2.36*2</f>
        <v>4.72</v>
      </c>
      <c r="E171" s="6"/>
    </row>
    <row r="172" spans="1:5" x14ac:dyDescent="0.2">
      <c r="A172" s="24" t="s">
        <v>179</v>
      </c>
      <c r="B172" s="25">
        <v>2</v>
      </c>
      <c r="C172" s="24" t="s">
        <v>7</v>
      </c>
      <c r="D172" s="26">
        <f>17.99/1.19*2</f>
        <v>30.235294117647058</v>
      </c>
      <c r="E172" s="6"/>
    </row>
    <row r="173" spans="1:5" x14ac:dyDescent="0.2">
      <c r="A173" s="24" t="s">
        <v>192</v>
      </c>
      <c r="B173" s="25">
        <v>1</v>
      </c>
      <c r="C173" s="24" t="s">
        <v>11</v>
      </c>
      <c r="D173" s="26">
        <v>2.61</v>
      </c>
      <c r="E173" s="6"/>
    </row>
    <row r="174" spans="1:5" x14ac:dyDescent="0.2">
      <c r="A174" s="24" t="s">
        <v>61</v>
      </c>
      <c r="B174" s="25">
        <v>1</v>
      </c>
      <c r="C174" s="24" t="s">
        <v>62</v>
      </c>
      <c r="D174" s="26">
        <f>7.99/1.19</f>
        <v>6.7142857142857144</v>
      </c>
      <c r="E174" s="6"/>
    </row>
    <row r="175" spans="1:5" x14ac:dyDescent="0.2">
      <c r="A175" s="18" t="s">
        <v>193</v>
      </c>
      <c r="B175" s="25">
        <v>1</v>
      </c>
      <c r="C175" s="24" t="s">
        <v>11</v>
      </c>
      <c r="D175" s="26">
        <v>4.71</v>
      </c>
      <c r="E175" s="6"/>
    </row>
    <row r="176" spans="1:5" x14ac:dyDescent="0.2">
      <c r="A176" s="24" t="s">
        <v>194</v>
      </c>
      <c r="B176" s="25">
        <v>1</v>
      </c>
      <c r="C176" s="24" t="s">
        <v>11</v>
      </c>
      <c r="D176" s="26">
        <v>2.39</v>
      </c>
      <c r="E176" s="6"/>
    </row>
    <row r="177" spans="1:5" x14ac:dyDescent="0.2">
      <c r="A177" s="24" t="s">
        <v>195</v>
      </c>
      <c r="B177" s="25">
        <v>3</v>
      </c>
      <c r="C177" s="24" t="s">
        <v>11</v>
      </c>
      <c r="D177" s="26">
        <v>0.27</v>
      </c>
      <c r="E177" s="6"/>
    </row>
    <row r="178" spans="1:5" x14ac:dyDescent="0.2">
      <c r="A178" s="24" t="s">
        <v>196</v>
      </c>
      <c r="B178" s="25">
        <v>1</v>
      </c>
      <c r="C178" s="24" t="s">
        <v>11</v>
      </c>
      <c r="D178" s="26">
        <v>0.1</v>
      </c>
      <c r="E178" s="6"/>
    </row>
    <row r="179" spans="1:5" x14ac:dyDescent="0.2">
      <c r="A179" s="43" t="s">
        <v>204</v>
      </c>
      <c r="B179" s="25">
        <v>2</v>
      </c>
      <c r="C179" s="24" t="s">
        <v>130</v>
      </c>
      <c r="D179" s="26">
        <v>0.94</v>
      </c>
      <c r="E179" s="6"/>
    </row>
    <row r="180" spans="1:5" x14ac:dyDescent="0.2">
      <c r="A180" s="18"/>
      <c r="B180" s="17"/>
      <c r="C180" s="16"/>
      <c r="D180" s="44">
        <f>SUM(D171:D179)</f>
        <v>52.689579831932775</v>
      </c>
      <c r="E180" s="6"/>
    </row>
    <row r="181" spans="1:5" x14ac:dyDescent="0.2">
      <c r="A181" s="45" t="s">
        <v>20</v>
      </c>
      <c r="B181" s="18"/>
      <c r="C181" s="18"/>
      <c r="D181" s="23"/>
      <c r="E181" s="6"/>
    </row>
    <row r="182" spans="1:5" x14ac:dyDescent="0.2">
      <c r="A182" s="18" t="s">
        <v>146</v>
      </c>
      <c r="B182" s="17">
        <v>1</v>
      </c>
      <c r="C182" s="16" t="s">
        <v>147</v>
      </c>
      <c r="D182" s="36"/>
      <c r="E182" s="6"/>
    </row>
    <row r="183" spans="1:5" ht="14.25" x14ac:dyDescent="0.2">
      <c r="A183" s="18" t="s">
        <v>84</v>
      </c>
      <c r="B183" s="23">
        <v>50</v>
      </c>
      <c r="C183" s="18" t="s">
        <v>237</v>
      </c>
      <c r="D183" s="36">
        <v>130</v>
      </c>
      <c r="E183" s="6"/>
    </row>
    <row r="184" spans="1:5" ht="14.25" x14ac:dyDescent="0.2">
      <c r="A184" s="18" t="s">
        <v>85</v>
      </c>
      <c r="B184" s="23">
        <v>50</v>
      </c>
      <c r="C184" s="18" t="s">
        <v>239</v>
      </c>
      <c r="D184" s="36">
        <v>130</v>
      </c>
      <c r="E184" s="6"/>
    </row>
    <row r="185" spans="1:5" x14ac:dyDescent="0.2">
      <c r="A185" s="18" t="s">
        <v>197</v>
      </c>
      <c r="B185" s="23">
        <v>1</v>
      </c>
      <c r="C185" s="18" t="s">
        <v>29</v>
      </c>
      <c r="D185" s="23">
        <v>0.69</v>
      </c>
      <c r="E185" s="6"/>
    </row>
    <row r="186" spans="1:5" ht="15.75" customHeight="1" thickBot="1" x14ac:dyDescent="0.25">
      <c r="A186" s="18"/>
      <c r="B186" s="23"/>
      <c r="C186" s="18"/>
      <c r="D186" s="49">
        <f>SUM(D182:D185)</f>
        <v>260.69</v>
      </c>
    </row>
    <row r="187" spans="1:5" ht="30.75" customHeight="1" thickTop="1" x14ac:dyDescent="0.2">
      <c r="A187" s="18"/>
      <c r="B187" s="23"/>
      <c r="C187" s="50" t="s">
        <v>231</v>
      </c>
      <c r="D187" s="51">
        <f>D186+D180+D169+D147</f>
        <v>3737.7215133421796</v>
      </c>
      <c r="E187" s="10"/>
    </row>
    <row r="188" spans="1:5" x14ac:dyDescent="0.2">
      <c r="A188" s="14" t="s">
        <v>225</v>
      </c>
      <c r="B188" s="18"/>
      <c r="C188" s="18"/>
      <c r="D188" s="23"/>
      <c r="E188" s="6"/>
    </row>
    <row r="189" spans="1:5" x14ac:dyDescent="0.2">
      <c r="A189" s="18" t="s">
        <v>148</v>
      </c>
      <c r="B189" s="23">
        <v>1</v>
      </c>
      <c r="C189" s="24" t="s">
        <v>7</v>
      </c>
      <c r="D189" s="46">
        <v>419.33</v>
      </c>
      <c r="E189" s="6"/>
    </row>
    <row r="190" spans="1:5" x14ac:dyDescent="0.2">
      <c r="A190" s="18"/>
      <c r="B190" s="23"/>
      <c r="C190" s="24"/>
      <c r="D190" s="46"/>
      <c r="E190" s="6"/>
    </row>
    <row r="191" spans="1:5" x14ac:dyDescent="0.2">
      <c r="A191" s="37" t="s">
        <v>23</v>
      </c>
      <c r="B191" s="18"/>
      <c r="C191" s="18"/>
      <c r="D191" s="23"/>
      <c r="E191" s="6"/>
    </row>
    <row r="192" spans="1:5" x14ac:dyDescent="0.2">
      <c r="A192" s="16" t="s">
        <v>183</v>
      </c>
      <c r="B192" s="25">
        <v>1</v>
      </c>
      <c r="C192" s="18" t="s">
        <v>67</v>
      </c>
      <c r="D192" s="23">
        <v>26.65</v>
      </c>
      <c r="E192" s="11"/>
    </row>
    <row r="193" spans="1:5" x14ac:dyDescent="0.2">
      <c r="A193" s="16" t="s">
        <v>184</v>
      </c>
      <c r="B193" s="25">
        <v>1</v>
      </c>
      <c r="C193" s="18" t="s">
        <v>67</v>
      </c>
      <c r="D193" s="36">
        <v>31.7</v>
      </c>
      <c r="E193" s="11"/>
    </row>
    <row r="194" spans="1:5" x14ac:dyDescent="0.2">
      <c r="A194" s="16" t="s">
        <v>185</v>
      </c>
      <c r="B194" s="25">
        <v>1</v>
      </c>
      <c r="C194" s="18" t="s">
        <v>67</v>
      </c>
      <c r="D194" s="23">
        <v>45.15</v>
      </c>
      <c r="E194" s="6"/>
    </row>
    <row r="195" spans="1:5" x14ac:dyDescent="0.2">
      <c r="A195" s="24" t="s">
        <v>68</v>
      </c>
      <c r="B195" s="23">
        <v>1</v>
      </c>
      <c r="C195" s="18" t="s">
        <v>67</v>
      </c>
      <c r="D195" s="36">
        <v>6.8</v>
      </c>
      <c r="E195" s="6"/>
    </row>
    <row r="196" spans="1:5" x14ac:dyDescent="0.2">
      <c r="A196" s="16" t="s">
        <v>198</v>
      </c>
      <c r="B196" s="23">
        <v>1</v>
      </c>
      <c r="C196" s="18" t="s">
        <v>67</v>
      </c>
      <c r="D196" s="26">
        <v>15.6</v>
      </c>
      <c r="E196" s="6"/>
    </row>
    <row r="197" spans="1:5" x14ac:dyDescent="0.2">
      <c r="A197" s="24" t="s">
        <v>71</v>
      </c>
      <c r="B197" s="23">
        <v>1</v>
      </c>
      <c r="C197" s="18" t="s">
        <v>70</v>
      </c>
      <c r="D197" s="36">
        <v>5.89</v>
      </c>
      <c r="E197" s="6"/>
    </row>
    <row r="198" spans="1:5" x14ac:dyDescent="0.2">
      <c r="A198" s="24" t="s">
        <v>227</v>
      </c>
      <c r="B198" s="23">
        <v>2</v>
      </c>
      <c r="C198" s="18" t="s">
        <v>228</v>
      </c>
      <c r="D198" s="36">
        <v>0.98</v>
      </c>
      <c r="E198" s="6"/>
    </row>
    <row r="199" spans="1:5" x14ac:dyDescent="0.2">
      <c r="A199" s="18"/>
      <c r="B199" s="18"/>
      <c r="C199" s="18"/>
      <c r="D199" s="18"/>
      <c r="E199" s="6"/>
    </row>
    <row r="200" spans="1:5" x14ac:dyDescent="0.2">
      <c r="A200" s="18" t="s">
        <v>191</v>
      </c>
      <c r="B200" s="18"/>
      <c r="C200" s="18"/>
      <c r="D200" s="18"/>
      <c r="E200" s="6"/>
    </row>
    <row r="201" spans="1:5" x14ac:dyDescent="0.2">
      <c r="A201" s="18" t="s">
        <v>92</v>
      </c>
      <c r="B201" s="18"/>
      <c r="C201" s="18"/>
      <c r="D201" s="18"/>
      <c r="E201" s="6"/>
    </row>
    <row r="202" spans="1:5" ht="40.15" customHeight="1" x14ac:dyDescent="0.2">
      <c r="A202" s="54" t="s">
        <v>232</v>
      </c>
      <c r="B202" s="54"/>
      <c r="C202" s="54"/>
      <c r="D202" s="54"/>
      <c r="E202" s="6"/>
    </row>
    <row r="203" spans="1:5" ht="38.450000000000003" customHeight="1" x14ac:dyDescent="0.2">
      <c r="A203" s="54" t="s">
        <v>233</v>
      </c>
      <c r="B203" s="54"/>
      <c r="C203" s="54"/>
      <c r="D203" s="54"/>
      <c r="E203" s="6"/>
    </row>
    <row r="204" spans="1:5" x14ac:dyDescent="0.2">
      <c r="A204" s="47" t="s">
        <v>205</v>
      </c>
      <c r="B204" s="24"/>
      <c r="C204" s="24"/>
      <c r="D204" s="24"/>
      <c r="E204" s="6"/>
    </row>
    <row r="205" spans="1:5" x14ac:dyDescent="0.2">
      <c r="A205" s="24" t="s">
        <v>206</v>
      </c>
      <c r="B205" s="25"/>
      <c r="C205" s="24"/>
      <c r="D205" s="48"/>
      <c r="E205" s="6"/>
    </row>
    <row r="206" spans="1:5" x14ac:dyDescent="0.2">
      <c r="A206" s="25" t="s">
        <v>158</v>
      </c>
      <c r="B206" s="23">
        <v>1</v>
      </c>
      <c r="C206" s="18" t="s">
        <v>131</v>
      </c>
      <c r="D206" s="36">
        <v>12.17</v>
      </c>
      <c r="E206" s="6"/>
    </row>
    <row r="207" spans="1:5" x14ac:dyDescent="0.2">
      <c r="A207" s="18" t="s">
        <v>234</v>
      </c>
      <c r="B207" s="18"/>
      <c r="C207" s="18"/>
      <c r="D207" s="18"/>
      <c r="E207" s="6"/>
    </row>
    <row r="208" spans="1:5" x14ac:dyDescent="0.2">
      <c r="A208" s="12" t="s">
        <v>238</v>
      </c>
      <c r="B208" s="12"/>
      <c r="C208" s="12"/>
      <c r="D208" s="12"/>
    </row>
    <row r="209" spans="1:4" x14ac:dyDescent="0.2">
      <c r="A209" s="4" t="s">
        <v>236</v>
      </c>
      <c r="B209" s="4">
        <v>1</v>
      </c>
      <c r="C209" s="4" t="s">
        <v>131</v>
      </c>
      <c r="D209" s="53">
        <v>10.08</v>
      </c>
    </row>
    <row r="210" spans="1:4" x14ac:dyDescent="0.2">
      <c r="A210" s="4" t="s">
        <v>241</v>
      </c>
    </row>
    <row r="211" spans="1:4" x14ac:dyDescent="0.2">
      <c r="A211" s="4" t="s">
        <v>240</v>
      </c>
    </row>
  </sheetData>
  <mergeCells count="2">
    <mergeCell ref="A203:D203"/>
    <mergeCell ref="A202:D202"/>
  </mergeCells>
  <hyperlinks>
    <hyperlink ref="C123" r:id="rId1"/>
    <hyperlink ref="C163" r:id="rId2"/>
    <hyperlink ref="C165" r:id="rId3"/>
    <hyperlink ref="C189" r:id="rId4"/>
  </hyperlinks>
  <pageMargins left="0.70866141732283472" right="0.70866141732283472" top="0.78740157480314965" bottom="0.59055118110236227" header="0.31496062992125984" footer="0.31496062992125984"/>
  <pageSetup paperSize="9" scale="59" fitToHeight="0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Schwack</dc:creator>
  <cp:lastModifiedBy>Wolfgang Schwack</cp:lastModifiedBy>
  <cp:lastPrinted>2024-12-21T14:38:16Z</cp:lastPrinted>
  <dcterms:created xsi:type="dcterms:W3CDTF">2023-10-11T15:38:58Z</dcterms:created>
  <dcterms:modified xsi:type="dcterms:W3CDTF">2025-03-24T12:09:01Z</dcterms:modified>
</cp:coreProperties>
</file>