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DEAB302-650D-47F1-BD24-B1C7F0211B55}" xr6:coauthVersionLast="47" xr6:coauthVersionMax="47" xr10:uidLastSave="{00000000-0000-0000-0000-000000000000}"/>
  <bookViews>
    <workbookView xWindow="1837" yWindow="2213" windowWidth="18510" windowHeight="10709" xr2:uid="{00000000-000D-0000-FFFF-FFFF00000000}"/>
  </bookViews>
  <sheets>
    <sheet name="Temperature Results Uncorrected" sheetId="4" r:id="rId1"/>
    <sheet name="Temperature Results" sheetId="1" r:id="rId2"/>
    <sheet name="Measurement Results" sheetId="2" r:id="rId3"/>
    <sheet name="VOL and Customer Data" sheetId="3" r:id="rId4"/>
  </sheets>
  <definedNames>
    <definedName name="_xlnm.Print_Area" localSheetId="2">'Measurement Results'!$A$1:$P$29</definedName>
    <definedName name="_xlnm.Print_Area" localSheetId="1">'Temperature Results'!$A$1:$H$29</definedName>
    <definedName name="_xlnm.Print_Area" localSheetId="0">'Temperature Results Uncorrected'!$A$1:$E$29</definedName>
    <definedName name="_xlnm.Print_Area" localSheetId="3">'VOL and Customer Data'!$A$1:$C$13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E3" i="2"/>
  <c r="F3" i="2"/>
  <c r="G3" i="2"/>
  <c r="H3" i="2"/>
  <c r="D4" i="2"/>
  <c r="E4" i="2"/>
  <c r="F4" i="2"/>
  <c r="H4" i="2"/>
  <c r="I4" i="2"/>
  <c r="J4" i="2"/>
  <c r="K4" i="2"/>
  <c r="L4" i="2"/>
  <c r="M4" i="2"/>
  <c r="N4" i="2"/>
  <c r="O4" i="2"/>
  <c r="P4" i="2"/>
  <c r="D5" i="2"/>
  <c r="E5" i="2"/>
  <c r="F5" i="2"/>
  <c r="H5" i="2"/>
  <c r="I5" i="2"/>
  <c r="J5" i="2"/>
  <c r="K5" i="2"/>
  <c r="L5" i="2"/>
  <c r="M5" i="2"/>
  <c r="N5" i="2"/>
  <c r="O5" i="2"/>
  <c r="P5" i="2"/>
  <c r="D6" i="2"/>
  <c r="E6" i="2"/>
  <c r="F6" i="2"/>
  <c r="H6" i="2"/>
  <c r="I6" i="2"/>
  <c r="J6" i="2"/>
  <c r="K6" i="2"/>
  <c r="L6" i="2"/>
  <c r="M6" i="2"/>
  <c r="N6" i="2"/>
  <c r="O6" i="2"/>
  <c r="P6" i="2"/>
  <c r="D7" i="2"/>
  <c r="E7" i="2"/>
  <c r="F7" i="2"/>
  <c r="H7" i="2"/>
  <c r="I7" i="2"/>
  <c r="J7" i="2"/>
  <c r="K7" i="2"/>
  <c r="L7" i="2"/>
  <c r="M7" i="2"/>
  <c r="N7" i="2"/>
  <c r="O7" i="2"/>
  <c r="P7" i="2"/>
  <c r="D8" i="2"/>
  <c r="E8" i="2"/>
  <c r="F8" i="2"/>
  <c r="H8" i="2"/>
  <c r="I8" i="2"/>
  <c r="J8" i="2"/>
  <c r="K8" i="2"/>
  <c r="L8" i="2"/>
  <c r="M8" i="2"/>
  <c r="N8" i="2"/>
  <c r="O8" i="2"/>
  <c r="P8" i="2"/>
  <c r="D9" i="2"/>
  <c r="E9" i="2"/>
  <c r="F9" i="2"/>
  <c r="H9" i="2"/>
  <c r="I9" i="2"/>
  <c r="J9" i="2"/>
  <c r="K9" i="2"/>
  <c r="L9" i="2"/>
  <c r="M9" i="2"/>
  <c r="N9" i="2"/>
  <c r="O9" i="2"/>
  <c r="P9" i="2"/>
  <c r="D10" i="2"/>
  <c r="E10" i="2"/>
  <c r="F10" i="2"/>
  <c r="H10" i="2"/>
  <c r="I10" i="2"/>
  <c r="J10" i="2"/>
  <c r="K10" i="2"/>
  <c r="L10" i="2"/>
  <c r="M10" i="2"/>
  <c r="N10" i="2"/>
  <c r="O10" i="2"/>
  <c r="P10" i="2"/>
  <c r="D11" i="2"/>
  <c r="E11" i="2"/>
  <c r="F11" i="2"/>
  <c r="H11" i="2"/>
  <c r="I11" i="2"/>
  <c r="J11" i="2"/>
  <c r="K11" i="2"/>
  <c r="L11" i="2"/>
  <c r="M11" i="2"/>
  <c r="N11" i="2"/>
  <c r="O11" i="2"/>
  <c r="P11" i="2"/>
  <c r="D12" i="2"/>
  <c r="E12" i="2"/>
  <c r="F12" i="2"/>
  <c r="H12" i="2"/>
  <c r="I12" i="2"/>
  <c r="J12" i="2"/>
  <c r="K12" i="2"/>
  <c r="L12" i="2"/>
  <c r="M12" i="2"/>
  <c r="N12" i="2"/>
  <c r="O12" i="2"/>
  <c r="P12" i="2"/>
  <c r="D13" i="2"/>
  <c r="E13" i="2"/>
  <c r="F13" i="2"/>
  <c r="H13" i="2"/>
  <c r="I13" i="2"/>
  <c r="J13" i="2"/>
  <c r="K13" i="2"/>
  <c r="L13" i="2"/>
  <c r="M13" i="2"/>
  <c r="N13" i="2"/>
  <c r="O13" i="2"/>
  <c r="P13" i="2"/>
  <c r="D14" i="2"/>
  <c r="E14" i="2"/>
  <c r="F14" i="2"/>
  <c r="H14" i="2"/>
  <c r="I14" i="2"/>
  <c r="J14" i="2"/>
  <c r="K14" i="2"/>
  <c r="L14" i="2"/>
  <c r="M14" i="2"/>
  <c r="N14" i="2"/>
  <c r="O14" i="2"/>
  <c r="P14" i="2"/>
  <c r="D15" i="2"/>
  <c r="E15" i="2"/>
  <c r="F15" i="2"/>
  <c r="H15" i="2"/>
  <c r="I15" i="2"/>
  <c r="J15" i="2"/>
  <c r="K15" i="2"/>
  <c r="L15" i="2"/>
  <c r="M15" i="2"/>
  <c r="N15" i="2"/>
  <c r="O15" i="2"/>
  <c r="P15" i="2"/>
  <c r="D16" i="2"/>
  <c r="E16" i="2"/>
  <c r="F16" i="2"/>
  <c r="H16" i="2"/>
  <c r="I16" i="2"/>
  <c r="J16" i="2"/>
  <c r="K16" i="2"/>
  <c r="L16" i="2"/>
  <c r="M16" i="2"/>
  <c r="N16" i="2"/>
  <c r="O16" i="2"/>
  <c r="P16" i="2"/>
  <c r="D17" i="2"/>
  <c r="E17" i="2"/>
  <c r="F17" i="2"/>
  <c r="H17" i="2"/>
  <c r="I17" i="2"/>
  <c r="J17" i="2"/>
  <c r="K17" i="2"/>
  <c r="L17" i="2"/>
  <c r="M17" i="2"/>
  <c r="N17" i="2"/>
  <c r="O17" i="2"/>
  <c r="P17" i="2"/>
  <c r="D18" i="2"/>
  <c r="E18" i="2"/>
  <c r="F18" i="2"/>
  <c r="H18" i="2"/>
  <c r="I18" i="2"/>
  <c r="J18" i="2"/>
  <c r="K18" i="2"/>
  <c r="L18" i="2"/>
  <c r="M18" i="2"/>
  <c r="N18" i="2"/>
  <c r="O18" i="2"/>
  <c r="P18" i="2"/>
  <c r="D19" i="2"/>
  <c r="E19" i="2"/>
  <c r="F19" i="2"/>
  <c r="H19" i="2"/>
  <c r="I19" i="2"/>
  <c r="J19" i="2"/>
  <c r="K19" i="2"/>
  <c r="L19" i="2"/>
  <c r="M19" i="2"/>
  <c r="N19" i="2"/>
  <c r="O19" i="2"/>
  <c r="P19" i="2"/>
  <c r="D20" i="2"/>
  <c r="E20" i="2"/>
  <c r="F20" i="2"/>
  <c r="H20" i="2"/>
  <c r="I20" i="2"/>
  <c r="J20" i="2"/>
  <c r="K20" i="2"/>
  <c r="L20" i="2"/>
  <c r="M20" i="2"/>
  <c r="N20" i="2"/>
  <c r="O20" i="2"/>
  <c r="P20" i="2"/>
  <c r="D21" i="2"/>
  <c r="E21" i="2"/>
  <c r="F21" i="2"/>
  <c r="H21" i="2"/>
  <c r="I21" i="2"/>
  <c r="J21" i="2"/>
  <c r="K21" i="2"/>
  <c r="L21" i="2"/>
  <c r="M21" i="2"/>
  <c r="N21" i="2"/>
  <c r="O21" i="2"/>
  <c r="P21" i="2"/>
  <c r="H22" i="2"/>
  <c r="O22" i="2"/>
  <c r="B14" i="1"/>
  <c r="C14" i="1"/>
  <c r="D14" i="1"/>
  <c r="E14" i="1"/>
  <c r="B15" i="1"/>
  <c r="C15" i="1"/>
  <c r="D15" i="1"/>
  <c r="E15" i="1"/>
  <c r="B16" i="1"/>
  <c r="C16" i="1"/>
  <c r="D16" i="1"/>
  <c r="E16" i="1"/>
  <c r="F16" i="1"/>
  <c r="D19" i="1"/>
  <c r="E20" i="1"/>
  <c r="E21" i="1"/>
  <c r="E22" i="1"/>
  <c r="B9" i="3"/>
  <c r="B16" i="3"/>
  <c r="B17" i="3"/>
  <c r="B18" i="3"/>
  <c r="B19" i="3"/>
  <c r="B14" i="3"/>
  <c r="B13" i="3"/>
</calcChain>
</file>

<file path=xl/sharedStrings.xml><?xml version="1.0" encoding="utf-8"?>
<sst xmlns="http://schemas.openxmlformats.org/spreadsheetml/2006/main" count="59" uniqueCount="52">
  <si>
    <t>Probe No</t>
  </si>
  <si>
    <t>Mean</t>
  </si>
  <si>
    <t>Initial VOL Temperature</t>
  </si>
  <si>
    <t>Initial Material Temperature</t>
  </si>
  <si>
    <t>Intermediate Material Temperature</t>
  </si>
  <si>
    <t>Final Material Temperature</t>
  </si>
  <si>
    <t>Point No</t>
  </si>
  <si>
    <t>Zero</t>
  </si>
  <si>
    <t>Customer Name</t>
  </si>
  <si>
    <t>Department No</t>
  </si>
  <si>
    <t>No Of Points</t>
  </si>
  <si>
    <t>Tension Weight</t>
  </si>
  <si>
    <t>VOL</t>
  </si>
  <si>
    <t>PressuremmHG</t>
  </si>
  <si>
    <t>F</t>
  </si>
  <si>
    <t>s</t>
  </si>
  <si>
    <t>n</t>
  </si>
  <si>
    <t>What Class</t>
  </si>
  <si>
    <t>What Units</t>
  </si>
  <si>
    <t>Date of Test</t>
  </si>
  <si>
    <t>Average Material Temperature</t>
  </si>
  <si>
    <t>Tape Material</t>
  </si>
  <si>
    <t>Corrected Results</t>
  </si>
  <si>
    <t>Averages</t>
  </si>
  <si>
    <t>Initial and Intermediate</t>
  </si>
  <si>
    <t>Intermediate and Final</t>
  </si>
  <si>
    <t>What Staff</t>
  </si>
  <si>
    <t>Mean Graduation</t>
  </si>
  <si>
    <t>What Thermometer</t>
  </si>
  <si>
    <t>What Barometer</t>
  </si>
  <si>
    <t>What Hygrometer</t>
  </si>
  <si>
    <t>Max</t>
  </si>
  <si>
    <t>Min</t>
  </si>
  <si>
    <t>Nominal Value</t>
  </si>
  <si>
    <t>What Laser</t>
  </si>
  <si>
    <t>Error from nominal</t>
  </si>
  <si>
    <t>Run No 1</t>
  </si>
  <si>
    <t>Run No 2</t>
  </si>
  <si>
    <t>Composite?</t>
  </si>
  <si>
    <t>Uncertainty</t>
  </si>
  <si>
    <t>b</t>
  </si>
  <si>
    <t>a (non-composite)</t>
  </si>
  <si>
    <t>a (Composite)</t>
  </si>
  <si>
    <t>Total Unc</t>
  </si>
  <si>
    <t>Type of Thermometer</t>
  </si>
  <si>
    <r>
      <t>Coefficient of thermal expansion (10</t>
    </r>
    <r>
      <rPr>
        <b/>
        <vertAlign val="superscript"/>
        <sz val="11"/>
        <rFont val="Arial"/>
        <family val="2"/>
      </rPr>
      <t>-6</t>
    </r>
    <r>
      <rPr>
        <b/>
        <sz val="11"/>
        <rFont val="Arial"/>
        <family val="2"/>
      </rPr>
      <t>)</t>
    </r>
  </si>
  <si>
    <r>
      <t>Reference Temperature (</t>
    </r>
    <r>
      <rPr>
        <b/>
        <vertAlign val="superscript"/>
        <sz val="11"/>
        <rFont val="Arial"/>
        <family val="2"/>
      </rPr>
      <t>o</t>
    </r>
    <r>
      <rPr>
        <b/>
        <sz val="11"/>
        <rFont val="Arial"/>
        <family val="2"/>
      </rPr>
      <t>C)</t>
    </r>
  </si>
  <si>
    <r>
      <t>Average Air Temperature (</t>
    </r>
    <r>
      <rPr>
        <b/>
        <vertAlign val="superscript"/>
        <sz val="11"/>
        <rFont val="Arial"/>
        <family val="2"/>
      </rPr>
      <t>o</t>
    </r>
    <r>
      <rPr>
        <b/>
        <sz val="11"/>
        <rFont val="Arial"/>
        <family val="2"/>
      </rPr>
      <t>C)</t>
    </r>
  </si>
  <si>
    <t>Humidity (%RH)</t>
  </si>
  <si>
    <t>Pressure (mb)</t>
  </si>
  <si>
    <t>Measurement Difference uncorrected</t>
  </si>
  <si>
    <t>Measurement Difference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</si>
</sst>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00"/>
    <numFmt numFmtId="166" formatCode="0.000"/>
    <numFmt numFmtId="167" formatCode="0.0000"/>
    <numFmt numFmtId="168" formatCode="0.00000"/>
    <numFmt numFmtId="169" formatCode="0.000000"/>
  </numFmts>
  <fonts count="6" x14ac:knownFonts="1"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4" fillId="0" borderId="0" xfId="0" applyFont="1" applyAlignment="1" applyProtection="1">
      <alignment horizontal="left"/>
      <protection locked="0"/>
    </xf>
    <xf numFmtId="169" fontId="0" fillId="0" borderId="0" xfId="0" applyNumberFormat="1"/>
    <xf numFmtId="16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0" fontId="0" fillId="0" borderId="0" xfId="0" applyAlignment="1" applyProtection="1">
      <alignment horizontal="right"/>
      <protection locked="0"/>
    </xf>
    <xf numFmtId="167" fontId="0" fillId="0" borderId="0" xfId="0" applyNumberForma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right"/>
    </xf>
    <xf numFmtId="0" fontId="3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horizontal="right" wrapText="1"/>
      <protection locked="0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167" fontId="0" fillId="0" borderId="0" xfId="0" applyNumberFormat="1" applyAlignment="1">
      <alignment horizontal="center"/>
    </xf>
    <xf numFmtId="166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5" sqref="C15"/>
    </sheetView>
  </sheetViews>
  <sheetFormatPr defaultRowHeight="12.75" x14ac:dyDescent="0.35"/>
  <cols>
    <col min="1" max="1" width="12" customWidth="1"/>
    <col min="2" max="2" width="23.59765625" customWidth="1"/>
    <col min="3" max="3" width="23.86328125" customWidth="1"/>
    <col min="4" max="4" width="18.3984375" customWidth="1"/>
    <col min="5" max="5" width="21.3984375" customWidth="1"/>
    <col min="6" max="6" width="21.86328125" customWidth="1"/>
  </cols>
  <sheetData>
    <row r="1" spans="1:6" ht="52.9" x14ac:dyDescent="0.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20</v>
      </c>
    </row>
    <row r="2" spans="1:6" ht="13.9" x14ac:dyDescent="0.4">
      <c r="A2" s="2">
        <v>1</v>
      </c>
      <c r="B2" s="7"/>
      <c r="C2" s="7"/>
      <c r="D2" s="7"/>
      <c r="E2" s="7"/>
      <c r="F2" s="6"/>
    </row>
    <row r="3" spans="1:6" ht="13.9" x14ac:dyDescent="0.4">
      <c r="A3" s="2">
        <v>2</v>
      </c>
      <c r="B3" s="7"/>
      <c r="C3" s="7"/>
      <c r="D3" s="7"/>
      <c r="E3" s="7"/>
      <c r="F3" s="6"/>
    </row>
    <row r="4" spans="1:6" ht="13.9" x14ac:dyDescent="0.4">
      <c r="A4" s="2">
        <v>3</v>
      </c>
      <c r="B4" s="7"/>
      <c r="C4" s="7"/>
      <c r="D4" s="7"/>
      <c r="E4" s="7"/>
      <c r="F4" s="6"/>
    </row>
    <row r="5" spans="1:6" ht="13.9" x14ac:dyDescent="0.4">
      <c r="A5" s="2">
        <v>4</v>
      </c>
      <c r="B5" s="7"/>
      <c r="C5" s="7"/>
      <c r="D5" s="7"/>
      <c r="E5" s="7"/>
      <c r="F5" s="6"/>
    </row>
    <row r="6" spans="1:6" ht="13.9" x14ac:dyDescent="0.4">
      <c r="A6" s="2">
        <v>5</v>
      </c>
      <c r="B6" s="7"/>
      <c r="C6" s="7"/>
      <c r="D6" s="7"/>
      <c r="E6" s="7"/>
      <c r="F6" s="6"/>
    </row>
    <row r="7" spans="1:6" ht="13.9" x14ac:dyDescent="0.4">
      <c r="A7" s="2">
        <v>6</v>
      </c>
      <c r="B7" s="7"/>
      <c r="C7" s="7"/>
      <c r="D7" s="7"/>
      <c r="E7" s="7"/>
      <c r="F7" s="6"/>
    </row>
    <row r="8" spans="1:6" ht="13.9" x14ac:dyDescent="0.4">
      <c r="A8" s="2">
        <v>7</v>
      </c>
      <c r="B8" s="7"/>
      <c r="C8" s="7"/>
      <c r="D8" s="7"/>
      <c r="E8" s="7"/>
      <c r="F8" s="6"/>
    </row>
    <row r="9" spans="1:6" ht="13.9" x14ac:dyDescent="0.4">
      <c r="A9" s="2">
        <v>8</v>
      </c>
      <c r="B9" s="7"/>
      <c r="C9" s="7"/>
      <c r="D9" s="7"/>
      <c r="E9" s="7"/>
      <c r="F9" s="6"/>
    </row>
    <row r="10" spans="1:6" ht="13.9" x14ac:dyDescent="0.4">
      <c r="A10" s="2">
        <v>9</v>
      </c>
      <c r="B10" s="7"/>
      <c r="C10" s="7"/>
      <c r="D10" s="7"/>
      <c r="E10" s="7"/>
      <c r="F10" s="6"/>
    </row>
    <row r="11" spans="1:6" ht="13.9" x14ac:dyDescent="0.4">
      <c r="A11" s="2">
        <v>10</v>
      </c>
      <c r="B11" s="7"/>
      <c r="C11" s="7"/>
      <c r="D11" s="7"/>
      <c r="E11" s="7"/>
      <c r="F11" s="6"/>
    </row>
    <row r="12" spans="1:6" ht="13.9" x14ac:dyDescent="0.4">
      <c r="A12" s="2">
        <v>11</v>
      </c>
      <c r="B12" s="7"/>
      <c r="C12" s="7"/>
      <c r="D12" s="7"/>
      <c r="E12" s="7"/>
      <c r="F12" s="6"/>
    </row>
    <row r="13" spans="1:6" ht="13.9" x14ac:dyDescent="0.4">
      <c r="A13" s="2">
        <v>12</v>
      </c>
      <c r="B13" s="7"/>
      <c r="C13" s="7"/>
      <c r="D13" s="7"/>
      <c r="E13" s="7"/>
      <c r="F13" s="6"/>
    </row>
  </sheetData>
  <phoneticPr fontId="0" type="noConversion"/>
  <printOptions horizontalCentered="1" verticalCentered="1" gridLines="1"/>
  <pageMargins left="0.74803149606299213" right="0.74803149606299213" top="0.98425196850393704" bottom="0.98425196850393704" header="0.51181102362204722" footer="0.51181102362204722"/>
  <pageSetup paperSize="9" scale="80" orientation="landscape" horizontalDpi="0" verticalDpi="0" r:id="rId1"/>
  <headerFooter alignWithMargins="0">
    <oddHeader>&amp;C&amp;F</oddHeader>
    <oddFooter>&amp;A&amp;RS:\mqu\Length Results\Flexi\test 29 Jan 2003 16-32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F5" sqref="F5"/>
    </sheetView>
  </sheetViews>
  <sheetFormatPr defaultColWidth="0" defaultRowHeight="12.75" zeroHeight="1" x14ac:dyDescent="0.35"/>
  <cols>
    <col min="1" max="1" width="13.73046875" style="1" bestFit="1" customWidth="1"/>
    <col min="2" max="2" width="18.73046875" style="1" bestFit="1" customWidth="1"/>
    <col min="3" max="4" width="18.3984375" customWidth="1"/>
    <col min="5" max="5" width="18.265625" customWidth="1"/>
    <col min="6" max="6" width="19.3984375" customWidth="1"/>
  </cols>
  <sheetData>
    <row r="1" spans="1:6" s="4" customFormat="1" ht="52.9" x14ac:dyDescent="0.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20</v>
      </c>
    </row>
    <row r="2" spans="1:6" ht="13.9" x14ac:dyDescent="0.4">
      <c r="A2" s="2">
        <v>1</v>
      </c>
      <c r="B2" s="7"/>
      <c r="C2" s="7"/>
      <c r="D2" s="7"/>
      <c r="E2" s="7"/>
      <c r="F2" s="6"/>
    </row>
    <row r="3" spans="1:6" ht="13.9" x14ac:dyDescent="0.4">
      <c r="A3" s="2">
        <v>2</v>
      </c>
      <c r="B3" s="7"/>
      <c r="C3" s="7"/>
      <c r="D3" s="7"/>
      <c r="E3" s="7"/>
      <c r="F3" s="6"/>
    </row>
    <row r="4" spans="1:6" ht="13.9" x14ac:dyDescent="0.4">
      <c r="A4" s="2">
        <v>3</v>
      </c>
      <c r="B4" s="7"/>
      <c r="C4" s="7"/>
      <c r="D4" s="7"/>
      <c r="E4" s="7"/>
      <c r="F4" s="6"/>
    </row>
    <row r="5" spans="1:6" ht="13.9" x14ac:dyDescent="0.4">
      <c r="A5" s="2">
        <v>4</v>
      </c>
      <c r="B5" s="7"/>
      <c r="C5" s="7"/>
      <c r="D5" s="7"/>
      <c r="E5" s="7"/>
      <c r="F5" s="6"/>
    </row>
    <row r="6" spans="1:6" ht="13.9" x14ac:dyDescent="0.4">
      <c r="A6" s="2">
        <v>5</v>
      </c>
      <c r="B6" s="7"/>
      <c r="C6" s="7"/>
      <c r="D6" s="7"/>
      <c r="E6" s="7"/>
      <c r="F6" s="6"/>
    </row>
    <row r="7" spans="1:6" ht="13.9" x14ac:dyDescent="0.4">
      <c r="A7" s="2">
        <v>6</v>
      </c>
      <c r="B7" s="7"/>
      <c r="C7" s="7"/>
      <c r="D7" s="7"/>
      <c r="E7" s="7"/>
      <c r="F7" s="6"/>
    </row>
    <row r="8" spans="1:6" ht="13.9" x14ac:dyDescent="0.4">
      <c r="A8" s="2">
        <v>7</v>
      </c>
      <c r="B8" s="7"/>
      <c r="C8" s="7"/>
      <c r="D8" s="7"/>
      <c r="E8" s="7"/>
      <c r="F8" s="6"/>
    </row>
    <row r="9" spans="1:6" ht="13.9" x14ac:dyDescent="0.4">
      <c r="A9" s="2">
        <v>8</v>
      </c>
      <c r="B9" s="7"/>
      <c r="C9" s="7"/>
      <c r="D9" s="7"/>
      <c r="E9" s="7"/>
      <c r="F9" s="6"/>
    </row>
    <row r="10" spans="1:6" ht="13.9" x14ac:dyDescent="0.4">
      <c r="A10" s="2">
        <v>9</v>
      </c>
      <c r="B10" s="7"/>
      <c r="C10" s="7"/>
      <c r="D10" s="7"/>
      <c r="E10" s="7"/>
      <c r="F10" s="6"/>
    </row>
    <row r="11" spans="1:6" ht="13.9" x14ac:dyDescent="0.4">
      <c r="A11" s="2">
        <v>10</v>
      </c>
      <c r="B11" s="7"/>
      <c r="C11" s="7"/>
      <c r="D11" s="7"/>
      <c r="E11" s="7"/>
      <c r="F11" s="6"/>
    </row>
    <row r="12" spans="1:6" ht="13.9" x14ac:dyDescent="0.4">
      <c r="A12" s="2">
        <v>11</v>
      </c>
      <c r="B12" s="7"/>
      <c r="C12" s="7"/>
      <c r="D12" s="7"/>
      <c r="E12" s="7"/>
      <c r="F12" s="6"/>
    </row>
    <row r="13" spans="1:6" ht="13.9" x14ac:dyDescent="0.4">
      <c r="A13" s="2">
        <v>12</v>
      </c>
      <c r="B13" s="7"/>
      <c r="C13" s="7"/>
      <c r="D13" s="7"/>
      <c r="E13" s="7"/>
      <c r="F13" s="6"/>
    </row>
    <row r="14" spans="1:6" ht="13.9" x14ac:dyDescent="0.4">
      <c r="A14" s="2"/>
      <c r="B14" s="1">
        <f>SUM(B2:B13)</f>
        <v>0</v>
      </c>
      <c r="C14" s="1">
        <f>SUM(C2:C13)</f>
        <v>0</v>
      </c>
      <c r="D14" s="1">
        <f>SUM(D2:D13)</f>
        <v>0</v>
      </c>
      <c r="E14" s="1">
        <f>SUM(E2:E13)</f>
        <v>0</v>
      </c>
      <c r="F14" s="6"/>
    </row>
    <row r="15" spans="1:6" ht="13.9" x14ac:dyDescent="0.4">
      <c r="A15" s="2"/>
      <c r="B15" s="1">
        <f>COUNTIF(B2:B13,"&gt;0")</f>
        <v>0</v>
      </c>
      <c r="C15" s="1">
        <f>COUNTIF(C2:C13,"&gt;0")</f>
        <v>0</v>
      </c>
      <c r="D15" s="1">
        <f>COUNTIF(D2:D13,"&gt;0")</f>
        <v>0</v>
      </c>
      <c r="E15" s="1">
        <f>COUNTIF(E2:E13,"&gt;0")</f>
        <v>0</v>
      </c>
      <c r="F15" s="6"/>
    </row>
    <row r="16" spans="1:6" ht="13.9" x14ac:dyDescent="0.4">
      <c r="A16" s="2" t="s">
        <v>1</v>
      </c>
      <c r="B16" s="29" t="e">
        <f>B14/B15</f>
        <v>#DIV/0!</v>
      </c>
      <c r="C16" s="29" t="e">
        <f>C14/C15</f>
        <v>#DIV/0!</v>
      </c>
      <c r="D16" s="29" t="e">
        <f>D14/D15</f>
        <v>#DIV/0!</v>
      </c>
      <c r="E16" s="29" t="e">
        <f>E14/E15</f>
        <v>#DIV/0!</v>
      </c>
      <c r="F16" s="29" t="e">
        <f>AVERAGE(C16:E16)</f>
        <v>#DIV/0!</v>
      </c>
    </row>
    <row r="17" spans="1:5" ht="13.15" x14ac:dyDescent="0.4">
      <c r="A17" s="9"/>
    </row>
    <row r="18" spans="1:5" ht="13.15" x14ac:dyDescent="0.4">
      <c r="A18" s="9" t="s">
        <v>23</v>
      </c>
    </row>
    <row r="19" spans="1:5" ht="13.15" x14ac:dyDescent="0.4">
      <c r="A19" s="9" t="s">
        <v>24</v>
      </c>
      <c r="D19" s="18" t="e">
        <f>(C16+D16)/2</f>
        <v>#DIV/0!</v>
      </c>
      <c r="E19" s="18"/>
    </row>
    <row r="20" spans="1:5" ht="13.15" x14ac:dyDescent="0.4">
      <c r="A20" s="9" t="s">
        <v>25</v>
      </c>
      <c r="D20" s="18"/>
      <c r="E20" s="18" t="e">
        <f>(D16+E16)/2</f>
        <v>#DIV/0!</v>
      </c>
    </row>
    <row r="21" spans="1:5" ht="13.15" x14ac:dyDescent="0.4">
      <c r="A21" s="9" t="s">
        <v>31</v>
      </c>
      <c r="D21" s="18"/>
      <c r="E21" s="18">
        <f>MAX(C2:E13)</f>
        <v>0</v>
      </c>
    </row>
    <row r="22" spans="1:5" ht="13.15" x14ac:dyDescent="0.4">
      <c r="A22" s="9" t="s">
        <v>32</v>
      </c>
      <c r="D22" s="18"/>
      <c r="E22" s="18">
        <f>MIN(C2:E13)</f>
        <v>0</v>
      </c>
    </row>
    <row r="23" spans="1:5" ht="13.15" x14ac:dyDescent="0.4">
      <c r="A23" s="9"/>
    </row>
  </sheetData>
  <phoneticPr fontId="0" type="noConversion"/>
  <printOptions horizontalCentered="1" verticalCentered="1" gridLines="1"/>
  <pageMargins left="0.74803149606299213" right="0.74803149606299213" top="0.98425196850393704" bottom="0.98425196850393704" header="0.51181102362204722" footer="0.51181102362204722"/>
  <pageSetup paperSize="9" scale="80" orientation="landscape" r:id="rId1"/>
  <headerFooter alignWithMargins="0">
    <oddHeader>&amp;C&amp;F</oddHeader>
    <oddFooter>&amp;C&amp;A&amp;RS:\mqu\Length Results\Flexi\test 29 Jan 2003 16-32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79"/>
  <sheetViews>
    <sheetView zoomScale="75" workbookViewId="0">
      <selection activeCell="E24" sqref="E24:E27"/>
    </sheetView>
  </sheetViews>
  <sheetFormatPr defaultColWidth="0" defaultRowHeight="12.75" zeroHeight="1" x14ac:dyDescent="0.35"/>
  <cols>
    <col min="1" max="1" width="16.1328125" style="14" customWidth="1"/>
    <col min="2" max="2" width="16.265625" customWidth="1"/>
    <col min="3" max="3" width="15.1328125" customWidth="1"/>
    <col min="4" max="4" width="14.73046875" bestFit="1" customWidth="1"/>
    <col min="5" max="5" width="14.265625" customWidth="1"/>
    <col min="6" max="6" width="20" bestFit="1" customWidth="1"/>
    <col min="7" max="7" width="17.1328125" bestFit="1" customWidth="1"/>
    <col min="8" max="8" width="12.59765625" bestFit="1" customWidth="1"/>
    <col min="9" max="10" width="7.59765625" hidden="1" customWidth="1"/>
    <col min="11" max="11" width="16.1328125" hidden="1" customWidth="1"/>
    <col min="12" max="12" width="12.86328125" hidden="1" customWidth="1"/>
    <col min="13" max="13" width="5.1328125" hidden="1" customWidth="1"/>
    <col min="14" max="14" width="11" bestFit="1" customWidth="1"/>
    <col min="15" max="16" width="15" customWidth="1"/>
    <col min="17" max="31" width="15" hidden="1" customWidth="1"/>
    <col min="32" max="32" width="9.265625" hidden="1" customWidth="1"/>
    <col min="33" max="16384" width="15" hidden="1"/>
  </cols>
  <sheetData>
    <row r="1" spans="1:16" ht="39.4" x14ac:dyDescent="0.4">
      <c r="A1" s="13" t="s">
        <v>6</v>
      </c>
      <c r="B1" s="20" t="s">
        <v>36</v>
      </c>
      <c r="C1" s="20" t="s">
        <v>37</v>
      </c>
      <c r="D1" s="32" t="s">
        <v>22</v>
      </c>
      <c r="E1" s="32"/>
      <c r="F1" s="32" t="s">
        <v>27</v>
      </c>
      <c r="G1" s="32" t="s">
        <v>33</v>
      </c>
      <c r="H1" s="33" t="s">
        <v>35</v>
      </c>
      <c r="I1" s="23"/>
      <c r="K1" s="31" t="s">
        <v>39</v>
      </c>
      <c r="L1" s="31"/>
      <c r="M1" s="31"/>
      <c r="N1" s="25" t="s">
        <v>43</v>
      </c>
      <c r="O1" s="25" t="s">
        <v>50</v>
      </c>
      <c r="P1" s="25" t="s">
        <v>51</v>
      </c>
    </row>
    <row r="2" spans="1:16" ht="15" x14ac:dyDescent="0.4">
      <c r="A2" s="13"/>
      <c r="B2" s="13"/>
      <c r="C2" s="13"/>
      <c r="D2" s="32"/>
      <c r="E2" s="32"/>
      <c r="F2" s="32"/>
      <c r="G2" s="32"/>
      <c r="H2" s="33"/>
      <c r="I2" s="23"/>
      <c r="K2" t="s">
        <v>41</v>
      </c>
      <c r="L2" t="s">
        <v>42</v>
      </c>
      <c r="M2" t="s">
        <v>40</v>
      </c>
    </row>
    <row r="3" spans="1:16" ht="15" x14ac:dyDescent="0.4">
      <c r="A3" s="13" t="s">
        <v>7</v>
      </c>
      <c r="B3" s="21"/>
      <c r="C3" s="21"/>
      <c r="D3" s="11" t="str">
        <f>IF($E$25="Metric","mm","inches")</f>
        <v>inches</v>
      </c>
      <c r="E3" s="11" t="str">
        <f>IF($E$25="Metric","mm","inches")</f>
        <v>inches</v>
      </c>
      <c r="F3" s="11" t="str">
        <f>IF($E$25="Metric","mm","inches")</f>
        <v>inches</v>
      </c>
      <c r="G3" s="11" t="str">
        <f>IF($E$25="Metric","m","feet")</f>
        <v>feet</v>
      </c>
      <c r="H3" s="11" t="str">
        <f>IF($E$25="Metric","mm","inches")</f>
        <v>inches</v>
      </c>
      <c r="I3" s="17"/>
      <c r="O3" s="21"/>
    </row>
    <row r="4" spans="1:16" x14ac:dyDescent="0.35">
      <c r="A4" s="14">
        <v>1</v>
      </c>
      <c r="B4" s="22"/>
      <c r="C4" s="21"/>
      <c r="D4" s="21" t="str">
        <f>IF(B4=0,"",(B4-$B$3)*(1-'VOL and Customer Data'!$B$5*10^(-6)*('Temperature Results'!$D$19-'VOL and Customer Data'!$B$7)))</f>
        <v/>
      </c>
      <c r="E4" s="21" t="str">
        <f>IF(C4=0,"",(C4-$C$3)*(1-'VOL and Customer Data'!$B$5*10^(-6)*('Temperature Results'!$E$20-'VOL and Customer Data'!$B$7)))</f>
        <v/>
      </c>
      <c r="F4" s="21" t="str">
        <f>IF(G4=0,"",IF(C4=0,B4-(($B$3+$B$22)/2),IF(G4=0,"",(D4+E4)/2)))</f>
        <v/>
      </c>
      <c r="G4" s="30"/>
      <c r="H4" s="22" t="str">
        <f>IF(G4=0,"",IF($E$25="Metric",(F4-(1000*G4)),(F4-(12*G4))))</f>
        <v/>
      </c>
      <c r="I4" s="22">
        <f>IF($G$3="feet",G4*0.3048,G4)</f>
        <v>0</v>
      </c>
      <c r="J4" s="21">
        <f>ROUNDUP(I4,0)</f>
        <v>0</v>
      </c>
      <c r="K4" s="21">
        <f>IF($E$24="Class I",0.04,IF($E$24="Class II",0.1,0.2))</f>
        <v>0.2</v>
      </c>
      <c r="L4" s="21">
        <f>IF($E$24="Class I",0.08,IF($E$24="Class II",0.18,0.32))</f>
        <v>0.32</v>
      </c>
      <c r="M4">
        <f>IF($E$24="Class I",0.02,IF($E$24="Class II",0.04,0.08))</f>
        <v>0.08</v>
      </c>
      <c r="N4" t="str">
        <f>IF(G4&lt;&gt;0,IF($E$27="Yes",L4+(M4*J4),K4+(M4*J4)),"")</f>
        <v/>
      </c>
      <c r="O4" s="21" t="str">
        <f>IF(C4&lt;&gt;"",B4-C4,"")</f>
        <v/>
      </c>
      <c r="P4" s="21" t="str">
        <f>IF(E4&lt;&gt;"",D4-E4,"")</f>
        <v/>
      </c>
    </row>
    <row r="5" spans="1:16" x14ac:dyDescent="0.35">
      <c r="A5" s="14">
        <v>2</v>
      </c>
      <c r="B5" s="21"/>
      <c r="C5" s="21"/>
      <c r="D5" s="21" t="str">
        <f>IF(B5=0,"",(B5-$B$3)*(1-'VOL and Customer Data'!$B$5*10^(-6)*('Temperature Results'!$D$19-'VOL and Customer Data'!$B$7)))</f>
        <v/>
      </c>
      <c r="E5" s="21" t="str">
        <f>IF(C5=0,"",(C5-$C$3)*(1-'VOL and Customer Data'!$B$5*10^(-6)*('Temperature Results'!$E$20-'VOL and Customer Data'!$B$7)))</f>
        <v/>
      </c>
      <c r="F5" s="21" t="str">
        <f t="shared" ref="F5:F21" si="0">IF(G5=0,"",IF(C5=0,B5-(($B$3+$B$22)/2),IF(G5=0,"",(D5+E5)/2)))</f>
        <v/>
      </c>
      <c r="G5" s="30"/>
      <c r="H5" s="22" t="str">
        <f t="shared" ref="H5:H22" si="1">IF(G5=0,"",IF($E$25="Metric",(F5-(1000*G5)),(F5-(12*G5))))</f>
        <v/>
      </c>
      <c r="I5" s="22">
        <f t="shared" ref="I5:I21" si="2">IF($G$3="feet",G5*0.3048,G5)</f>
        <v>0</v>
      </c>
      <c r="J5" s="21">
        <f t="shared" ref="J5:J21" si="3">ROUNDUP(I5,0)</f>
        <v>0</v>
      </c>
      <c r="K5" s="21">
        <f t="shared" ref="K5:K21" si="4">IF($E$24="Class I",0.04,IF($E$24="Class II",0.1,0.2))</f>
        <v>0.2</v>
      </c>
      <c r="L5" s="21">
        <f t="shared" ref="L5:L21" si="5">IF($E$24="Class I",0.08,IF($E$24="Class II",0.18,0.32))</f>
        <v>0.32</v>
      </c>
      <c r="M5">
        <f t="shared" ref="M5:M21" si="6">IF($E$24="Class I",0.02,IF($E$24="Class II",0.04,0.08))</f>
        <v>0.08</v>
      </c>
      <c r="N5" t="str">
        <f t="shared" ref="N5:N21" si="7">IF(G5&lt;&gt;0,IF($E$27="Yes",L5+(M5*J5),K5+(M5*J5)),"")</f>
        <v/>
      </c>
      <c r="O5" s="21" t="str">
        <f t="shared" ref="O5:O22" si="8">IF(C5&lt;&gt;"",B5-C5,"")</f>
        <v/>
      </c>
      <c r="P5" s="21" t="str">
        <f t="shared" ref="P5:P21" si="9">IF(E5&lt;&gt;"",D5-E5,"")</f>
        <v/>
      </c>
    </row>
    <row r="6" spans="1:16" x14ac:dyDescent="0.35">
      <c r="A6" s="14">
        <v>3</v>
      </c>
      <c r="B6" s="22"/>
      <c r="C6" s="21"/>
      <c r="D6" s="21" t="str">
        <f>IF(B6=0,"",(B6-$B$3)*(1-'VOL and Customer Data'!$B$5*10^(-6)*('Temperature Results'!$D$19-'VOL and Customer Data'!$B$7)))</f>
        <v/>
      </c>
      <c r="E6" s="21" t="str">
        <f>IF(C6=0,"",(C6-$C$3)*(1-'VOL and Customer Data'!$B$5*10^(-6)*('Temperature Results'!$E$20-'VOL and Customer Data'!$B$7)))</f>
        <v/>
      </c>
      <c r="F6" s="21" t="str">
        <f t="shared" si="0"/>
        <v/>
      </c>
      <c r="G6" s="30"/>
      <c r="H6" s="22" t="str">
        <f t="shared" si="1"/>
        <v/>
      </c>
      <c r="I6" s="22">
        <f t="shared" si="2"/>
        <v>0</v>
      </c>
      <c r="J6" s="21">
        <f t="shared" si="3"/>
        <v>0</v>
      </c>
      <c r="K6" s="21">
        <f t="shared" si="4"/>
        <v>0.2</v>
      </c>
      <c r="L6" s="21">
        <f t="shared" si="5"/>
        <v>0.32</v>
      </c>
      <c r="M6">
        <f t="shared" si="6"/>
        <v>0.08</v>
      </c>
      <c r="N6" t="str">
        <f t="shared" si="7"/>
        <v/>
      </c>
      <c r="O6" s="21" t="str">
        <f t="shared" si="8"/>
        <v/>
      </c>
      <c r="P6" s="21" t="str">
        <f t="shared" si="9"/>
        <v/>
      </c>
    </row>
    <row r="7" spans="1:16" x14ac:dyDescent="0.35">
      <c r="A7" s="14">
        <v>4</v>
      </c>
      <c r="B7" s="21"/>
      <c r="C7" s="21"/>
      <c r="D7" s="21" t="str">
        <f>IF(B7=0,"",(B7-$B$3)*(1-'VOL and Customer Data'!$B$5*10^(-6)*('Temperature Results'!$D$19-'VOL and Customer Data'!$B$7)))</f>
        <v/>
      </c>
      <c r="E7" s="21" t="str">
        <f>IF(C7=0,"",(C7-$C$3)*(1-'VOL and Customer Data'!$B$5*10^(-6)*('Temperature Results'!$E$20-'VOL and Customer Data'!$B$7)))</f>
        <v/>
      </c>
      <c r="F7" s="21" t="str">
        <f t="shared" si="0"/>
        <v/>
      </c>
      <c r="G7" s="30"/>
      <c r="H7" s="22" t="str">
        <f t="shared" si="1"/>
        <v/>
      </c>
      <c r="I7" s="22">
        <f t="shared" si="2"/>
        <v>0</v>
      </c>
      <c r="J7" s="21">
        <f t="shared" si="3"/>
        <v>0</v>
      </c>
      <c r="K7" s="21">
        <f t="shared" si="4"/>
        <v>0.2</v>
      </c>
      <c r="L7" s="21">
        <f t="shared" si="5"/>
        <v>0.32</v>
      </c>
      <c r="M7">
        <f t="shared" si="6"/>
        <v>0.08</v>
      </c>
      <c r="N7" t="str">
        <f t="shared" si="7"/>
        <v/>
      </c>
      <c r="O7" s="21" t="str">
        <f t="shared" si="8"/>
        <v/>
      </c>
      <c r="P7" s="21" t="str">
        <f t="shared" si="9"/>
        <v/>
      </c>
    </row>
    <row r="8" spans="1:16" x14ac:dyDescent="0.35">
      <c r="A8" s="14">
        <v>5</v>
      </c>
      <c r="B8" s="22"/>
      <c r="C8" s="21"/>
      <c r="D8" s="21" t="str">
        <f>IF(B8=0,"",(B8-$B$3)*(1-'VOL and Customer Data'!$B$5*10^(-6)*('Temperature Results'!$D$19-'VOL and Customer Data'!$B$7)))</f>
        <v/>
      </c>
      <c r="E8" s="21" t="str">
        <f>IF(C8=0,"",(C8-$C$3)*(1-'VOL and Customer Data'!$B$5*10^(-6)*('Temperature Results'!$E$20-'VOL and Customer Data'!$B$7)))</f>
        <v/>
      </c>
      <c r="F8" s="21" t="str">
        <f t="shared" si="0"/>
        <v/>
      </c>
      <c r="G8" s="30"/>
      <c r="H8" s="22" t="str">
        <f t="shared" si="1"/>
        <v/>
      </c>
      <c r="I8" s="22">
        <f t="shared" si="2"/>
        <v>0</v>
      </c>
      <c r="J8" s="21">
        <f t="shared" si="3"/>
        <v>0</v>
      </c>
      <c r="K8" s="21">
        <f t="shared" si="4"/>
        <v>0.2</v>
      </c>
      <c r="L8" s="21">
        <f t="shared" si="5"/>
        <v>0.32</v>
      </c>
      <c r="M8">
        <f t="shared" si="6"/>
        <v>0.08</v>
      </c>
      <c r="N8" t="str">
        <f t="shared" si="7"/>
        <v/>
      </c>
      <c r="O8" s="21" t="str">
        <f t="shared" si="8"/>
        <v/>
      </c>
      <c r="P8" s="21" t="str">
        <f t="shared" si="9"/>
        <v/>
      </c>
    </row>
    <row r="9" spans="1:16" x14ac:dyDescent="0.35">
      <c r="A9" s="14">
        <v>6</v>
      </c>
      <c r="B9" s="21"/>
      <c r="C9" s="21"/>
      <c r="D9" s="21" t="str">
        <f>IF(B9=0,"",(B9-$B$3)*(1-'VOL and Customer Data'!$B$5*10^(-6)*('Temperature Results'!$D$19-'VOL and Customer Data'!$B$7)))</f>
        <v/>
      </c>
      <c r="E9" s="21" t="str">
        <f>IF(C9=0,"",(C9-$C$3)*(1-'VOL and Customer Data'!$B$5*10^(-6)*('Temperature Results'!$E$20-'VOL and Customer Data'!$B$7)))</f>
        <v/>
      </c>
      <c r="F9" s="21" t="str">
        <f t="shared" si="0"/>
        <v/>
      </c>
      <c r="G9" s="30"/>
      <c r="H9" s="22" t="str">
        <f t="shared" si="1"/>
        <v/>
      </c>
      <c r="I9" s="22">
        <f t="shared" si="2"/>
        <v>0</v>
      </c>
      <c r="J9" s="21">
        <f t="shared" si="3"/>
        <v>0</v>
      </c>
      <c r="K9" s="21">
        <f t="shared" si="4"/>
        <v>0.2</v>
      </c>
      <c r="L9" s="21">
        <f t="shared" si="5"/>
        <v>0.32</v>
      </c>
      <c r="M9">
        <f t="shared" si="6"/>
        <v>0.08</v>
      </c>
      <c r="N9" t="str">
        <f t="shared" si="7"/>
        <v/>
      </c>
      <c r="O9" s="21" t="str">
        <f t="shared" si="8"/>
        <v/>
      </c>
      <c r="P9" s="21" t="str">
        <f t="shared" si="9"/>
        <v/>
      </c>
    </row>
    <row r="10" spans="1:16" x14ac:dyDescent="0.35">
      <c r="A10" s="14">
        <v>7</v>
      </c>
      <c r="B10" s="22"/>
      <c r="C10" s="21"/>
      <c r="D10" s="21" t="str">
        <f>IF(B10=0,"",(B10-$B$3)*(1-'VOL and Customer Data'!$B$5*10^(-6)*('Temperature Results'!$D$19-'VOL and Customer Data'!$B$7)))</f>
        <v/>
      </c>
      <c r="E10" s="21" t="str">
        <f>IF(C10=0,"",(C10-$C$3)*(1-'VOL and Customer Data'!$B$5*10^(-6)*('Temperature Results'!$E$20-'VOL and Customer Data'!$B$7)))</f>
        <v/>
      </c>
      <c r="F10" s="21" t="str">
        <f t="shared" si="0"/>
        <v/>
      </c>
      <c r="G10" s="30"/>
      <c r="H10" s="22" t="str">
        <f t="shared" si="1"/>
        <v/>
      </c>
      <c r="I10" s="22">
        <f t="shared" si="2"/>
        <v>0</v>
      </c>
      <c r="J10" s="21">
        <f t="shared" si="3"/>
        <v>0</v>
      </c>
      <c r="K10" s="21">
        <f t="shared" si="4"/>
        <v>0.2</v>
      </c>
      <c r="L10" s="21">
        <f t="shared" si="5"/>
        <v>0.32</v>
      </c>
      <c r="M10">
        <f t="shared" si="6"/>
        <v>0.08</v>
      </c>
      <c r="N10" t="str">
        <f t="shared" si="7"/>
        <v/>
      </c>
      <c r="O10" s="21" t="str">
        <f t="shared" si="8"/>
        <v/>
      </c>
      <c r="P10" s="21" t="str">
        <f t="shared" si="9"/>
        <v/>
      </c>
    </row>
    <row r="11" spans="1:16" x14ac:dyDescent="0.35">
      <c r="A11" s="14">
        <v>8</v>
      </c>
      <c r="B11" s="21"/>
      <c r="C11" s="21"/>
      <c r="D11" s="21" t="str">
        <f>IF(B11=0,"",(B11-$B$3)*(1-'VOL and Customer Data'!$B$5*10^(-6)*('Temperature Results'!$D$19-'VOL and Customer Data'!$B$7)))</f>
        <v/>
      </c>
      <c r="E11" s="21" t="str">
        <f>IF(C11=0,"",(C11-$C$3)*(1-'VOL and Customer Data'!$B$5*10^(-6)*('Temperature Results'!$E$20-'VOL and Customer Data'!$B$7)))</f>
        <v/>
      </c>
      <c r="F11" s="21" t="str">
        <f t="shared" si="0"/>
        <v/>
      </c>
      <c r="G11" s="30"/>
      <c r="H11" s="22" t="str">
        <f t="shared" si="1"/>
        <v/>
      </c>
      <c r="I11" s="22">
        <f t="shared" si="2"/>
        <v>0</v>
      </c>
      <c r="J11" s="21">
        <f t="shared" si="3"/>
        <v>0</v>
      </c>
      <c r="K11" s="21">
        <f t="shared" si="4"/>
        <v>0.2</v>
      </c>
      <c r="L11" s="21">
        <f t="shared" si="5"/>
        <v>0.32</v>
      </c>
      <c r="M11">
        <f t="shared" si="6"/>
        <v>0.08</v>
      </c>
      <c r="N11" t="str">
        <f t="shared" si="7"/>
        <v/>
      </c>
      <c r="O11" s="21" t="str">
        <f t="shared" si="8"/>
        <v/>
      </c>
      <c r="P11" s="21" t="str">
        <f t="shared" si="9"/>
        <v/>
      </c>
    </row>
    <row r="12" spans="1:16" x14ac:dyDescent="0.35">
      <c r="A12" s="14">
        <v>9</v>
      </c>
      <c r="B12" s="22"/>
      <c r="C12" s="21"/>
      <c r="D12" s="18" t="str">
        <f>IF(B12=0,"",(B12-$B$3)*(1-'VOL and Customer Data'!$B$5*10^(-6)*('Temperature Results'!$D$19-'VOL and Customer Data'!$B$7)))</f>
        <v/>
      </c>
      <c r="E12" s="18" t="str">
        <f>IF(C12=0,"",(C12-$C$3)*(1-'VOL and Customer Data'!$B$5*10^(-6)*('Temperature Results'!$E$20-'VOL and Customer Data'!$B$7)))</f>
        <v/>
      </c>
      <c r="F12" s="21" t="str">
        <f t="shared" si="0"/>
        <v/>
      </c>
      <c r="G12" s="30"/>
      <c r="H12" s="22" t="str">
        <f t="shared" si="1"/>
        <v/>
      </c>
      <c r="I12" s="22">
        <f t="shared" si="2"/>
        <v>0</v>
      </c>
      <c r="J12" s="21">
        <f t="shared" si="3"/>
        <v>0</v>
      </c>
      <c r="K12" s="21">
        <f t="shared" si="4"/>
        <v>0.2</v>
      </c>
      <c r="L12" s="21">
        <f t="shared" si="5"/>
        <v>0.32</v>
      </c>
      <c r="M12">
        <f t="shared" si="6"/>
        <v>0.08</v>
      </c>
      <c r="N12" t="str">
        <f t="shared" si="7"/>
        <v/>
      </c>
      <c r="O12" s="21" t="str">
        <f t="shared" si="8"/>
        <v/>
      </c>
      <c r="P12" s="21" t="str">
        <f t="shared" si="9"/>
        <v/>
      </c>
    </row>
    <row r="13" spans="1:16" x14ac:dyDescent="0.35">
      <c r="A13" s="14">
        <v>10</v>
      </c>
      <c r="B13" s="21"/>
      <c r="C13" s="21"/>
      <c r="D13" s="18" t="str">
        <f>IF(B13=0,"",(B13-$B$3)*(1-'VOL and Customer Data'!$B$5*10^(-6)*('Temperature Results'!$D$19-'VOL and Customer Data'!$B$7)))</f>
        <v/>
      </c>
      <c r="E13" s="10" t="str">
        <f>IF(C13=0,"",(C13-$C$3)*(1-'VOL and Customer Data'!$B$5*10^(-6)*('Temperature Results'!$E$20-'VOL and Customer Data'!$B$7)))</f>
        <v/>
      </c>
      <c r="F13" s="21" t="str">
        <f t="shared" si="0"/>
        <v/>
      </c>
      <c r="G13" s="30"/>
      <c r="H13" s="22" t="str">
        <f t="shared" si="1"/>
        <v/>
      </c>
      <c r="I13" s="22">
        <f t="shared" si="2"/>
        <v>0</v>
      </c>
      <c r="J13" s="21">
        <f t="shared" si="3"/>
        <v>0</v>
      </c>
      <c r="K13" s="21">
        <f t="shared" si="4"/>
        <v>0.2</v>
      </c>
      <c r="L13" s="21">
        <f t="shared" si="5"/>
        <v>0.32</v>
      </c>
      <c r="M13">
        <f t="shared" si="6"/>
        <v>0.08</v>
      </c>
      <c r="N13" t="str">
        <f t="shared" si="7"/>
        <v/>
      </c>
      <c r="O13" s="21" t="str">
        <f t="shared" si="8"/>
        <v/>
      </c>
      <c r="P13" s="21" t="str">
        <f t="shared" si="9"/>
        <v/>
      </c>
    </row>
    <row r="14" spans="1:16" x14ac:dyDescent="0.35">
      <c r="A14" s="14">
        <v>11</v>
      </c>
      <c r="B14" s="22"/>
      <c r="C14" s="21"/>
      <c r="D14" s="18" t="str">
        <f>IF(B14=0,"",(B14-$B$3)*(1-'VOL and Customer Data'!$B$5*10^(-6)*('Temperature Results'!$D$19-'VOL and Customer Data'!$B$7)))</f>
        <v/>
      </c>
      <c r="E14" s="10" t="str">
        <f>IF(C14=0,"",(C14-$C$3)*(1-'VOL and Customer Data'!$B$5*10^(-6)*('Temperature Results'!$E$20-'VOL and Customer Data'!$B$7)))</f>
        <v/>
      </c>
      <c r="F14" s="21" t="str">
        <f t="shared" si="0"/>
        <v/>
      </c>
      <c r="G14" s="30"/>
      <c r="H14" s="22" t="str">
        <f t="shared" si="1"/>
        <v/>
      </c>
      <c r="I14" s="22">
        <f t="shared" si="2"/>
        <v>0</v>
      </c>
      <c r="J14" s="21">
        <f t="shared" si="3"/>
        <v>0</v>
      </c>
      <c r="K14" s="21">
        <f t="shared" si="4"/>
        <v>0.2</v>
      </c>
      <c r="L14" s="21">
        <f t="shared" si="5"/>
        <v>0.32</v>
      </c>
      <c r="M14">
        <f t="shared" si="6"/>
        <v>0.08</v>
      </c>
      <c r="N14" t="str">
        <f t="shared" si="7"/>
        <v/>
      </c>
      <c r="O14" s="21" t="str">
        <f t="shared" si="8"/>
        <v/>
      </c>
      <c r="P14" s="21" t="str">
        <f t="shared" si="9"/>
        <v/>
      </c>
    </row>
    <row r="15" spans="1:16" x14ac:dyDescent="0.35">
      <c r="A15" s="14">
        <v>12</v>
      </c>
      <c r="B15" s="21"/>
      <c r="C15" s="21"/>
      <c r="D15" s="18" t="str">
        <f>IF(B15=0,"",(B15-$B$3)*(1-'VOL and Customer Data'!$B$5*10^(-6)*('Temperature Results'!$D$19-'VOL and Customer Data'!$B$7)))</f>
        <v/>
      </c>
      <c r="E15" s="10" t="str">
        <f>IF(C15=0,"",(C15-$C$3)*(1-'VOL and Customer Data'!$B$5*10^(-6)*('Temperature Results'!$E$20-'VOL and Customer Data'!$B$7)))</f>
        <v/>
      </c>
      <c r="F15" s="21" t="str">
        <f t="shared" si="0"/>
        <v/>
      </c>
      <c r="G15" s="30"/>
      <c r="H15" s="22" t="str">
        <f t="shared" si="1"/>
        <v/>
      </c>
      <c r="I15" s="22">
        <f t="shared" si="2"/>
        <v>0</v>
      </c>
      <c r="J15" s="21">
        <f t="shared" si="3"/>
        <v>0</v>
      </c>
      <c r="K15" s="21">
        <f t="shared" si="4"/>
        <v>0.2</v>
      </c>
      <c r="L15" s="21">
        <f t="shared" si="5"/>
        <v>0.32</v>
      </c>
      <c r="M15">
        <f t="shared" si="6"/>
        <v>0.08</v>
      </c>
      <c r="N15" t="str">
        <f t="shared" si="7"/>
        <v/>
      </c>
      <c r="O15" s="21" t="str">
        <f t="shared" si="8"/>
        <v/>
      </c>
      <c r="P15" s="21" t="str">
        <f t="shared" si="9"/>
        <v/>
      </c>
    </row>
    <row r="16" spans="1:16" x14ac:dyDescent="0.35">
      <c r="A16" s="14">
        <v>13</v>
      </c>
      <c r="B16" s="22"/>
      <c r="C16" s="21"/>
      <c r="D16" s="18" t="str">
        <f>IF(B16=0,"",(B16-$B$3)*(1-'VOL and Customer Data'!$B$5*10^(-6)*('Temperature Results'!$D$19-'VOL and Customer Data'!$B$7)))</f>
        <v/>
      </c>
      <c r="E16" s="10" t="str">
        <f>IF(C16=0,"",(C16-$C$3)*(1-'VOL and Customer Data'!$B$5*10^(-6)*('Temperature Results'!$E$20-'VOL and Customer Data'!$B$7)))</f>
        <v/>
      </c>
      <c r="F16" s="21" t="str">
        <f t="shared" si="0"/>
        <v/>
      </c>
      <c r="G16" s="30"/>
      <c r="H16" s="22" t="str">
        <f t="shared" si="1"/>
        <v/>
      </c>
      <c r="I16" s="22">
        <f t="shared" si="2"/>
        <v>0</v>
      </c>
      <c r="J16" s="21">
        <f t="shared" si="3"/>
        <v>0</v>
      </c>
      <c r="K16" s="21">
        <f t="shared" si="4"/>
        <v>0.2</v>
      </c>
      <c r="L16" s="21">
        <f t="shared" si="5"/>
        <v>0.32</v>
      </c>
      <c r="M16">
        <f t="shared" si="6"/>
        <v>0.08</v>
      </c>
      <c r="N16" t="str">
        <f t="shared" si="7"/>
        <v/>
      </c>
      <c r="O16" s="21" t="str">
        <f t="shared" si="8"/>
        <v/>
      </c>
      <c r="P16" s="21" t="str">
        <f t="shared" si="9"/>
        <v/>
      </c>
    </row>
    <row r="17" spans="1:16" x14ac:dyDescent="0.35">
      <c r="A17" s="14">
        <v>14</v>
      </c>
      <c r="B17" s="21"/>
      <c r="C17" s="21"/>
      <c r="D17" s="18" t="str">
        <f>IF(B17=0,"",(B17-$B$3)*(1-'VOL and Customer Data'!$B$5*10^(-6)*('Temperature Results'!$D$19-'VOL and Customer Data'!$B$7)))</f>
        <v/>
      </c>
      <c r="E17" s="10" t="str">
        <f>IF(C17=0,"",(C17-$C$3)*(1-'VOL and Customer Data'!$B$5*10^(-6)*('Temperature Results'!$E$20-'VOL and Customer Data'!$B$7)))</f>
        <v/>
      </c>
      <c r="F17" s="21" t="str">
        <f t="shared" si="0"/>
        <v/>
      </c>
      <c r="G17" s="30"/>
      <c r="H17" s="22" t="str">
        <f t="shared" si="1"/>
        <v/>
      </c>
      <c r="I17" s="22">
        <f t="shared" si="2"/>
        <v>0</v>
      </c>
      <c r="J17" s="21">
        <f t="shared" si="3"/>
        <v>0</v>
      </c>
      <c r="K17" s="21">
        <f t="shared" si="4"/>
        <v>0.2</v>
      </c>
      <c r="L17" s="21">
        <f t="shared" si="5"/>
        <v>0.32</v>
      </c>
      <c r="M17">
        <f t="shared" si="6"/>
        <v>0.08</v>
      </c>
      <c r="N17" t="str">
        <f t="shared" si="7"/>
        <v/>
      </c>
      <c r="O17" s="21" t="str">
        <f t="shared" si="8"/>
        <v/>
      </c>
      <c r="P17" s="21" t="str">
        <f t="shared" si="9"/>
        <v/>
      </c>
    </row>
    <row r="18" spans="1:16" x14ac:dyDescent="0.35">
      <c r="A18" s="14">
        <v>15</v>
      </c>
      <c r="B18" s="22"/>
      <c r="C18" s="21"/>
      <c r="D18" s="18" t="str">
        <f>IF(B18=0,"",(B18-$B$3)*(1-'VOL and Customer Data'!$B$5*10^(-6)*('Temperature Results'!$D$19-'VOL and Customer Data'!$B$7)))</f>
        <v/>
      </c>
      <c r="E18" s="10" t="str">
        <f>IF(C18=0,"",(C18-$C$3)*(1-'VOL and Customer Data'!$B$5*10^(-6)*('Temperature Results'!$E$20-'VOL and Customer Data'!$B$7)))</f>
        <v/>
      </c>
      <c r="F18" s="21" t="str">
        <f t="shared" si="0"/>
        <v/>
      </c>
      <c r="G18" s="30"/>
      <c r="H18" s="22" t="str">
        <f t="shared" si="1"/>
        <v/>
      </c>
      <c r="I18" s="22">
        <f t="shared" si="2"/>
        <v>0</v>
      </c>
      <c r="J18" s="21">
        <f t="shared" si="3"/>
        <v>0</v>
      </c>
      <c r="K18" s="21">
        <f t="shared" si="4"/>
        <v>0.2</v>
      </c>
      <c r="L18" s="21">
        <f t="shared" si="5"/>
        <v>0.32</v>
      </c>
      <c r="M18">
        <f t="shared" si="6"/>
        <v>0.08</v>
      </c>
      <c r="N18" t="str">
        <f t="shared" si="7"/>
        <v/>
      </c>
      <c r="O18" s="21" t="str">
        <f t="shared" si="8"/>
        <v/>
      </c>
      <c r="P18" s="21" t="str">
        <f t="shared" si="9"/>
        <v/>
      </c>
    </row>
    <row r="19" spans="1:16" x14ac:dyDescent="0.35">
      <c r="A19" s="14">
        <v>16</v>
      </c>
      <c r="B19" s="21"/>
      <c r="C19" s="21"/>
      <c r="D19" s="18" t="str">
        <f>IF(B19=0,"",(B19-$B$3)*(1-'VOL and Customer Data'!$B$5*10^(-6)*('Temperature Results'!$D$19-'VOL and Customer Data'!$B$7)))</f>
        <v/>
      </c>
      <c r="E19" s="10" t="str">
        <f>IF(C19=0,"",(C19-$C$3)*(1-'VOL and Customer Data'!$B$5*10^(-6)*('Temperature Results'!$E$20-'VOL and Customer Data'!$B$7)))</f>
        <v/>
      </c>
      <c r="F19" s="21" t="str">
        <f t="shared" si="0"/>
        <v/>
      </c>
      <c r="G19" s="30"/>
      <c r="H19" s="22" t="str">
        <f t="shared" si="1"/>
        <v/>
      </c>
      <c r="I19" s="22">
        <f t="shared" si="2"/>
        <v>0</v>
      </c>
      <c r="J19" s="21">
        <f t="shared" si="3"/>
        <v>0</v>
      </c>
      <c r="K19" s="21">
        <f t="shared" si="4"/>
        <v>0.2</v>
      </c>
      <c r="L19" s="21">
        <f t="shared" si="5"/>
        <v>0.32</v>
      </c>
      <c r="M19">
        <f t="shared" si="6"/>
        <v>0.08</v>
      </c>
      <c r="N19" t="str">
        <f t="shared" si="7"/>
        <v/>
      </c>
      <c r="O19" s="21" t="str">
        <f t="shared" si="8"/>
        <v/>
      </c>
      <c r="P19" s="21" t="str">
        <f t="shared" si="9"/>
        <v/>
      </c>
    </row>
    <row r="20" spans="1:16" x14ac:dyDescent="0.35">
      <c r="A20" s="14">
        <v>17</v>
      </c>
      <c r="B20" s="22"/>
      <c r="C20" s="21"/>
      <c r="D20" s="18" t="str">
        <f>IF(B20=0,"",(B20-$B$3)*(1-'VOL and Customer Data'!$B$5*10^(-6)*('Temperature Results'!$D$19-'VOL and Customer Data'!$B$7)))</f>
        <v/>
      </c>
      <c r="E20" s="10" t="str">
        <f>IF(C20=0,"",(C20-$C$3)*(1-'VOL and Customer Data'!$B$5*10^(-6)*('Temperature Results'!$E$20-'VOL and Customer Data'!$B$7)))</f>
        <v/>
      </c>
      <c r="F20" s="21" t="str">
        <f t="shared" si="0"/>
        <v/>
      </c>
      <c r="G20" s="30"/>
      <c r="H20" s="22" t="str">
        <f t="shared" si="1"/>
        <v/>
      </c>
      <c r="I20" s="22">
        <f t="shared" si="2"/>
        <v>0</v>
      </c>
      <c r="J20" s="21">
        <f t="shared" si="3"/>
        <v>0</v>
      </c>
      <c r="K20" s="21">
        <f t="shared" si="4"/>
        <v>0.2</v>
      </c>
      <c r="L20" s="21">
        <f t="shared" si="5"/>
        <v>0.32</v>
      </c>
      <c r="M20">
        <f t="shared" si="6"/>
        <v>0.08</v>
      </c>
      <c r="N20" t="str">
        <f t="shared" si="7"/>
        <v/>
      </c>
      <c r="O20" s="21" t="str">
        <f t="shared" si="8"/>
        <v/>
      </c>
      <c r="P20" s="21" t="str">
        <f t="shared" si="9"/>
        <v/>
      </c>
    </row>
    <row r="21" spans="1:16" x14ac:dyDescent="0.35">
      <c r="A21" s="14">
        <v>18</v>
      </c>
      <c r="B21" s="21"/>
      <c r="C21" s="21"/>
      <c r="D21" s="18" t="str">
        <f>IF(B21=0,"",(B21-$B$3)*(1-'VOL and Customer Data'!$B$5*10^(-6)*('Temperature Results'!$D$19-'VOL and Customer Data'!$B$7)))</f>
        <v/>
      </c>
      <c r="E21" s="10" t="str">
        <f>IF(C21=0,"",(C21-$C$3)*(1-'VOL and Customer Data'!$B$5*10^(-6)*('Temperature Results'!$E$20-'VOL and Customer Data'!$B$7)))</f>
        <v/>
      </c>
      <c r="F21" s="21" t="str">
        <f t="shared" si="0"/>
        <v/>
      </c>
      <c r="G21" s="30"/>
      <c r="H21" s="22" t="str">
        <f t="shared" si="1"/>
        <v/>
      </c>
      <c r="I21" s="22">
        <f t="shared" si="2"/>
        <v>0</v>
      </c>
      <c r="J21" s="21">
        <f t="shared" si="3"/>
        <v>0</v>
      </c>
      <c r="K21" s="21">
        <f t="shared" si="4"/>
        <v>0.2</v>
      </c>
      <c r="L21" s="21">
        <f t="shared" si="5"/>
        <v>0.32</v>
      </c>
      <c r="M21">
        <f t="shared" si="6"/>
        <v>0.08</v>
      </c>
      <c r="N21" t="str">
        <f t="shared" si="7"/>
        <v/>
      </c>
      <c r="O21" s="21" t="str">
        <f t="shared" si="8"/>
        <v/>
      </c>
      <c r="P21" s="21" t="str">
        <f t="shared" si="9"/>
        <v/>
      </c>
    </row>
    <row r="22" spans="1:16" ht="15" x14ac:dyDescent="0.4">
      <c r="A22" s="13" t="s">
        <v>7</v>
      </c>
      <c r="B22" s="22"/>
      <c r="C22" s="21"/>
      <c r="H22" s="22" t="str">
        <f t="shared" si="1"/>
        <v/>
      </c>
      <c r="I22" s="22"/>
      <c r="O22" s="21" t="str">
        <f t="shared" si="8"/>
        <v/>
      </c>
    </row>
    <row r="23" spans="1:16" ht="15" x14ac:dyDescent="0.4">
      <c r="A23" s="15"/>
      <c r="B23" s="16"/>
    </row>
    <row r="24" spans="1:16" ht="30" x14ac:dyDescent="0.4">
      <c r="A24" s="19" t="s">
        <v>28</v>
      </c>
      <c r="B24" s="8"/>
      <c r="D24" s="19" t="s">
        <v>17</v>
      </c>
    </row>
    <row r="25" spans="1:16" ht="30" x14ac:dyDescent="0.4">
      <c r="A25" s="19" t="s">
        <v>29</v>
      </c>
      <c r="D25" s="19" t="s">
        <v>18</v>
      </c>
    </row>
    <row r="26" spans="1:16" ht="30" x14ac:dyDescent="0.4">
      <c r="A26" s="19" t="s">
        <v>30</v>
      </c>
      <c r="D26" s="19" t="s">
        <v>26</v>
      </c>
    </row>
    <row r="27" spans="1:16" ht="15" x14ac:dyDescent="0.4">
      <c r="A27" s="19" t="s">
        <v>34</v>
      </c>
      <c r="D27" s="19" t="s">
        <v>38</v>
      </c>
    </row>
    <row r="28" spans="1:16" ht="30" x14ac:dyDescent="0.4">
      <c r="A28" s="19" t="s">
        <v>44</v>
      </c>
    </row>
    <row r="29" spans="1:16" ht="15.75" hidden="1" customHeight="1" x14ac:dyDescent="0.35"/>
    <row r="30" spans="1:16" ht="15.75" hidden="1" customHeight="1" x14ac:dyDescent="0.35"/>
    <row r="31" spans="1:16" hidden="1" x14ac:dyDescent="0.35">
      <c r="B31" s="12"/>
    </row>
    <row r="32" spans="1:16" hidden="1" x14ac:dyDescent="0.35">
      <c r="B32" s="12"/>
    </row>
    <row r="33" spans="2:2" hidden="1" x14ac:dyDescent="0.35">
      <c r="B33" s="12"/>
    </row>
    <row r="34" spans="2:2" hidden="1" x14ac:dyDescent="0.35">
      <c r="B34" s="12"/>
    </row>
    <row r="35" spans="2:2" hidden="1" x14ac:dyDescent="0.35">
      <c r="B35" s="12"/>
    </row>
    <row r="36" spans="2:2" hidden="1" x14ac:dyDescent="0.35">
      <c r="B36" s="12"/>
    </row>
    <row r="37" spans="2:2" hidden="1" x14ac:dyDescent="0.35">
      <c r="B37" s="12"/>
    </row>
    <row r="38" spans="2:2" hidden="1" x14ac:dyDescent="0.35">
      <c r="B38" s="12"/>
    </row>
    <row r="39" spans="2:2" hidden="1" x14ac:dyDescent="0.35">
      <c r="B39" s="12"/>
    </row>
    <row r="40" spans="2:2" hidden="1" x14ac:dyDescent="0.35">
      <c r="B40" s="12"/>
    </row>
    <row r="41" spans="2:2" hidden="1" x14ac:dyDescent="0.35">
      <c r="B41" s="12"/>
    </row>
    <row r="42" spans="2:2" hidden="1" x14ac:dyDescent="0.35">
      <c r="B42" s="12"/>
    </row>
    <row r="43" spans="2:2" hidden="1" x14ac:dyDescent="0.35">
      <c r="B43" s="12"/>
    </row>
    <row r="44" spans="2:2" hidden="1" x14ac:dyDescent="0.35">
      <c r="B44" s="12"/>
    </row>
    <row r="45" spans="2:2" hidden="1" x14ac:dyDescent="0.35">
      <c r="B45" s="12"/>
    </row>
    <row r="46" spans="2:2" hidden="1" x14ac:dyDescent="0.35">
      <c r="B46" s="12"/>
    </row>
    <row r="47" spans="2:2" hidden="1" x14ac:dyDescent="0.35">
      <c r="B47" s="12"/>
    </row>
    <row r="48" spans="2:2" hidden="1" x14ac:dyDescent="0.35">
      <c r="B48" s="12"/>
    </row>
    <row r="49" spans="2:2" hidden="1" x14ac:dyDescent="0.35">
      <c r="B49" s="12"/>
    </row>
    <row r="50" spans="2:2" hidden="1" x14ac:dyDescent="0.35">
      <c r="B50" s="12"/>
    </row>
    <row r="51" spans="2:2" hidden="1" x14ac:dyDescent="0.35">
      <c r="B51" s="12"/>
    </row>
    <row r="52" spans="2:2" hidden="1" x14ac:dyDescent="0.35">
      <c r="B52" s="12"/>
    </row>
    <row r="53" spans="2:2" hidden="1" x14ac:dyDescent="0.35">
      <c r="B53" s="12"/>
    </row>
    <row r="54" spans="2:2" hidden="1" x14ac:dyDescent="0.35">
      <c r="B54" s="12"/>
    </row>
    <row r="55" spans="2:2" hidden="1" x14ac:dyDescent="0.35">
      <c r="B55" s="12"/>
    </row>
    <row r="56" spans="2:2" hidden="1" x14ac:dyDescent="0.35">
      <c r="B56" s="12"/>
    </row>
    <row r="57" spans="2:2" hidden="1" x14ac:dyDescent="0.35">
      <c r="B57" s="12"/>
    </row>
    <row r="58" spans="2:2" hidden="1" x14ac:dyDescent="0.35">
      <c r="B58" s="12"/>
    </row>
    <row r="59" spans="2:2" hidden="1" x14ac:dyDescent="0.35">
      <c r="B59" s="12"/>
    </row>
    <row r="60" spans="2:2" hidden="1" x14ac:dyDescent="0.35">
      <c r="B60" s="12"/>
    </row>
    <row r="61" spans="2:2" hidden="1" x14ac:dyDescent="0.35">
      <c r="B61" s="12"/>
    </row>
    <row r="62" spans="2:2" hidden="1" x14ac:dyDescent="0.35">
      <c r="B62" s="12"/>
    </row>
    <row r="63" spans="2:2" hidden="1" x14ac:dyDescent="0.35">
      <c r="B63" s="12"/>
    </row>
    <row r="64" spans="2:2" hidden="1" x14ac:dyDescent="0.35">
      <c r="B64" s="12"/>
    </row>
    <row r="65" spans="2:2" hidden="1" x14ac:dyDescent="0.35">
      <c r="B65" s="12"/>
    </row>
    <row r="66" spans="2:2" hidden="1" x14ac:dyDescent="0.35">
      <c r="B66" s="12"/>
    </row>
    <row r="67" spans="2:2" hidden="1" x14ac:dyDescent="0.35">
      <c r="B67" s="12"/>
    </row>
    <row r="68" spans="2:2" hidden="1" x14ac:dyDescent="0.35">
      <c r="B68" s="12"/>
    </row>
    <row r="69" spans="2:2" hidden="1" x14ac:dyDescent="0.35">
      <c r="B69" s="12"/>
    </row>
    <row r="70" spans="2:2" hidden="1" x14ac:dyDescent="0.35">
      <c r="B70" s="12"/>
    </row>
    <row r="71" spans="2:2" hidden="1" x14ac:dyDescent="0.35">
      <c r="B71" s="12"/>
    </row>
    <row r="72" spans="2:2" hidden="1" x14ac:dyDescent="0.35">
      <c r="B72" s="12"/>
    </row>
    <row r="73" spans="2:2" hidden="1" x14ac:dyDescent="0.35">
      <c r="B73" s="12"/>
    </row>
    <row r="74" spans="2:2" hidden="1" x14ac:dyDescent="0.35">
      <c r="B74" s="12"/>
    </row>
    <row r="75" spans="2:2" hidden="1" x14ac:dyDescent="0.35">
      <c r="B75" s="12"/>
    </row>
    <row r="76" spans="2:2" hidden="1" x14ac:dyDescent="0.35">
      <c r="B76" s="12"/>
    </row>
    <row r="77" spans="2:2" hidden="1" x14ac:dyDescent="0.35">
      <c r="B77" s="12"/>
    </row>
    <row r="78" spans="2:2" hidden="1" x14ac:dyDescent="0.35">
      <c r="B78" s="12"/>
    </row>
    <row r="79" spans="2:2" hidden="1" x14ac:dyDescent="0.35">
      <c r="B79" s="12"/>
    </row>
  </sheetData>
  <mergeCells count="6">
    <mergeCell ref="K1:M1"/>
    <mergeCell ref="G1:G2"/>
    <mergeCell ref="H1:H2"/>
    <mergeCell ref="D1:E1"/>
    <mergeCell ref="D2:E2"/>
    <mergeCell ref="F1:F2"/>
  </mergeCells>
  <phoneticPr fontId="0" type="noConversion"/>
  <printOptions horizontalCentered="1" verticalCentered="1" gridLines="1"/>
  <pageMargins left="0.74803149606299213" right="0.74803149606299213" top="0.98425196850393704" bottom="0.98425196850393704" header="0.51181102362204722" footer="0.51181102362204722"/>
  <pageSetup paperSize="9" scale="60" orientation="landscape" r:id="rId1"/>
  <headerFooter alignWithMargins="0">
    <oddHeader>&amp;C&amp;F</oddHeader>
    <oddFooter>&amp;A&amp;RS:\mqu\Length Results\Flexi\test 29 Jan 2003 16-32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C10" sqref="C10"/>
    </sheetView>
  </sheetViews>
  <sheetFormatPr defaultColWidth="0" defaultRowHeight="12.75" zeroHeight="1" x14ac:dyDescent="0.35"/>
  <cols>
    <col min="1" max="1" width="41.265625" customWidth="1"/>
    <col min="2" max="2" width="36" style="12" customWidth="1"/>
    <col min="3" max="3" width="25.3984375" bestFit="1" customWidth="1"/>
  </cols>
  <sheetData>
    <row r="1" spans="1:2" ht="13.9" x14ac:dyDescent="0.4">
      <c r="A1" s="5" t="s">
        <v>8</v>
      </c>
      <c r="B1" s="24"/>
    </row>
    <row r="2" spans="1:2" ht="13.9" x14ac:dyDescent="0.4">
      <c r="A2" s="5" t="s">
        <v>9</v>
      </c>
      <c r="B2" s="24"/>
    </row>
    <row r="3" spans="1:2" ht="13.9" x14ac:dyDescent="0.4">
      <c r="A3" s="5" t="s">
        <v>10</v>
      </c>
      <c r="B3" s="24"/>
    </row>
    <row r="4" spans="1:2" ht="13.9" x14ac:dyDescent="0.4">
      <c r="A4" s="5" t="s">
        <v>11</v>
      </c>
      <c r="B4" s="24"/>
    </row>
    <row r="5" spans="1:2" ht="15.75" x14ac:dyDescent="0.4">
      <c r="A5" s="5" t="s">
        <v>45</v>
      </c>
      <c r="B5" s="24"/>
    </row>
    <row r="6" spans="1:2" ht="13.9" x14ac:dyDescent="0.4">
      <c r="A6" s="5" t="s">
        <v>21</v>
      </c>
      <c r="B6" s="26"/>
    </row>
    <row r="7" spans="1:2" ht="15.75" x14ac:dyDescent="0.4">
      <c r="A7" s="5" t="s">
        <v>46</v>
      </c>
      <c r="B7" s="24"/>
    </row>
    <row r="8" spans="1:2" ht="13.9" x14ac:dyDescent="0.4">
      <c r="A8" s="5" t="s">
        <v>19</v>
      </c>
      <c r="B8" s="24"/>
    </row>
    <row r="9" spans="1:2" ht="15.75" x14ac:dyDescent="0.4">
      <c r="A9" s="5" t="s">
        <v>47</v>
      </c>
      <c r="B9" s="27" t="e">
        <f>ROUND('Temperature Results'!B16,3)</f>
        <v>#DIV/0!</v>
      </c>
    </row>
    <row r="10" spans="1:2" ht="13.9" x14ac:dyDescent="0.4">
      <c r="A10" s="5" t="s">
        <v>48</v>
      </c>
      <c r="B10" s="24"/>
    </row>
    <row r="11" spans="1:2" ht="13.9" x14ac:dyDescent="0.4">
      <c r="A11" s="5" t="s">
        <v>49</v>
      </c>
      <c r="B11" s="24"/>
    </row>
    <row r="12" spans="1:2" x14ac:dyDescent="0.35">
      <c r="B12" s="27"/>
    </row>
    <row r="13" spans="1:2" ht="13.9" x14ac:dyDescent="0.4">
      <c r="A13" s="5" t="s">
        <v>12</v>
      </c>
      <c r="B13" s="28" t="e">
        <f>ROUND(B14,1)</f>
        <v>#DIV/0!</v>
      </c>
    </row>
    <row r="14" spans="1:2" hidden="1" x14ac:dyDescent="0.35">
      <c r="B14" s="27" t="e">
        <f>((10^12)/(B19+10^6))-999000</f>
        <v>#DIV/0!</v>
      </c>
    </row>
    <row r="15" spans="1:2" hidden="1" x14ac:dyDescent="0.35">
      <c r="B15" s="27"/>
    </row>
    <row r="16" spans="1:2" ht="13.9" hidden="1" x14ac:dyDescent="0.4">
      <c r="A16" s="5" t="s">
        <v>13</v>
      </c>
      <c r="B16" s="27">
        <f>B11/1.33322</f>
        <v>0</v>
      </c>
    </row>
    <row r="17" spans="1:2" ht="13.9" hidden="1" x14ac:dyDescent="0.4">
      <c r="A17" s="5" t="s">
        <v>14</v>
      </c>
      <c r="B17" s="27" t="e">
        <f>(1+(0.003661*B9))</f>
        <v>#DIV/0!</v>
      </c>
    </row>
    <row r="18" spans="1:2" ht="13.9" hidden="1" x14ac:dyDescent="0.4">
      <c r="A18" s="5" t="s">
        <v>15</v>
      </c>
      <c r="B18" s="27" t="e">
        <f>(3.033*10^-3*B10*(EXP(0.057627*B9)))</f>
        <v>#DIV/0!</v>
      </c>
    </row>
    <row r="19" spans="1:2" ht="13.9" hidden="1" x14ac:dyDescent="0.4">
      <c r="A19" s="5" t="s">
        <v>16</v>
      </c>
      <c r="B19" s="27" t="e">
        <f>((0.3836391*B16)*(1+(10^-6*B16*(0.817-(0.0133*B9)))))/B17-B18</f>
        <v>#DIV/0!</v>
      </c>
    </row>
    <row r="20" spans="1:2" ht="13.9" hidden="1" x14ac:dyDescent="0.4">
      <c r="A20" s="5"/>
      <c r="B20" s="27"/>
    </row>
  </sheetData>
  <phoneticPr fontId="0" type="noConversion"/>
  <printOptions horizontalCentered="1" verticalCentered="1" gridLines="1"/>
  <pageMargins left="0.74803149606299213" right="0.74803149606299213" top="0.98425196850393704" bottom="0.98425196850393704" header="0.51181102362204722" footer="0.51181102362204722"/>
  <pageSetup paperSize="9" scale="80" orientation="landscape" r:id="rId1"/>
  <headerFooter alignWithMargins="0">
    <oddHeader>&amp;C&amp;F</oddHeader>
    <oddFooter>&amp;C&amp;A&amp;RS:\mqu\Length Results\Flexi\test 29 Jan 2003 16-32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Temperature Results Uncorrected</vt:lpstr>
      <vt:lpstr>Temperature Results</vt:lpstr>
      <vt:lpstr>Measurement Results</vt:lpstr>
      <vt:lpstr>VOL and Customer Data</vt:lpstr>
      <vt:lpstr>'Measurement Results'!Print_Area</vt:lpstr>
      <vt:lpstr>'Temperature Results'!Print_Area</vt:lpstr>
      <vt:lpstr>'Temperature Results Uncorrected'!Print_Area</vt:lpstr>
      <vt:lpstr>'VOL and Customer Data'!Print_Area</vt:lpstr>
    </vt:vector>
  </TitlesOfParts>
  <Company>Nat. Weights &amp; Measures Lab.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nwml</dc:creator>
  <cp:lastModifiedBy>mike hunt</cp:lastModifiedBy>
  <cp:lastPrinted>2003-01-29T16:37:48Z</cp:lastPrinted>
  <dcterms:created xsi:type="dcterms:W3CDTF">2001-12-14T08:54:48Z</dcterms:created>
  <dcterms:modified xsi:type="dcterms:W3CDTF">2024-03-04T08:19:36Z</dcterms:modified>
</cp:coreProperties>
</file>