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ef" sheetId="2" r:id="rId5"/>
    <sheet state="visible" name="Analytics(To be solved)" sheetId="3" r:id="rId6"/>
    <sheet state="hidden" name="Questions" sheetId="4" r:id="rId7"/>
    <sheet state="hidden" name="Sheet5" sheetId="5" r:id="rId8"/>
  </sheets>
  <definedNames/>
  <calcPr/>
  <extLst>
    <ext uri="GoogleSheetsCustomDataVersion1">
      <go:sheetsCustomData xmlns:go="http://customooxmlschemas.google.com/" r:id="rId9" roundtripDataSignature="AMtx7mh+gMk9phwJ2ATqrfRLeymms3vjIA=="/>
    </ext>
  </extLst>
</workbook>
</file>

<file path=xl/sharedStrings.xml><?xml version="1.0" encoding="utf-8"?>
<sst xmlns="http://schemas.openxmlformats.org/spreadsheetml/2006/main" count="1762" uniqueCount="221">
  <si>
    <t>Distribution</t>
  </si>
  <si>
    <t>Key VAT</t>
  </si>
  <si>
    <t>Value Added Tax</t>
  </si>
  <si>
    <t>Category</t>
  </si>
  <si>
    <t>Product info</t>
  </si>
  <si>
    <t>Brand</t>
  </si>
  <si>
    <t>Brand Owner</t>
  </si>
  <si>
    <t>Brand Type</t>
  </si>
  <si>
    <t>Country</t>
  </si>
  <si>
    <t>continent</t>
  </si>
  <si>
    <t>Manufacturer</t>
  </si>
  <si>
    <t>Marketer</t>
  </si>
  <si>
    <t>Packaging Type</t>
  </si>
  <si>
    <t>Carton supplier</t>
  </si>
  <si>
    <t>Pack size</t>
  </si>
  <si>
    <t>Unit</t>
  </si>
  <si>
    <t>Pack size range</t>
  </si>
  <si>
    <t>Product Code</t>
  </si>
  <si>
    <t>Price</t>
  </si>
  <si>
    <t>Currency</t>
  </si>
  <si>
    <t>Promotion</t>
  </si>
  <si>
    <t>Facings</t>
  </si>
  <si>
    <t>Quantity</t>
  </si>
  <si>
    <t>Revised Brand</t>
  </si>
  <si>
    <t>Revised Pack Sizes</t>
  </si>
  <si>
    <t>Sales</t>
  </si>
  <si>
    <t>Still Chilled</t>
  </si>
  <si>
    <t>Juice</t>
  </si>
  <si>
    <t>Dom</t>
  </si>
  <si>
    <t>Isis</t>
  </si>
  <si>
    <t>Isis Co</t>
  </si>
  <si>
    <t>Egypt</t>
  </si>
  <si>
    <t>Bottle Glass</t>
  </si>
  <si>
    <t>n/a</t>
  </si>
  <si>
    <t>ml</t>
  </si>
  <si>
    <t>Family 601-1499</t>
  </si>
  <si>
    <t>EGP</t>
  </si>
  <si>
    <t>total_sale</t>
  </si>
  <si>
    <t>Pomrgranate</t>
  </si>
  <si>
    <t>Orange Juice</t>
  </si>
  <si>
    <t>Natural Juice Carob</t>
  </si>
  <si>
    <t>Isis Juice</t>
  </si>
  <si>
    <t>Isis co</t>
  </si>
  <si>
    <t>Natural Juice Pomegranate</t>
  </si>
  <si>
    <t>Natural Juice Doum</t>
  </si>
  <si>
    <t>Natural Juice Tamr Hendy</t>
  </si>
  <si>
    <t>Natural Juice Mango</t>
  </si>
  <si>
    <t>Still Ambient</t>
  </si>
  <si>
    <t>natural juice</t>
  </si>
  <si>
    <t>Libby's</t>
  </si>
  <si>
    <t>Nestlé Egypt SAE</t>
  </si>
  <si>
    <t>Lebanon</t>
  </si>
  <si>
    <t>Portion 251-360</t>
  </si>
  <si>
    <t>hibisicus</t>
  </si>
  <si>
    <t>Dili</t>
  </si>
  <si>
    <t>Best Buy</t>
  </si>
  <si>
    <t>Bottle PET</t>
  </si>
  <si>
    <t>tamr hendy</t>
  </si>
  <si>
    <t>Caroub</t>
  </si>
  <si>
    <t>Enab</t>
  </si>
  <si>
    <t>Aresous juice</t>
  </si>
  <si>
    <t>Lemon &amp; mint juice</t>
  </si>
  <si>
    <t>Grip fruit juice</t>
  </si>
  <si>
    <t>Pomegranate Juice without sugar</t>
  </si>
  <si>
    <t>Pomgranate juice</t>
  </si>
  <si>
    <t>Mango juice</t>
  </si>
  <si>
    <t>Mixed Juice</t>
  </si>
  <si>
    <t>Guava Juice</t>
  </si>
  <si>
    <t>Natural Juice Orange</t>
  </si>
  <si>
    <t xml:space="preserve">Natural Juice Peach </t>
  </si>
  <si>
    <t>Natural Juice Ennab</t>
  </si>
  <si>
    <t>Natural Juice Pomegranate with sugar</t>
  </si>
  <si>
    <t>Natural Juice Strawberry</t>
  </si>
  <si>
    <t>Natural Juice Pomegranate without sugar</t>
  </si>
  <si>
    <t>Fresh Juices</t>
  </si>
  <si>
    <t>Five Stars</t>
  </si>
  <si>
    <t>Fresh Juice</t>
  </si>
  <si>
    <t>Fresh</t>
  </si>
  <si>
    <t>Masafi</t>
  </si>
  <si>
    <t>Masafi UAE</t>
  </si>
  <si>
    <t>UAE</t>
  </si>
  <si>
    <t>Natural juice</t>
  </si>
  <si>
    <t>nectar juice</t>
  </si>
  <si>
    <t>Beyti</t>
  </si>
  <si>
    <t>International Co for Agro-Industrial Projects</t>
  </si>
  <si>
    <t>Carton</t>
  </si>
  <si>
    <t>SIG Combibloc</t>
  </si>
  <si>
    <t>Portion 151-200</t>
  </si>
  <si>
    <t>Juice without sugar</t>
  </si>
  <si>
    <t>Juhayna</t>
  </si>
  <si>
    <t>Juhayna Food Industries</t>
  </si>
  <si>
    <t>Juhayna Pure</t>
  </si>
  <si>
    <t>Juice Mixed</t>
  </si>
  <si>
    <t>Juice Guava</t>
  </si>
  <si>
    <t>Elopak</t>
  </si>
  <si>
    <t>Juice apple</t>
  </si>
  <si>
    <t>Grapes juice</t>
  </si>
  <si>
    <t>Guava juice</t>
  </si>
  <si>
    <t>natural juice without sugar</t>
  </si>
  <si>
    <t>Apple juice without sugar</t>
  </si>
  <si>
    <t>Orange Juice without sugar</t>
  </si>
  <si>
    <t>Pineapple Juice without sugar</t>
  </si>
  <si>
    <t>Mango juice without sugar</t>
  </si>
  <si>
    <t>Guava Juice without sugar</t>
  </si>
  <si>
    <t>natural juice pineapple</t>
  </si>
  <si>
    <t>Lamar</t>
  </si>
  <si>
    <t>Alexandria Agriculture Co</t>
  </si>
  <si>
    <t>Portion 361-600</t>
  </si>
  <si>
    <t>AGA</t>
  </si>
  <si>
    <t>Tetra Pak</t>
  </si>
  <si>
    <t>Ceasar</t>
  </si>
  <si>
    <t>Abou El Jawaeil Beverage</t>
  </si>
  <si>
    <t>Saudi Arabia</t>
  </si>
  <si>
    <t>Ceres</t>
  </si>
  <si>
    <t>Ceres Fruits Juice Co.</t>
  </si>
  <si>
    <t>South Africa</t>
  </si>
  <si>
    <t>Domety Slim</t>
  </si>
  <si>
    <t>Domety</t>
  </si>
  <si>
    <t>Portion 201-250</t>
  </si>
  <si>
    <t>El rabie</t>
  </si>
  <si>
    <t>Philicon</t>
  </si>
  <si>
    <t>Bulgaria</t>
  </si>
  <si>
    <t>Kean</t>
  </si>
  <si>
    <t>Kean Soft Drinks Co</t>
  </si>
  <si>
    <t>Cyprus</t>
  </si>
  <si>
    <t>Juice Pineapple</t>
  </si>
  <si>
    <t>natural juice grapes</t>
  </si>
  <si>
    <t>natural juice orange</t>
  </si>
  <si>
    <t>Pomegranate Natural Juice</t>
  </si>
  <si>
    <t>Grapes Natural Juice</t>
  </si>
  <si>
    <t>Pineapple Natural Juice</t>
  </si>
  <si>
    <t>Apple Natural Juice</t>
  </si>
  <si>
    <t>Orange Natural Juice</t>
  </si>
  <si>
    <t>Natural Pomegranate juice</t>
  </si>
  <si>
    <t>natural Grapes juice</t>
  </si>
  <si>
    <t>Pomegranate Juice</t>
  </si>
  <si>
    <t>Pineapple juice</t>
  </si>
  <si>
    <t>natural grapes juice</t>
  </si>
  <si>
    <t>natural apple juice</t>
  </si>
  <si>
    <t>natural Grapes Juice</t>
  </si>
  <si>
    <t>Pineapple Juice</t>
  </si>
  <si>
    <t>Grapes Juice</t>
  </si>
  <si>
    <t>Apple Juice</t>
  </si>
  <si>
    <t>Juice (other flavors)</t>
  </si>
  <si>
    <t>My Smoothie</t>
  </si>
  <si>
    <t>My Goodness A/S</t>
  </si>
  <si>
    <t>Sweden</t>
  </si>
  <si>
    <t>Rauch</t>
  </si>
  <si>
    <t>Rauch Company</t>
  </si>
  <si>
    <t>Austria</t>
  </si>
  <si>
    <t>Continent</t>
  </si>
  <si>
    <t>VAT</t>
  </si>
  <si>
    <t>North Africa</t>
  </si>
  <si>
    <t>Pepsi Co</t>
  </si>
  <si>
    <t>Still Chilled Egypt</t>
  </si>
  <si>
    <t>West Asia</t>
  </si>
  <si>
    <t>Nestle</t>
  </si>
  <si>
    <t>Still Ambient Lebanon</t>
  </si>
  <si>
    <t>Coke</t>
  </si>
  <si>
    <t>Still Ambient UAE</t>
  </si>
  <si>
    <t>Middle East</t>
  </si>
  <si>
    <t>Still Ambient Egypt</t>
  </si>
  <si>
    <t>Still Ambient Saudi Arabia</t>
  </si>
  <si>
    <t>East Euope</t>
  </si>
  <si>
    <t>Real Juice Co</t>
  </si>
  <si>
    <t>Still Ambient South Africa</t>
  </si>
  <si>
    <t>Central Europe</t>
  </si>
  <si>
    <t>Still Ambient Bulgaria</t>
  </si>
  <si>
    <t>Still Ambient Cyprus</t>
  </si>
  <si>
    <t>Still Ambient Sweden</t>
  </si>
  <si>
    <t>Jawaeil Beverage</t>
  </si>
  <si>
    <t>Still Ambient Austria</t>
  </si>
  <si>
    <t>Package categories</t>
  </si>
  <si>
    <t>Size range</t>
  </si>
  <si>
    <t>0 -150 ml</t>
  </si>
  <si>
    <t>Small Pack Sizes</t>
  </si>
  <si>
    <t>151-250 ml</t>
  </si>
  <si>
    <t>Portion 151-250</t>
  </si>
  <si>
    <t>261-360 ml</t>
  </si>
  <si>
    <t>361-600 ml</t>
  </si>
  <si>
    <t>601-1499 ml</t>
  </si>
  <si>
    <t>1500+</t>
  </si>
  <si>
    <t>Large pack sizes</t>
  </si>
  <si>
    <t>Brand name</t>
  </si>
  <si>
    <t># of items</t>
  </si>
  <si>
    <t>Market share</t>
  </si>
  <si>
    <t>Marketer's name</t>
  </si>
  <si>
    <t>Sales in Egypt</t>
  </si>
  <si>
    <t>Sales for brand in Egypt</t>
  </si>
  <si>
    <t>Market share in Egypt</t>
  </si>
  <si>
    <t>Total Sales</t>
  </si>
  <si>
    <t>1) Standardize the brand names: Rename Isis juice and Isis to Isis
     Similarly, standardize Juhayna and Juhayna Pure as Juhayna</t>
  </si>
  <si>
    <t>&gt;=1500ml</t>
  </si>
  <si>
    <t>very large sizes</t>
  </si>
  <si>
    <t>2) Map the pack sizes to standard pack sizes</t>
  </si>
  <si>
    <t>601-1499ml</t>
  </si>
  <si>
    <t>251-360ml</t>
  </si>
  <si>
    <t>151-200ml</t>
  </si>
  <si>
    <t>361-600ml</t>
  </si>
  <si>
    <t>201-250ml</t>
  </si>
  <si>
    <t>0-200ml</t>
  </si>
  <si>
    <t>Small pack sizes</t>
  </si>
  <si>
    <t>3) Multiply the price by the quantity to get the total sales for each row</t>
  </si>
  <si>
    <t>4) Wherever a promotion is present, apply that on the total sales that has been received in the previous step</t>
  </si>
  <si>
    <t>5) Once the standardized brand names are obtained from Step1, calculate the average price of each of the distinct brands in a separate sheet without using a pivot table</t>
  </si>
  <si>
    <t>6) Generally, the 250ml pack sizes have a price &gt; 5. If the price is less than 5, it needs to be checked again</t>
  </si>
  <si>
    <t>Highlight all the rows in a light yellow shade if the pack size is 250ml and the price is less than 5</t>
  </si>
  <si>
    <t>7) Create a new column and call it "Sugar Content". In the product info column , if the first word is natural, the corresponding value in the sugar content column should be "Sugar free" else it should be "contains sugar"</t>
  </si>
  <si>
    <t>8) Get the value added tax rate</t>
  </si>
  <si>
    <t>9) Elopak is a new carton manufacturer. We would like to analyse the juice brands it is associated with.If the carton type is Elopak highlight those cells</t>
  </si>
  <si>
    <t>10) There are 3 packaging types - Bottle Glass, Bottle PET and Carton
     If the country of origin is Egypt, find out the total quantity sold for each fo these packaging type</t>
  </si>
  <si>
    <t>total quantity</t>
  </si>
  <si>
    <t>11) Find the number of distinct brands associated with each of these combinations</t>
  </si>
  <si>
    <t>Find the average price for each of these combinations</t>
  </si>
  <si>
    <t>12) Use sumproduct to find out the total qty*price</t>
  </si>
  <si>
    <t>14) iferror on vlookup</t>
  </si>
  <si>
    <t>Origin</t>
  </si>
  <si>
    <t>Marketed By</t>
  </si>
  <si>
    <t>Marketer 1</t>
  </si>
  <si>
    <t>Marketer 2</t>
  </si>
  <si>
    <t>Marketer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</si>
</sst>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1.0"/>
      <color theme="1"/>
      <name val="Arial"/>
    </font>
    <font>
      <sz val="11.0"/>
      <color theme="0"/>
      <name val="Calibri"/>
    </font>
    <font>
      <color rgb="FFFFFFFF"/>
      <name val="Calibri"/>
    </font>
    <font>
      <sz val="11.0"/>
      <color rgb="FFFFFFFF"/>
      <name val="Calibri"/>
    </font>
    <font>
      <color theme="1"/>
      <name val="Calibri"/>
    </font>
    <font>
      <sz val="11.0"/>
      <color theme="1"/>
      <name val="Calibri"/>
    </font>
    <font>
      <sz val="11.0"/>
      <color rgb="FF000000"/>
      <name val="Inconsolata"/>
    </font>
    <font/>
    <font>
      <sz val="11.0"/>
      <color rgb="FF000000"/>
      <name val="Calibri"/>
    </font>
    <font>
      <color theme="0"/>
      <name val="Calibri"/>
    </font>
    <font>
      <sz val="11.0"/>
      <color rgb="FF000000"/>
      <name val="Courier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</fills>
  <borders count="2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2" fontId="2" numFmtId="0" xfId="0" applyFont="1"/>
    <xf borderId="0" fillId="2" fontId="2" numFmtId="0" xfId="0" applyAlignment="1" applyFont="1">
      <alignment readingOrder="0"/>
    </xf>
    <xf borderId="1" fillId="2" fontId="3" numFmtId="0" xfId="0" applyBorder="1" applyFont="1"/>
    <xf borderId="1" fillId="2" fontId="3" numFmtId="0" xfId="0" applyAlignment="1" applyBorder="1" applyFont="1">
      <alignment readingOrder="0"/>
    </xf>
    <xf borderId="1" fillId="2" fontId="1" numFmtId="9" xfId="0" applyBorder="1" applyFont="1" applyNumberFormat="1"/>
    <xf borderId="0" fillId="0" fontId="4" numFmtId="0" xfId="0" applyFont="1"/>
    <xf borderId="0" fillId="0" fontId="4" numFmtId="9" xfId="0" applyFont="1" applyNumberFormat="1"/>
    <xf borderId="0" fillId="0" fontId="5" numFmtId="9" xfId="0" applyFont="1" applyNumberFormat="1"/>
    <xf borderId="0" fillId="3" fontId="6" numFmtId="2" xfId="0" applyFill="1" applyFont="1" applyNumberFormat="1"/>
    <xf borderId="0" fillId="0" fontId="4" numFmtId="0" xfId="0" applyAlignment="1" applyFont="1">
      <alignment readingOrder="0"/>
    </xf>
    <xf borderId="0" fillId="0" fontId="4" numFmtId="2" xfId="0" applyFont="1" applyNumberFormat="1"/>
    <xf borderId="0" fillId="0" fontId="5" numFmtId="164" xfId="0" applyFont="1" applyNumberFormat="1"/>
    <xf borderId="0" fillId="0" fontId="4" numFmtId="10" xfId="0" applyFont="1" applyNumberFormat="1"/>
    <xf borderId="2" fillId="2" fontId="2" numFmtId="0" xfId="0" applyBorder="1" applyFont="1"/>
    <xf borderId="2" fillId="0" fontId="4" numFmtId="0" xfId="0" applyBorder="1" applyFont="1"/>
    <xf borderId="2" fillId="0" fontId="5" numFmtId="9" xfId="0" applyBorder="1" applyFont="1" applyNumberFormat="1"/>
    <xf borderId="2" fillId="0" fontId="5" numFmtId="10" xfId="0" applyBorder="1" applyFont="1" applyNumberFormat="1"/>
    <xf borderId="3" fillId="2" fontId="2" numFmtId="0" xfId="0" applyBorder="1" applyFont="1"/>
    <xf borderId="4" fillId="0" fontId="7" numFmtId="0" xfId="0" applyBorder="1" applyFont="1"/>
    <xf borderId="2" fillId="0" fontId="8" numFmtId="0" xfId="0" applyBorder="1" applyFont="1"/>
    <xf borderId="2" fillId="4" fontId="9" numFmtId="0" xfId="0" applyBorder="1" applyFill="1" applyFont="1"/>
    <xf borderId="2" fillId="4" fontId="2" numFmtId="0" xfId="0" applyBorder="1" applyFont="1"/>
    <xf borderId="2" fillId="3" fontId="10" numFmtId="0" xfId="0" applyBorder="1" applyFont="1"/>
    <xf borderId="2" fillId="0" fontId="4" numFmtId="10" xfId="0" applyBorder="1" applyFont="1" applyNumberFormat="1"/>
    <xf borderId="2" fillId="4" fontId="1" numFmtId="0" xfId="0" applyAlignment="1" applyBorder="1" applyFont="1">
      <alignment vertical="bottom"/>
    </xf>
    <xf borderId="2" fillId="4" fontId="3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0" fillId="0" fontId="5" numFmtId="0" xfId="0" applyAlignment="1" applyFont="1">
      <alignment shrinkToFit="0" wrapText="1"/>
    </xf>
    <xf borderId="5" fillId="0" fontId="5" numFmtId="0" xfId="0" applyBorder="1" applyFont="1"/>
    <xf borderId="6" fillId="5" fontId="5" numFmtId="0" xfId="0" applyBorder="1" applyFill="1" applyFont="1"/>
    <xf borderId="7" fillId="0" fontId="5" numFmtId="0" xfId="0" applyBorder="1" applyFont="1"/>
    <xf borderId="8" fillId="5" fontId="5" numFmtId="0" xfId="0" applyBorder="1" applyFont="1"/>
    <xf borderId="9" fillId="0" fontId="5" numFmtId="0" xfId="0" applyBorder="1" applyFont="1"/>
    <xf borderId="10" fillId="5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0" fillId="0" fontId="5" numFmtId="0" xfId="0" applyAlignment="1" applyFont="1">
      <alignment horizontal="center" vertical="center"/>
    </xf>
    <xf borderId="15" fillId="0" fontId="7" numFmtId="0" xfId="0" applyBorder="1" applyFont="1"/>
    <xf borderId="16" fillId="0" fontId="5" numFmtId="0" xfId="0" applyBorder="1" applyFont="1"/>
    <xf borderId="17" fillId="0" fontId="7" numFmtId="0" xfId="0" applyBorder="1" applyFont="1"/>
    <xf borderId="18" fillId="0" fontId="7" numFmtId="0" xfId="0" applyBorder="1" applyFont="1"/>
    <xf borderId="19" fillId="2" fontId="1" numFmtId="0" xfId="0" applyBorder="1" applyFont="1"/>
    <xf borderId="20" fillId="2" fontId="1" numFmtId="0" xfId="0" applyBorder="1" applyFont="1"/>
    <xf borderId="21" fillId="2" fontId="1" numFmtId="0" xfId="0" applyBorder="1" applyFont="1"/>
    <xf borderId="22" fillId="6" fontId="5" numFmtId="0" xfId="0" applyBorder="1" applyFill="1" applyFont="1"/>
    <xf borderId="0" fillId="0" fontId="5" numFmtId="0" xfId="0" applyFont="1"/>
    <xf borderId="15" fillId="0" fontId="5" numFmtId="0" xfId="0" applyBorder="1" applyFont="1"/>
    <xf borderId="23" fillId="6" fontId="5" numFmtId="0" xfId="0" applyBorder="1" applyFont="1"/>
    <xf borderId="17" fillId="0" fontId="5" numFmtId="0" xfId="0" applyBorder="1" applyFont="1"/>
    <xf borderId="18" fillId="0" fontId="5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3" width="19.88"/>
    <col customWidth="1" min="4" max="4" width="7.63"/>
    <col customWidth="1" min="5" max="5" width="33.5"/>
    <col customWidth="1" min="6" max="6" width="11.13"/>
    <col customWidth="1" min="7" max="7" width="14.25"/>
    <col customWidth="1" min="8" max="8" width="16.0"/>
    <col customWidth="1" min="9" max="9" width="7.63"/>
    <col customWidth="1" min="10" max="10" width="12.13"/>
    <col customWidth="1" min="11" max="12" width="14.25"/>
    <col customWidth="1" min="13" max="13" width="14.75"/>
    <col customWidth="1" min="14" max="14" width="12.38"/>
    <col customWidth="1" min="15" max="15" width="7.5"/>
    <col customWidth="1" min="16" max="16" width="7.63"/>
    <col customWidth="1" min="17" max="17" width="14.63"/>
    <col customWidth="1" min="18" max="18" width="13.75"/>
    <col customWidth="1" min="19" max="20" width="7.63"/>
    <col customWidth="1" min="21" max="21" width="8.88"/>
    <col customWidth="1" min="22" max="22" width="8.5"/>
    <col customWidth="1" min="23" max="23" width="7.63"/>
    <col customWidth="1" min="25" max="26" width="14.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  <c r="V1" s="1" t="s">
        <v>21</v>
      </c>
      <c r="W1" s="1" t="s">
        <v>22</v>
      </c>
      <c r="X1" s="3" t="s">
        <v>23</v>
      </c>
      <c r="Y1" s="3" t="s">
        <v>24</v>
      </c>
      <c r="Z1" s="3" t="s">
        <v>25</v>
      </c>
    </row>
    <row r="2">
      <c r="A2" s="7" t="s">
        <v>26</v>
      </c>
      <c r="B2" s="7" t="str">
        <f t="shared" ref="B2:B113" si="1">A2&amp;" "&amp;I2</f>
        <v>Still Chilled Egypt</v>
      </c>
      <c r="C2" s="8">
        <f>VLOOKUP(B2,Ref!$G$2:$H$11,2,false)</f>
        <v>0.03</v>
      </c>
      <c r="D2" s="7" t="s">
        <v>27</v>
      </c>
      <c r="E2" s="7" t="s">
        <v>28</v>
      </c>
      <c r="F2" s="7" t="s">
        <v>29</v>
      </c>
      <c r="G2" s="7" t="s">
        <v>30</v>
      </c>
      <c r="H2" s="7" t="s">
        <v>10</v>
      </c>
      <c r="I2" s="7" t="s">
        <v>31</v>
      </c>
      <c r="J2" s="7" t="str">
        <f>VLOOKUP(I2,Ref!$A$2:$B$8,2,FALSE)</f>
        <v>North Africa</v>
      </c>
      <c r="K2" s="7" t="s">
        <v>30</v>
      </c>
      <c r="L2" s="7" t="str">
        <f>VLOOKUP(K2,Ref!$D$2:$E$13,2,false)</f>
        <v>Pepsi Co</v>
      </c>
      <c r="M2" s="7" t="s">
        <v>32</v>
      </c>
      <c r="N2" s="7" t="s">
        <v>33</v>
      </c>
      <c r="O2" s="7">
        <v>1000.0</v>
      </c>
      <c r="P2" s="7" t="s">
        <v>34</v>
      </c>
      <c r="Q2" s="7" t="s">
        <v>35</v>
      </c>
      <c r="R2" s="7" t="s">
        <v>33</v>
      </c>
      <c r="S2" s="7">
        <v>16.95</v>
      </c>
      <c r="T2" s="7" t="s">
        <v>36</v>
      </c>
      <c r="U2" s="9"/>
      <c r="V2" s="7">
        <v>3.0</v>
      </c>
      <c r="W2" s="7">
        <v>36.0</v>
      </c>
      <c r="X2" s="10" t="str">
        <f t="shared" ref="X2:X113" si="2">IF(F2="Isis Juice","Isis",IF(F2="Juhayna Pure","Juhayna",F2))</f>
        <v>Isis</v>
      </c>
      <c r="Y2" s="10" t="str">
        <f t="shared" ref="Y2:Y113" si="3">IF(AND(O2&gt;=0,O2&lt;=150),"Small Pack Sizes",IF(AND(O2&gt;=151,O2&lt;=250),"Portion 151-250",IF(AND(O2&gt;=251,O2&lt;=360),"Portion 251-360",IF(AND(O2&gt;=361,O2&lt;=600),"Portion 360-1499",IF(AND(O2&gt;=601,O2&lt;=1499),"Family 601-1994",IF(O2&gt;=1500,"Large parck sizes"))))))</f>
        <v>Family 601-1994</v>
      </c>
      <c r="Z2" s="10">
        <f t="shared" ref="Z2:Z113" si="4">S2*W2</f>
        <v>610.2</v>
      </c>
      <c r="AB2" s="11" t="s">
        <v>37</v>
      </c>
      <c r="AC2" s="12">
        <f>SUM(Z2:Z113)</f>
        <v>34787.2</v>
      </c>
    </row>
    <row r="3">
      <c r="A3" s="7" t="s">
        <v>26</v>
      </c>
      <c r="B3" s="7" t="str">
        <f t="shared" si="1"/>
        <v>Still Chilled Egypt</v>
      </c>
      <c r="C3" s="8">
        <f>VLOOKUP(B3,Ref!$G$2:$H$11,2,false)</f>
        <v>0.03</v>
      </c>
      <c r="D3" s="7" t="s">
        <v>27</v>
      </c>
      <c r="E3" s="7" t="s">
        <v>38</v>
      </c>
      <c r="F3" s="7" t="s">
        <v>29</v>
      </c>
      <c r="G3" s="7" t="s">
        <v>30</v>
      </c>
      <c r="H3" s="7" t="s">
        <v>10</v>
      </c>
      <c r="I3" s="7" t="s">
        <v>31</v>
      </c>
      <c r="J3" s="7" t="str">
        <f>VLOOKUP(I3,Ref!$A$2:$B$8,2,FALSE)</f>
        <v>North Africa</v>
      </c>
      <c r="K3" s="7" t="s">
        <v>30</v>
      </c>
      <c r="L3" s="7" t="str">
        <f>VLOOKUP(K3,Ref!$D$2:$E$13,2,false)</f>
        <v>Pepsi Co</v>
      </c>
      <c r="M3" s="7" t="s">
        <v>32</v>
      </c>
      <c r="N3" s="7" t="s">
        <v>33</v>
      </c>
      <c r="O3" s="7">
        <v>1000.0</v>
      </c>
      <c r="P3" s="7" t="s">
        <v>34</v>
      </c>
      <c r="Q3" s="7" t="s">
        <v>35</v>
      </c>
      <c r="R3" s="7" t="s">
        <v>33</v>
      </c>
      <c r="S3" s="7">
        <v>35.95</v>
      </c>
      <c r="T3" s="7" t="s">
        <v>36</v>
      </c>
      <c r="U3" s="13">
        <v>0.25</v>
      </c>
      <c r="V3" s="7">
        <v>3.0</v>
      </c>
      <c r="W3" s="7">
        <v>18.0</v>
      </c>
      <c r="X3" s="10" t="str">
        <f t="shared" si="2"/>
        <v>Isis</v>
      </c>
      <c r="Y3" s="10" t="str">
        <f t="shared" si="3"/>
        <v>Family 601-1994</v>
      </c>
      <c r="Z3" s="10">
        <f t="shared" si="4"/>
        <v>647.1</v>
      </c>
    </row>
    <row r="4">
      <c r="A4" s="7" t="s">
        <v>26</v>
      </c>
      <c r="B4" s="7" t="str">
        <f t="shared" si="1"/>
        <v>Still Chilled Egypt</v>
      </c>
      <c r="C4" s="8">
        <f>VLOOKUP(B4,Ref!$G$2:$H$11,2,false)</f>
        <v>0.03</v>
      </c>
      <c r="D4" s="7" t="s">
        <v>27</v>
      </c>
      <c r="E4" s="7" t="s">
        <v>39</v>
      </c>
      <c r="F4" s="7" t="s">
        <v>29</v>
      </c>
      <c r="G4" s="7" t="s">
        <v>30</v>
      </c>
      <c r="H4" s="7" t="s">
        <v>10</v>
      </c>
      <c r="I4" s="7" t="s">
        <v>31</v>
      </c>
      <c r="J4" s="7" t="str">
        <f>VLOOKUP(I4,Ref!$A$2:$B$8,2,FALSE)</f>
        <v>North Africa</v>
      </c>
      <c r="K4" s="7" t="s">
        <v>30</v>
      </c>
      <c r="L4" s="7" t="str">
        <f>VLOOKUP(K4,Ref!$D$2:$E$13,2,false)</f>
        <v>Pepsi Co</v>
      </c>
      <c r="M4" s="7" t="s">
        <v>32</v>
      </c>
      <c r="N4" s="7" t="s">
        <v>33</v>
      </c>
      <c r="O4" s="7">
        <v>1000.0</v>
      </c>
      <c r="P4" s="7" t="s">
        <v>34</v>
      </c>
      <c r="Q4" s="7" t="s">
        <v>35</v>
      </c>
      <c r="R4" s="7" t="s">
        <v>33</v>
      </c>
      <c r="S4" s="7">
        <v>21.95</v>
      </c>
      <c r="T4" s="7" t="s">
        <v>36</v>
      </c>
      <c r="U4" s="13"/>
      <c r="V4" s="7">
        <v>3.0</v>
      </c>
      <c r="W4" s="7">
        <v>20.0</v>
      </c>
      <c r="X4" s="10" t="str">
        <f t="shared" si="2"/>
        <v>Isis</v>
      </c>
      <c r="Y4" s="10" t="str">
        <f t="shared" si="3"/>
        <v>Family 601-1994</v>
      </c>
      <c r="Z4" s="10">
        <f t="shared" si="4"/>
        <v>439</v>
      </c>
    </row>
    <row r="5">
      <c r="A5" s="7" t="s">
        <v>26</v>
      </c>
      <c r="B5" s="7" t="str">
        <f t="shared" si="1"/>
        <v>Still Chilled Egypt</v>
      </c>
      <c r="C5" s="8">
        <f>VLOOKUP(B5,Ref!$G$2:$H$11,2,false)</f>
        <v>0.03</v>
      </c>
      <c r="D5" s="7" t="s">
        <v>27</v>
      </c>
      <c r="E5" s="7" t="s">
        <v>40</v>
      </c>
      <c r="F5" s="7" t="s">
        <v>41</v>
      </c>
      <c r="G5" s="7" t="s">
        <v>42</v>
      </c>
      <c r="H5" s="7" t="s">
        <v>10</v>
      </c>
      <c r="I5" s="7" t="s">
        <v>31</v>
      </c>
      <c r="J5" s="7" t="str">
        <f>VLOOKUP(I5,Ref!$A$2:$B$8,2,FALSE)</f>
        <v>North Africa</v>
      </c>
      <c r="K5" s="7" t="s">
        <v>42</v>
      </c>
      <c r="L5" s="7" t="str">
        <f>VLOOKUP(K5,Ref!$D$2:$E$13,2,false)</f>
        <v>Pepsi Co</v>
      </c>
      <c r="M5" s="7" t="s">
        <v>32</v>
      </c>
      <c r="N5" s="7" t="s">
        <v>33</v>
      </c>
      <c r="O5" s="7">
        <v>1000.0</v>
      </c>
      <c r="P5" s="7" t="s">
        <v>34</v>
      </c>
      <c r="Q5" s="7" t="s">
        <v>35</v>
      </c>
      <c r="R5" s="7" t="s">
        <v>33</v>
      </c>
      <c r="S5" s="7">
        <v>10.95</v>
      </c>
      <c r="T5" s="7" t="s">
        <v>36</v>
      </c>
      <c r="U5" s="9"/>
      <c r="V5" s="7">
        <v>10.0</v>
      </c>
      <c r="W5" s="7">
        <v>12.0</v>
      </c>
      <c r="X5" s="10" t="str">
        <f t="shared" si="2"/>
        <v>Isis</v>
      </c>
      <c r="Y5" s="10" t="str">
        <f t="shared" si="3"/>
        <v>Family 601-1994</v>
      </c>
      <c r="Z5" s="10">
        <f t="shared" si="4"/>
        <v>131.4</v>
      </c>
    </row>
    <row r="6">
      <c r="A6" s="7" t="s">
        <v>26</v>
      </c>
      <c r="B6" s="7" t="str">
        <f t="shared" si="1"/>
        <v>Still Chilled Egypt</v>
      </c>
      <c r="C6" s="8">
        <f>VLOOKUP(B6,Ref!$G$2:$H$11,2,false)</f>
        <v>0.03</v>
      </c>
      <c r="D6" s="7" t="s">
        <v>27</v>
      </c>
      <c r="E6" s="7" t="s">
        <v>43</v>
      </c>
      <c r="F6" s="7" t="s">
        <v>41</v>
      </c>
      <c r="G6" s="7" t="s">
        <v>42</v>
      </c>
      <c r="H6" s="7" t="s">
        <v>10</v>
      </c>
      <c r="I6" s="7" t="s">
        <v>31</v>
      </c>
      <c r="J6" s="7" t="str">
        <f>VLOOKUP(I6,Ref!$A$2:$B$8,2,FALSE)</f>
        <v>North Africa</v>
      </c>
      <c r="K6" s="7" t="s">
        <v>42</v>
      </c>
      <c r="L6" s="7" t="str">
        <f>VLOOKUP(K6,Ref!$D$2:$E$13,2,false)</f>
        <v>Pepsi Co</v>
      </c>
      <c r="M6" s="7" t="s">
        <v>32</v>
      </c>
      <c r="N6" s="7" t="s">
        <v>33</v>
      </c>
      <c r="O6" s="7">
        <v>1000.0</v>
      </c>
      <c r="P6" s="7" t="s">
        <v>34</v>
      </c>
      <c r="Q6" s="7" t="s">
        <v>35</v>
      </c>
      <c r="R6" s="7" t="s">
        <v>33</v>
      </c>
      <c r="S6" s="7">
        <v>27.75</v>
      </c>
      <c r="T6" s="7" t="s">
        <v>36</v>
      </c>
      <c r="U6" s="9"/>
      <c r="V6" s="7">
        <v>8.0</v>
      </c>
      <c r="W6" s="7">
        <v>26.0</v>
      </c>
      <c r="X6" s="10" t="str">
        <f t="shared" si="2"/>
        <v>Isis</v>
      </c>
      <c r="Y6" s="10" t="str">
        <f t="shared" si="3"/>
        <v>Family 601-1994</v>
      </c>
      <c r="Z6" s="10">
        <f t="shared" si="4"/>
        <v>721.5</v>
      </c>
    </row>
    <row r="7">
      <c r="A7" s="7" t="s">
        <v>26</v>
      </c>
      <c r="B7" s="7" t="str">
        <f t="shared" si="1"/>
        <v>Still Chilled Egypt</v>
      </c>
      <c r="C7" s="8">
        <f>VLOOKUP(B7,Ref!$G$2:$H$11,2,false)</f>
        <v>0.03</v>
      </c>
      <c r="D7" s="7" t="s">
        <v>27</v>
      </c>
      <c r="E7" s="7" t="s">
        <v>44</v>
      </c>
      <c r="F7" s="7" t="s">
        <v>41</v>
      </c>
      <c r="G7" s="7" t="s">
        <v>42</v>
      </c>
      <c r="H7" s="7" t="s">
        <v>10</v>
      </c>
      <c r="I7" s="7" t="s">
        <v>31</v>
      </c>
      <c r="J7" s="7" t="str">
        <f>VLOOKUP(I7,Ref!$A$2:$B$8,2,FALSE)</f>
        <v>North Africa</v>
      </c>
      <c r="K7" s="7" t="s">
        <v>42</v>
      </c>
      <c r="L7" s="7" t="str">
        <f>VLOOKUP(K7,Ref!$D$2:$E$13,2,false)</f>
        <v>Pepsi Co</v>
      </c>
      <c r="M7" s="7" t="s">
        <v>32</v>
      </c>
      <c r="N7" s="7" t="s">
        <v>33</v>
      </c>
      <c r="O7" s="7">
        <v>1000.0</v>
      </c>
      <c r="P7" s="7" t="s">
        <v>34</v>
      </c>
      <c r="Q7" s="7" t="s">
        <v>35</v>
      </c>
      <c r="R7" s="7" t="s">
        <v>33</v>
      </c>
      <c r="S7" s="7">
        <v>13.95</v>
      </c>
      <c r="T7" s="7" t="s">
        <v>36</v>
      </c>
      <c r="U7" s="9"/>
      <c r="V7" s="7">
        <v>12.0</v>
      </c>
      <c r="W7" s="7">
        <v>28.0</v>
      </c>
      <c r="X7" s="10" t="str">
        <f t="shared" si="2"/>
        <v>Isis</v>
      </c>
      <c r="Y7" s="10" t="str">
        <f t="shared" si="3"/>
        <v>Family 601-1994</v>
      </c>
      <c r="Z7" s="10">
        <f t="shared" si="4"/>
        <v>390.6</v>
      </c>
    </row>
    <row r="8">
      <c r="A8" s="7" t="s">
        <v>26</v>
      </c>
      <c r="B8" s="7" t="str">
        <f t="shared" si="1"/>
        <v>Still Chilled Egypt</v>
      </c>
      <c r="C8" s="8">
        <f>VLOOKUP(B8,Ref!$G$2:$H$11,2,false)</f>
        <v>0.03</v>
      </c>
      <c r="D8" s="7" t="s">
        <v>27</v>
      </c>
      <c r="E8" s="7" t="s">
        <v>45</v>
      </c>
      <c r="F8" s="7" t="s">
        <v>41</v>
      </c>
      <c r="G8" s="7" t="s">
        <v>42</v>
      </c>
      <c r="H8" s="7" t="s">
        <v>10</v>
      </c>
      <c r="I8" s="7" t="s">
        <v>31</v>
      </c>
      <c r="J8" s="7" t="str">
        <f>VLOOKUP(I8,Ref!$A$2:$B$8,2,FALSE)</f>
        <v>North Africa</v>
      </c>
      <c r="K8" s="7" t="s">
        <v>42</v>
      </c>
      <c r="L8" s="7" t="str">
        <f>VLOOKUP(K8,Ref!$D$2:$E$13,2,false)</f>
        <v>Pepsi Co</v>
      </c>
      <c r="M8" s="7" t="s">
        <v>32</v>
      </c>
      <c r="N8" s="7" t="s">
        <v>33</v>
      </c>
      <c r="O8" s="7">
        <v>1000.0</v>
      </c>
      <c r="P8" s="7" t="s">
        <v>34</v>
      </c>
      <c r="Q8" s="7" t="s">
        <v>35</v>
      </c>
      <c r="R8" s="7" t="s">
        <v>33</v>
      </c>
      <c r="S8" s="7">
        <v>11.95</v>
      </c>
      <c r="T8" s="7" t="s">
        <v>36</v>
      </c>
      <c r="U8" s="9"/>
      <c r="V8" s="7">
        <v>12.0</v>
      </c>
      <c r="W8" s="7">
        <v>15.0</v>
      </c>
      <c r="X8" s="10" t="str">
        <f t="shared" si="2"/>
        <v>Isis</v>
      </c>
      <c r="Y8" s="10" t="str">
        <f t="shared" si="3"/>
        <v>Family 601-1994</v>
      </c>
      <c r="Z8" s="10">
        <f t="shared" si="4"/>
        <v>179.25</v>
      </c>
    </row>
    <row r="9">
      <c r="A9" s="7" t="s">
        <v>26</v>
      </c>
      <c r="B9" s="7" t="str">
        <f t="shared" si="1"/>
        <v>Still Chilled Egypt</v>
      </c>
      <c r="C9" s="8">
        <f>VLOOKUP(B9,Ref!$G$2:$H$11,2,false)</f>
        <v>0.03</v>
      </c>
      <c r="D9" s="7" t="s">
        <v>27</v>
      </c>
      <c r="E9" s="7" t="s">
        <v>46</v>
      </c>
      <c r="F9" s="7" t="s">
        <v>41</v>
      </c>
      <c r="G9" s="7" t="s">
        <v>42</v>
      </c>
      <c r="H9" s="7" t="s">
        <v>10</v>
      </c>
      <c r="I9" s="7" t="s">
        <v>31</v>
      </c>
      <c r="J9" s="7" t="str">
        <f>VLOOKUP(I9,Ref!$A$2:$B$8,2,FALSE)</f>
        <v>North Africa</v>
      </c>
      <c r="K9" s="7" t="s">
        <v>42</v>
      </c>
      <c r="L9" s="7" t="str">
        <f>VLOOKUP(K9,Ref!$D$2:$E$13,2,false)</f>
        <v>Pepsi Co</v>
      </c>
      <c r="M9" s="7" t="s">
        <v>32</v>
      </c>
      <c r="N9" s="7" t="s">
        <v>33</v>
      </c>
      <c r="O9" s="7">
        <v>1000.0</v>
      </c>
      <c r="P9" s="7" t="s">
        <v>34</v>
      </c>
      <c r="Q9" s="7" t="s">
        <v>35</v>
      </c>
      <c r="R9" s="7" t="s">
        <v>33</v>
      </c>
      <c r="S9" s="7">
        <v>19.95</v>
      </c>
      <c r="T9" s="7" t="s">
        <v>36</v>
      </c>
      <c r="U9" s="13">
        <v>0.1</v>
      </c>
      <c r="V9" s="7">
        <v>6.0</v>
      </c>
      <c r="W9" s="7">
        <v>39.0</v>
      </c>
      <c r="X9" s="10" t="str">
        <f t="shared" si="2"/>
        <v>Isis</v>
      </c>
      <c r="Y9" s="10" t="str">
        <f t="shared" si="3"/>
        <v>Family 601-1994</v>
      </c>
      <c r="Z9" s="10">
        <f t="shared" si="4"/>
        <v>778.05</v>
      </c>
    </row>
    <row r="10">
      <c r="A10" s="7" t="s">
        <v>47</v>
      </c>
      <c r="B10" s="7" t="str">
        <f t="shared" si="1"/>
        <v>Still Ambient Lebanon</v>
      </c>
      <c r="C10" s="8">
        <f>VLOOKUP(B10,Ref!$G$2:$H$11,2,false)</f>
        <v>0.06</v>
      </c>
      <c r="D10" s="7" t="s">
        <v>27</v>
      </c>
      <c r="E10" s="7" t="s">
        <v>48</v>
      </c>
      <c r="F10" s="7" t="s">
        <v>49</v>
      </c>
      <c r="G10" s="7" t="s">
        <v>50</v>
      </c>
      <c r="H10" s="7" t="s">
        <v>10</v>
      </c>
      <c r="I10" s="7" t="s">
        <v>51</v>
      </c>
      <c r="J10" s="7" t="str">
        <f>VLOOKUP(I10,Ref!$A$2:$B$8,2,FALSE)</f>
        <v>West Asia</v>
      </c>
      <c r="K10" s="7" t="s">
        <v>50</v>
      </c>
      <c r="L10" s="7" t="str">
        <f>VLOOKUP(K10,Ref!$D$2:$E$13,2,false)</f>
        <v>Nestle</v>
      </c>
      <c r="M10" s="7" t="s">
        <v>32</v>
      </c>
      <c r="N10" s="7" t="s">
        <v>33</v>
      </c>
      <c r="O10" s="7">
        <v>300.0</v>
      </c>
      <c r="P10" s="7" t="s">
        <v>34</v>
      </c>
      <c r="Q10" s="7" t="s">
        <v>52</v>
      </c>
      <c r="R10" s="7" t="s">
        <v>33</v>
      </c>
      <c r="S10" s="7">
        <v>8.25</v>
      </c>
      <c r="T10" s="7" t="s">
        <v>36</v>
      </c>
      <c r="U10" s="13">
        <v>0.09</v>
      </c>
      <c r="V10" s="7">
        <v>8.0</v>
      </c>
      <c r="W10" s="7">
        <v>25.0</v>
      </c>
      <c r="X10" s="10" t="str">
        <f t="shared" si="2"/>
        <v>Libby's</v>
      </c>
      <c r="Y10" s="10" t="str">
        <f t="shared" si="3"/>
        <v>Portion 251-360</v>
      </c>
      <c r="Z10" s="10">
        <f t="shared" si="4"/>
        <v>206.25</v>
      </c>
    </row>
    <row r="11">
      <c r="A11" s="7" t="s">
        <v>47</v>
      </c>
      <c r="B11" s="7" t="str">
        <f t="shared" si="1"/>
        <v>Still Ambient Lebanon</v>
      </c>
      <c r="C11" s="8">
        <f>VLOOKUP(B11,Ref!$G$2:$H$11,2,false)</f>
        <v>0.06</v>
      </c>
      <c r="D11" s="7" t="s">
        <v>27</v>
      </c>
      <c r="E11" s="7" t="s">
        <v>27</v>
      </c>
      <c r="F11" s="7" t="s">
        <v>49</v>
      </c>
      <c r="G11" s="7" t="s">
        <v>50</v>
      </c>
      <c r="H11" s="7" t="s">
        <v>10</v>
      </c>
      <c r="I11" s="7" t="s">
        <v>51</v>
      </c>
      <c r="J11" s="7" t="str">
        <f>VLOOKUP(I11,Ref!$A$2:$B$8,2,FALSE)</f>
        <v>West Asia</v>
      </c>
      <c r="K11" s="7" t="s">
        <v>50</v>
      </c>
      <c r="L11" s="7" t="str">
        <f>VLOOKUP(K11,Ref!$D$2:$E$13,2,false)</f>
        <v>Nestle</v>
      </c>
      <c r="M11" s="7" t="s">
        <v>32</v>
      </c>
      <c r="N11" s="7" t="s">
        <v>33</v>
      </c>
      <c r="O11" s="7">
        <v>300.0</v>
      </c>
      <c r="P11" s="7" t="s">
        <v>34</v>
      </c>
      <c r="Q11" s="7" t="s">
        <v>52</v>
      </c>
      <c r="R11" s="7" t="s">
        <v>33</v>
      </c>
      <c r="S11" s="7">
        <v>6.5</v>
      </c>
      <c r="T11" s="7" t="s">
        <v>36</v>
      </c>
      <c r="U11" s="9"/>
      <c r="V11" s="7">
        <v>4.0</v>
      </c>
      <c r="W11" s="7">
        <v>28.0</v>
      </c>
      <c r="X11" s="10" t="str">
        <f t="shared" si="2"/>
        <v>Libby's</v>
      </c>
      <c r="Y11" s="10" t="str">
        <f t="shared" si="3"/>
        <v>Portion 251-360</v>
      </c>
      <c r="Z11" s="10">
        <f t="shared" si="4"/>
        <v>182</v>
      </c>
    </row>
    <row r="12">
      <c r="A12" s="7" t="s">
        <v>26</v>
      </c>
      <c r="B12" s="7" t="str">
        <f t="shared" si="1"/>
        <v>Still Chilled Egypt</v>
      </c>
      <c r="C12" s="8">
        <f>VLOOKUP(B12,Ref!$G$2:$H$11,2,false)</f>
        <v>0.03</v>
      </c>
      <c r="D12" s="7" t="s">
        <v>27</v>
      </c>
      <c r="E12" s="7" t="s">
        <v>53</v>
      </c>
      <c r="F12" s="7" t="s">
        <v>54</v>
      </c>
      <c r="G12" s="7" t="s">
        <v>55</v>
      </c>
      <c r="H12" s="7" t="s">
        <v>10</v>
      </c>
      <c r="I12" s="7" t="s">
        <v>31</v>
      </c>
      <c r="J12" s="7" t="str">
        <f>VLOOKUP(I12,Ref!$A$2:$B$8,2,FALSE)</f>
        <v>North Africa</v>
      </c>
      <c r="K12" s="7" t="s">
        <v>55</v>
      </c>
      <c r="L12" s="7" t="str">
        <f>VLOOKUP(K12,Ref!$D$2:$E$13,2,false)</f>
        <v>Coke</v>
      </c>
      <c r="M12" s="7" t="s">
        <v>56</v>
      </c>
      <c r="N12" s="7" t="s">
        <v>33</v>
      </c>
      <c r="O12" s="7">
        <v>1000.0</v>
      </c>
      <c r="P12" s="7" t="s">
        <v>34</v>
      </c>
      <c r="Q12" s="7" t="s">
        <v>35</v>
      </c>
      <c r="R12" s="7" t="s">
        <v>33</v>
      </c>
      <c r="S12" s="7">
        <v>13.5</v>
      </c>
      <c r="T12" s="7" t="s">
        <v>36</v>
      </c>
      <c r="U12" s="9"/>
      <c r="V12" s="7">
        <v>3.0</v>
      </c>
      <c r="W12" s="7">
        <v>26.0</v>
      </c>
      <c r="X12" s="10" t="str">
        <f t="shared" si="2"/>
        <v>Dili</v>
      </c>
      <c r="Y12" s="10" t="str">
        <f t="shared" si="3"/>
        <v>Family 601-1994</v>
      </c>
      <c r="Z12" s="10">
        <f t="shared" si="4"/>
        <v>351</v>
      </c>
    </row>
    <row r="13">
      <c r="A13" s="7" t="s">
        <v>26</v>
      </c>
      <c r="B13" s="7" t="str">
        <f t="shared" si="1"/>
        <v>Still Chilled Egypt</v>
      </c>
      <c r="C13" s="8">
        <f>VLOOKUP(B13,Ref!$G$2:$H$11,2,false)</f>
        <v>0.03</v>
      </c>
      <c r="D13" s="7" t="s">
        <v>27</v>
      </c>
      <c r="E13" s="7" t="s">
        <v>28</v>
      </c>
      <c r="F13" s="7" t="s">
        <v>54</v>
      </c>
      <c r="G13" s="7" t="s">
        <v>55</v>
      </c>
      <c r="H13" s="7" t="s">
        <v>10</v>
      </c>
      <c r="I13" s="7" t="s">
        <v>31</v>
      </c>
      <c r="J13" s="7" t="str">
        <f>VLOOKUP(I13,Ref!$A$2:$B$8,2,FALSE)</f>
        <v>North Africa</v>
      </c>
      <c r="K13" s="7" t="s">
        <v>55</v>
      </c>
      <c r="L13" s="7" t="str">
        <f>VLOOKUP(K13,Ref!$D$2:$E$13,2,false)</f>
        <v>Coke</v>
      </c>
      <c r="M13" s="7" t="s">
        <v>56</v>
      </c>
      <c r="N13" s="7" t="s">
        <v>33</v>
      </c>
      <c r="O13" s="7">
        <v>1000.0</v>
      </c>
      <c r="P13" s="7" t="s">
        <v>34</v>
      </c>
      <c r="Q13" s="7" t="s">
        <v>35</v>
      </c>
      <c r="R13" s="7" t="s">
        <v>33</v>
      </c>
      <c r="S13" s="7">
        <v>13.5</v>
      </c>
      <c r="T13" s="7" t="s">
        <v>36</v>
      </c>
      <c r="U13" s="9"/>
      <c r="V13" s="7">
        <v>3.0</v>
      </c>
      <c r="W13" s="7">
        <v>33.0</v>
      </c>
      <c r="X13" s="10" t="str">
        <f t="shared" si="2"/>
        <v>Dili</v>
      </c>
      <c r="Y13" s="10" t="str">
        <f t="shared" si="3"/>
        <v>Family 601-1994</v>
      </c>
      <c r="Z13" s="10">
        <f t="shared" si="4"/>
        <v>445.5</v>
      </c>
    </row>
    <row r="14">
      <c r="A14" s="7" t="s">
        <v>26</v>
      </c>
      <c r="B14" s="7" t="str">
        <f t="shared" si="1"/>
        <v>Still Chilled Egypt</v>
      </c>
      <c r="C14" s="8">
        <f>VLOOKUP(B14,Ref!$G$2:$H$11,2,false)</f>
        <v>0.03</v>
      </c>
      <c r="D14" s="7" t="s">
        <v>27</v>
      </c>
      <c r="E14" s="7" t="s">
        <v>57</v>
      </c>
      <c r="F14" s="7" t="s">
        <v>54</v>
      </c>
      <c r="G14" s="7" t="s">
        <v>55</v>
      </c>
      <c r="H14" s="7" t="s">
        <v>10</v>
      </c>
      <c r="I14" s="7" t="s">
        <v>31</v>
      </c>
      <c r="J14" s="7" t="str">
        <f>VLOOKUP(I14,Ref!$A$2:$B$8,2,FALSE)</f>
        <v>North Africa</v>
      </c>
      <c r="K14" s="7" t="s">
        <v>55</v>
      </c>
      <c r="L14" s="7" t="str">
        <f>VLOOKUP(K14,Ref!$D$2:$E$13,2,false)</f>
        <v>Coke</v>
      </c>
      <c r="M14" s="7" t="s">
        <v>56</v>
      </c>
      <c r="N14" s="7" t="s">
        <v>33</v>
      </c>
      <c r="O14" s="7">
        <v>1000.0</v>
      </c>
      <c r="P14" s="7" t="s">
        <v>34</v>
      </c>
      <c r="Q14" s="7" t="s">
        <v>35</v>
      </c>
      <c r="R14" s="7" t="s">
        <v>33</v>
      </c>
      <c r="S14" s="7">
        <v>13.5</v>
      </c>
      <c r="T14" s="7" t="s">
        <v>36</v>
      </c>
      <c r="U14" s="9"/>
      <c r="V14" s="7">
        <v>2.0</v>
      </c>
      <c r="W14" s="7">
        <v>28.0</v>
      </c>
      <c r="X14" s="10" t="str">
        <f t="shared" si="2"/>
        <v>Dili</v>
      </c>
      <c r="Y14" s="10" t="str">
        <f t="shared" si="3"/>
        <v>Family 601-1994</v>
      </c>
      <c r="Z14" s="10">
        <f t="shared" si="4"/>
        <v>378</v>
      </c>
    </row>
    <row r="15">
      <c r="A15" s="7" t="s">
        <v>26</v>
      </c>
      <c r="B15" s="7" t="str">
        <f t="shared" si="1"/>
        <v>Still Chilled Egypt</v>
      </c>
      <c r="C15" s="8">
        <f>VLOOKUP(B15,Ref!$G$2:$H$11,2,false)</f>
        <v>0.03</v>
      </c>
      <c r="D15" s="7" t="s">
        <v>27</v>
      </c>
      <c r="E15" s="7" t="s">
        <v>58</v>
      </c>
      <c r="F15" s="7" t="s">
        <v>54</v>
      </c>
      <c r="G15" s="7" t="s">
        <v>55</v>
      </c>
      <c r="H15" s="7" t="s">
        <v>10</v>
      </c>
      <c r="I15" s="7" t="s">
        <v>31</v>
      </c>
      <c r="J15" s="7" t="str">
        <f>VLOOKUP(I15,Ref!$A$2:$B$8,2,FALSE)</f>
        <v>North Africa</v>
      </c>
      <c r="K15" s="7" t="s">
        <v>55</v>
      </c>
      <c r="L15" s="7" t="str">
        <f>VLOOKUP(K15,Ref!$D$2:$E$13,2,false)</f>
        <v>Coke</v>
      </c>
      <c r="M15" s="7" t="s">
        <v>56</v>
      </c>
      <c r="N15" s="7" t="s">
        <v>33</v>
      </c>
      <c r="O15" s="7">
        <v>1000.0</v>
      </c>
      <c r="P15" s="7" t="s">
        <v>34</v>
      </c>
      <c r="Q15" s="7" t="s">
        <v>35</v>
      </c>
      <c r="R15" s="7" t="s">
        <v>33</v>
      </c>
      <c r="S15" s="7">
        <v>12.25</v>
      </c>
      <c r="T15" s="7" t="s">
        <v>36</v>
      </c>
      <c r="U15" s="9"/>
      <c r="V15" s="7">
        <v>2.0</v>
      </c>
      <c r="W15" s="7">
        <v>36.0</v>
      </c>
      <c r="X15" s="10" t="str">
        <f t="shared" si="2"/>
        <v>Dili</v>
      </c>
      <c r="Y15" s="10" t="str">
        <f t="shared" si="3"/>
        <v>Family 601-1994</v>
      </c>
      <c r="Z15" s="10">
        <f t="shared" si="4"/>
        <v>441</v>
      </c>
    </row>
    <row r="16">
      <c r="A16" s="7" t="s">
        <v>26</v>
      </c>
      <c r="B16" s="7" t="str">
        <f t="shared" si="1"/>
        <v>Still Chilled Egypt</v>
      </c>
      <c r="C16" s="8">
        <f>VLOOKUP(B16,Ref!$G$2:$H$11,2,false)</f>
        <v>0.03</v>
      </c>
      <c r="D16" s="7" t="s">
        <v>27</v>
      </c>
      <c r="E16" s="7" t="s">
        <v>59</v>
      </c>
      <c r="F16" s="7" t="s">
        <v>54</v>
      </c>
      <c r="G16" s="7" t="s">
        <v>55</v>
      </c>
      <c r="H16" s="7" t="s">
        <v>10</v>
      </c>
      <c r="I16" s="7" t="s">
        <v>31</v>
      </c>
      <c r="J16" s="7" t="str">
        <f>VLOOKUP(I16,Ref!$A$2:$B$8,2,FALSE)</f>
        <v>North Africa</v>
      </c>
      <c r="K16" s="7" t="s">
        <v>55</v>
      </c>
      <c r="L16" s="7" t="str">
        <f>VLOOKUP(K16,Ref!$D$2:$E$13,2,false)</f>
        <v>Coke</v>
      </c>
      <c r="M16" s="7" t="s">
        <v>56</v>
      </c>
      <c r="N16" s="7" t="s">
        <v>33</v>
      </c>
      <c r="O16" s="7">
        <v>1000.0</v>
      </c>
      <c r="P16" s="7" t="s">
        <v>34</v>
      </c>
      <c r="Q16" s="7" t="s">
        <v>35</v>
      </c>
      <c r="R16" s="7" t="s">
        <v>33</v>
      </c>
      <c r="S16" s="7">
        <v>12.25</v>
      </c>
      <c r="T16" s="7" t="s">
        <v>36</v>
      </c>
      <c r="U16" s="13">
        <v>0.21</v>
      </c>
      <c r="V16" s="7">
        <v>2.0</v>
      </c>
      <c r="W16" s="7">
        <v>35.0</v>
      </c>
      <c r="X16" s="10" t="str">
        <f t="shared" si="2"/>
        <v>Dili</v>
      </c>
      <c r="Y16" s="10" t="str">
        <f t="shared" si="3"/>
        <v>Family 601-1994</v>
      </c>
      <c r="Z16" s="10">
        <f t="shared" si="4"/>
        <v>428.75</v>
      </c>
    </row>
    <row r="17">
      <c r="A17" s="7" t="s">
        <v>26</v>
      </c>
      <c r="B17" s="7" t="str">
        <f t="shared" si="1"/>
        <v>Still Chilled Egypt</v>
      </c>
      <c r="C17" s="8">
        <f>VLOOKUP(B17,Ref!$G$2:$H$11,2,false)</f>
        <v>0.03</v>
      </c>
      <c r="D17" s="7" t="s">
        <v>27</v>
      </c>
      <c r="E17" s="7" t="s">
        <v>60</v>
      </c>
      <c r="F17" s="7" t="s">
        <v>54</v>
      </c>
      <c r="G17" s="7" t="s">
        <v>55</v>
      </c>
      <c r="H17" s="7" t="s">
        <v>10</v>
      </c>
      <c r="I17" s="7" t="s">
        <v>31</v>
      </c>
      <c r="J17" s="7" t="str">
        <f>VLOOKUP(I17,Ref!$A$2:$B$8,2,FALSE)</f>
        <v>North Africa</v>
      </c>
      <c r="K17" s="7" t="s">
        <v>55</v>
      </c>
      <c r="L17" s="7" t="str">
        <f>VLOOKUP(K17,Ref!$D$2:$E$13,2,false)</f>
        <v>Coke</v>
      </c>
      <c r="M17" s="7" t="s">
        <v>56</v>
      </c>
      <c r="N17" s="7" t="s">
        <v>33</v>
      </c>
      <c r="O17" s="7">
        <v>1000.0</v>
      </c>
      <c r="P17" s="7" t="s">
        <v>34</v>
      </c>
      <c r="Q17" s="7" t="s">
        <v>35</v>
      </c>
      <c r="R17" s="7" t="s">
        <v>33</v>
      </c>
      <c r="S17" s="7">
        <v>8.95</v>
      </c>
      <c r="T17" s="7" t="s">
        <v>36</v>
      </c>
      <c r="U17" s="9"/>
      <c r="V17" s="7">
        <v>2.0</v>
      </c>
      <c r="W17" s="7">
        <v>28.0</v>
      </c>
      <c r="X17" s="10" t="str">
        <f t="shared" si="2"/>
        <v>Dili</v>
      </c>
      <c r="Y17" s="10" t="str">
        <f t="shared" si="3"/>
        <v>Family 601-1994</v>
      </c>
      <c r="Z17" s="10">
        <f t="shared" si="4"/>
        <v>250.6</v>
      </c>
    </row>
    <row r="18">
      <c r="A18" s="7" t="s">
        <v>26</v>
      </c>
      <c r="B18" s="7" t="str">
        <f t="shared" si="1"/>
        <v>Still Chilled Egypt</v>
      </c>
      <c r="C18" s="8">
        <f>VLOOKUP(B18,Ref!$G$2:$H$11,2,false)</f>
        <v>0.03</v>
      </c>
      <c r="D18" s="7" t="s">
        <v>27</v>
      </c>
      <c r="E18" s="7" t="s">
        <v>61</v>
      </c>
      <c r="F18" s="7" t="s">
        <v>54</v>
      </c>
      <c r="G18" s="7" t="s">
        <v>55</v>
      </c>
      <c r="H18" s="7" t="s">
        <v>10</v>
      </c>
      <c r="I18" s="7" t="s">
        <v>31</v>
      </c>
      <c r="J18" s="7" t="str">
        <f>VLOOKUP(I18,Ref!$A$2:$B$8,2,FALSE)</f>
        <v>North Africa</v>
      </c>
      <c r="K18" s="7" t="s">
        <v>55</v>
      </c>
      <c r="L18" s="7" t="str">
        <f>VLOOKUP(K18,Ref!$D$2:$E$13,2,false)</f>
        <v>Coke</v>
      </c>
      <c r="M18" s="7" t="s">
        <v>56</v>
      </c>
      <c r="N18" s="7" t="s">
        <v>33</v>
      </c>
      <c r="O18" s="7">
        <v>1000.0</v>
      </c>
      <c r="P18" s="7" t="s">
        <v>34</v>
      </c>
      <c r="Q18" s="7" t="s">
        <v>35</v>
      </c>
      <c r="R18" s="7" t="s">
        <v>33</v>
      </c>
      <c r="S18" s="7">
        <v>13.25</v>
      </c>
      <c r="T18" s="7" t="s">
        <v>36</v>
      </c>
      <c r="U18" s="9"/>
      <c r="V18" s="7">
        <v>3.0</v>
      </c>
      <c r="W18" s="7">
        <v>32.0</v>
      </c>
      <c r="X18" s="10" t="str">
        <f t="shared" si="2"/>
        <v>Dili</v>
      </c>
      <c r="Y18" s="10" t="str">
        <f t="shared" si="3"/>
        <v>Family 601-1994</v>
      </c>
      <c r="Z18" s="10">
        <f t="shared" si="4"/>
        <v>424</v>
      </c>
    </row>
    <row r="19">
      <c r="A19" s="7" t="s">
        <v>26</v>
      </c>
      <c r="B19" s="7" t="str">
        <f t="shared" si="1"/>
        <v>Still Chilled Egypt</v>
      </c>
      <c r="C19" s="8">
        <f>VLOOKUP(B19,Ref!$G$2:$H$11,2,false)</f>
        <v>0.03</v>
      </c>
      <c r="D19" s="7" t="s">
        <v>27</v>
      </c>
      <c r="E19" s="7" t="s">
        <v>62</v>
      </c>
      <c r="F19" s="7" t="s">
        <v>54</v>
      </c>
      <c r="G19" s="7" t="s">
        <v>55</v>
      </c>
      <c r="H19" s="7" t="s">
        <v>10</v>
      </c>
      <c r="I19" s="7" t="s">
        <v>31</v>
      </c>
      <c r="J19" s="7" t="str">
        <f>VLOOKUP(I19,Ref!$A$2:$B$8,2,FALSE)</f>
        <v>North Africa</v>
      </c>
      <c r="K19" s="7" t="s">
        <v>55</v>
      </c>
      <c r="L19" s="7" t="str">
        <f>VLOOKUP(K19,Ref!$D$2:$E$13,2,false)</f>
        <v>Coke</v>
      </c>
      <c r="M19" s="7" t="s">
        <v>56</v>
      </c>
      <c r="N19" s="7" t="s">
        <v>33</v>
      </c>
      <c r="O19" s="7">
        <v>1000.0</v>
      </c>
      <c r="P19" s="7" t="s">
        <v>34</v>
      </c>
      <c r="Q19" s="7" t="s">
        <v>35</v>
      </c>
      <c r="R19" s="7" t="s">
        <v>33</v>
      </c>
      <c r="S19" s="7">
        <v>21.75</v>
      </c>
      <c r="T19" s="7" t="s">
        <v>36</v>
      </c>
      <c r="U19" s="9"/>
      <c r="V19" s="7">
        <v>3.0</v>
      </c>
      <c r="W19" s="7">
        <v>40.0</v>
      </c>
      <c r="X19" s="10" t="str">
        <f t="shared" si="2"/>
        <v>Dili</v>
      </c>
      <c r="Y19" s="10" t="str">
        <f t="shared" si="3"/>
        <v>Family 601-1994</v>
      </c>
      <c r="Z19" s="10">
        <f t="shared" si="4"/>
        <v>870</v>
      </c>
    </row>
    <row r="20">
      <c r="A20" s="7" t="s">
        <v>26</v>
      </c>
      <c r="B20" s="7" t="str">
        <f t="shared" si="1"/>
        <v>Still Chilled Egypt</v>
      </c>
      <c r="C20" s="8">
        <f>VLOOKUP(B20,Ref!$G$2:$H$11,2,false)</f>
        <v>0.03</v>
      </c>
      <c r="D20" s="7" t="s">
        <v>27</v>
      </c>
      <c r="E20" s="7" t="s">
        <v>63</v>
      </c>
      <c r="F20" s="7" t="s">
        <v>54</v>
      </c>
      <c r="G20" s="7" t="s">
        <v>55</v>
      </c>
      <c r="H20" s="7" t="s">
        <v>10</v>
      </c>
      <c r="I20" s="7" t="s">
        <v>31</v>
      </c>
      <c r="J20" s="7" t="str">
        <f>VLOOKUP(I20,Ref!$A$2:$B$8,2,FALSE)</f>
        <v>North Africa</v>
      </c>
      <c r="K20" s="7" t="s">
        <v>55</v>
      </c>
      <c r="L20" s="7" t="str">
        <f>VLOOKUP(K20,Ref!$D$2:$E$13,2,false)</f>
        <v>Coke</v>
      </c>
      <c r="M20" s="7" t="s">
        <v>56</v>
      </c>
      <c r="N20" s="7" t="s">
        <v>33</v>
      </c>
      <c r="O20" s="7">
        <v>1000.0</v>
      </c>
      <c r="P20" s="7" t="s">
        <v>34</v>
      </c>
      <c r="Q20" s="7" t="s">
        <v>35</v>
      </c>
      <c r="R20" s="7" t="s">
        <v>33</v>
      </c>
      <c r="S20" s="7">
        <v>39.95</v>
      </c>
      <c r="T20" s="7" t="s">
        <v>36</v>
      </c>
      <c r="U20" s="9"/>
      <c r="V20" s="7">
        <v>3.0</v>
      </c>
      <c r="W20" s="7">
        <v>10.0</v>
      </c>
      <c r="X20" s="10" t="str">
        <f t="shared" si="2"/>
        <v>Dili</v>
      </c>
      <c r="Y20" s="10" t="str">
        <f t="shared" si="3"/>
        <v>Family 601-1994</v>
      </c>
      <c r="Z20" s="10">
        <f t="shared" si="4"/>
        <v>399.5</v>
      </c>
    </row>
    <row r="21" ht="15.75" customHeight="1">
      <c r="A21" s="7" t="s">
        <v>26</v>
      </c>
      <c r="B21" s="7" t="str">
        <f t="shared" si="1"/>
        <v>Still Chilled Egypt</v>
      </c>
      <c r="C21" s="8">
        <f>VLOOKUP(B21,Ref!$G$2:$H$11,2,false)</f>
        <v>0.03</v>
      </c>
      <c r="D21" s="7" t="s">
        <v>27</v>
      </c>
      <c r="E21" s="7" t="s">
        <v>64</v>
      </c>
      <c r="F21" s="7" t="s">
        <v>54</v>
      </c>
      <c r="G21" s="7" t="s">
        <v>55</v>
      </c>
      <c r="H21" s="7" t="s">
        <v>10</v>
      </c>
      <c r="I21" s="7" t="s">
        <v>31</v>
      </c>
      <c r="J21" s="7" t="str">
        <f>VLOOKUP(I21,Ref!$A$2:$B$8,2,FALSE)</f>
        <v>North Africa</v>
      </c>
      <c r="K21" s="7" t="s">
        <v>55</v>
      </c>
      <c r="L21" s="7" t="str">
        <f>VLOOKUP(K21,Ref!$D$2:$E$13,2,false)</f>
        <v>Coke</v>
      </c>
      <c r="M21" s="7" t="s">
        <v>56</v>
      </c>
      <c r="N21" s="7" t="s">
        <v>33</v>
      </c>
      <c r="O21" s="7">
        <v>1000.0</v>
      </c>
      <c r="P21" s="7" t="s">
        <v>34</v>
      </c>
      <c r="Q21" s="7" t="s">
        <v>35</v>
      </c>
      <c r="R21" s="7" t="s">
        <v>33</v>
      </c>
      <c r="S21" s="7">
        <v>25.25</v>
      </c>
      <c r="T21" s="7" t="s">
        <v>36</v>
      </c>
      <c r="U21" s="9"/>
      <c r="V21" s="7">
        <v>3.0</v>
      </c>
      <c r="W21" s="7">
        <v>21.0</v>
      </c>
      <c r="X21" s="10" t="str">
        <f t="shared" si="2"/>
        <v>Dili</v>
      </c>
      <c r="Y21" s="10" t="str">
        <f t="shared" si="3"/>
        <v>Family 601-1994</v>
      </c>
      <c r="Z21" s="10">
        <f t="shared" si="4"/>
        <v>530.25</v>
      </c>
    </row>
    <row r="22" ht="15.75" customHeight="1">
      <c r="A22" s="7" t="s">
        <v>26</v>
      </c>
      <c r="B22" s="7" t="str">
        <f t="shared" si="1"/>
        <v>Still Chilled Egypt</v>
      </c>
      <c r="C22" s="8">
        <f>VLOOKUP(B22,Ref!$G$2:$H$11,2,false)</f>
        <v>0.03</v>
      </c>
      <c r="D22" s="7" t="s">
        <v>27</v>
      </c>
      <c r="E22" s="7" t="s">
        <v>39</v>
      </c>
      <c r="F22" s="7" t="s">
        <v>54</v>
      </c>
      <c r="G22" s="7" t="s">
        <v>55</v>
      </c>
      <c r="H22" s="7" t="s">
        <v>10</v>
      </c>
      <c r="I22" s="7" t="s">
        <v>31</v>
      </c>
      <c r="J22" s="7" t="str">
        <f>VLOOKUP(I22,Ref!$A$2:$B$8,2,FALSE)</f>
        <v>North Africa</v>
      </c>
      <c r="K22" s="7" t="s">
        <v>55</v>
      </c>
      <c r="L22" s="7" t="str">
        <f>VLOOKUP(K22,Ref!$D$2:$E$13,2,false)</f>
        <v>Coke</v>
      </c>
      <c r="M22" s="7" t="s">
        <v>56</v>
      </c>
      <c r="N22" s="7" t="s">
        <v>33</v>
      </c>
      <c r="O22" s="7">
        <v>1000.0</v>
      </c>
      <c r="P22" s="7" t="s">
        <v>34</v>
      </c>
      <c r="Q22" s="7" t="s">
        <v>35</v>
      </c>
      <c r="R22" s="7" t="s">
        <v>33</v>
      </c>
      <c r="S22" s="7">
        <v>16.5</v>
      </c>
      <c r="T22" s="7" t="s">
        <v>36</v>
      </c>
      <c r="U22" s="9"/>
      <c r="V22" s="7">
        <v>3.0</v>
      </c>
      <c r="W22" s="7">
        <v>37.0</v>
      </c>
      <c r="X22" s="10" t="str">
        <f t="shared" si="2"/>
        <v>Dili</v>
      </c>
      <c r="Y22" s="10" t="str">
        <f t="shared" si="3"/>
        <v>Family 601-1994</v>
      </c>
      <c r="Z22" s="10">
        <f t="shared" si="4"/>
        <v>610.5</v>
      </c>
    </row>
    <row r="23" ht="15.75" customHeight="1">
      <c r="A23" s="7" t="s">
        <v>26</v>
      </c>
      <c r="B23" s="7" t="str">
        <f t="shared" si="1"/>
        <v>Still Chilled Egypt</v>
      </c>
      <c r="C23" s="8">
        <f>VLOOKUP(B23,Ref!$G$2:$H$11,2,false)</f>
        <v>0.03</v>
      </c>
      <c r="D23" s="7" t="s">
        <v>27</v>
      </c>
      <c r="E23" s="7" t="s">
        <v>65</v>
      </c>
      <c r="F23" s="7" t="s">
        <v>54</v>
      </c>
      <c r="G23" s="7" t="s">
        <v>55</v>
      </c>
      <c r="H23" s="7" t="s">
        <v>10</v>
      </c>
      <c r="I23" s="7" t="s">
        <v>31</v>
      </c>
      <c r="J23" s="7" t="str">
        <f>VLOOKUP(I23,Ref!$A$2:$B$8,2,FALSE)</f>
        <v>North Africa</v>
      </c>
      <c r="K23" s="7" t="s">
        <v>55</v>
      </c>
      <c r="L23" s="7" t="str">
        <f>VLOOKUP(K23,Ref!$D$2:$E$13,2,false)</f>
        <v>Coke</v>
      </c>
      <c r="M23" s="7" t="s">
        <v>56</v>
      </c>
      <c r="N23" s="7" t="s">
        <v>33</v>
      </c>
      <c r="O23" s="7">
        <v>1000.0</v>
      </c>
      <c r="P23" s="7" t="s">
        <v>34</v>
      </c>
      <c r="Q23" s="7" t="s">
        <v>35</v>
      </c>
      <c r="R23" s="7" t="s">
        <v>33</v>
      </c>
      <c r="S23" s="7">
        <v>16.75</v>
      </c>
      <c r="T23" s="7" t="s">
        <v>36</v>
      </c>
      <c r="U23" s="13">
        <v>0.14</v>
      </c>
      <c r="V23" s="7">
        <v>2.0</v>
      </c>
      <c r="W23" s="7">
        <v>28.0</v>
      </c>
      <c r="X23" s="10" t="str">
        <f t="shared" si="2"/>
        <v>Dili</v>
      </c>
      <c r="Y23" s="10" t="str">
        <f t="shared" si="3"/>
        <v>Family 601-1994</v>
      </c>
      <c r="Z23" s="10">
        <f t="shared" si="4"/>
        <v>469</v>
      </c>
    </row>
    <row r="24" ht="15.75" customHeight="1">
      <c r="A24" s="7" t="s">
        <v>26</v>
      </c>
      <c r="B24" s="7" t="str">
        <f t="shared" si="1"/>
        <v>Still Chilled Egypt</v>
      </c>
      <c r="C24" s="8">
        <f>VLOOKUP(B24,Ref!$G$2:$H$11,2,false)</f>
        <v>0.03</v>
      </c>
      <c r="D24" s="7" t="s">
        <v>27</v>
      </c>
      <c r="E24" s="7" t="s">
        <v>66</v>
      </c>
      <c r="F24" s="7" t="s">
        <v>54</v>
      </c>
      <c r="G24" s="7" t="s">
        <v>55</v>
      </c>
      <c r="H24" s="7" t="s">
        <v>10</v>
      </c>
      <c r="I24" s="7" t="s">
        <v>31</v>
      </c>
      <c r="J24" s="7" t="str">
        <f>VLOOKUP(I24,Ref!$A$2:$B$8,2,FALSE)</f>
        <v>North Africa</v>
      </c>
      <c r="K24" s="7" t="s">
        <v>55</v>
      </c>
      <c r="L24" s="7" t="str">
        <f>VLOOKUP(K24,Ref!$D$2:$E$13,2,false)</f>
        <v>Coke</v>
      </c>
      <c r="M24" s="7" t="s">
        <v>56</v>
      </c>
      <c r="N24" s="7" t="s">
        <v>33</v>
      </c>
      <c r="O24" s="7">
        <v>1000.0</v>
      </c>
      <c r="P24" s="7" t="s">
        <v>34</v>
      </c>
      <c r="Q24" s="7" t="s">
        <v>35</v>
      </c>
      <c r="R24" s="7" t="s">
        <v>33</v>
      </c>
      <c r="S24" s="7">
        <v>14.95</v>
      </c>
      <c r="T24" s="7" t="s">
        <v>36</v>
      </c>
      <c r="U24" s="9"/>
      <c r="V24" s="7">
        <v>3.0</v>
      </c>
      <c r="W24" s="7">
        <v>23.0</v>
      </c>
      <c r="X24" s="10" t="str">
        <f t="shared" si="2"/>
        <v>Dili</v>
      </c>
      <c r="Y24" s="10" t="str">
        <f t="shared" si="3"/>
        <v>Family 601-1994</v>
      </c>
      <c r="Z24" s="10">
        <f t="shared" si="4"/>
        <v>343.85</v>
      </c>
    </row>
    <row r="25" ht="15.75" customHeight="1">
      <c r="A25" s="7" t="s">
        <v>26</v>
      </c>
      <c r="B25" s="7" t="str">
        <f t="shared" si="1"/>
        <v>Still Chilled Egypt</v>
      </c>
      <c r="C25" s="8">
        <f>VLOOKUP(B25,Ref!$G$2:$H$11,2,false)</f>
        <v>0.03</v>
      </c>
      <c r="D25" s="7" t="s">
        <v>27</v>
      </c>
      <c r="E25" s="7" t="s">
        <v>67</v>
      </c>
      <c r="F25" s="7" t="s">
        <v>54</v>
      </c>
      <c r="G25" s="7" t="s">
        <v>55</v>
      </c>
      <c r="H25" s="7" t="s">
        <v>10</v>
      </c>
      <c r="I25" s="7" t="s">
        <v>31</v>
      </c>
      <c r="J25" s="7" t="str">
        <f>VLOOKUP(I25,Ref!$A$2:$B$8,2,FALSE)</f>
        <v>North Africa</v>
      </c>
      <c r="K25" s="7" t="s">
        <v>55</v>
      </c>
      <c r="L25" s="7" t="str">
        <f>VLOOKUP(K25,Ref!$D$2:$E$13,2,false)</f>
        <v>Coke</v>
      </c>
      <c r="M25" s="7" t="s">
        <v>56</v>
      </c>
      <c r="N25" s="7" t="s">
        <v>33</v>
      </c>
      <c r="O25" s="7">
        <v>1000.0</v>
      </c>
      <c r="P25" s="7" t="s">
        <v>34</v>
      </c>
      <c r="Q25" s="7" t="s">
        <v>35</v>
      </c>
      <c r="R25" s="7" t="s">
        <v>33</v>
      </c>
      <c r="S25" s="7">
        <v>10.95</v>
      </c>
      <c r="T25" s="7" t="s">
        <v>36</v>
      </c>
      <c r="U25" s="9"/>
      <c r="V25" s="7">
        <v>2.0</v>
      </c>
      <c r="W25" s="7">
        <v>24.0</v>
      </c>
      <c r="X25" s="10" t="str">
        <f t="shared" si="2"/>
        <v>Dili</v>
      </c>
      <c r="Y25" s="10" t="str">
        <f t="shared" si="3"/>
        <v>Family 601-1994</v>
      </c>
      <c r="Z25" s="10">
        <f t="shared" si="4"/>
        <v>262.8</v>
      </c>
    </row>
    <row r="26" ht="15.75" customHeight="1">
      <c r="A26" s="7" t="s">
        <v>26</v>
      </c>
      <c r="B26" s="7" t="str">
        <f t="shared" si="1"/>
        <v>Still Chilled Egypt</v>
      </c>
      <c r="C26" s="8">
        <f>VLOOKUP(B26,Ref!$G$2:$H$11,2,false)</f>
        <v>0.03</v>
      </c>
      <c r="D26" s="7" t="s">
        <v>27</v>
      </c>
      <c r="E26" s="7" t="s">
        <v>68</v>
      </c>
      <c r="F26" s="7" t="s">
        <v>54</v>
      </c>
      <c r="G26" s="7" t="s">
        <v>55</v>
      </c>
      <c r="H26" s="7" t="s">
        <v>10</v>
      </c>
      <c r="I26" s="7" t="s">
        <v>31</v>
      </c>
      <c r="J26" s="7" t="str">
        <f>VLOOKUP(I26,Ref!$A$2:$B$8,2,FALSE)</f>
        <v>North Africa</v>
      </c>
      <c r="K26" s="7" t="s">
        <v>55</v>
      </c>
      <c r="L26" s="7" t="str">
        <f>VLOOKUP(K26,Ref!$D$2:$E$13,2,false)</f>
        <v>Coke</v>
      </c>
      <c r="M26" s="7" t="s">
        <v>56</v>
      </c>
      <c r="N26" s="7" t="s">
        <v>33</v>
      </c>
      <c r="O26" s="7">
        <v>1000.0</v>
      </c>
      <c r="P26" s="7" t="s">
        <v>34</v>
      </c>
      <c r="Q26" s="7" t="s">
        <v>35</v>
      </c>
      <c r="R26" s="7" t="s">
        <v>33</v>
      </c>
      <c r="S26" s="7">
        <v>15.95</v>
      </c>
      <c r="T26" s="7" t="s">
        <v>36</v>
      </c>
      <c r="U26" s="9"/>
      <c r="V26" s="7">
        <v>8.0</v>
      </c>
      <c r="W26" s="7">
        <v>11.0</v>
      </c>
      <c r="X26" s="10" t="str">
        <f t="shared" si="2"/>
        <v>Dili</v>
      </c>
      <c r="Y26" s="10" t="str">
        <f t="shared" si="3"/>
        <v>Family 601-1994</v>
      </c>
      <c r="Z26" s="10">
        <f t="shared" si="4"/>
        <v>175.45</v>
      </c>
    </row>
    <row r="27" ht="15.75" customHeight="1">
      <c r="A27" s="7" t="s">
        <v>26</v>
      </c>
      <c r="B27" s="7" t="str">
        <f t="shared" si="1"/>
        <v>Still Chilled Egypt</v>
      </c>
      <c r="C27" s="8">
        <f>VLOOKUP(B27,Ref!$G$2:$H$11,2,false)</f>
        <v>0.03</v>
      </c>
      <c r="D27" s="7" t="s">
        <v>27</v>
      </c>
      <c r="E27" s="7" t="s">
        <v>69</v>
      </c>
      <c r="F27" s="7" t="s">
        <v>54</v>
      </c>
      <c r="G27" s="7" t="s">
        <v>55</v>
      </c>
      <c r="H27" s="7" t="s">
        <v>10</v>
      </c>
      <c r="I27" s="7" t="s">
        <v>31</v>
      </c>
      <c r="J27" s="7" t="str">
        <f>VLOOKUP(I27,Ref!$A$2:$B$8,2,FALSE)</f>
        <v>North Africa</v>
      </c>
      <c r="K27" s="7" t="s">
        <v>55</v>
      </c>
      <c r="L27" s="7" t="str">
        <f>VLOOKUP(K27,Ref!$D$2:$E$13,2,false)</f>
        <v>Coke</v>
      </c>
      <c r="M27" s="7" t="s">
        <v>56</v>
      </c>
      <c r="N27" s="7" t="s">
        <v>33</v>
      </c>
      <c r="O27" s="7">
        <v>1000.0</v>
      </c>
      <c r="P27" s="7" t="s">
        <v>34</v>
      </c>
      <c r="Q27" s="7" t="s">
        <v>35</v>
      </c>
      <c r="R27" s="7" t="s">
        <v>33</v>
      </c>
      <c r="S27" s="7">
        <v>13.5</v>
      </c>
      <c r="T27" s="7" t="s">
        <v>36</v>
      </c>
      <c r="U27" s="9"/>
      <c r="V27" s="7">
        <v>7.0</v>
      </c>
      <c r="W27" s="7">
        <v>30.0</v>
      </c>
      <c r="X27" s="10" t="str">
        <f t="shared" si="2"/>
        <v>Dili</v>
      </c>
      <c r="Y27" s="10" t="str">
        <f t="shared" si="3"/>
        <v>Family 601-1994</v>
      </c>
      <c r="Z27" s="10">
        <f t="shared" si="4"/>
        <v>405</v>
      </c>
    </row>
    <row r="28" ht="15.75" customHeight="1">
      <c r="A28" s="7" t="s">
        <v>26</v>
      </c>
      <c r="B28" s="7" t="str">
        <f t="shared" si="1"/>
        <v>Still Chilled Egypt</v>
      </c>
      <c r="C28" s="8">
        <f>VLOOKUP(B28,Ref!$G$2:$H$11,2,false)</f>
        <v>0.03</v>
      </c>
      <c r="D28" s="7" t="s">
        <v>27</v>
      </c>
      <c r="E28" s="7" t="s">
        <v>45</v>
      </c>
      <c r="F28" s="7" t="s">
        <v>54</v>
      </c>
      <c r="G28" s="7" t="s">
        <v>55</v>
      </c>
      <c r="H28" s="7" t="s">
        <v>10</v>
      </c>
      <c r="I28" s="7" t="s">
        <v>31</v>
      </c>
      <c r="J28" s="7" t="str">
        <f>VLOOKUP(I28,Ref!$A$2:$B$8,2,FALSE)</f>
        <v>North Africa</v>
      </c>
      <c r="K28" s="7" t="s">
        <v>55</v>
      </c>
      <c r="L28" s="7" t="str">
        <f>VLOOKUP(K28,Ref!$D$2:$E$13,2,false)</f>
        <v>Coke</v>
      </c>
      <c r="M28" s="7" t="s">
        <v>56</v>
      </c>
      <c r="N28" s="7" t="s">
        <v>33</v>
      </c>
      <c r="O28" s="7">
        <v>1000.0</v>
      </c>
      <c r="P28" s="7" t="s">
        <v>34</v>
      </c>
      <c r="Q28" s="7" t="s">
        <v>35</v>
      </c>
      <c r="R28" s="7" t="s">
        <v>33</v>
      </c>
      <c r="S28" s="7">
        <v>10.7</v>
      </c>
      <c r="T28" s="7" t="s">
        <v>36</v>
      </c>
      <c r="U28" s="9"/>
      <c r="V28" s="7">
        <v>10.0</v>
      </c>
      <c r="W28" s="7">
        <v>22.0</v>
      </c>
      <c r="X28" s="10" t="str">
        <f t="shared" si="2"/>
        <v>Dili</v>
      </c>
      <c r="Y28" s="10" t="str">
        <f t="shared" si="3"/>
        <v>Family 601-1994</v>
      </c>
      <c r="Z28" s="10">
        <f t="shared" si="4"/>
        <v>235.4</v>
      </c>
    </row>
    <row r="29" ht="15.75" customHeight="1">
      <c r="A29" s="7" t="s">
        <v>26</v>
      </c>
      <c r="B29" s="7" t="str">
        <f t="shared" si="1"/>
        <v>Still Chilled Egypt</v>
      </c>
      <c r="C29" s="8">
        <f>VLOOKUP(B29,Ref!$G$2:$H$11,2,false)</f>
        <v>0.03</v>
      </c>
      <c r="D29" s="7" t="s">
        <v>27</v>
      </c>
      <c r="E29" s="7" t="s">
        <v>40</v>
      </c>
      <c r="F29" s="7" t="s">
        <v>54</v>
      </c>
      <c r="G29" s="7" t="s">
        <v>55</v>
      </c>
      <c r="H29" s="7" t="s">
        <v>10</v>
      </c>
      <c r="I29" s="7" t="s">
        <v>31</v>
      </c>
      <c r="J29" s="7" t="str">
        <f>VLOOKUP(I29,Ref!$A$2:$B$8,2,FALSE)</f>
        <v>North Africa</v>
      </c>
      <c r="K29" s="7" t="s">
        <v>55</v>
      </c>
      <c r="L29" s="7" t="str">
        <f>VLOOKUP(K29,Ref!$D$2:$E$13,2,false)</f>
        <v>Coke</v>
      </c>
      <c r="M29" s="7" t="s">
        <v>56</v>
      </c>
      <c r="N29" s="7" t="s">
        <v>33</v>
      </c>
      <c r="O29" s="7">
        <v>1000.0</v>
      </c>
      <c r="P29" s="7" t="s">
        <v>34</v>
      </c>
      <c r="Q29" s="7" t="s">
        <v>35</v>
      </c>
      <c r="R29" s="7" t="s">
        <v>33</v>
      </c>
      <c r="S29" s="7">
        <v>10.7</v>
      </c>
      <c r="T29" s="7" t="s">
        <v>36</v>
      </c>
      <c r="U29" s="9"/>
      <c r="V29" s="7">
        <v>10.0</v>
      </c>
      <c r="W29" s="7">
        <v>32.0</v>
      </c>
      <c r="X29" s="10" t="str">
        <f t="shared" si="2"/>
        <v>Dili</v>
      </c>
      <c r="Y29" s="10" t="str">
        <f t="shared" si="3"/>
        <v>Family 601-1994</v>
      </c>
      <c r="Z29" s="10">
        <f t="shared" si="4"/>
        <v>342.4</v>
      </c>
    </row>
    <row r="30" ht="15.75" customHeight="1">
      <c r="A30" s="7" t="s">
        <v>26</v>
      </c>
      <c r="B30" s="7" t="str">
        <f t="shared" si="1"/>
        <v>Still Chilled Egypt</v>
      </c>
      <c r="C30" s="8">
        <f>VLOOKUP(B30,Ref!$G$2:$H$11,2,false)</f>
        <v>0.03</v>
      </c>
      <c r="D30" s="7" t="s">
        <v>27</v>
      </c>
      <c r="E30" s="7" t="s">
        <v>70</v>
      </c>
      <c r="F30" s="7" t="s">
        <v>54</v>
      </c>
      <c r="G30" s="7" t="s">
        <v>55</v>
      </c>
      <c r="H30" s="7" t="s">
        <v>10</v>
      </c>
      <c r="I30" s="7" t="s">
        <v>31</v>
      </c>
      <c r="J30" s="7" t="str">
        <f>VLOOKUP(I30,Ref!$A$2:$B$8,2,FALSE)</f>
        <v>North Africa</v>
      </c>
      <c r="K30" s="7" t="s">
        <v>55</v>
      </c>
      <c r="L30" s="7" t="str">
        <f>VLOOKUP(K30,Ref!$D$2:$E$13,2,false)</f>
        <v>Coke</v>
      </c>
      <c r="M30" s="7" t="s">
        <v>56</v>
      </c>
      <c r="N30" s="7" t="s">
        <v>33</v>
      </c>
      <c r="O30" s="7">
        <v>1000.0</v>
      </c>
      <c r="P30" s="7" t="s">
        <v>34</v>
      </c>
      <c r="Q30" s="7" t="s">
        <v>35</v>
      </c>
      <c r="R30" s="7" t="s">
        <v>33</v>
      </c>
      <c r="S30" s="7">
        <v>10.6</v>
      </c>
      <c r="T30" s="7" t="s">
        <v>36</v>
      </c>
      <c r="U30" s="9"/>
      <c r="V30" s="7">
        <v>20.0</v>
      </c>
      <c r="W30" s="7">
        <v>22.0</v>
      </c>
      <c r="X30" s="10" t="str">
        <f t="shared" si="2"/>
        <v>Dili</v>
      </c>
      <c r="Y30" s="10" t="str">
        <f t="shared" si="3"/>
        <v>Family 601-1994</v>
      </c>
      <c r="Z30" s="10">
        <f t="shared" si="4"/>
        <v>233.2</v>
      </c>
    </row>
    <row r="31" ht="15.75" customHeight="1">
      <c r="A31" s="7" t="s">
        <v>26</v>
      </c>
      <c r="B31" s="7" t="str">
        <f t="shared" si="1"/>
        <v>Still Chilled Egypt</v>
      </c>
      <c r="C31" s="8">
        <f>VLOOKUP(B31,Ref!$G$2:$H$11,2,false)</f>
        <v>0.03</v>
      </c>
      <c r="D31" s="7" t="s">
        <v>27</v>
      </c>
      <c r="E31" s="7" t="s">
        <v>44</v>
      </c>
      <c r="F31" s="7" t="s">
        <v>54</v>
      </c>
      <c r="G31" s="7" t="s">
        <v>55</v>
      </c>
      <c r="H31" s="7" t="s">
        <v>10</v>
      </c>
      <c r="I31" s="7" t="s">
        <v>31</v>
      </c>
      <c r="J31" s="7" t="str">
        <f>VLOOKUP(I31,Ref!$A$2:$B$8,2,FALSE)</f>
        <v>North Africa</v>
      </c>
      <c r="K31" s="7" t="s">
        <v>55</v>
      </c>
      <c r="L31" s="7" t="str">
        <f>VLOOKUP(K31,Ref!$D$2:$E$13,2,false)</f>
        <v>Coke</v>
      </c>
      <c r="M31" s="7" t="s">
        <v>56</v>
      </c>
      <c r="N31" s="7" t="s">
        <v>33</v>
      </c>
      <c r="O31" s="7">
        <v>1000.0</v>
      </c>
      <c r="P31" s="7" t="s">
        <v>34</v>
      </c>
      <c r="Q31" s="7" t="s">
        <v>35</v>
      </c>
      <c r="R31" s="7" t="s">
        <v>33</v>
      </c>
      <c r="S31" s="7">
        <v>12.25</v>
      </c>
      <c r="T31" s="7" t="s">
        <v>36</v>
      </c>
      <c r="U31" s="9"/>
      <c r="V31" s="7">
        <v>7.0</v>
      </c>
      <c r="W31" s="7">
        <v>30.0</v>
      </c>
      <c r="X31" s="10" t="str">
        <f t="shared" si="2"/>
        <v>Dili</v>
      </c>
      <c r="Y31" s="10" t="str">
        <f t="shared" si="3"/>
        <v>Family 601-1994</v>
      </c>
      <c r="Z31" s="10">
        <f t="shared" si="4"/>
        <v>367.5</v>
      </c>
    </row>
    <row r="32" ht="15.75" customHeight="1">
      <c r="A32" s="7" t="s">
        <v>26</v>
      </c>
      <c r="B32" s="7" t="str">
        <f t="shared" si="1"/>
        <v>Still Chilled Egypt</v>
      </c>
      <c r="C32" s="8">
        <f>VLOOKUP(B32,Ref!$G$2:$H$11,2,false)</f>
        <v>0.03</v>
      </c>
      <c r="D32" s="7" t="s">
        <v>27</v>
      </c>
      <c r="E32" s="7" t="s">
        <v>71</v>
      </c>
      <c r="F32" s="7" t="s">
        <v>54</v>
      </c>
      <c r="G32" s="7" t="s">
        <v>55</v>
      </c>
      <c r="H32" s="7" t="s">
        <v>10</v>
      </c>
      <c r="I32" s="7" t="s">
        <v>31</v>
      </c>
      <c r="J32" s="7" t="str">
        <f>VLOOKUP(I32,Ref!$A$2:$B$8,2,FALSE)</f>
        <v>North Africa</v>
      </c>
      <c r="K32" s="7" t="s">
        <v>55</v>
      </c>
      <c r="L32" s="7" t="str">
        <f>VLOOKUP(K32,Ref!$D$2:$E$13,2,false)</f>
        <v>Coke</v>
      </c>
      <c r="M32" s="7" t="s">
        <v>56</v>
      </c>
      <c r="N32" s="7" t="s">
        <v>33</v>
      </c>
      <c r="O32" s="7">
        <v>1000.0</v>
      </c>
      <c r="P32" s="7" t="s">
        <v>34</v>
      </c>
      <c r="Q32" s="7" t="s">
        <v>35</v>
      </c>
      <c r="R32" s="7" t="s">
        <v>33</v>
      </c>
      <c r="S32" s="7">
        <v>21.95</v>
      </c>
      <c r="T32" s="7" t="s">
        <v>36</v>
      </c>
      <c r="U32" s="9"/>
      <c r="V32" s="7">
        <v>8.0</v>
      </c>
      <c r="W32" s="7">
        <v>25.0</v>
      </c>
      <c r="X32" s="10" t="str">
        <f t="shared" si="2"/>
        <v>Dili</v>
      </c>
      <c r="Y32" s="10" t="str">
        <f t="shared" si="3"/>
        <v>Family 601-1994</v>
      </c>
      <c r="Z32" s="10">
        <f t="shared" si="4"/>
        <v>548.75</v>
      </c>
    </row>
    <row r="33" ht="15.75" customHeight="1">
      <c r="A33" s="7" t="s">
        <v>26</v>
      </c>
      <c r="B33" s="7" t="str">
        <f t="shared" si="1"/>
        <v>Still Chilled Egypt</v>
      </c>
      <c r="C33" s="8">
        <f>VLOOKUP(B33,Ref!$G$2:$H$11,2,false)</f>
        <v>0.03</v>
      </c>
      <c r="D33" s="7" t="s">
        <v>27</v>
      </c>
      <c r="E33" s="7" t="s">
        <v>46</v>
      </c>
      <c r="F33" s="7" t="s">
        <v>54</v>
      </c>
      <c r="G33" s="7" t="s">
        <v>55</v>
      </c>
      <c r="H33" s="7" t="s">
        <v>10</v>
      </c>
      <c r="I33" s="7" t="s">
        <v>31</v>
      </c>
      <c r="J33" s="7" t="str">
        <f>VLOOKUP(I33,Ref!$A$2:$B$8,2,FALSE)</f>
        <v>North Africa</v>
      </c>
      <c r="K33" s="7" t="s">
        <v>55</v>
      </c>
      <c r="L33" s="7" t="str">
        <f>VLOOKUP(K33,Ref!$D$2:$E$13,2,false)</f>
        <v>Coke</v>
      </c>
      <c r="M33" s="7" t="s">
        <v>56</v>
      </c>
      <c r="N33" s="7" t="s">
        <v>33</v>
      </c>
      <c r="O33" s="7">
        <v>1000.0</v>
      </c>
      <c r="P33" s="7" t="s">
        <v>34</v>
      </c>
      <c r="Q33" s="7" t="s">
        <v>35</v>
      </c>
      <c r="R33" s="7" t="s">
        <v>33</v>
      </c>
      <c r="S33" s="7">
        <v>11.9</v>
      </c>
      <c r="T33" s="7" t="s">
        <v>36</v>
      </c>
      <c r="U33" s="9"/>
      <c r="V33" s="7">
        <v>12.0</v>
      </c>
      <c r="W33" s="7">
        <v>31.0</v>
      </c>
      <c r="X33" s="10" t="str">
        <f t="shared" si="2"/>
        <v>Dili</v>
      </c>
      <c r="Y33" s="10" t="str">
        <f t="shared" si="3"/>
        <v>Family 601-1994</v>
      </c>
      <c r="Z33" s="10">
        <f t="shared" si="4"/>
        <v>368.9</v>
      </c>
    </row>
    <row r="34" ht="15.75" customHeight="1">
      <c r="A34" s="7" t="s">
        <v>26</v>
      </c>
      <c r="B34" s="7" t="str">
        <f t="shared" si="1"/>
        <v>Still Chilled Egypt</v>
      </c>
      <c r="C34" s="8">
        <f>VLOOKUP(B34,Ref!$G$2:$H$11,2,false)</f>
        <v>0.03</v>
      </c>
      <c r="D34" s="7" t="s">
        <v>27</v>
      </c>
      <c r="E34" s="7" t="s">
        <v>72</v>
      </c>
      <c r="F34" s="7" t="s">
        <v>54</v>
      </c>
      <c r="G34" s="7" t="s">
        <v>55</v>
      </c>
      <c r="H34" s="7" t="s">
        <v>10</v>
      </c>
      <c r="I34" s="7" t="s">
        <v>31</v>
      </c>
      <c r="J34" s="7" t="str">
        <f>VLOOKUP(I34,Ref!$A$2:$B$8,2,FALSE)</f>
        <v>North Africa</v>
      </c>
      <c r="K34" s="7" t="s">
        <v>55</v>
      </c>
      <c r="L34" s="7" t="str">
        <f>VLOOKUP(K34,Ref!$D$2:$E$13,2,false)</f>
        <v>Coke</v>
      </c>
      <c r="M34" s="7" t="s">
        <v>56</v>
      </c>
      <c r="N34" s="7" t="s">
        <v>33</v>
      </c>
      <c r="O34" s="7">
        <v>1000.0</v>
      </c>
      <c r="P34" s="7" t="s">
        <v>34</v>
      </c>
      <c r="Q34" s="7" t="s">
        <v>35</v>
      </c>
      <c r="R34" s="7" t="s">
        <v>33</v>
      </c>
      <c r="S34" s="7">
        <v>15.95</v>
      </c>
      <c r="T34" s="7" t="s">
        <v>36</v>
      </c>
      <c r="U34" s="9"/>
      <c r="V34" s="7">
        <v>10.0</v>
      </c>
      <c r="W34" s="7">
        <v>30.0</v>
      </c>
      <c r="X34" s="10" t="str">
        <f t="shared" si="2"/>
        <v>Dili</v>
      </c>
      <c r="Y34" s="10" t="str">
        <f t="shared" si="3"/>
        <v>Family 601-1994</v>
      </c>
      <c r="Z34" s="10">
        <f t="shared" si="4"/>
        <v>478.5</v>
      </c>
    </row>
    <row r="35" ht="15.75" customHeight="1">
      <c r="A35" s="7" t="s">
        <v>26</v>
      </c>
      <c r="B35" s="7" t="str">
        <f t="shared" si="1"/>
        <v>Still Chilled Egypt</v>
      </c>
      <c r="C35" s="8">
        <f>VLOOKUP(B35,Ref!$G$2:$H$11,2,false)</f>
        <v>0.03</v>
      </c>
      <c r="D35" s="7" t="s">
        <v>27</v>
      </c>
      <c r="E35" s="7" t="s">
        <v>73</v>
      </c>
      <c r="F35" s="7" t="s">
        <v>54</v>
      </c>
      <c r="G35" s="7" t="s">
        <v>55</v>
      </c>
      <c r="H35" s="7" t="s">
        <v>10</v>
      </c>
      <c r="I35" s="7" t="s">
        <v>31</v>
      </c>
      <c r="J35" s="7" t="str">
        <f>VLOOKUP(I35,Ref!$A$2:$B$8,2,FALSE)</f>
        <v>North Africa</v>
      </c>
      <c r="K35" s="7" t="s">
        <v>55</v>
      </c>
      <c r="L35" s="7" t="str">
        <f>VLOOKUP(K35,Ref!$D$2:$E$13,2,false)</f>
        <v>Coke</v>
      </c>
      <c r="M35" s="7" t="s">
        <v>56</v>
      </c>
      <c r="N35" s="7" t="s">
        <v>33</v>
      </c>
      <c r="O35" s="7">
        <v>1000.0</v>
      </c>
      <c r="P35" s="7" t="s">
        <v>34</v>
      </c>
      <c r="Q35" s="7" t="s">
        <v>35</v>
      </c>
      <c r="R35" s="7" t="s">
        <v>33</v>
      </c>
      <c r="S35" s="7">
        <v>34.95</v>
      </c>
      <c r="T35" s="7" t="s">
        <v>36</v>
      </c>
      <c r="U35" s="13">
        <v>0.19</v>
      </c>
      <c r="V35" s="7">
        <v>8.0</v>
      </c>
      <c r="W35" s="7">
        <v>20.0</v>
      </c>
      <c r="X35" s="10" t="str">
        <f t="shared" si="2"/>
        <v>Dili</v>
      </c>
      <c r="Y35" s="10" t="str">
        <f t="shared" si="3"/>
        <v>Family 601-1994</v>
      </c>
      <c r="Z35" s="10">
        <f t="shared" si="4"/>
        <v>699</v>
      </c>
    </row>
    <row r="36" ht="15.75" customHeight="1">
      <c r="A36" s="7" t="s">
        <v>26</v>
      </c>
      <c r="B36" s="7" t="str">
        <f t="shared" si="1"/>
        <v>Still Chilled Egypt</v>
      </c>
      <c r="C36" s="8">
        <f>VLOOKUP(B36,Ref!$G$2:$H$11,2,false)</f>
        <v>0.03</v>
      </c>
      <c r="D36" s="7" t="s">
        <v>27</v>
      </c>
      <c r="E36" s="7" t="s">
        <v>74</v>
      </c>
      <c r="F36" s="7" t="s">
        <v>75</v>
      </c>
      <c r="G36" s="7" t="s">
        <v>75</v>
      </c>
      <c r="H36" s="7" t="s">
        <v>10</v>
      </c>
      <c r="I36" s="7" t="s">
        <v>31</v>
      </c>
      <c r="J36" s="7" t="str">
        <f>VLOOKUP(I36,Ref!$A$2:$B$8,2,FALSE)</f>
        <v>North Africa</v>
      </c>
      <c r="K36" s="7" t="s">
        <v>75</v>
      </c>
      <c r="L36" s="7" t="str">
        <f>VLOOKUP(K36,Ref!$D$2:$E$13,2,false)</f>
        <v>Coke</v>
      </c>
      <c r="M36" s="7" t="s">
        <v>56</v>
      </c>
      <c r="N36" s="7" t="s">
        <v>33</v>
      </c>
      <c r="O36" s="7">
        <v>300.0</v>
      </c>
      <c r="P36" s="7" t="s">
        <v>34</v>
      </c>
      <c r="Q36" s="7" t="s">
        <v>52</v>
      </c>
      <c r="R36" s="7" t="s">
        <v>33</v>
      </c>
      <c r="S36" s="7">
        <v>5.0</v>
      </c>
      <c r="T36" s="7" t="s">
        <v>36</v>
      </c>
      <c r="U36" s="13">
        <v>0.11</v>
      </c>
      <c r="V36" s="7">
        <v>2.0</v>
      </c>
      <c r="W36" s="7">
        <v>39.0</v>
      </c>
      <c r="X36" s="10" t="str">
        <f t="shared" si="2"/>
        <v>Five Stars</v>
      </c>
      <c r="Y36" s="10" t="str">
        <f t="shared" si="3"/>
        <v>Portion 251-360</v>
      </c>
      <c r="Z36" s="10">
        <f t="shared" si="4"/>
        <v>195</v>
      </c>
    </row>
    <row r="37" ht="15.75" customHeight="1">
      <c r="A37" s="7" t="s">
        <v>26</v>
      </c>
      <c r="B37" s="7" t="str">
        <f t="shared" si="1"/>
        <v>Still Chilled Egypt</v>
      </c>
      <c r="C37" s="8">
        <f>VLOOKUP(B37,Ref!$G$2:$H$11,2,false)</f>
        <v>0.03</v>
      </c>
      <c r="D37" s="7" t="s">
        <v>27</v>
      </c>
      <c r="E37" s="7" t="s">
        <v>76</v>
      </c>
      <c r="F37" s="7" t="s">
        <v>77</v>
      </c>
      <c r="G37" s="7" t="s">
        <v>77</v>
      </c>
      <c r="H37" s="7" t="s">
        <v>10</v>
      </c>
      <c r="I37" s="7" t="s">
        <v>31</v>
      </c>
      <c r="J37" s="7" t="str">
        <f>VLOOKUP(I37,Ref!$A$2:$B$8,2,FALSE)</f>
        <v>North Africa</v>
      </c>
      <c r="K37" s="7" t="s">
        <v>77</v>
      </c>
      <c r="L37" s="7" t="str">
        <f>VLOOKUP(K37,Ref!$D$2:$E$13,2,false)</f>
        <v>Coke</v>
      </c>
      <c r="M37" s="7" t="s">
        <v>56</v>
      </c>
      <c r="N37" s="7" t="s">
        <v>33</v>
      </c>
      <c r="O37" s="7">
        <v>300.0</v>
      </c>
      <c r="P37" s="7" t="s">
        <v>34</v>
      </c>
      <c r="Q37" s="7" t="s">
        <v>52</v>
      </c>
      <c r="R37" s="7" t="s">
        <v>33</v>
      </c>
      <c r="S37" s="7">
        <v>5.0</v>
      </c>
      <c r="T37" s="7" t="s">
        <v>36</v>
      </c>
      <c r="U37" s="9"/>
      <c r="V37" s="7">
        <v>2.0</v>
      </c>
      <c r="W37" s="7">
        <v>28.0</v>
      </c>
      <c r="X37" s="10" t="str">
        <f t="shared" si="2"/>
        <v>Fresh</v>
      </c>
      <c r="Y37" s="10" t="str">
        <f t="shared" si="3"/>
        <v>Portion 251-360</v>
      </c>
      <c r="Z37" s="10">
        <f t="shared" si="4"/>
        <v>140</v>
      </c>
    </row>
    <row r="38" ht="15.75" customHeight="1">
      <c r="A38" s="7" t="s">
        <v>47</v>
      </c>
      <c r="B38" s="7" t="str">
        <f t="shared" si="1"/>
        <v>Still Ambient UAE</v>
      </c>
      <c r="C38" s="8">
        <f>VLOOKUP(B38,Ref!$G$2:$H$11,2,false)</f>
        <v>0.05</v>
      </c>
      <c r="D38" s="7" t="s">
        <v>27</v>
      </c>
      <c r="E38" s="7" t="s">
        <v>27</v>
      </c>
      <c r="F38" s="7" t="s">
        <v>78</v>
      </c>
      <c r="G38" s="7" t="s">
        <v>79</v>
      </c>
      <c r="H38" s="7" t="s">
        <v>10</v>
      </c>
      <c r="I38" s="7" t="s">
        <v>80</v>
      </c>
      <c r="J38" s="7" t="str">
        <f>VLOOKUP(I38,Ref!$A$2:$B$8,2,FALSE)</f>
        <v>West Asia</v>
      </c>
      <c r="K38" s="7" t="s">
        <v>79</v>
      </c>
      <c r="L38" s="7" t="str">
        <f>VLOOKUP(K38,Ref!$D$2:$E$13,2,false)</f>
        <v>#N/A</v>
      </c>
      <c r="M38" s="7" t="s">
        <v>56</v>
      </c>
      <c r="N38" s="7" t="s">
        <v>33</v>
      </c>
      <c r="O38" s="7">
        <v>1000.0</v>
      </c>
      <c r="P38" s="7" t="s">
        <v>34</v>
      </c>
      <c r="Q38" s="7" t="s">
        <v>35</v>
      </c>
      <c r="R38" s="7" t="s">
        <v>33</v>
      </c>
      <c r="S38" s="7">
        <v>25.0</v>
      </c>
      <c r="T38" s="7" t="s">
        <v>36</v>
      </c>
      <c r="U38" s="9"/>
      <c r="V38" s="7">
        <v>3.0</v>
      </c>
      <c r="W38" s="7">
        <v>32.0</v>
      </c>
      <c r="X38" s="10" t="str">
        <f t="shared" si="2"/>
        <v>Masafi</v>
      </c>
      <c r="Y38" s="10" t="str">
        <f t="shared" si="3"/>
        <v>Family 601-1994</v>
      </c>
      <c r="Z38" s="10">
        <f t="shared" si="4"/>
        <v>800</v>
      </c>
    </row>
    <row r="39" ht="15.75" customHeight="1">
      <c r="A39" s="7" t="s">
        <v>47</v>
      </c>
      <c r="B39" s="7" t="str">
        <f t="shared" si="1"/>
        <v>Still Ambient UAE</v>
      </c>
      <c r="C39" s="8">
        <f>VLOOKUP(B39,Ref!$G$2:$H$11,2,false)</f>
        <v>0.05</v>
      </c>
      <c r="D39" s="7" t="s">
        <v>27</v>
      </c>
      <c r="E39" s="7" t="s">
        <v>81</v>
      </c>
      <c r="F39" s="7" t="s">
        <v>78</v>
      </c>
      <c r="G39" s="7" t="s">
        <v>79</v>
      </c>
      <c r="H39" s="7" t="s">
        <v>10</v>
      </c>
      <c r="I39" s="7" t="s">
        <v>80</v>
      </c>
      <c r="J39" s="7" t="str">
        <f>VLOOKUP(I39,Ref!$A$2:$B$8,2,FALSE)</f>
        <v>West Asia</v>
      </c>
      <c r="K39" s="7" t="s">
        <v>79</v>
      </c>
      <c r="L39" s="7" t="str">
        <f>VLOOKUP(K39,Ref!$D$2:$E$13,2,false)</f>
        <v>#N/A</v>
      </c>
      <c r="M39" s="7" t="s">
        <v>56</v>
      </c>
      <c r="N39" s="7" t="s">
        <v>33</v>
      </c>
      <c r="O39" s="7">
        <v>1000.0</v>
      </c>
      <c r="P39" s="7" t="s">
        <v>34</v>
      </c>
      <c r="Q39" s="7" t="s">
        <v>35</v>
      </c>
      <c r="R39" s="7" t="s">
        <v>33</v>
      </c>
      <c r="S39" s="7">
        <v>23.0</v>
      </c>
      <c r="T39" s="7" t="s">
        <v>36</v>
      </c>
      <c r="U39" s="9"/>
      <c r="V39" s="7">
        <v>30.0</v>
      </c>
      <c r="W39" s="7">
        <v>19.0</v>
      </c>
      <c r="X39" s="10" t="str">
        <f t="shared" si="2"/>
        <v>Masafi</v>
      </c>
      <c r="Y39" s="10" t="str">
        <f t="shared" si="3"/>
        <v>Family 601-1994</v>
      </c>
      <c r="Z39" s="10">
        <f t="shared" si="4"/>
        <v>437</v>
      </c>
    </row>
    <row r="40" ht="15.75" customHeight="1">
      <c r="A40" s="7" t="s">
        <v>47</v>
      </c>
      <c r="B40" s="7" t="str">
        <f t="shared" si="1"/>
        <v>Still Ambient UAE</v>
      </c>
      <c r="C40" s="8">
        <f>VLOOKUP(B40,Ref!$G$2:$H$11,2,false)</f>
        <v>0.05</v>
      </c>
      <c r="D40" s="7" t="s">
        <v>27</v>
      </c>
      <c r="E40" s="7" t="s">
        <v>27</v>
      </c>
      <c r="F40" s="7" t="s">
        <v>78</v>
      </c>
      <c r="G40" s="7" t="s">
        <v>79</v>
      </c>
      <c r="H40" s="7" t="s">
        <v>10</v>
      </c>
      <c r="I40" s="7" t="s">
        <v>80</v>
      </c>
      <c r="J40" s="7" t="str">
        <f>VLOOKUP(I40,Ref!$A$2:$B$8,2,FALSE)</f>
        <v>West Asia</v>
      </c>
      <c r="K40" s="7" t="s">
        <v>79</v>
      </c>
      <c r="L40" s="7" t="str">
        <f>VLOOKUP(K40,Ref!$D$2:$E$13,2,false)</f>
        <v>#N/A</v>
      </c>
      <c r="M40" s="7" t="s">
        <v>56</v>
      </c>
      <c r="N40" s="7" t="s">
        <v>33</v>
      </c>
      <c r="O40" s="7">
        <v>1000.0</v>
      </c>
      <c r="P40" s="7" t="s">
        <v>34</v>
      </c>
      <c r="Q40" s="7" t="s">
        <v>35</v>
      </c>
      <c r="R40" s="7" t="s">
        <v>33</v>
      </c>
      <c r="S40" s="7">
        <v>27.0</v>
      </c>
      <c r="T40" s="7" t="s">
        <v>36</v>
      </c>
      <c r="U40" s="9"/>
      <c r="V40" s="7">
        <v>10.0</v>
      </c>
      <c r="W40" s="7">
        <v>29.0</v>
      </c>
      <c r="X40" s="10" t="str">
        <f t="shared" si="2"/>
        <v>Masafi</v>
      </c>
      <c r="Y40" s="10" t="str">
        <f t="shared" si="3"/>
        <v>Family 601-1994</v>
      </c>
      <c r="Z40" s="10">
        <f t="shared" si="4"/>
        <v>783</v>
      </c>
    </row>
    <row r="41" ht="15.75" customHeight="1">
      <c r="A41" s="7" t="s">
        <v>47</v>
      </c>
      <c r="B41" s="7" t="str">
        <f t="shared" si="1"/>
        <v>Still Ambient Egypt</v>
      </c>
      <c r="C41" s="14">
        <f>VLOOKUP(B41,Ref!$G$2:$H$11,2,false)</f>
        <v>0.045</v>
      </c>
      <c r="D41" s="7" t="s">
        <v>27</v>
      </c>
      <c r="E41" s="7" t="s">
        <v>82</v>
      </c>
      <c r="F41" s="7" t="s">
        <v>83</v>
      </c>
      <c r="G41" s="7" t="s">
        <v>84</v>
      </c>
      <c r="H41" s="7" t="s">
        <v>10</v>
      </c>
      <c r="I41" s="7" t="s">
        <v>31</v>
      </c>
      <c r="J41" s="7" t="str">
        <f>VLOOKUP(I41,Ref!$A$2:$B$8,2,FALSE)</f>
        <v>North Africa</v>
      </c>
      <c r="K41" s="7" t="s">
        <v>84</v>
      </c>
      <c r="L41" s="7" t="str">
        <f>VLOOKUP(K41,Ref!$D$2:$E$13,2,false)</f>
        <v>Real Juice Co</v>
      </c>
      <c r="M41" s="7" t="s">
        <v>85</v>
      </c>
      <c r="N41" s="7" t="s">
        <v>86</v>
      </c>
      <c r="O41" s="7">
        <v>200.0</v>
      </c>
      <c r="P41" s="7" t="s">
        <v>34</v>
      </c>
      <c r="Q41" s="7" t="s">
        <v>87</v>
      </c>
      <c r="R41" s="7" t="s">
        <v>33</v>
      </c>
      <c r="S41" s="7">
        <v>2.0</v>
      </c>
      <c r="T41" s="7" t="s">
        <v>36</v>
      </c>
      <c r="U41" s="9"/>
      <c r="V41" s="7">
        <v>10.0</v>
      </c>
      <c r="W41" s="7">
        <v>30.0</v>
      </c>
      <c r="X41" s="10" t="str">
        <f t="shared" si="2"/>
        <v>Beyti</v>
      </c>
      <c r="Y41" s="10" t="str">
        <f t="shared" si="3"/>
        <v>Portion 151-250</v>
      </c>
      <c r="Z41" s="10">
        <f t="shared" si="4"/>
        <v>60</v>
      </c>
    </row>
    <row r="42" ht="15.75" customHeight="1">
      <c r="A42" s="7" t="s">
        <v>47</v>
      </c>
      <c r="B42" s="7" t="str">
        <f t="shared" si="1"/>
        <v>Still Ambient Egypt</v>
      </c>
      <c r="C42" s="14">
        <f>VLOOKUP(B42,Ref!$G$2:$H$11,2,false)</f>
        <v>0.045</v>
      </c>
      <c r="D42" s="7" t="s">
        <v>27</v>
      </c>
      <c r="E42" s="7" t="s">
        <v>88</v>
      </c>
      <c r="F42" s="7" t="s">
        <v>89</v>
      </c>
      <c r="G42" s="7" t="s">
        <v>90</v>
      </c>
      <c r="H42" s="7" t="s">
        <v>10</v>
      </c>
      <c r="I42" s="7" t="s">
        <v>31</v>
      </c>
      <c r="J42" s="7" t="str">
        <f>VLOOKUP(I42,Ref!$A$2:$B$8,2,FALSE)</f>
        <v>North Africa</v>
      </c>
      <c r="K42" s="7" t="s">
        <v>90</v>
      </c>
      <c r="L42" s="7" t="str">
        <f>VLOOKUP(K42,Ref!$D$2:$E$13,2,false)</f>
        <v>Real Juice Co</v>
      </c>
      <c r="M42" s="7" t="s">
        <v>85</v>
      </c>
      <c r="N42" s="7" t="s">
        <v>86</v>
      </c>
      <c r="O42" s="7">
        <v>200.0</v>
      </c>
      <c r="P42" s="7" t="s">
        <v>34</v>
      </c>
      <c r="Q42" s="7" t="s">
        <v>87</v>
      </c>
      <c r="R42" s="7" t="s">
        <v>33</v>
      </c>
      <c r="S42" s="7">
        <v>2.7</v>
      </c>
      <c r="T42" s="7" t="s">
        <v>36</v>
      </c>
      <c r="U42" s="9"/>
      <c r="V42" s="7">
        <v>22.0</v>
      </c>
      <c r="W42" s="7">
        <v>26.0</v>
      </c>
      <c r="X42" s="10" t="str">
        <f t="shared" si="2"/>
        <v>Juhayna</v>
      </c>
      <c r="Y42" s="10" t="str">
        <f t="shared" si="3"/>
        <v>Portion 151-250</v>
      </c>
      <c r="Z42" s="10">
        <f t="shared" si="4"/>
        <v>70.2</v>
      </c>
    </row>
    <row r="43" ht="15.75" customHeight="1">
      <c r="A43" s="7" t="s">
        <v>47</v>
      </c>
      <c r="B43" s="7" t="str">
        <f t="shared" si="1"/>
        <v>Still Ambient Egypt</v>
      </c>
      <c r="C43" s="14">
        <f>VLOOKUP(B43,Ref!$G$2:$H$11,2,false)</f>
        <v>0.045</v>
      </c>
      <c r="D43" s="7" t="s">
        <v>27</v>
      </c>
      <c r="E43" s="7" t="s">
        <v>88</v>
      </c>
      <c r="F43" s="7" t="s">
        <v>89</v>
      </c>
      <c r="G43" s="7" t="s">
        <v>90</v>
      </c>
      <c r="H43" s="7" t="s">
        <v>10</v>
      </c>
      <c r="I43" s="7" t="s">
        <v>31</v>
      </c>
      <c r="J43" s="7" t="str">
        <f>VLOOKUP(I43,Ref!$A$2:$B$8,2,FALSE)</f>
        <v>North Africa</v>
      </c>
      <c r="K43" s="7" t="s">
        <v>90</v>
      </c>
      <c r="L43" s="7" t="str">
        <f>VLOOKUP(K43,Ref!$D$2:$E$13,2,false)</f>
        <v>Real Juice Co</v>
      </c>
      <c r="M43" s="7" t="s">
        <v>85</v>
      </c>
      <c r="N43" s="7" t="s">
        <v>86</v>
      </c>
      <c r="O43" s="7">
        <v>1000.0</v>
      </c>
      <c r="P43" s="7" t="s">
        <v>34</v>
      </c>
      <c r="Q43" s="7" t="s">
        <v>35</v>
      </c>
      <c r="R43" s="7" t="s">
        <v>33</v>
      </c>
      <c r="S43" s="7">
        <v>9.85</v>
      </c>
      <c r="T43" s="7" t="s">
        <v>36</v>
      </c>
      <c r="U43" s="9"/>
      <c r="V43" s="7">
        <v>18.0</v>
      </c>
      <c r="W43" s="7">
        <v>29.0</v>
      </c>
      <c r="X43" s="10" t="str">
        <f t="shared" si="2"/>
        <v>Juhayna</v>
      </c>
      <c r="Y43" s="10" t="str">
        <f t="shared" si="3"/>
        <v>Family 601-1994</v>
      </c>
      <c r="Z43" s="10">
        <f t="shared" si="4"/>
        <v>285.65</v>
      </c>
    </row>
    <row r="44" ht="15.75" customHeight="1">
      <c r="A44" s="7" t="s">
        <v>47</v>
      </c>
      <c r="B44" s="7" t="str">
        <f t="shared" si="1"/>
        <v>Still Ambient Egypt</v>
      </c>
      <c r="C44" s="14">
        <f>VLOOKUP(B44,Ref!$G$2:$H$11,2,false)</f>
        <v>0.045</v>
      </c>
      <c r="D44" s="7" t="s">
        <v>27</v>
      </c>
      <c r="E44" s="7" t="s">
        <v>27</v>
      </c>
      <c r="F44" s="7" t="s">
        <v>91</v>
      </c>
      <c r="G44" s="7" t="s">
        <v>90</v>
      </c>
      <c r="H44" s="7" t="s">
        <v>10</v>
      </c>
      <c r="I44" s="7" t="s">
        <v>31</v>
      </c>
      <c r="J44" s="7" t="str">
        <f>VLOOKUP(I44,Ref!$A$2:$B$8,2,FALSE)</f>
        <v>North Africa</v>
      </c>
      <c r="K44" s="7" t="s">
        <v>90</v>
      </c>
      <c r="L44" s="7" t="str">
        <f>VLOOKUP(K44,Ref!$D$2:$E$13,2,false)</f>
        <v>Real Juice Co</v>
      </c>
      <c r="M44" s="7" t="s">
        <v>85</v>
      </c>
      <c r="N44" s="7" t="s">
        <v>86</v>
      </c>
      <c r="O44" s="7">
        <v>200.0</v>
      </c>
      <c r="P44" s="7" t="s">
        <v>34</v>
      </c>
      <c r="Q44" s="7" t="s">
        <v>87</v>
      </c>
      <c r="R44" s="7" t="s">
        <v>33</v>
      </c>
      <c r="S44" s="7">
        <v>3.0</v>
      </c>
      <c r="T44" s="7" t="s">
        <v>36</v>
      </c>
      <c r="U44" s="9"/>
      <c r="V44" s="7">
        <v>6.0</v>
      </c>
      <c r="W44" s="7">
        <v>20.0</v>
      </c>
      <c r="X44" s="10" t="str">
        <f t="shared" si="2"/>
        <v>Juhayna</v>
      </c>
      <c r="Y44" s="10" t="str">
        <f t="shared" si="3"/>
        <v>Portion 151-250</v>
      </c>
      <c r="Z44" s="10">
        <f t="shared" si="4"/>
        <v>60</v>
      </c>
    </row>
    <row r="45" ht="15.75" customHeight="1">
      <c r="A45" s="7" t="s">
        <v>47</v>
      </c>
      <c r="B45" s="7" t="str">
        <f t="shared" si="1"/>
        <v>Still Ambient Egypt</v>
      </c>
      <c r="C45" s="14">
        <f>VLOOKUP(B45,Ref!$G$2:$H$11,2,false)</f>
        <v>0.045</v>
      </c>
      <c r="D45" s="7" t="s">
        <v>27</v>
      </c>
      <c r="E45" s="7" t="s">
        <v>92</v>
      </c>
      <c r="F45" s="7" t="s">
        <v>91</v>
      </c>
      <c r="G45" s="7" t="s">
        <v>90</v>
      </c>
      <c r="H45" s="7" t="s">
        <v>10</v>
      </c>
      <c r="I45" s="7" t="s">
        <v>31</v>
      </c>
      <c r="J45" s="7" t="str">
        <f>VLOOKUP(I45,Ref!$A$2:$B$8,2,FALSE)</f>
        <v>North Africa</v>
      </c>
      <c r="K45" s="7" t="s">
        <v>90</v>
      </c>
      <c r="L45" s="7" t="str">
        <f>VLOOKUP(K45,Ref!$D$2:$E$13,2,false)</f>
        <v>Real Juice Co</v>
      </c>
      <c r="M45" s="7" t="s">
        <v>85</v>
      </c>
      <c r="N45" s="7" t="s">
        <v>86</v>
      </c>
      <c r="O45" s="7">
        <v>1000.0</v>
      </c>
      <c r="P45" s="7" t="s">
        <v>34</v>
      </c>
      <c r="Q45" s="7" t="s">
        <v>35</v>
      </c>
      <c r="R45" s="7" t="s">
        <v>33</v>
      </c>
      <c r="S45" s="7">
        <v>10.75</v>
      </c>
      <c r="T45" s="7" t="s">
        <v>36</v>
      </c>
      <c r="U45" s="9"/>
      <c r="V45" s="7">
        <v>3.0</v>
      </c>
      <c r="W45" s="7">
        <v>11.0</v>
      </c>
      <c r="X45" s="10" t="str">
        <f t="shared" si="2"/>
        <v>Juhayna</v>
      </c>
      <c r="Y45" s="10" t="str">
        <f t="shared" si="3"/>
        <v>Family 601-1994</v>
      </c>
      <c r="Z45" s="10">
        <f t="shared" si="4"/>
        <v>118.25</v>
      </c>
    </row>
    <row r="46" ht="15.75" customHeight="1">
      <c r="A46" s="7" t="s">
        <v>47</v>
      </c>
      <c r="B46" s="7" t="str">
        <f t="shared" si="1"/>
        <v>Still Ambient Egypt</v>
      </c>
      <c r="C46" s="14">
        <f>VLOOKUP(B46,Ref!$G$2:$H$11,2,false)</f>
        <v>0.045</v>
      </c>
      <c r="D46" s="7" t="s">
        <v>27</v>
      </c>
      <c r="E46" s="7" t="s">
        <v>93</v>
      </c>
      <c r="F46" s="7" t="s">
        <v>91</v>
      </c>
      <c r="G46" s="7" t="s">
        <v>90</v>
      </c>
      <c r="H46" s="7" t="s">
        <v>10</v>
      </c>
      <c r="I46" s="7" t="s">
        <v>31</v>
      </c>
      <c r="J46" s="7" t="str">
        <f>VLOOKUP(I46,Ref!$A$2:$B$8,2,FALSE)</f>
        <v>North Africa</v>
      </c>
      <c r="K46" s="7" t="s">
        <v>90</v>
      </c>
      <c r="L46" s="7" t="str">
        <f>VLOOKUP(K46,Ref!$D$2:$E$13,2,false)</f>
        <v>Real Juice Co</v>
      </c>
      <c r="M46" s="7" t="s">
        <v>85</v>
      </c>
      <c r="N46" s="7" t="s">
        <v>94</v>
      </c>
      <c r="O46" s="7">
        <v>1000.0</v>
      </c>
      <c r="P46" s="7" t="s">
        <v>34</v>
      </c>
      <c r="Q46" s="7" t="s">
        <v>35</v>
      </c>
      <c r="R46" s="7" t="s">
        <v>33</v>
      </c>
      <c r="S46" s="7">
        <v>11.0</v>
      </c>
      <c r="T46" s="7" t="s">
        <v>36</v>
      </c>
      <c r="U46" s="9"/>
      <c r="V46" s="7">
        <v>3.0</v>
      </c>
      <c r="W46" s="7">
        <v>29.0</v>
      </c>
      <c r="X46" s="10" t="str">
        <f t="shared" si="2"/>
        <v>Juhayna</v>
      </c>
      <c r="Y46" s="10" t="str">
        <f t="shared" si="3"/>
        <v>Family 601-1994</v>
      </c>
      <c r="Z46" s="10">
        <f t="shared" si="4"/>
        <v>319</v>
      </c>
    </row>
    <row r="47" ht="15.75" customHeight="1">
      <c r="A47" s="7" t="s">
        <v>47</v>
      </c>
      <c r="B47" s="7" t="str">
        <f t="shared" si="1"/>
        <v>Still Ambient Egypt</v>
      </c>
      <c r="C47" s="14">
        <f>VLOOKUP(B47,Ref!$G$2:$H$11,2,false)</f>
        <v>0.045</v>
      </c>
      <c r="D47" s="7" t="s">
        <v>27</v>
      </c>
      <c r="E47" s="7" t="s">
        <v>95</v>
      </c>
      <c r="F47" s="7" t="s">
        <v>91</v>
      </c>
      <c r="G47" s="7" t="s">
        <v>90</v>
      </c>
      <c r="H47" s="7" t="s">
        <v>10</v>
      </c>
      <c r="I47" s="7" t="s">
        <v>31</v>
      </c>
      <c r="J47" s="7" t="str">
        <f>VLOOKUP(I47,Ref!$A$2:$B$8,2,FALSE)</f>
        <v>North Africa</v>
      </c>
      <c r="K47" s="7" t="s">
        <v>90</v>
      </c>
      <c r="L47" s="7" t="str">
        <f>VLOOKUP(K47,Ref!$D$2:$E$13,2,false)</f>
        <v>Real Juice Co</v>
      </c>
      <c r="M47" s="7" t="s">
        <v>85</v>
      </c>
      <c r="N47" s="7" t="s">
        <v>86</v>
      </c>
      <c r="O47" s="7">
        <v>1000.0</v>
      </c>
      <c r="P47" s="7" t="s">
        <v>34</v>
      </c>
      <c r="Q47" s="7" t="s">
        <v>35</v>
      </c>
      <c r="R47" s="7" t="s">
        <v>33</v>
      </c>
      <c r="S47" s="7">
        <v>10.75</v>
      </c>
      <c r="T47" s="7" t="s">
        <v>36</v>
      </c>
      <c r="U47" s="9"/>
      <c r="V47" s="7">
        <v>4.0</v>
      </c>
      <c r="W47" s="7">
        <v>20.0</v>
      </c>
      <c r="X47" s="10" t="str">
        <f t="shared" si="2"/>
        <v>Juhayna</v>
      </c>
      <c r="Y47" s="10" t="str">
        <f t="shared" si="3"/>
        <v>Family 601-1994</v>
      </c>
      <c r="Z47" s="10">
        <f t="shared" si="4"/>
        <v>215</v>
      </c>
    </row>
    <row r="48" ht="15.75" customHeight="1">
      <c r="A48" s="7" t="s">
        <v>47</v>
      </c>
      <c r="B48" s="7" t="str">
        <f t="shared" si="1"/>
        <v>Still Ambient Egypt</v>
      </c>
      <c r="C48" s="14">
        <f>VLOOKUP(B48,Ref!$G$2:$H$11,2,false)</f>
        <v>0.045</v>
      </c>
      <c r="D48" s="7" t="s">
        <v>27</v>
      </c>
      <c r="E48" s="7" t="s">
        <v>48</v>
      </c>
      <c r="F48" s="7" t="s">
        <v>91</v>
      </c>
      <c r="G48" s="7" t="s">
        <v>90</v>
      </c>
      <c r="H48" s="7" t="s">
        <v>10</v>
      </c>
      <c r="I48" s="7" t="s">
        <v>31</v>
      </c>
      <c r="J48" s="7" t="str">
        <f>VLOOKUP(I48,Ref!$A$2:$B$8,2,FALSE)</f>
        <v>North Africa</v>
      </c>
      <c r="K48" s="7" t="s">
        <v>90</v>
      </c>
      <c r="L48" s="7" t="str">
        <f>VLOOKUP(K48,Ref!$D$2:$E$13,2,false)</f>
        <v>Real Juice Co</v>
      </c>
      <c r="M48" s="7" t="s">
        <v>85</v>
      </c>
      <c r="N48" s="7" t="s">
        <v>86</v>
      </c>
      <c r="O48" s="7">
        <v>1000.0</v>
      </c>
      <c r="P48" s="7" t="s">
        <v>34</v>
      </c>
      <c r="Q48" s="7" t="s">
        <v>35</v>
      </c>
      <c r="R48" s="7" t="s">
        <v>33</v>
      </c>
      <c r="S48" s="7">
        <v>10.5</v>
      </c>
      <c r="T48" s="7" t="s">
        <v>36</v>
      </c>
      <c r="U48" s="13">
        <v>0.25</v>
      </c>
      <c r="V48" s="7">
        <v>6.0</v>
      </c>
      <c r="W48" s="7">
        <v>27.0</v>
      </c>
      <c r="X48" s="10" t="str">
        <f t="shared" si="2"/>
        <v>Juhayna</v>
      </c>
      <c r="Y48" s="10" t="str">
        <f t="shared" si="3"/>
        <v>Family 601-1994</v>
      </c>
      <c r="Z48" s="10">
        <f t="shared" si="4"/>
        <v>283.5</v>
      </c>
    </row>
    <row r="49" ht="15.75" customHeight="1">
      <c r="A49" s="7" t="s">
        <v>47</v>
      </c>
      <c r="B49" s="7" t="str">
        <f t="shared" si="1"/>
        <v>Still Ambient Egypt</v>
      </c>
      <c r="C49" s="14">
        <f>VLOOKUP(B49,Ref!$G$2:$H$11,2,false)</f>
        <v>0.045</v>
      </c>
      <c r="D49" s="7" t="s">
        <v>27</v>
      </c>
      <c r="E49" s="7" t="s">
        <v>48</v>
      </c>
      <c r="F49" s="7" t="s">
        <v>91</v>
      </c>
      <c r="G49" s="7" t="s">
        <v>90</v>
      </c>
      <c r="H49" s="7" t="s">
        <v>10</v>
      </c>
      <c r="I49" s="7" t="s">
        <v>31</v>
      </c>
      <c r="J49" s="7" t="str">
        <f>VLOOKUP(I49,Ref!$A$2:$B$8,2,FALSE)</f>
        <v>North Africa</v>
      </c>
      <c r="K49" s="7" t="s">
        <v>90</v>
      </c>
      <c r="L49" s="7" t="str">
        <f>VLOOKUP(K49,Ref!$D$2:$E$13,2,false)</f>
        <v>Real Juice Co</v>
      </c>
      <c r="M49" s="7" t="s">
        <v>85</v>
      </c>
      <c r="N49" s="7" t="s">
        <v>94</v>
      </c>
      <c r="O49" s="7">
        <v>200.0</v>
      </c>
      <c r="P49" s="7" t="s">
        <v>34</v>
      </c>
      <c r="Q49" s="7" t="s">
        <v>87</v>
      </c>
      <c r="R49" s="7" t="s">
        <v>33</v>
      </c>
      <c r="S49" s="7">
        <v>2.5</v>
      </c>
      <c r="T49" s="7" t="s">
        <v>36</v>
      </c>
      <c r="U49" s="9"/>
      <c r="V49" s="7">
        <v>10.0</v>
      </c>
      <c r="W49" s="7">
        <v>19.0</v>
      </c>
      <c r="X49" s="10" t="str">
        <f t="shared" si="2"/>
        <v>Juhayna</v>
      </c>
      <c r="Y49" s="10" t="str">
        <f t="shared" si="3"/>
        <v>Portion 151-250</v>
      </c>
      <c r="Z49" s="10">
        <f t="shared" si="4"/>
        <v>47.5</v>
      </c>
    </row>
    <row r="50" ht="15.75" customHeight="1">
      <c r="A50" s="7" t="s">
        <v>47</v>
      </c>
      <c r="B50" s="7" t="str">
        <f t="shared" si="1"/>
        <v>Still Ambient Egypt</v>
      </c>
      <c r="C50" s="14">
        <f>VLOOKUP(B50,Ref!$G$2:$H$11,2,false)</f>
        <v>0.045</v>
      </c>
      <c r="D50" s="7" t="s">
        <v>27</v>
      </c>
      <c r="E50" s="7" t="s">
        <v>96</v>
      </c>
      <c r="F50" s="7" t="s">
        <v>91</v>
      </c>
      <c r="G50" s="7" t="s">
        <v>90</v>
      </c>
      <c r="H50" s="7" t="s">
        <v>10</v>
      </c>
      <c r="I50" s="7" t="s">
        <v>31</v>
      </c>
      <c r="J50" s="7" t="str">
        <f>VLOOKUP(I50,Ref!$A$2:$B$8,2,FALSE)</f>
        <v>North Africa</v>
      </c>
      <c r="K50" s="7" t="s">
        <v>90</v>
      </c>
      <c r="L50" s="7" t="str">
        <f>VLOOKUP(K50,Ref!$D$2:$E$13,2,false)</f>
        <v>Real Juice Co</v>
      </c>
      <c r="M50" s="7" t="s">
        <v>85</v>
      </c>
      <c r="N50" s="7" t="s">
        <v>86</v>
      </c>
      <c r="O50" s="7">
        <v>1000.0</v>
      </c>
      <c r="P50" s="7" t="s">
        <v>34</v>
      </c>
      <c r="Q50" s="7" t="s">
        <v>35</v>
      </c>
      <c r="R50" s="7" t="s">
        <v>33</v>
      </c>
      <c r="S50" s="7">
        <v>9.75</v>
      </c>
      <c r="T50" s="7" t="s">
        <v>36</v>
      </c>
      <c r="U50" s="9"/>
      <c r="V50" s="7">
        <v>15.0</v>
      </c>
      <c r="W50" s="7">
        <v>17.0</v>
      </c>
      <c r="X50" s="10" t="str">
        <f t="shared" si="2"/>
        <v>Juhayna</v>
      </c>
      <c r="Y50" s="10" t="str">
        <f t="shared" si="3"/>
        <v>Family 601-1994</v>
      </c>
      <c r="Z50" s="10">
        <f t="shared" si="4"/>
        <v>165.75</v>
      </c>
    </row>
    <row r="51" ht="15.75" customHeight="1">
      <c r="A51" s="7" t="s">
        <v>47</v>
      </c>
      <c r="B51" s="7" t="str">
        <f t="shared" si="1"/>
        <v>Still Ambient Egypt</v>
      </c>
      <c r="C51" s="14">
        <f>VLOOKUP(B51,Ref!$G$2:$H$11,2,false)</f>
        <v>0.045</v>
      </c>
      <c r="D51" s="7" t="s">
        <v>27</v>
      </c>
      <c r="E51" s="7" t="s">
        <v>97</v>
      </c>
      <c r="F51" s="7" t="s">
        <v>91</v>
      </c>
      <c r="G51" s="7" t="s">
        <v>90</v>
      </c>
      <c r="H51" s="7" t="s">
        <v>10</v>
      </c>
      <c r="I51" s="7" t="s">
        <v>31</v>
      </c>
      <c r="J51" s="7" t="str">
        <f>VLOOKUP(I51,Ref!$A$2:$B$8,2,FALSE)</f>
        <v>North Africa</v>
      </c>
      <c r="K51" s="7" t="s">
        <v>90</v>
      </c>
      <c r="L51" s="7" t="str">
        <f>VLOOKUP(K51,Ref!$D$2:$E$13,2,false)</f>
        <v>Real Juice Co</v>
      </c>
      <c r="M51" s="7" t="s">
        <v>85</v>
      </c>
      <c r="N51" s="7" t="s">
        <v>86</v>
      </c>
      <c r="O51" s="7">
        <v>1000.0</v>
      </c>
      <c r="P51" s="7" t="s">
        <v>34</v>
      </c>
      <c r="Q51" s="7" t="s">
        <v>35</v>
      </c>
      <c r="R51" s="7" t="s">
        <v>33</v>
      </c>
      <c r="S51" s="7">
        <v>9.75</v>
      </c>
      <c r="T51" s="7" t="s">
        <v>36</v>
      </c>
      <c r="U51" s="9"/>
      <c r="V51" s="7">
        <v>15.0</v>
      </c>
      <c r="W51" s="7">
        <v>19.0</v>
      </c>
      <c r="X51" s="10" t="str">
        <f t="shared" si="2"/>
        <v>Juhayna</v>
      </c>
      <c r="Y51" s="10" t="str">
        <f t="shared" si="3"/>
        <v>Family 601-1994</v>
      </c>
      <c r="Z51" s="10">
        <f t="shared" si="4"/>
        <v>185.25</v>
      </c>
    </row>
    <row r="52" ht="15.75" customHeight="1">
      <c r="A52" s="7" t="s">
        <v>47</v>
      </c>
      <c r="B52" s="7" t="str">
        <f t="shared" si="1"/>
        <v>Still Ambient Egypt</v>
      </c>
      <c r="C52" s="14">
        <f>VLOOKUP(B52,Ref!$G$2:$H$11,2,false)</f>
        <v>0.045</v>
      </c>
      <c r="D52" s="7" t="s">
        <v>27</v>
      </c>
      <c r="E52" s="7" t="s">
        <v>48</v>
      </c>
      <c r="F52" s="7" t="s">
        <v>91</v>
      </c>
      <c r="G52" s="7" t="s">
        <v>90</v>
      </c>
      <c r="H52" s="7" t="s">
        <v>10</v>
      </c>
      <c r="I52" s="7" t="s">
        <v>31</v>
      </c>
      <c r="J52" s="7" t="str">
        <f>VLOOKUP(I52,Ref!$A$2:$B$8,2,FALSE)</f>
        <v>North Africa</v>
      </c>
      <c r="K52" s="7" t="s">
        <v>90</v>
      </c>
      <c r="L52" s="7" t="str">
        <f>VLOOKUP(K52,Ref!$D$2:$E$13,2,false)</f>
        <v>Real Juice Co</v>
      </c>
      <c r="M52" s="7" t="s">
        <v>85</v>
      </c>
      <c r="N52" s="7" t="s">
        <v>86</v>
      </c>
      <c r="O52" s="7">
        <v>1000.0</v>
      </c>
      <c r="P52" s="7" t="s">
        <v>34</v>
      </c>
      <c r="Q52" s="7" t="s">
        <v>35</v>
      </c>
      <c r="R52" s="7" t="s">
        <v>33</v>
      </c>
      <c r="S52" s="7">
        <v>9.5</v>
      </c>
      <c r="T52" s="7" t="s">
        <v>36</v>
      </c>
      <c r="U52" s="9"/>
      <c r="V52" s="7">
        <v>7.0</v>
      </c>
      <c r="W52" s="7">
        <v>30.0</v>
      </c>
      <c r="X52" s="10" t="str">
        <f t="shared" si="2"/>
        <v>Juhayna</v>
      </c>
      <c r="Y52" s="10" t="str">
        <f t="shared" si="3"/>
        <v>Family 601-1994</v>
      </c>
      <c r="Z52" s="10">
        <f t="shared" si="4"/>
        <v>285</v>
      </c>
    </row>
    <row r="53" ht="15.75" customHeight="1">
      <c r="A53" s="7" t="s">
        <v>47</v>
      </c>
      <c r="B53" s="7" t="str">
        <f t="shared" si="1"/>
        <v>Still Ambient Egypt</v>
      </c>
      <c r="C53" s="14">
        <f>VLOOKUP(B53,Ref!$G$2:$H$11,2,false)</f>
        <v>0.045</v>
      </c>
      <c r="D53" s="7" t="s">
        <v>27</v>
      </c>
      <c r="E53" s="7" t="s">
        <v>48</v>
      </c>
      <c r="F53" s="7" t="s">
        <v>91</v>
      </c>
      <c r="G53" s="7" t="s">
        <v>90</v>
      </c>
      <c r="H53" s="7" t="s">
        <v>10</v>
      </c>
      <c r="I53" s="7" t="s">
        <v>31</v>
      </c>
      <c r="J53" s="7" t="str">
        <f>VLOOKUP(I53,Ref!$A$2:$B$8,2,FALSE)</f>
        <v>North Africa</v>
      </c>
      <c r="K53" s="7" t="s">
        <v>90</v>
      </c>
      <c r="L53" s="7" t="str">
        <f>VLOOKUP(K53,Ref!$D$2:$E$13,2,false)</f>
        <v>Real Juice Co</v>
      </c>
      <c r="M53" s="7" t="s">
        <v>85</v>
      </c>
      <c r="N53" s="7" t="s">
        <v>86</v>
      </c>
      <c r="O53" s="7">
        <v>200.0</v>
      </c>
      <c r="P53" s="7" t="s">
        <v>34</v>
      </c>
      <c r="Q53" s="7" t="s">
        <v>87</v>
      </c>
      <c r="R53" s="7" t="s">
        <v>33</v>
      </c>
      <c r="S53" s="7">
        <v>3.0</v>
      </c>
      <c r="T53" s="7" t="s">
        <v>36</v>
      </c>
      <c r="U53" s="9"/>
      <c r="V53" s="7">
        <v>15.0</v>
      </c>
      <c r="W53" s="7">
        <v>23.0</v>
      </c>
      <c r="X53" s="10" t="str">
        <f t="shared" si="2"/>
        <v>Juhayna</v>
      </c>
      <c r="Y53" s="10" t="str">
        <f t="shared" si="3"/>
        <v>Portion 151-250</v>
      </c>
      <c r="Z53" s="10">
        <f t="shared" si="4"/>
        <v>69</v>
      </c>
    </row>
    <row r="54" ht="15.75" customHeight="1">
      <c r="A54" s="7" t="s">
        <v>47</v>
      </c>
      <c r="B54" s="7" t="str">
        <f t="shared" si="1"/>
        <v>Still Ambient Egypt</v>
      </c>
      <c r="C54" s="14">
        <f>VLOOKUP(B54,Ref!$G$2:$H$11,2,false)</f>
        <v>0.045</v>
      </c>
      <c r="D54" s="7" t="s">
        <v>27</v>
      </c>
      <c r="E54" s="7" t="s">
        <v>48</v>
      </c>
      <c r="F54" s="7" t="s">
        <v>91</v>
      </c>
      <c r="G54" s="7" t="s">
        <v>90</v>
      </c>
      <c r="H54" s="7" t="s">
        <v>10</v>
      </c>
      <c r="I54" s="7" t="s">
        <v>31</v>
      </c>
      <c r="J54" s="7" t="str">
        <f>VLOOKUP(I54,Ref!$A$2:$B$8,2,FALSE)</f>
        <v>North Africa</v>
      </c>
      <c r="K54" s="7" t="s">
        <v>90</v>
      </c>
      <c r="L54" s="7" t="str">
        <f>VLOOKUP(K54,Ref!$D$2:$E$13,2,false)</f>
        <v>Real Juice Co</v>
      </c>
      <c r="M54" s="7" t="s">
        <v>85</v>
      </c>
      <c r="N54" s="7" t="s">
        <v>94</v>
      </c>
      <c r="O54" s="7">
        <v>1000.0</v>
      </c>
      <c r="P54" s="7" t="s">
        <v>34</v>
      </c>
      <c r="Q54" s="7" t="s">
        <v>35</v>
      </c>
      <c r="R54" s="7" t="s">
        <v>33</v>
      </c>
      <c r="S54" s="7">
        <v>10.5</v>
      </c>
      <c r="T54" s="7" t="s">
        <v>36</v>
      </c>
      <c r="U54" s="9"/>
      <c r="V54" s="7">
        <v>8.0</v>
      </c>
      <c r="W54" s="7">
        <v>12.0</v>
      </c>
      <c r="X54" s="10" t="str">
        <f t="shared" si="2"/>
        <v>Juhayna</v>
      </c>
      <c r="Y54" s="10" t="str">
        <f t="shared" si="3"/>
        <v>Family 601-1994</v>
      </c>
      <c r="Z54" s="10">
        <f t="shared" si="4"/>
        <v>126</v>
      </c>
    </row>
    <row r="55" ht="15.75" customHeight="1">
      <c r="A55" s="7" t="s">
        <v>47</v>
      </c>
      <c r="B55" s="7" t="str">
        <f t="shared" si="1"/>
        <v>Still Ambient Egypt</v>
      </c>
      <c r="C55" s="14">
        <f>VLOOKUP(B55,Ref!$G$2:$H$11,2,false)</f>
        <v>0.045</v>
      </c>
      <c r="D55" s="7" t="s">
        <v>27</v>
      </c>
      <c r="E55" s="7" t="s">
        <v>48</v>
      </c>
      <c r="F55" s="7" t="s">
        <v>91</v>
      </c>
      <c r="G55" s="7" t="s">
        <v>90</v>
      </c>
      <c r="H55" s="7" t="s">
        <v>10</v>
      </c>
      <c r="I55" s="7" t="s">
        <v>31</v>
      </c>
      <c r="J55" s="7" t="str">
        <f>VLOOKUP(I55,Ref!$A$2:$B$8,2,FALSE)</f>
        <v>North Africa</v>
      </c>
      <c r="K55" s="7" t="s">
        <v>90</v>
      </c>
      <c r="L55" s="7" t="str">
        <f>VLOOKUP(K55,Ref!$D$2:$E$13,2,false)</f>
        <v>Real Juice Co</v>
      </c>
      <c r="M55" s="7" t="s">
        <v>85</v>
      </c>
      <c r="N55" s="7" t="s">
        <v>86</v>
      </c>
      <c r="O55" s="7">
        <v>200.0</v>
      </c>
      <c r="P55" s="7" t="s">
        <v>34</v>
      </c>
      <c r="Q55" s="7" t="s">
        <v>87</v>
      </c>
      <c r="R55" s="7" t="s">
        <v>33</v>
      </c>
      <c r="S55" s="7">
        <v>2.75</v>
      </c>
      <c r="T55" s="7" t="s">
        <v>36</v>
      </c>
      <c r="U55" s="13">
        <v>0.22</v>
      </c>
      <c r="V55" s="7">
        <v>5.0</v>
      </c>
      <c r="W55" s="7">
        <v>36.0</v>
      </c>
      <c r="X55" s="10" t="str">
        <f t="shared" si="2"/>
        <v>Juhayna</v>
      </c>
      <c r="Y55" s="10" t="str">
        <f t="shared" si="3"/>
        <v>Portion 151-250</v>
      </c>
      <c r="Z55" s="10">
        <f t="shared" si="4"/>
        <v>99</v>
      </c>
    </row>
    <row r="56" ht="15.75" customHeight="1">
      <c r="A56" s="7" t="s">
        <v>47</v>
      </c>
      <c r="B56" s="7" t="str">
        <f t="shared" si="1"/>
        <v>Still Ambient Egypt</v>
      </c>
      <c r="C56" s="14">
        <f>VLOOKUP(B56,Ref!$G$2:$H$11,2,false)</f>
        <v>0.045</v>
      </c>
      <c r="D56" s="7" t="s">
        <v>27</v>
      </c>
      <c r="E56" s="7" t="s">
        <v>81</v>
      </c>
      <c r="F56" s="7" t="s">
        <v>91</v>
      </c>
      <c r="G56" s="7" t="s">
        <v>90</v>
      </c>
      <c r="H56" s="7" t="s">
        <v>10</v>
      </c>
      <c r="I56" s="7" t="s">
        <v>31</v>
      </c>
      <c r="J56" s="7" t="str">
        <f>VLOOKUP(I56,Ref!$A$2:$B$8,2,FALSE)</f>
        <v>North Africa</v>
      </c>
      <c r="K56" s="7" t="s">
        <v>90</v>
      </c>
      <c r="L56" s="7" t="str">
        <f>VLOOKUP(K56,Ref!$D$2:$E$13,2,false)</f>
        <v>Real Juice Co</v>
      </c>
      <c r="M56" s="7" t="s">
        <v>85</v>
      </c>
      <c r="N56" s="7" t="s">
        <v>86</v>
      </c>
      <c r="O56" s="7">
        <v>200.0</v>
      </c>
      <c r="P56" s="7" t="s">
        <v>34</v>
      </c>
      <c r="Q56" s="7" t="s">
        <v>87</v>
      </c>
      <c r="R56" s="7" t="s">
        <v>33</v>
      </c>
      <c r="S56" s="7">
        <v>10.0</v>
      </c>
      <c r="T56" s="7" t="s">
        <v>36</v>
      </c>
      <c r="U56" s="9"/>
      <c r="V56" s="7">
        <v>4.0</v>
      </c>
      <c r="W56" s="7">
        <v>30.0</v>
      </c>
      <c r="X56" s="10" t="str">
        <f t="shared" si="2"/>
        <v>Juhayna</v>
      </c>
      <c r="Y56" s="10" t="str">
        <f t="shared" si="3"/>
        <v>Portion 151-250</v>
      </c>
      <c r="Z56" s="10">
        <f t="shared" si="4"/>
        <v>300</v>
      </c>
    </row>
    <row r="57" ht="15.75" customHeight="1">
      <c r="A57" s="7" t="s">
        <v>47</v>
      </c>
      <c r="B57" s="7" t="str">
        <f t="shared" si="1"/>
        <v>Still Ambient Egypt</v>
      </c>
      <c r="C57" s="14">
        <f>VLOOKUP(B57,Ref!$G$2:$H$11,2,false)</f>
        <v>0.045</v>
      </c>
      <c r="D57" s="7" t="s">
        <v>27</v>
      </c>
      <c r="E57" s="7" t="s">
        <v>98</v>
      </c>
      <c r="F57" s="7" t="s">
        <v>91</v>
      </c>
      <c r="G57" s="7" t="s">
        <v>90</v>
      </c>
      <c r="H57" s="7" t="s">
        <v>10</v>
      </c>
      <c r="I57" s="7" t="s">
        <v>31</v>
      </c>
      <c r="J57" s="7" t="str">
        <f>VLOOKUP(I57,Ref!$A$2:$B$8,2,FALSE)</f>
        <v>North Africa</v>
      </c>
      <c r="K57" s="7" t="s">
        <v>90</v>
      </c>
      <c r="L57" s="7" t="str">
        <f>VLOOKUP(K57,Ref!$D$2:$E$13,2,false)</f>
        <v>Real Juice Co</v>
      </c>
      <c r="M57" s="7" t="s">
        <v>85</v>
      </c>
      <c r="N57" s="7" t="s">
        <v>86</v>
      </c>
      <c r="O57" s="7">
        <v>200.0</v>
      </c>
      <c r="P57" s="7" t="s">
        <v>34</v>
      </c>
      <c r="Q57" s="7" t="s">
        <v>87</v>
      </c>
      <c r="R57" s="7" t="s">
        <v>33</v>
      </c>
      <c r="S57" s="7">
        <v>2.5</v>
      </c>
      <c r="T57" s="7" t="s">
        <v>36</v>
      </c>
      <c r="U57" s="9"/>
      <c r="V57" s="7">
        <v>3.0</v>
      </c>
      <c r="W57" s="7">
        <v>21.0</v>
      </c>
      <c r="X57" s="10" t="str">
        <f t="shared" si="2"/>
        <v>Juhayna</v>
      </c>
      <c r="Y57" s="10" t="str">
        <f t="shared" si="3"/>
        <v>Portion 151-250</v>
      </c>
      <c r="Z57" s="10">
        <f t="shared" si="4"/>
        <v>52.5</v>
      </c>
    </row>
    <row r="58" ht="15.75" customHeight="1">
      <c r="A58" s="7" t="s">
        <v>47</v>
      </c>
      <c r="B58" s="7" t="str">
        <f t="shared" si="1"/>
        <v>Still Ambient Egypt</v>
      </c>
      <c r="C58" s="14">
        <f>VLOOKUP(B58,Ref!$G$2:$H$11,2,false)</f>
        <v>0.045</v>
      </c>
      <c r="D58" s="7" t="s">
        <v>27</v>
      </c>
      <c r="E58" s="7" t="s">
        <v>88</v>
      </c>
      <c r="F58" s="7" t="s">
        <v>91</v>
      </c>
      <c r="G58" s="7" t="s">
        <v>90</v>
      </c>
      <c r="H58" s="7" t="s">
        <v>10</v>
      </c>
      <c r="I58" s="7" t="s">
        <v>31</v>
      </c>
      <c r="J58" s="7" t="str">
        <f>VLOOKUP(I58,Ref!$A$2:$B$8,2,FALSE)</f>
        <v>North Africa</v>
      </c>
      <c r="K58" s="7" t="s">
        <v>90</v>
      </c>
      <c r="L58" s="7" t="str">
        <f>VLOOKUP(K58,Ref!$D$2:$E$13,2,false)</f>
        <v>Real Juice Co</v>
      </c>
      <c r="M58" s="7" t="s">
        <v>85</v>
      </c>
      <c r="N58" s="7" t="s">
        <v>94</v>
      </c>
      <c r="O58" s="7">
        <v>200.0</v>
      </c>
      <c r="P58" s="7" t="s">
        <v>34</v>
      </c>
      <c r="Q58" s="7" t="s">
        <v>87</v>
      </c>
      <c r="R58" s="7" t="s">
        <v>33</v>
      </c>
      <c r="S58" s="7">
        <v>4.0</v>
      </c>
      <c r="T58" s="7" t="s">
        <v>36</v>
      </c>
      <c r="U58" s="9"/>
      <c r="V58" s="7">
        <v>4.0</v>
      </c>
      <c r="W58" s="7">
        <v>10.0</v>
      </c>
      <c r="X58" s="10" t="str">
        <f t="shared" si="2"/>
        <v>Juhayna</v>
      </c>
      <c r="Y58" s="10" t="str">
        <f t="shared" si="3"/>
        <v>Portion 151-250</v>
      </c>
      <c r="Z58" s="10">
        <f t="shared" si="4"/>
        <v>40</v>
      </c>
    </row>
    <row r="59" ht="15.75" customHeight="1">
      <c r="A59" s="7" t="s">
        <v>47</v>
      </c>
      <c r="B59" s="7" t="str">
        <f t="shared" si="1"/>
        <v>Still Ambient Egypt</v>
      </c>
      <c r="C59" s="14">
        <f>VLOOKUP(B59,Ref!$G$2:$H$11,2,false)</f>
        <v>0.045</v>
      </c>
      <c r="D59" s="7" t="s">
        <v>27</v>
      </c>
      <c r="E59" s="7" t="s">
        <v>99</v>
      </c>
      <c r="F59" s="7" t="s">
        <v>91</v>
      </c>
      <c r="G59" s="7" t="s">
        <v>90</v>
      </c>
      <c r="H59" s="7" t="s">
        <v>10</v>
      </c>
      <c r="I59" s="7" t="s">
        <v>31</v>
      </c>
      <c r="J59" s="7" t="str">
        <f>VLOOKUP(I59,Ref!$A$2:$B$8,2,FALSE)</f>
        <v>North Africa</v>
      </c>
      <c r="K59" s="7" t="s">
        <v>90</v>
      </c>
      <c r="L59" s="7" t="str">
        <f>VLOOKUP(K59,Ref!$D$2:$E$13,2,false)</f>
        <v>Real Juice Co</v>
      </c>
      <c r="M59" s="7" t="s">
        <v>85</v>
      </c>
      <c r="N59" s="7" t="s">
        <v>86</v>
      </c>
      <c r="O59" s="7">
        <v>1000.0</v>
      </c>
      <c r="P59" s="7" t="s">
        <v>34</v>
      </c>
      <c r="Q59" s="7" t="s">
        <v>35</v>
      </c>
      <c r="R59" s="7" t="s">
        <v>33</v>
      </c>
      <c r="S59" s="7">
        <v>11.5</v>
      </c>
      <c r="T59" s="7" t="s">
        <v>36</v>
      </c>
      <c r="U59" s="13">
        <v>0.25</v>
      </c>
      <c r="V59" s="7">
        <v>3.0</v>
      </c>
      <c r="W59" s="7">
        <v>26.0</v>
      </c>
      <c r="X59" s="10" t="str">
        <f t="shared" si="2"/>
        <v>Juhayna</v>
      </c>
      <c r="Y59" s="10" t="str">
        <f t="shared" si="3"/>
        <v>Family 601-1994</v>
      </c>
      <c r="Z59" s="10">
        <f t="shared" si="4"/>
        <v>299</v>
      </c>
    </row>
    <row r="60" ht="15.75" customHeight="1">
      <c r="A60" s="7" t="s">
        <v>47</v>
      </c>
      <c r="B60" s="7" t="str">
        <f t="shared" si="1"/>
        <v>Still Ambient Egypt</v>
      </c>
      <c r="C60" s="14">
        <f>VLOOKUP(B60,Ref!$G$2:$H$11,2,false)</f>
        <v>0.045</v>
      </c>
      <c r="D60" s="7" t="s">
        <v>27</v>
      </c>
      <c r="E60" s="7" t="s">
        <v>100</v>
      </c>
      <c r="F60" s="7" t="s">
        <v>91</v>
      </c>
      <c r="G60" s="7" t="s">
        <v>90</v>
      </c>
      <c r="H60" s="7" t="s">
        <v>10</v>
      </c>
      <c r="I60" s="7" t="s">
        <v>31</v>
      </c>
      <c r="J60" s="7" t="str">
        <f>VLOOKUP(I60,Ref!$A$2:$B$8,2,FALSE)</f>
        <v>North Africa</v>
      </c>
      <c r="K60" s="7" t="s">
        <v>90</v>
      </c>
      <c r="L60" s="7" t="str">
        <f>VLOOKUP(K60,Ref!$D$2:$E$13,2,false)</f>
        <v>Real Juice Co</v>
      </c>
      <c r="M60" s="7" t="s">
        <v>85</v>
      </c>
      <c r="N60" s="7" t="s">
        <v>86</v>
      </c>
      <c r="O60" s="7">
        <v>1000.0</v>
      </c>
      <c r="P60" s="7" t="s">
        <v>34</v>
      </c>
      <c r="Q60" s="7" t="s">
        <v>35</v>
      </c>
      <c r="R60" s="7" t="s">
        <v>33</v>
      </c>
      <c r="S60" s="7">
        <v>11.5</v>
      </c>
      <c r="T60" s="7" t="s">
        <v>36</v>
      </c>
      <c r="U60" s="9"/>
      <c r="V60" s="7">
        <v>3.0</v>
      </c>
      <c r="W60" s="7">
        <v>23.0</v>
      </c>
      <c r="X60" s="10" t="str">
        <f t="shared" si="2"/>
        <v>Juhayna</v>
      </c>
      <c r="Y60" s="10" t="str">
        <f t="shared" si="3"/>
        <v>Family 601-1994</v>
      </c>
      <c r="Z60" s="10">
        <f t="shared" si="4"/>
        <v>264.5</v>
      </c>
    </row>
    <row r="61" ht="15.75" customHeight="1">
      <c r="A61" s="7" t="s">
        <v>47</v>
      </c>
      <c r="B61" s="7" t="str">
        <f t="shared" si="1"/>
        <v>Still Ambient Egypt</v>
      </c>
      <c r="C61" s="14">
        <f>VLOOKUP(B61,Ref!$G$2:$H$11,2,false)</f>
        <v>0.045</v>
      </c>
      <c r="D61" s="7" t="s">
        <v>27</v>
      </c>
      <c r="E61" s="7" t="s">
        <v>101</v>
      </c>
      <c r="F61" s="7" t="s">
        <v>91</v>
      </c>
      <c r="G61" s="7" t="s">
        <v>90</v>
      </c>
      <c r="H61" s="7" t="s">
        <v>10</v>
      </c>
      <c r="I61" s="7" t="s">
        <v>31</v>
      </c>
      <c r="J61" s="7" t="str">
        <f>VLOOKUP(I61,Ref!$A$2:$B$8,2,FALSE)</f>
        <v>North Africa</v>
      </c>
      <c r="K61" s="7" t="s">
        <v>90</v>
      </c>
      <c r="L61" s="7" t="str">
        <f>VLOOKUP(K61,Ref!$D$2:$E$13,2,false)</f>
        <v>Real Juice Co</v>
      </c>
      <c r="M61" s="7" t="s">
        <v>85</v>
      </c>
      <c r="N61" s="7" t="s">
        <v>86</v>
      </c>
      <c r="O61" s="7">
        <v>1000.0</v>
      </c>
      <c r="P61" s="7" t="s">
        <v>34</v>
      </c>
      <c r="Q61" s="7" t="s">
        <v>35</v>
      </c>
      <c r="R61" s="7" t="s">
        <v>33</v>
      </c>
      <c r="S61" s="7">
        <v>9.75</v>
      </c>
      <c r="T61" s="7" t="s">
        <v>36</v>
      </c>
      <c r="U61" s="9"/>
      <c r="V61" s="7">
        <v>6.0</v>
      </c>
      <c r="W61" s="7">
        <v>16.0</v>
      </c>
      <c r="X61" s="10" t="str">
        <f t="shared" si="2"/>
        <v>Juhayna</v>
      </c>
      <c r="Y61" s="10" t="str">
        <f t="shared" si="3"/>
        <v>Family 601-1994</v>
      </c>
      <c r="Z61" s="10">
        <f t="shared" si="4"/>
        <v>156</v>
      </c>
    </row>
    <row r="62" ht="15.75" customHeight="1">
      <c r="A62" s="7" t="s">
        <v>47</v>
      </c>
      <c r="B62" s="7" t="str">
        <f t="shared" si="1"/>
        <v>Still Ambient Egypt</v>
      </c>
      <c r="C62" s="14">
        <f>VLOOKUP(B62,Ref!$G$2:$H$11,2,false)</f>
        <v>0.045</v>
      </c>
      <c r="D62" s="7" t="s">
        <v>27</v>
      </c>
      <c r="E62" s="7" t="s">
        <v>102</v>
      </c>
      <c r="F62" s="7" t="s">
        <v>91</v>
      </c>
      <c r="G62" s="7" t="s">
        <v>90</v>
      </c>
      <c r="H62" s="7" t="s">
        <v>10</v>
      </c>
      <c r="I62" s="7" t="s">
        <v>31</v>
      </c>
      <c r="J62" s="7" t="str">
        <f>VLOOKUP(I62,Ref!$A$2:$B$8,2,FALSE)</f>
        <v>North Africa</v>
      </c>
      <c r="K62" s="7" t="s">
        <v>90</v>
      </c>
      <c r="L62" s="7" t="str">
        <f>VLOOKUP(K62,Ref!$D$2:$E$13,2,false)</f>
        <v>Real Juice Co</v>
      </c>
      <c r="M62" s="7" t="s">
        <v>85</v>
      </c>
      <c r="N62" s="7" t="s">
        <v>86</v>
      </c>
      <c r="O62" s="7">
        <v>1000.0</v>
      </c>
      <c r="P62" s="7" t="s">
        <v>34</v>
      </c>
      <c r="Q62" s="7" t="s">
        <v>35</v>
      </c>
      <c r="R62" s="7" t="s">
        <v>33</v>
      </c>
      <c r="S62" s="7">
        <v>10.25</v>
      </c>
      <c r="T62" s="7" t="s">
        <v>36</v>
      </c>
      <c r="U62" s="9"/>
      <c r="V62" s="7">
        <v>2.0</v>
      </c>
      <c r="W62" s="7">
        <v>39.0</v>
      </c>
      <c r="X62" s="10" t="str">
        <f t="shared" si="2"/>
        <v>Juhayna</v>
      </c>
      <c r="Y62" s="10" t="str">
        <f t="shared" si="3"/>
        <v>Family 601-1994</v>
      </c>
      <c r="Z62" s="10">
        <f t="shared" si="4"/>
        <v>399.75</v>
      </c>
    </row>
    <row r="63" ht="15.75" customHeight="1">
      <c r="A63" s="7" t="s">
        <v>47</v>
      </c>
      <c r="B63" s="7" t="str">
        <f t="shared" si="1"/>
        <v>Still Ambient Egypt</v>
      </c>
      <c r="C63" s="14">
        <f>VLOOKUP(B63,Ref!$G$2:$H$11,2,false)</f>
        <v>0.045</v>
      </c>
      <c r="D63" s="7" t="s">
        <v>27</v>
      </c>
      <c r="E63" s="7" t="s">
        <v>103</v>
      </c>
      <c r="F63" s="7" t="s">
        <v>91</v>
      </c>
      <c r="G63" s="7" t="s">
        <v>90</v>
      </c>
      <c r="H63" s="7" t="s">
        <v>10</v>
      </c>
      <c r="I63" s="7" t="s">
        <v>31</v>
      </c>
      <c r="J63" s="7" t="str">
        <f>VLOOKUP(I63,Ref!$A$2:$B$8,2,FALSE)</f>
        <v>North Africa</v>
      </c>
      <c r="K63" s="7" t="s">
        <v>90</v>
      </c>
      <c r="L63" s="7" t="str">
        <f>VLOOKUP(K63,Ref!$D$2:$E$13,2,false)</f>
        <v>Real Juice Co</v>
      </c>
      <c r="M63" s="7" t="s">
        <v>85</v>
      </c>
      <c r="N63" s="7" t="s">
        <v>86</v>
      </c>
      <c r="O63" s="7">
        <v>1000.0</v>
      </c>
      <c r="P63" s="7" t="s">
        <v>34</v>
      </c>
      <c r="Q63" s="7" t="s">
        <v>35</v>
      </c>
      <c r="R63" s="7" t="s">
        <v>33</v>
      </c>
      <c r="S63" s="7">
        <v>10.25</v>
      </c>
      <c r="T63" s="7" t="s">
        <v>36</v>
      </c>
      <c r="U63" s="9"/>
      <c r="V63" s="7">
        <v>4.0</v>
      </c>
      <c r="W63" s="7">
        <v>15.0</v>
      </c>
      <c r="X63" s="10" t="str">
        <f t="shared" si="2"/>
        <v>Juhayna</v>
      </c>
      <c r="Y63" s="10" t="str">
        <f t="shared" si="3"/>
        <v>Family 601-1994</v>
      </c>
      <c r="Z63" s="10">
        <f t="shared" si="4"/>
        <v>153.75</v>
      </c>
    </row>
    <row r="64" ht="15.75" customHeight="1">
      <c r="A64" s="7" t="s">
        <v>47</v>
      </c>
      <c r="B64" s="7" t="str">
        <f t="shared" si="1"/>
        <v>Still Ambient Egypt</v>
      </c>
      <c r="C64" s="14">
        <f>VLOOKUP(B64,Ref!$G$2:$H$11,2,false)</f>
        <v>0.045</v>
      </c>
      <c r="D64" s="7" t="s">
        <v>27</v>
      </c>
      <c r="E64" s="7" t="s">
        <v>104</v>
      </c>
      <c r="F64" s="7" t="s">
        <v>105</v>
      </c>
      <c r="G64" s="7" t="s">
        <v>106</v>
      </c>
      <c r="H64" s="7" t="s">
        <v>10</v>
      </c>
      <c r="I64" s="7" t="s">
        <v>31</v>
      </c>
      <c r="J64" s="7" t="str">
        <f>VLOOKUP(I64,Ref!$A$2:$B$8,2,FALSE)</f>
        <v>North Africa</v>
      </c>
      <c r="K64" s="7" t="s">
        <v>106</v>
      </c>
      <c r="L64" s="7" t="str">
        <f>VLOOKUP(K64,Ref!$D$2:$E$13,2,false)</f>
        <v>Real Juice Co</v>
      </c>
      <c r="M64" s="7" t="s">
        <v>85</v>
      </c>
      <c r="N64" s="7" t="s">
        <v>86</v>
      </c>
      <c r="O64" s="7">
        <v>500.0</v>
      </c>
      <c r="P64" s="7" t="s">
        <v>34</v>
      </c>
      <c r="Q64" s="7" t="s">
        <v>107</v>
      </c>
      <c r="R64" s="7" t="s">
        <v>33</v>
      </c>
      <c r="S64" s="7">
        <v>5.5</v>
      </c>
      <c r="T64" s="7" t="s">
        <v>36</v>
      </c>
      <c r="U64" s="9"/>
      <c r="V64" s="7">
        <v>3.0</v>
      </c>
      <c r="W64" s="7">
        <v>24.0</v>
      </c>
      <c r="X64" s="10" t="str">
        <f t="shared" si="2"/>
        <v>Lamar</v>
      </c>
      <c r="Y64" s="10" t="str">
        <f t="shared" si="3"/>
        <v>Portion 360-1499</v>
      </c>
      <c r="Z64" s="10">
        <f t="shared" si="4"/>
        <v>132</v>
      </c>
    </row>
    <row r="65" ht="15.75" customHeight="1">
      <c r="A65" s="7" t="s">
        <v>47</v>
      </c>
      <c r="B65" s="7" t="str">
        <f t="shared" si="1"/>
        <v>Still Ambient Egypt</v>
      </c>
      <c r="C65" s="14">
        <f>VLOOKUP(B65,Ref!$G$2:$H$11,2,false)</f>
        <v>0.045</v>
      </c>
      <c r="D65" s="7" t="s">
        <v>27</v>
      </c>
      <c r="E65" s="7" t="s">
        <v>27</v>
      </c>
      <c r="F65" s="7" t="s">
        <v>108</v>
      </c>
      <c r="G65" s="7" t="s">
        <v>108</v>
      </c>
      <c r="H65" s="7" t="s">
        <v>10</v>
      </c>
      <c r="I65" s="7" t="s">
        <v>31</v>
      </c>
      <c r="J65" s="7" t="str">
        <f>VLOOKUP(I65,Ref!$A$2:$B$8,2,FALSE)</f>
        <v>North Africa</v>
      </c>
      <c r="K65" s="7" t="s">
        <v>108</v>
      </c>
      <c r="L65" s="7" t="str">
        <f>VLOOKUP(K65,Ref!$D$2:$E$13,2,false)</f>
        <v>Real Juice Co</v>
      </c>
      <c r="M65" s="7" t="s">
        <v>85</v>
      </c>
      <c r="N65" s="7" t="s">
        <v>109</v>
      </c>
      <c r="O65" s="7">
        <v>200.0</v>
      </c>
      <c r="P65" s="7" t="s">
        <v>34</v>
      </c>
      <c r="Q65" s="7" t="s">
        <v>87</v>
      </c>
      <c r="R65" s="7" t="s">
        <v>33</v>
      </c>
      <c r="S65" s="7">
        <v>2.0</v>
      </c>
      <c r="T65" s="7" t="s">
        <v>36</v>
      </c>
      <c r="U65" s="13">
        <v>0.1</v>
      </c>
      <c r="V65" s="7">
        <v>4.0</v>
      </c>
      <c r="W65" s="7">
        <v>30.0</v>
      </c>
      <c r="X65" s="10" t="str">
        <f t="shared" si="2"/>
        <v>AGA</v>
      </c>
      <c r="Y65" s="10" t="str">
        <f t="shared" si="3"/>
        <v>Portion 151-250</v>
      </c>
      <c r="Z65" s="10">
        <f t="shared" si="4"/>
        <v>60</v>
      </c>
    </row>
    <row r="66" ht="15.75" customHeight="1">
      <c r="A66" s="7" t="s">
        <v>47</v>
      </c>
      <c r="B66" s="7" t="str">
        <f t="shared" si="1"/>
        <v>Still Ambient Saudi Arabia</v>
      </c>
      <c r="C66" s="14">
        <f>VLOOKUP(B66,Ref!$G$2:$H$11,2,false)</f>
        <v>0.056</v>
      </c>
      <c r="D66" s="7" t="s">
        <v>27</v>
      </c>
      <c r="E66" s="7" t="s">
        <v>48</v>
      </c>
      <c r="F66" s="7" t="s">
        <v>110</v>
      </c>
      <c r="G66" s="7" t="s">
        <v>111</v>
      </c>
      <c r="H66" s="7" t="s">
        <v>10</v>
      </c>
      <c r="I66" s="7" t="s">
        <v>112</v>
      </c>
      <c r="J66" s="7" t="str">
        <f>VLOOKUP(I66,Ref!$A$2:$B$8,2,FALSE)</f>
        <v>Middle East</v>
      </c>
      <c r="K66" s="7" t="s">
        <v>111</v>
      </c>
      <c r="L66" s="7" t="str">
        <f>VLOOKUP(K66,Ref!$D$2:$E$13,2,false)</f>
        <v>Jawaeil Beverage</v>
      </c>
      <c r="M66" s="7" t="s">
        <v>85</v>
      </c>
      <c r="N66" s="7" t="s">
        <v>109</v>
      </c>
      <c r="O66" s="7">
        <v>1000.0</v>
      </c>
      <c r="P66" s="7" t="s">
        <v>34</v>
      </c>
      <c r="Q66" s="7" t="s">
        <v>35</v>
      </c>
      <c r="R66" s="7" t="s">
        <v>33</v>
      </c>
      <c r="S66" s="7">
        <v>19.0</v>
      </c>
      <c r="T66" s="7" t="s">
        <v>36</v>
      </c>
      <c r="U66" s="9"/>
      <c r="V66" s="7">
        <v>4.0</v>
      </c>
      <c r="W66" s="7">
        <v>25.0</v>
      </c>
      <c r="X66" s="10" t="str">
        <f t="shared" si="2"/>
        <v>Ceasar</v>
      </c>
      <c r="Y66" s="10" t="str">
        <f t="shared" si="3"/>
        <v>Family 601-1994</v>
      </c>
      <c r="Z66" s="10">
        <f t="shared" si="4"/>
        <v>475</v>
      </c>
    </row>
    <row r="67" ht="15.75" customHeight="1">
      <c r="A67" s="7" t="s">
        <v>47</v>
      </c>
      <c r="B67" s="7" t="str">
        <f t="shared" si="1"/>
        <v>Still Ambient Saudi Arabia</v>
      </c>
      <c r="C67" s="14">
        <f>VLOOKUP(B67,Ref!$G$2:$H$11,2,false)</f>
        <v>0.056</v>
      </c>
      <c r="D67" s="7" t="s">
        <v>27</v>
      </c>
      <c r="E67" s="7" t="s">
        <v>48</v>
      </c>
      <c r="F67" s="7" t="s">
        <v>110</v>
      </c>
      <c r="G67" s="7" t="s">
        <v>111</v>
      </c>
      <c r="H67" s="7" t="s">
        <v>10</v>
      </c>
      <c r="I67" s="7" t="s">
        <v>112</v>
      </c>
      <c r="J67" s="7" t="str">
        <f>VLOOKUP(I67,Ref!$A$2:$B$8,2,FALSE)</f>
        <v>Middle East</v>
      </c>
      <c r="K67" s="7" t="s">
        <v>111</v>
      </c>
      <c r="L67" s="7" t="str">
        <f>VLOOKUP(K67,Ref!$D$2:$E$13,2,false)</f>
        <v>Jawaeil Beverage</v>
      </c>
      <c r="M67" s="7" t="s">
        <v>85</v>
      </c>
      <c r="N67" s="7" t="s">
        <v>109</v>
      </c>
      <c r="O67" s="7">
        <v>1000.0</v>
      </c>
      <c r="P67" s="7" t="s">
        <v>34</v>
      </c>
      <c r="Q67" s="7" t="s">
        <v>35</v>
      </c>
      <c r="R67" s="7" t="s">
        <v>33</v>
      </c>
      <c r="S67" s="7">
        <v>27.0</v>
      </c>
      <c r="T67" s="7" t="s">
        <v>36</v>
      </c>
      <c r="U67" s="9"/>
      <c r="V67" s="7">
        <v>7.0</v>
      </c>
      <c r="W67" s="7">
        <v>16.0</v>
      </c>
      <c r="X67" s="10" t="str">
        <f t="shared" si="2"/>
        <v>Ceasar</v>
      </c>
      <c r="Y67" s="10" t="str">
        <f t="shared" si="3"/>
        <v>Family 601-1994</v>
      </c>
      <c r="Z67" s="10">
        <f t="shared" si="4"/>
        <v>432</v>
      </c>
    </row>
    <row r="68" ht="15.75" customHeight="1">
      <c r="A68" s="7" t="s">
        <v>47</v>
      </c>
      <c r="B68" s="7" t="str">
        <f t="shared" si="1"/>
        <v>Still Ambient Saudi Arabia</v>
      </c>
      <c r="C68" s="14">
        <f>VLOOKUP(B68,Ref!$G$2:$H$11,2,false)</f>
        <v>0.056</v>
      </c>
      <c r="D68" s="7" t="s">
        <v>27</v>
      </c>
      <c r="E68" s="7" t="s">
        <v>27</v>
      </c>
      <c r="F68" s="7" t="s">
        <v>110</v>
      </c>
      <c r="G68" s="7" t="s">
        <v>111</v>
      </c>
      <c r="H68" s="7" t="s">
        <v>10</v>
      </c>
      <c r="I68" s="7" t="s">
        <v>112</v>
      </c>
      <c r="J68" s="7" t="str">
        <f>VLOOKUP(I68,Ref!$A$2:$B$8,2,FALSE)</f>
        <v>Middle East</v>
      </c>
      <c r="K68" s="7" t="s">
        <v>111</v>
      </c>
      <c r="L68" s="7" t="str">
        <f>VLOOKUP(K68,Ref!$D$2:$E$13,2,false)</f>
        <v>Jawaeil Beverage</v>
      </c>
      <c r="M68" s="7" t="s">
        <v>85</v>
      </c>
      <c r="N68" s="7" t="s">
        <v>109</v>
      </c>
      <c r="O68" s="7">
        <v>330.0</v>
      </c>
      <c r="P68" s="7" t="s">
        <v>34</v>
      </c>
      <c r="Q68" s="7" t="s">
        <v>52</v>
      </c>
      <c r="R68" s="7" t="s">
        <v>33</v>
      </c>
      <c r="S68" s="7">
        <v>8.0</v>
      </c>
      <c r="T68" s="7" t="s">
        <v>36</v>
      </c>
      <c r="U68" s="9"/>
      <c r="V68" s="7">
        <v>6.0</v>
      </c>
      <c r="W68" s="7">
        <v>14.0</v>
      </c>
      <c r="X68" s="10" t="str">
        <f t="shared" si="2"/>
        <v>Ceasar</v>
      </c>
      <c r="Y68" s="10" t="str">
        <f t="shared" si="3"/>
        <v>Portion 251-360</v>
      </c>
      <c r="Z68" s="10">
        <f t="shared" si="4"/>
        <v>112</v>
      </c>
    </row>
    <row r="69" ht="15.75" customHeight="1">
      <c r="A69" s="7" t="s">
        <v>47</v>
      </c>
      <c r="B69" s="7" t="str">
        <f t="shared" si="1"/>
        <v>Still Ambient Saudi Arabia</v>
      </c>
      <c r="C69" s="14">
        <f>VLOOKUP(B69,Ref!$G$2:$H$11,2,false)</f>
        <v>0.056</v>
      </c>
      <c r="D69" s="7" t="s">
        <v>27</v>
      </c>
      <c r="E69" s="7" t="s">
        <v>27</v>
      </c>
      <c r="F69" s="7" t="s">
        <v>110</v>
      </c>
      <c r="G69" s="7" t="s">
        <v>111</v>
      </c>
      <c r="H69" s="7" t="s">
        <v>10</v>
      </c>
      <c r="I69" s="7" t="s">
        <v>112</v>
      </c>
      <c r="J69" s="7" t="str">
        <f>VLOOKUP(I69,Ref!$A$2:$B$8,2,FALSE)</f>
        <v>Middle East</v>
      </c>
      <c r="K69" s="7" t="s">
        <v>111</v>
      </c>
      <c r="L69" s="7" t="str">
        <f>VLOOKUP(K69,Ref!$D$2:$E$13,2,false)</f>
        <v>Jawaeil Beverage</v>
      </c>
      <c r="M69" s="7" t="s">
        <v>85</v>
      </c>
      <c r="N69" s="7" t="s">
        <v>109</v>
      </c>
      <c r="O69" s="7">
        <v>1000.0</v>
      </c>
      <c r="P69" s="7" t="s">
        <v>34</v>
      </c>
      <c r="Q69" s="7" t="s">
        <v>35</v>
      </c>
      <c r="R69" s="7" t="s">
        <v>33</v>
      </c>
      <c r="S69" s="7">
        <v>15.0</v>
      </c>
      <c r="T69" s="7" t="s">
        <v>36</v>
      </c>
      <c r="U69" s="9"/>
      <c r="V69" s="7">
        <v>6.0</v>
      </c>
      <c r="W69" s="7">
        <v>27.0</v>
      </c>
      <c r="X69" s="10" t="str">
        <f t="shared" si="2"/>
        <v>Ceasar</v>
      </c>
      <c r="Y69" s="10" t="str">
        <f t="shared" si="3"/>
        <v>Family 601-1994</v>
      </c>
      <c r="Z69" s="10">
        <f t="shared" si="4"/>
        <v>405</v>
      </c>
    </row>
    <row r="70" ht="15.75" customHeight="1">
      <c r="A70" s="7" t="s">
        <v>47</v>
      </c>
      <c r="B70" s="7" t="str">
        <f t="shared" si="1"/>
        <v>Still Ambient South Africa</v>
      </c>
      <c r="C70" s="8">
        <f>VLOOKUP(B70,Ref!$G$2:$H$11,2,false)</f>
        <v>0.09</v>
      </c>
      <c r="D70" s="7" t="s">
        <v>27</v>
      </c>
      <c r="E70" s="7" t="s">
        <v>27</v>
      </c>
      <c r="F70" s="7" t="s">
        <v>113</v>
      </c>
      <c r="G70" s="7" t="s">
        <v>114</v>
      </c>
      <c r="H70" s="7" t="s">
        <v>10</v>
      </c>
      <c r="I70" s="7" t="s">
        <v>115</v>
      </c>
      <c r="J70" s="7" t="str">
        <f>VLOOKUP(I70,Ref!$A$2:$B$8,2,FALSE)</f>
        <v>Middle East</v>
      </c>
      <c r="K70" s="7" t="s">
        <v>114</v>
      </c>
      <c r="L70" s="7" t="str">
        <f>VLOOKUP(K70,Ref!$D$2:$E$13,2,false)</f>
        <v>#N/A</v>
      </c>
      <c r="M70" s="7" t="s">
        <v>85</v>
      </c>
      <c r="N70" s="7" t="s">
        <v>109</v>
      </c>
      <c r="O70" s="7">
        <v>1000.0</v>
      </c>
      <c r="P70" s="7" t="s">
        <v>34</v>
      </c>
      <c r="Q70" s="7" t="s">
        <v>35</v>
      </c>
      <c r="R70" s="7" t="s">
        <v>33</v>
      </c>
      <c r="S70" s="7">
        <v>24.95</v>
      </c>
      <c r="T70" s="7" t="s">
        <v>36</v>
      </c>
      <c r="U70" s="9"/>
      <c r="V70" s="7">
        <v>10.0</v>
      </c>
      <c r="W70" s="7">
        <v>23.0</v>
      </c>
      <c r="X70" s="10" t="str">
        <f t="shared" si="2"/>
        <v>Ceres</v>
      </c>
      <c r="Y70" s="10" t="str">
        <f t="shared" si="3"/>
        <v>Family 601-1994</v>
      </c>
      <c r="Z70" s="10">
        <f t="shared" si="4"/>
        <v>573.85</v>
      </c>
    </row>
    <row r="71" ht="15.75" customHeight="1">
      <c r="A71" s="7" t="s">
        <v>47</v>
      </c>
      <c r="B71" s="7" t="str">
        <f t="shared" si="1"/>
        <v>Still Ambient Egypt</v>
      </c>
      <c r="C71" s="14">
        <f>VLOOKUP(B71,Ref!$G$2:$H$11,2,false)</f>
        <v>0.045</v>
      </c>
      <c r="D71" s="7" t="s">
        <v>27</v>
      </c>
      <c r="E71" s="7" t="s">
        <v>48</v>
      </c>
      <c r="F71" s="7" t="s">
        <v>116</v>
      </c>
      <c r="G71" s="7" t="s">
        <v>117</v>
      </c>
      <c r="H71" s="7" t="s">
        <v>10</v>
      </c>
      <c r="I71" s="7" t="s">
        <v>31</v>
      </c>
      <c r="J71" s="7" t="str">
        <f>VLOOKUP(I71,Ref!$A$2:$B$8,2,FALSE)</f>
        <v>North Africa</v>
      </c>
      <c r="K71" s="7" t="s">
        <v>117</v>
      </c>
      <c r="L71" s="7" t="str">
        <f>VLOOKUP(K71,Ref!$D$2:$E$13,2,false)</f>
        <v>Real Juice Co</v>
      </c>
      <c r="M71" s="7" t="s">
        <v>85</v>
      </c>
      <c r="N71" s="7" t="s">
        <v>109</v>
      </c>
      <c r="O71" s="7">
        <v>250.0</v>
      </c>
      <c r="P71" s="7" t="s">
        <v>34</v>
      </c>
      <c r="Q71" s="7" t="s">
        <v>118</v>
      </c>
      <c r="R71" s="7" t="s">
        <v>33</v>
      </c>
      <c r="S71" s="7">
        <v>2.5</v>
      </c>
      <c r="T71" s="7" t="s">
        <v>36</v>
      </c>
      <c r="U71" s="9"/>
      <c r="V71" s="7">
        <v>10.0</v>
      </c>
      <c r="W71" s="7">
        <v>24.0</v>
      </c>
      <c r="X71" s="10" t="str">
        <f t="shared" si="2"/>
        <v>Domety Slim</v>
      </c>
      <c r="Y71" s="10" t="str">
        <f t="shared" si="3"/>
        <v>Portion 151-250</v>
      </c>
      <c r="Z71" s="10">
        <f t="shared" si="4"/>
        <v>60</v>
      </c>
    </row>
    <row r="72" ht="15.75" customHeight="1">
      <c r="A72" s="7" t="s">
        <v>47</v>
      </c>
      <c r="B72" s="7" t="str">
        <f t="shared" si="1"/>
        <v>Still Ambient Egypt</v>
      </c>
      <c r="C72" s="14">
        <f>VLOOKUP(B72,Ref!$G$2:$H$11,2,false)</f>
        <v>0.045</v>
      </c>
      <c r="D72" s="7" t="s">
        <v>27</v>
      </c>
      <c r="E72" s="7" t="s">
        <v>48</v>
      </c>
      <c r="F72" s="7" t="s">
        <v>116</v>
      </c>
      <c r="G72" s="7" t="s">
        <v>117</v>
      </c>
      <c r="H72" s="7" t="s">
        <v>10</v>
      </c>
      <c r="I72" s="7" t="s">
        <v>31</v>
      </c>
      <c r="J72" s="7" t="str">
        <f>VLOOKUP(I72,Ref!$A$2:$B$8,2,FALSE)</f>
        <v>North Africa</v>
      </c>
      <c r="K72" s="7" t="s">
        <v>117</v>
      </c>
      <c r="L72" s="7" t="str">
        <f>VLOOKUP(K72,Ref!$D$2:$E$13,2,false)</f>
        <v>Real Juice Co</v>
      </c>
      <c r="M72" s="7" t="s">
        <v>85</v>
      </c>
      <c r="N72" s="7" t="s">
        <v>109</v>
      </c>
      <c r="O72" s="7">
        <v>1000.0</v>
      </c>
      <c r="P72" s="7" t="s">
        <v>34</v>
      </c>
      <c r="Q72" s="7" t="s">
        <v>35</v>
      </c>
      <c r="R72" s="7" t="s">
        <v>33</v>
      </c>
      <c r="S72" s="7">
        <v>8.95</v>
      </c>
      <c r="T72" s="7" t="s">
        <v>36</v>
      </c>
      <c r="U72" s="9"/>
      <c r="V72" s="7">
        <v>12.0</v>
      </c>
      <c r="W72" s="7">
        <v>31.0</v>
      </c>
      <c r="X72" s="10" t="str">
        <f t="shared" si="2"/>
        <v>Domety Slim</v>
      </c>
      <c r="Y72" s="10" t="str">
        <f t="shared" si="3"/>
        <v>Family 601-1994</v>
      </c>
      <c r="Z72" s="10">
        <f t="shared" si="4"/>
        <v>277.45</v>
      </c>
    </row>
    <row r="73" ht="15.75" customHeight="1">
      <c r="A73" s="7" t="s">
        <v>47</v>
      </c>
      <c r="B73" s="7" t="str">
        <f t="shared" si="1"/>
        <v>Still Ambient Egypt</v>
      </c>
      <c r="C73" s="14">
        <f>VLOOKUP(B73,Ref!$G$2:$H$11,2,false)</f>
        <v>0.045</v>
      </c>
      <c r="D73" s="7" t="s">
        <v>27</v>
      </c>
      <c r="E73" s="7" t="s">
        <v>88</v>
      </c>
      <c r="F73" s="7" t="s">
        <v>116</v>
      </c>
      <c r="G73" s="7" t="s">
        <v>117</v>
      </c>
      <c r="H73" s="7" t="s">
        <v>10</v>
      </c>
      <c r="I73" s="7" t="s">
        <v>31</v>
      </c>
      <c r="J73" s="7" t="str">
        <f>VLOOKUP(I73,Ref!$A$2:$B$8,2,FALSE)</f>
        <v>North Africa</v>
      </c>
      <c r="K73" s="7" t="s">
        <v>117</v>
      </c>
      <c r="L73" s="7" t="str">
        <f>VLOOKUP(K73,Ref!$D$2:$E$13,2,false)</f>
        <v>Real Juice Co</v>
      </c>
      <c r="M73" s="7" t="s">
        <v>85</v>
      </c>
      <c r="N73" s="7" t="s">
        <v>109</v>
      </c>
      <c r="O73" s="7">
        <v>1000.0</v>
      </c>
      <c r="P73" s="7" t="s">
        <v>34</v>
      </c>
      <c r="Q73" s="7" t="s">
        <v>35</v>
      </c>
      <c r="R73" s="7" t="s">
        <v>33</v>
      </c>
      <c r="S73" s="7">
        <v>9.95</v>
      </c>
      <c r="T73" s="7" t="s">
        <v>36</v>
      </c>
      <c r="U73" s="9"/>
      <c r="V73" s="7">
        <v>6.0</v>
      </c>
      <c r="W73" s="7">
        <v>30.0</v>
      </c>
      <c r="X73" s="10" t="str">
        <f t="shared" si="2"/>
        <v>Domety Slim</v>
      </c>
      <c r="Y73" s="10" t="str">
        <f t="shared" si="3"/>
        <v>Family 601-1994</v>
      </c>
      <c r="Z73" s="10">
        <f t="shared" si="4"/>
        <v>298.5</v>
      </c>
    </row>
    <row r="74" ht="15.75" customHeight="1">
      <c r="A74" s="7" t="s">
        <v>47</v>
      </c>
      <c r="B74" s="7" t="str">
        <f t="shared" si="1"/>
        <v>Still Ambient Egypt</v>
      </c>
      <c r="C74" s="14">
        <f>VLOOKUP(B74,Ref!$G$2:$H$11,2,false)</f>
        <v>0.045</v>
      </c>
      <c r="D74" s="7" t="s">
        <v>27</v>
      </c>
      <c r="E74" s="7" t="s">
        <v>88</v>
      </c>
      <c r="F74" s="7" t="s">
        <v>116</v>
      </c>
      <c r="G74" s="7" t="s">
        <v>117</v>
      </c>
      <c r="H74" s="7" t="s">
        <v>10</v>
      </c>
      <c r="I74" s="7" t="s">
        <v>31</v>
      </c>
      <c r="J74" s="7" t="str">
        <f>VLOOKUP(I74,Ref!$A$2:$B$8,2,FALSE)</f>
        <v>North Africa</v>
      </c>
      <c r="K74" s="7" t="s">
        <v>117</v>
      </c>
      <c r="L74" s="7" t="str">
        <f>VLOOKUP(K74,Ref!$D$2:$E$13,2,false)</f>
        <v>Real Juice Co</v>
      </c>
      <c r="M74" s="7" t="s">
        <v>85</v>
      </c>
      <c r="N74" s="7" t="s">
        <v>109</v>
      </c>
      <c r="O74" s="7">
        <v>1000.0</v>
      </c>
      <c r="P74" s="7" t="s">
        <v>34</v>
      </c>
      <c r="Q74" s="7" t="s">
        <v>35</v>
      </c>
      <c r="R74" s="7" t="s">
        <v>33</v>
      </c>
      <c r="S74" s="7">
        <v>9.75</v>
      </c>
      <c r="T74" s="7" t="s">
        <v>36</v>
      </c>
      <c r="U74" s="9"/>
      <c r="V74" s="7">
        <v>4.0</v>
      </c>
      <c r="W74" s="7">
        <v>36.0</v>
      </c>
      <c r="X74" s="10" t="str">
        <f t="shared" si="2"/>
        <v>Domety Slim</v>
      </c>
      <c r="Y74" s="10" t="str">
        <f t="shared" si="3"/>
        <v>Family 601-1994</v>
      </c>
      <c r="Z74" s="10">
        <f t="shared" si="4"/>
        <v>351</v>
      </c>
    </row>
    <row r="75" ht="15.75" customHeight="1">
      <c r="A75" s="7" t="s">
        <v>47</v>
      </c>
      <c r="B75" s="7" t="str">
        <f t="shared" si="1"/>
        <v>Still Ambient Saudi Arabia</v>
      </c>
      <c r="C75" s="14">
        <f>VLOOKUP(B75,Ref!$G$2:$H$11,2,false)</f>
        <v>0.056</v>
      </c>
      <c r="D75" s="7" t="s">
        <v>27</v>
      </c>
      <c r="E75" s="7" t="s">
        <v>48</v>
      </c>
      <c r="F75" s="7" t="s">
        <v>119</v>
      </c>
      <c r="G75" s="7" t="s">
        <v>119</v>
      </c>
      <c r="H75" s="7" t="s">
        <v>10</v>
      </c>
      <c r="I75" s="7" t="s">
        <v>112</v>
      </c>
      <c r="J75" s="7" t="str">
        <f>VLOOKUP(I75,Ref!$A$2:$B$8,2,FALSE)</f>
        <v>Middle East</v>
      </c>
      <c r="K75" s="7" t="s">
        <v>119</v>
      </c>
      <c r="L75" s="7" t="str">
        <f>VLOOKUP(K75,Ref!$D$2:$E$13,2,false)</f>
        <v>El rabie</v>
      </c>
      <c r="M75" s="7" t="s">
        <v>85</v>
      </c>
      <c r="N75" s="7" t="s">
        <v>109</v>
      </c>
      <c r="O75" s="7">
        <v>200.0</v>
      </c>
      <c r="P75" s="7" t="s">
        <v>34</v>
      </c>
      <c r="Q75" s="7" t="s">
        <v>87</v>
      </c>
      <c r="R75" s="7" t="s">
        <v>33</v>
      </c>
      <c r="S75" s="7">
        <v>5.5</v>
      </c>
      <c r="T75" s="7" t="s">
        <v>36</v>
      </c>
      <c r="U75" s="9"/>
      <c r="V75" s="7">
        <v>8.0</v>
      </c>
      <c r="W75" s="7">
        <v>18.0</v>
      </c>
      <c r="X75" s="10" t="str">
        <f t="shared" si="2"/>
        <v>El rabie</v>
      </c>
      <c r="Y75" s="10" t="str">
        <f t="shared" si="3"/>
        <v>Portion 151-250</v>
      </c>
      <c r="Z75" s="10">
        <f t="shared" si="4"/>
        <v>99</v>
      </c>
    </row>
    <row r="76" ht="15.75" customHeight="1">
      <c r="A76" s="7" t="s">
        <v>47</v>
      </c>
      <c r="B76" s="7" t="str">
        <f t="shared" si="1"/>
        <v>Still Ambient Saudi Arabia</v>
      </c>
      <c r="C76" s="14">
        <f>VLOOKUP(B76,Ref!$G$2:$H$11,2,false)</f>
        <v>0.056</v>
      </c>
      <c r="D76" s="7" t="s">
        <v>27</v>
      </c>
      <c r="E76" s="7" t="s">
        <v>48</v>
      </c>
      <c r="F76" s="7" t="s">
        <v>119</v>
      </c>
      <c r="G76" s="7" t="s">
        <v>119</v>
      </c>
      <c r="H76" s="7" t="s">
        <v>10</v>
      </c>
      <c r="I76" s="7" t="s">
        <v>112</v>
      </c>
      <c r="J76" s="7" t="str">
        <f>VLOOKUP(I76,Ref!$A$2:$B$8,2,FALSE)</f>
        <v>Middle East</v>
      </c>
      <c r="K76" s="7" t="s">
        <v>119</v>
      </c>
      <c r="L76" s="7" t="str">
        <f>VLOOKUP(K76,Ref!$D$2:$E$13,2,false)</f>
        <v>El rabie</v>
      </c>
      <c r="M76" s="7" t="s">
        <v>85</v>
      </c>
      <c r="N76" s="7" t="s">
        <v>109</v>
      </c>
      <c r="O76" s="7">
        <v>330.0</v>
      </c>
      <c r="P76" s="7" t="s">
        <v>34</v>
      </c>
      <c r="Q76" s="7" t="s">
        <v>52</v>
      </c>
      <c r="R76" s="7" t="s">
        <v>33</v>
      </c>
      <c r="S76" s="7">
        <v>9.5</v>
      </c>
      <c r="T76" s="7" t="s">
        <v>36</v>
      </c>
      <c r="U76" s="9"/>
      <c r="V76" s="7">
        <v>6.0</v>
      </c>
      <c r="W76" s="7">
        <v>28.0</v>
      </c>
      <c r="X76" s="10" t="str">
        <f t="shared" si="2"/>
        <v>El rabie</v>
      </c>
      <c r="Y76" s="10" t="str">
        <f t="shared" si="3"/>
        <v>Portion 251-360</v>
      </c>
      <c r="Z76" s="10">
        <f t="shared" si="4"/>
        <v>266</v>
      </c>
    </row>
    <row r="77" ht="15.75" customHeight="1">
      <c r="A77" s="7" t="s">
        <v>47</v>
      </c>
      <c r="B77" s="7" t="str">
        <f t="shared" si="1"/>
        <v>Still Ambient Saudi Arabia</v>
      </c>
      <c r="C77" s="14">
        <f>VLOOKUP(B77,Ref!$G$2:$H$11,2,false)</f>
        <v>0.056</v>
      </c>
      <c r="D77" s="7" t="s">
        <v>27</v>
      </c>
      <c r="E77" s="7" t="s">
        <v>27</v>
      </c>
      <c r="F77" s="7" t="s">
        <v>119</v>
      </c>
      <c r="G77" s="7" t="s">
        <v>119</v>
      </c>
      <c r="H77" s="7" t="s">
        <v>10</v>
      </c>
      <c r="I77" s="7" t="s">
        <v>112</v>
      </c>
      <c r="J77" s="7" t="str">
        <f>VLOOKUP(I77,Ref!$A$2:$B$8,2,FALSE)</f>
        <v>Middle East</v>
      </c>
      <c r="K77" s="7" t="s">
        <v>119</v>
      </c>
      <c r="L77" s="7" t="str">
        <f>VLOOKUP(K77,Ref!$D$2:$E$13,2,false)</f>
        <v>El rabie</v>
      </c>
      <c r="M77" s="7" t="s">
        <v>85</v>
      </c>
      <c r="N77" s="7" t="s">
        <v>109</v>
      </c>
      <c r="O77" s="7">
        <v>1000.0</v>
      </c>
      <c r="P77" s="7" t="s">
        <v>34</v>
      </c>
      <c r="Q77" s="7" t="s">
        <v>35</v>
      </c>
      <c r="R77" s="7" t="s">
        <v>33</v>
      </c>
      <c r="S77" s="7">
        <v>16.25</v>
      </c>
      <c r="T77" s="7" t="s">
        <v>36</v>
      </c>
      <c r="U77" s="9"/>
      <c r="V77" s="7">
        <v>6.0</v>
      </c>
      <c r="W77" s="7">
        <v>34.0</v>
      </c>
      <c r="X77" s="10" t="str">
        <f t="shared" si="2"/>
        <v>El rabie</v>
      </c>
      <c r="Y77" s="10" t="str">
        <f t="shared" si="3"/>
        <v>Family 601-1994</v>
      </c>
      <c r="Z77" s="10">
        <f t="shared" si="4"/>
        <v>552.5</v>
      </c>
    </row>
    <row r="78" ht="15.75" customHeight="1">
      <c r="A78" s="7" t="s">
        <v>47</v>
      </c>
      <c r="B78" s="7" t="str">
        <f t="shared" si="1"/>
        <v>Still Ambient Bulgaria</v>
      </c>
      <c r="C78" s="8">
        <f>VLOOKUP(B78,Ref!$G$2:$H$11,2,false)</f>
        <v>0.08</v>
      </c>
      <c r="D78" s="7" t="s">
        <v>27</v>
      </c>
      <c r="E78" s="7" t="s">
        <v>27</v>
      </c>
      <c r="F78" s="7" t="s">
        <v>77</v>
      </c>
      <c r="G78" s="7" t="s">
        <v>120</v>
      </c>
      <c r="H78" s="7" t="s">
        <v>10</v>
      </c>
      <c r="I78" s="7" t="s">
        <v>121</v>
      </c>
      <c r="J78" s="7" t="str">
        <f>VLOOKUP(I78,Ref!$A$2:$B$8,2,FALSE)</f>
        <v>East Euope</v>
      </c>
      <c r="K78" s="7" t="s">
        <v>120</v>
      </c>
      <c r="L78" s="7" t="str">
        <f>VLOOKUP(K78,Ref!$D$2:$E$13,2,false)</f>
        <v>#N/A</v>
      </c>
      <c r="M78" s="7" t="s">
        <v>85</v>
      </c>
      <c r="N78" s="7" t="s">
        <v>109</v>
      </c>
      <c r="O78" s="7">
        <v>1000.0</v>
      </c>
      <c r="P78" s="7" t="s">
        <v>34</v>
      </c>
      <c r="Q78" s="7" t="s">
        <v>35</v>
      </c>
      <c r="R78" s="7" t="s">
        <v>33</v>
      </c>
      <c r="S78" s="7">
        <v>20.25</v>
      </c>
      <c r="T78" s="7" t="s">
        <v>36</v>
      </c>
      <c r="U78" s="9"/>
      <c r="V78" s="7">
        <v>4.0</v>
      </c>
      <c r="W78" s="7">
        <v>26.0</v>
      </c>
      <c r="X78" s="10" t="str">
        <f t="shared" si="2"/>
        <v>Fresh</v>
      </c>
      <c r="Y78" s="10" t="str">
        <f t="shared" si="3"/>
        <v>Family 601-1994</v>
      </c>
      <c r="Z78" s="10">
        <f t="shared" si="4"/>
        <v>526.5</v>
      </c>
    </row>
    <row r="79" ht="15.75" customHeight="1">
      <c r="A79" s="7" t="s">
        <v>47</v>
      </c>
      <c r="B79" s="7" t="str">
        <f t="shared" si="1"/>
        <v>Still Ambient Bulgaria</v>
      </c>
      <c r="C79" s="8">
        <f>VLOOKUP(B79,Ref!$G$2:$H$11,2,false)</f>
        <v>0.08</v>
      </c>
      <c r="D79" s="7" t="s">
        <v>27</v>
      </c>
      <c r="E79" s="7" t="s">
        <v>27</v>
      </c>
      <c r="F79" s="7" t="s">
        <v>77</v>
      </c>
      <c r="G79" s="7" t="s">
        <v>120</v>
      </c>
      <c r="H79" s="7" t="s">
        <v>10</v>
      </c>
      <c r="I79" s="7" t="s">
        <v>121</v>
      </c>
      <c r="J79" s="7" t="str">
        <f>VLOOKUP(I79,Ref!$A$2:$B$8,2,FALSE)</f>
        <v>East Euope</v>
      </c>
      <c r="K79" s="7" t="s">
        <v>120</v>
      </c>
      <c r="L79" s="7" t="str">
        <f>VLOOKUP(K79,Ref!$D$2:$E$13,2,false)</f>
        <v>#N/A</v>
      </c>
      <c r="M79" s="7" t="s">
        <v>85</v>
      </c>
      <c r="N79" s="7" t="s">
        <v>109</v>
      </c>
      <c r="O79" s="7">
        <v>250.0</v>
      </c>
      <c r="P79" s="7" t="s">
        <v>34</v>
      </c>
      <c r="Q79" s="7" t="s">
        <v>118</v>
      </c>
      <c r="R79" s="7" t="s">
        <v>33</v>
      </c>
      <c r="S79" s="7">
        <v>7.45</v>
      </c>
      <c r="T79" s="7" t="s">
        <v>36</v>
      </c>
      <c r="U79" s="9"/>
      <c r="V79" s="7">
        <v>2.0</v>
      </c>
      <c r="W79" s="7">
        <v>37.0</v>
      </c>
      <c r="X79" s="10" t="str">
        <f t="shared" si="2"/>
        <v>Fresh</v>
      </c>
      <c r="Y79" s="10" t="str">
        <f t="shared" si="3"/>
        <v>Portion 151-250</v>
      </c>
      <c r="Z79" s="10">
        <f t="shared" si="4"/>
        <v>275.65</v>
      </c>
    </row>
    <row r="80" ht="15.75" customHeight="1">
      <c r="A80" s="7" t="s">
        <v>47</v>
      </c>
      <c r="B80" s="7" t="str">
        <f t="shared" si="1"/>
        <v>Still Ambient Egypt</v>
      </c>
      <c r="C80" s="14">
        <f>VLOOKUP(B80,Ref!$G$2:$H$11,2,false)</f>
        <v>0.045</v>
      </c>
      <c r="D80" s="7" t="s">
        <v>27</v>
      </c>
      <c r="E80" s="7" t="s">
        <v>48</v>
      </c>
      <c r="F80" s="7" t="s">
        <v>91</v>
      </c>
      <c r="G80" s="7" t="s">
        <v>90</v>
      </c>
      <c r="H80" s="7" t="s">
        <v>10</v>
      </c>
      <c r="I80" s="7" t="s">
        <v>31</v>
      </c>
      <c r="J80" s="7" t="str">
        <f>VLOOKUP(I80,Ref!$A$2:$B$8,2,FALSE)</f>
        <v>North Africa</v>
      </c>
      <c r="K80" s="7" t="s">
        <v>90</v>
      </c>
      <c r="L80" s="7" t="str">
        <f>VLOOKUP(K80,Ref!$D$2:$E$13,2,false)</f>
        <v>Real Juice Co</v>
      </c>
      <c r="M80" s="7" t="s">
        <v>85</v>
      </c>
      <c r="N80" s="7" t="s">
        <v>109</v>
      </c>
      <c r="O80" s="7">
        <v>200.0</v>
      </c>
      <c r="P80" s="7" t="s">
        <v>34</v>
      </c>
      <c r="Q80" s="7" t="s">
        <v>87</v>
      </c>
      <c r="R80" s="7" t="s">
        <v>33</v>
      </c>
      <c r="S80" s="7">
        <v>3.0</v>
      </c>
      <c r="T80" s="7" t="s">
        <v>36</v>
      </c>
      <c r="U80" s="9"/>
      <c r="V80" s="7">
        <v>2.0</v>
      </c>
      <c r="W80" s="7">
        <v>17.0</v>
      </c>
      <c r="X80" s="10" t="str">
        <f t="shared" si="2"/>
        <v>Juhayna</v>
      </c>
      <c r="Y80" s="10" t="str">
        <f t="shared" si="3"/>
        <v>Portion 151-250</v>
      </c>
      <c r="Z80" s="10">
        <f t="shared" si="4"/>
        <v>51</v>
      </c>
    </row>
    <row r="81" ht="15.75" customHeight="1">
      <c r="A81" s="7" t="s">
        <v>47</v>
      </c>
      <c r="B81" s="7" t="str">
        <f t="shared" si="1"/>
        <v>Still Ambient Cyprus</v>
      </c>
      <c r="C81" s="8">
        <f>VLOOKUP(B81,Ref!$G$2:$H$11,2,false)</f>
        <v>0.14</v>
      </c>
      <c r="D81" s="7" t="s">
        <v>27</v>
      </c>
      <c r="E81" s="7" t="s">
        <v>48</v>
      </c>
      <c r="F81" s="7" t="s">
        <v>122</v>
      </c>
      <c r="G81" s="7" t="s">
        <v>123</v>
      </c>
      <c r="H81" s="7" t="s">
        <v>10</v>
      </c>
      <c r="I81" s="7" t="s">
        <v>124</v>
      </c>
      <c r="J81" s="7" t="str">
        <f>VLOOKUP(I81,Ref!$A$2:$B$8,2,FALSE)</f>
        <v>#N/A</v>
      </c>
      <c r="K81" s="7" t="s">
        <v>123</v>
      </c>
      <c r="L81" s="7" t="str">
        <f>VLOOKUP(K81,Ref!$D$2:$E$13,2,false)</f>
        <v>#N/A</v>
      </c>
      <c r="M81" s="7" t="s">
        <v>85</v>
      </c>
      <c r="N81" s="7" t="s">
        <v>109</v>
      </c>
      <c r="O81" s="7">
        <v>1000.0</v>
      </c>
      <c r="P81" s="7" t="s">
        <v>34</v>
      </c>
      <c r="Q81" s="7" t="s">
        <v>35</v>
      </c>
      <c r="R81" s="7" t="s">
        <v>33</v>
      </c>
      <c r="S81" s="7">
        <v>13.5</v>
      </c>
      <c r="T81" s="7" t="s">
        <v>36</v>
      </c>
      <c r="U81" s="9">
        <v>0.11</v>
      </c>
      <c r="V81" s="7">
        <v>3.0</v>
      </c>
      <c r="W81" s="7">
        <v>11.0</v>
      </c>
      <c r="X81" s="10" t="str">
        <f t="shared" si="2"/>
        <v>Kean</v>
      </c>
      <c r="Y81" s="10" t="str">
        <f t="shared" si="3"/>
        <v>Family 601-1994</v>
      </c>
      <c r="Z81" s="10">
        <f t="shared" si="4"/>
        <v>148.5</v>
      </c>
    </row>
    <row r="82" ht="15.75" customHeight="1">
      <c r="A82" s="7" t="s">
        <v>47</v>
      </c>
      <c r="B82" s="7" t="str">
        <f t="shared" si="1"/>
        <v>Still Ambient Egypt</v>
      </c>
      <c r="C82" s="14">
        <f>VLOOKUP(B82,Ref!$G$2:$H$11,2,false)</f>
        <v>0.045</v>
      </c>
      <c r="D82" s="7" t="s">
        <v>27</v>
      </c>
      <c r="E82" s="7" t="s">
        <v>125</v>
      </c>
      <c r="F82" s="7" t="s">
        <v>105</v>
      </c>
      <c r="G82" s="7" t="s">
        <v>106</v>
      </c>
      <c r="H82" s="7" t="s">
        <v>10</v>
      </c>
      <c r="I82" s="7" t="s">
        <v>31</v>
      </c>
      <c r="J82" s="7" t="str">
        <f>VLOOKUP(I82,Ref!$A$2:$B$8,2,FALSE)</f>
        <v>North Africa</v>
      </c>
      <c r="K82" s="7" t="s">
        <v>106</v>
      </c>
      <c r="L82" s="7" t="str">
        <f>VLOOKUP(K82,Ref!$D$2:$E$13,2,false)</f>
        <v>Real Juice Co</v>
      </c>
      <c r="M82" s="7" t="s">
        <v>85</v>
      </c>
      <c r="N82" s="7" t="s">
        <v>109</v>
      </c>
      <c r="O82" s="7">
        <v>1000.0</v>
      </c>
      <c r="P82" s="7" t="s">
        <v>34</v>
      </c>
      <c r="Q82" s="7" t="s">
        <v>35</v>
      </c>
      <c r="R82" s="7" t="s">
        <v>33</v>
      </c>
      <c r="S82" s="7">
        <v>10.5</v>
      </c>
      <c r="T82" s="7" t="s">
        <v>36</v>
      </c>
      <c r="U82" s="9"/>
      <c r="V82" s="7">
        <v>3.0</v>
      </c>
      <c r="W82" s="7">
        <v>11.0</v>
      </c>
      <c r="X82" s="10" t="str">
        <f t="shared" si="2"/>
        <v>Lamar</v>
      </c>
      <c r="Y82" s="10" t="str">
        <f t="shared" si="3"/>
        <v>Family 601-1994</v>
      </c>
      <c r="Z82" s="10">
        <f t="shared" si="4"/>
        <v>115.5</v>
      </c>
    </row>
    <row r="83" ht="15.75" customHeight="1">
      <c r="A83" s="7" t="s">
        <v>47</v>
      </c>
      <c r="B83" s="7" t="str">
        <f t="shared" si="1"/>
        <v>Still Ambient Egypt</v>
      </c>
      <c r="C83" s="14">
        <f>VLOOKUP(B83,Ref!$G$2:$H$11,2,false)</f>
        <v>0.045</v>
      </c>
      <c r="D83" s="7" t="s">
        <v>27</v>
      </c>
      <c r="E83" s="7" t="s">
        <v>126</v>
      </c>
      <c r="F83" s="7" t="s">
        <v>105</v>
      </c>
      <c r="G83" s="7" t="s">
        <v>106</v>
      </c>
      <c r="H83" s="7" t="s">
        <v>10</v>
      </c>
      <c r="I83" s="7" t="s">
        <v>31</v>
      </c>
      <c r="J83" s="7" t="str">
        <f>VLOOKUP(I83,Ref!$A$2:$B$8,2,FALSE)</f>
        <v>North Africa</v>
      </c>
      <c r="K83" s="7" t="s">
        <v>106</v>
      </c>
      <c r="L83" s="7" t="str">
        <f>VLOOKUP(K83,Ref!$D$2:$E$13,2,false)</f>
        <v>Real Juice Co</v>
      </c>
      <c r="M83" s="7" t="s">
        <v>85</v>
      </c>
      <c r="N83" s="7" t="s">
        <v>109</v>
      </c>
      <c r="O83" s="7">
        <v>500.0</v>
      </c>
      <c r="P83" s="7" t="s">
        <v>34</v>
      </c>
      <c r="Q83" s="7" t="s">
        <v>107</v>
      </c>
      <c r="R83" s="7" t="s">
        <v>33</v>
      </c>
      <c r="S83" s="7">
        <v>5.95</v>
      </c>
      <c r="T83" s="7" t="s">
        <v>36</v>
      </c>
      <c r="U83" s="9"/>
      <c r="V83" s="7">
        <v>3.0</v>
      </c>
      <c r="W83" s="7">
        <v>33.0</v>
      </c>
      <c r="X83" s="10" t="str">
        <f t="shared" si="2"/>
        <v>Lamar</v>
      </c>
      <c r="Y83" s="10" t="str">
        <f t="shared" si="3"/>
        <v>Portion 360-1499</v>
      </c>
      <c r="Z83" s="10">
        <f t="shared" si="4"/>
        <v>196.35</v>
      </c>
    </row>
    <row r="84" ht="15.75" customHeight="1">
      <c r="A84" s="7" t="s">
        <v>47</v>
      </c>
      <c r="B84" s="7" t="str">
        <f t="shared" si="1"/>
        <v>Still Ambient Egypt</v>
      </c>
      <c r="C84" s="14">
        <f>VLOOKUP(B84,Ref!$G$2:$H$11,2,false)</f>
        <v>0.045</v>
      </c>
      <c r="D84" s="7" t="s">
        <v>27</v>
      </c>
      <c r="E84" s="7" t="s">
        <v>127</v>
      </c>
      <c r="F84" s="7" t="s">
        <v>105</v>
      </c>
      <c r="G84" s="7" t="s">
        <v>106</v>
      </c>
      <c r="H84" s="7" t="s">
        <v>10</v>
      </c>
      <c r="I84" s="7" t="s">
        <v>31</v>
      </c>
      <c r="J84" s="7" t="str">
        <f>VLOOKUP(I84,Ref!$A$2:$B$8,2,FALSE)</f>
        <v>North Africa</v>
      </c>
      <c r="K84" s="7" t="s">
        <v>106</v>
      </c>
      <c r="L84" s="7" t="str">
        <f>VLOOKUP(K84,Ref!$D$2:$E$13,2,false)</f>
        <v>Real Juice Co</v>
      </c>
      <c r="M84" s="7" t="s">
        <v>85</v>
      </c>
      <c r="N84" s="7" t="s">
        <v>109</v>
      </c>
      <c r="O84" s="7">
        <v>500.0</v>
      </c>
      <c r="P84" s="7" t="s">
        <v>34</v>
      </c>
      <c r="Q84" s="7" t="s">
        <v>107</v>
      </c>
      <c r="R84" s="7" t="s">
        <v>33</v>
      </c>
      <c r="S84" s="7">
        <v>5.5</v>
      </c>
      <c r="T84" s="7" t="s">
        <v>36</v>
      </c>
      <c r="U84" s="9"/>
      <c r="V84" s="7">
        <v>2.0</v>
      </c>
      <c r="W84" s="7">
        <v>31.0</v>
      </c>
      <c r="X84" s="10" t="str">
        <f t="shared" si="2"/>
        <v>Lamar</v>
      </c>
      <c r="Y84" s="10" t="str">
        <f t="shared" si="3"/>
        <v>Portion 360-1499</v>
      </c>
      <c r="Z84" s="10">
        <f t="shared" si="4"/>
        <v>170.5</v>
      </c>
    </row>
    <row r="85" ht="15.75" customHeight="1">
      <c r="A85" s="7" t="s">
        <v>47</v>
      </c>
      <c r="B85" s="7" t="str">
        <f t="shared" si="1"/>
        <v>Still Ambient Egypt</v>
      </c>
      <c r="C85" s="14">
        <f>VLOOKUP(B85,Ref!$G$2:$H$11,2,false)</f>
        <v>0.045</v>
      </c>
      <c r="D85" s="7" t="s">
        <v>27</v>
      </c>
      <c r="E85" s="7" t="s">
        <v>48</v>
      </c>
      <c r="F85" s="7" t="s">
        <v>105</v>
      </c>
      <c r="G85" s="7" t="s">
        <v>106</v>
      </c>
      <c r="H85" s="7" t="s">
        <v>10</v>
      </c>
      <c r="I85" s="7" t="s">
        <v>31</v>
      </c>
      <c r="J85" s="7" t="str">
        <f>VLOOKUP(I85,Ref!$A$2:$B$8,2,FALSE)</f>
        <v>North Africa</v>
      </c>
      <c r="K85" s="7" t="s">
        <v>106</v>
      </c>
      <c r="L85" s="7" t="str">
        <f>VLOOKUP(K85,Ref!$D$2:$E$13,2,false)</f>
        <v>Real Juice Co</v>
      </c>
      <c r="M85" s="7" t="s">
        <v>85</v>
      </c>
      <c r="N85" s="7" t="s">
        <v>109</v>
      </c>
      <c r="O85" s="7">
        <v>250.0</v>
      </c>
      <c r="P85" s="7" t="s">
        <v>34</v>
      </c>
      <c r="Q85" s="7" t="s">
        <v>118</v>
      </c>
      <c r="R85" s="7" t="s">
        <v>33</v>
      </c>
      <c r="S85" s="7">
        <v>3.0</v>
      </c>
      <c r="T85" s="7" t="s">
        <v>36</v>
      </c>
      <c r="U85" s="9"/>
      <c r="V85" s="7">
        <v>3.0</v>
      </c>
      <c r="W85" s="7">
        <v>15.0</v>
      </c>
      <c r="X85" s="10" t="str">
        <f t="shared" si="2"/>
        <v>Lamar</v>
      </c>
      <c r="Y85" s="10" t="str">
        <f t="shared" si="3"/>
        <v>Portion 151-250</v>
      </c>
      <c r="Z85" s="10">
        <f t="shared" si="4"/>
        <v>45</v>
      </c>
    </row>
    <row r="86" ht="15.75" customHeight="1">
      <c r="A86" s="7" t="s">
        <v>47</v>
      </c>
      <c r="B86" s="7" t="str">
        <f t="shared" si="1"/>
        <v>Still Ambient Egypt</v>
      </c>
      <c r="C86" s="14">
        <f>VLOOKUP(B86,Ref!$G$2:$H$11,2,false)</f>
        <v>0.045</v>
      </c>
      <c r="D86" s="7" t="s">
        <v>27</v>
      </c>
      <c r="E86" s="7" t="s">
        <v>48</v>
      </c>
      <c r="F86" s="7" t="s">
        <v>105</v>
      </c>
      <c r="G86" s="7" t="s">
        <v>106</v>
      </c>
      <c r="H86" s="7" t="s">
        <v>10</v>
      </c>
      <c r="I86" s="7" t="s">
        <v>31</v>
      </c>
      <c r="J86" s="7" t="str">
        <f>VLOOKUP(I86,Ref!$A$2:$B$8,2,FALSE)</f>
        <v>North Africa</v>
      </c>
      <c r="K86" s="7" t="s">
        <v>106</v>
      </c>
      <c r="L86" s="7" t="str">
        <f>VLOOKUP(K86,Ref!$D$2:$E$13,2,false)</f>
        <v>Real Juice Co</v>
      </c>
      <c r="M86" s="7" t="s">
        <v>85</v>
      </c>
      <c r="N86" s="7" t="s">
        <v>109</v>
      </c>
      <c r="O86" s="7">
        <v>1000.0</v>
      </c>
      <c r="P86" s="7" t="s">
        <v>34</v>
      </c>
      <c r="Q86" s="7" t="s">
        <v>35</v>
      </c>
      <c r="R86" s="7" t="s">
        <v>33</v>
      </c>
      <c r="S86" s="7">
        <v>10.95</v>
      </c>
      <c r="T86" s="7" t="s">
        <v>36</v>
      </c>
      <c r="U86" s="9"/>
      <c r="V86" s="7">
        <v>3.0</v>
      </c>
      <c r="W86" s="7">
        <v>13.0</v>
      </c>
      <c r="X86" s="10" t="str">
        <f t="shared" si="2"/>
        <v>Lamar</v>
      </c>
      <c r="Y86" s="10" t="str">
        <f t="shared" si="3"/>
        <v>Family 601-1994</v>
      </c>
      <c r="Z86" s="10">
        <f t="shared" si="4"/>
        <v>142.35</v>
      </c>
    </row>
    <row r="87" ht="15.75" customHeight="1">
      <c r="A87" s="7" t="s">
        <v>47</v>
      </c>
      <c r="B87" s="7" t="str">
        <f t="shared" si="1"/>
        <v>Still Ambient Egypt</v>
      </c>
      <c r="C87" s="14">
        <f>VLOOKUP(B87,Ref!$G$2:$H$11,2,false)</f>
        <v>0.045</v>
      </c>
      <c r="D87" s="7" t="s">
        <v>27</v>
      </c>
      <c r="E87" s="7" t="s">
        <v>48</v>
      </c>
      <c r="F87" s="7" t="s">
        <v>105</v>
      </c>
      <c r="G87" s="7" t="s">
        <v>106</v>
      </c>
      <c r="H87" s="7" t="s">
        <v>10</v>
      </c>
      <c r="I87" s="7" t="s">
        <v>31</v>
      </c>
      <c r="J87" s="7" t="str">
        <f>VLOOKUP(I87,Ref!$A$2:$B$8,2,FALSE)</f>
        <v>North Africa</v>
      </c>
      <c r="K87" s="7" t="s">
        <v>106</v>
      </c>
      <c r="L87" s="7" t="str">
        <f>VLOOKUP(K87,Ref!$D$2:$E$13,2,false)</f>
        <v>Real Juice Co</v>
      </c>
      <c r="M87" s="7" t="s">
        <v>85</v>
      </c>
      <c r="N87" s="7" t="s">
        <v>109</v>
      </c>
      <c r="O87" s="7">
        <v>1000.0</v>
      </c>
      <c r="P87" s="7" t="s">
        <v>34</v>
      </c>
      <c r="Q87" s="7" t="s">
        <v>35</v>
      </c>
      <c r="R87" s="7" t="s">
        <v>33</v>
      </c>
      <c r="S87" s="7">
        <v>10.7</v>
      </c>
      <c r="T87" s="7" t="s">
        <v>36</v>
      </c>
      <c r="U87" s="9"/>
      <c r="V87" s="7">
        <v>4.0</v>
      </c>
      <c r="W87" s="7">
        <v>35.0</v>
      </c>
      <c r="X87" s="10" t="str">
        <f t="shared" si="2"/>
        <v>Lamar</v>
      </c>
      <c r="Y87" s="10" t="str">
        <f t="shared" si="3"/>
        <v>Family 601-1994</v>
      </c>
      <c r="Z87" s="10">
        <f t="shared" si="4"/>
        <v>374.5</v>
      </c>
    </row>
    <row r="88" ht="15.75" customHeight="1">
      <c r="A88" s="7" t="s">
        <v>47</v>
      </c>
      <c r="B88" s="7" t="str">
        <f t="shared" si="1"/>
        <v>Still Ambient Egypt</v>
      </c>
      <c r="C88" s="14">
        <f>VLOOKUP(B88,Ref!$G$2:$H$11,2,false)</f>
        <v>0.045</v>
      </c>
      <c r="D88" s="7" t="s">
        <v>27</v>
      </c>
      <c r="E88" s="7" t="s">
        <v>48</v>
      </c>
      <c r="F88" s="7" t="s">
        <v>105</v>
      </c>
      <c r="G88" s="7" t="s">
        <v>106</v>
      </c>
      <c r="H88" s="7" t="s">
        <v>10</v>
      </c>
      <c r="I88" s="7" t="s">
        <v>31</v>
      </c>
      <c r="J88" s="7" t="str">
        <f>VLOOKUP(I88,Ref!$A$2:$B$8,2,FALSE)</f>
        <v>North Africa</v>
      </c>
      <c r="K88" s="7" t="s">
        <v>106</v>
      </c>
      <c r="L88" s="7" t="str">
        <f>VLOOKUP(K88,Ref!$D$2:$E$13,2,false)</f>
        <v>Real Juice Co</v>
      </c>
      <c r="M88" s="7" t="s">
        <v>85</v>
      </c>
      <c r="N88" s="7" t="s">
        <v>109</v>
      </c>
      <c r="O88" s="7">
        <v>1000.0</v>
      </c>
      <c r="P88" s="7" t="s">
        <v>34</v>
      </c>
      <c r="Q88" s="7" t="s">
        <v>35</v>
      </c>
      <c r="R88" s="7" t="s">
        <v>33</v>
      </c>
      <c r="S88" s="7">
        <v>12.5</v>
      </c>
      <c r="T88" s="7" t="s">
        <v>36</v>
      </c>
      <c r="U88" s="9"/>
      <c r="V88" s="7">
        <v>3.0</v>
      </c>
      <c r="W88" s="7">
        <v>38.0</v>
      </c>
      <c r="X88" s="10" t="str">
        <f t="shared" si="2"/>
        <v>Lamar</v>
      </c>
      <c r="Y88" s="10" t="str">
        <f t="shared" si="3"/>
        <v>Family 601-1994</v>
      </c>
      <c r="Z88" s="10">
        <f t="shared" si="4"/>
        <v>475</v>
      </c>
    </row>
    <row r="89" ht="15.75" customHeight="1">
      <c r="A89" s="7" t="s">
        <v>47</v>
      </c>
      <c r="B89" s="7" t="str">
        <f t="shared" si="1"/>
        <v>Still Ambient Egypt</v>
      </c>
      <c r="C89" s="14">
        <f>VLOOKUP(B89,Ref!$G$2:$H$11,2,false)</f>
        <v>0.045</v>
      </c>
      <c r="D89" s="7" t="s">
        <v>27</v>
      </c>
      <c r="E89" s="7" t="s">
        <v>128</v>
      </c>
      <c r="F89" s="7" t="s">
        <v>105</v>
      </c>
      <c r="G89" s="7" t="s">
        <v>106</v>
      </c>
      <c r="H89" s="7" t="s">
        <v>10</v>
      </c>
      <c r="I89" s="7" t="s">
        <v>31</v>
      </c>
      <c r="J89" s="7" t="str">
        <f>VLOOKUP(I89,Ref!$A$2:$B$8,2,FALSE)</f>
        <v>North Africa</v>
      </c>
      <c r="K89" s="7" t="s">
        <v>106</v>
      </c>
      <c r="L89" s="7" t="str">
        <f>VLOOKUP(K89,Ref!$D$2:$E$13,2,false)</f>
        <v>Real Juice Co</v>
      </c>
      <c r="M89" s="7" t="s">
        <v>85</v>
      </c>
      <c r="N89" s="7" t="s">
        <v>109</v>
      </c>
      <c r="O89" s="7">
        <v>1000.0</v>
      </c>
      <c r="P89" s="7" t="s">
        <v>34</v>
      </c>
      <c r="Q89" s="7" t="s">
        <v>35</v>
      </c>
      <c r="R89" s="7" t="s">
        <v>33</v>
      </c>
      <c r="S89" s="7">
        <v>11.25</v>
      </c>
      <c r="T89" s="7" t="s">
        <v>36</v>
      </c>
      <c r="U89" s="13">
        <v>0.1</v>
      </c>
      <c r="V89" s="7">
        <v>25.0</v>
      </c>
      <c r="W89" s="7">
        <v>23.0</v>
      </c>
      <c r="X89" s="10" t="str">
        <f t="shared" si="2"/>
        <v>Lamar</v>
      </c>
      <c r="Y89" s="10" t="str">
        <f t="shared" si="3"/>
        <v>Family 601-1994</v>
      </c>
      <c r="Z89" s="10">
        <f t="shared" si="4"/>
        <v>258.75</v>
      </c>
    </row>
    <row r="90" ht="15.75" customHeight="1">
      <c r="A90" s="7" t="s">
        <v>47</v>
      </c>
      <c r="B90" s="7" t="str">
        <f t="shared" si="1"/>
        <v>Still Ambient Egypt</v>
      </c>
      <c r="C90" s="14">
        <f>VLOOKUP(B90,Ref!$G$2:$H$11,2,false)</f>
        <v>0.045</v>
      </c>
      <c r="D90" s="7" t="s">
        <v>27</v>
      </c>
      <c r="E90" s="7" t="s">
        <v>129</v>
      </c>
      <c r="F90" s="7" t="s">
        <v>105</v>
      </c>
      <c r="G90" s="7" t="s">
        <v>106</v>
      </c>
      <c r="H90" s="7" t="s">
        <v>10</v>
      </c>
      <c r="I90" s="7" t="s">
        <v>31</v>
      </c>
      <c r="J90" s="7" t="str">
        <f>VLOOKUP(I90,Ref!$A$2:$B$8,2,FALSE)</f>
        <v>North Africa</v>
      </c>
      <c r="K90" s="7" t="s">
        <v>106</v>
      </c>
      <c r="L90" s="7" t="str">
        <f>VLOOKUP(K90,Ref!$D$2:$E$13,2,false)</f>
        <v>Real Juice Co</v>
      </c>
      <c r="M90" s="7" t="s">
        <v>85</v>
      </c>
      <c r="N90" s="7" t="s">
        <v>109</v>
      </c>
      <c r="O90" s="7">
        <v>1000.0</v>
      </c>
      <c r="P90" s="7" t="s">
        <v>34</v>
      </c>
      <c r="Q90" s="7" t="s">
        <v>35</v>
      </c>
      <c r="R90" s="7" t="s">
        <v>33</v>
      </c>
      <c r="S90" s="7">
        <v>11.25</v>
      </c>
      <c r="T90" s="7" t="s">
        <v>36</v>
      </c>
      <c r="U90" s="9"/>
      <c r="V90" s="7">
        <v>20.0</v>
      </c>
      <c r="W90" s="7">
        <v>18.0</v>
      </c>
      <c r="X90" s="10" t="str">
        <f t="shared" si="2"/>
        <v>Lamar</v>
      </c>
      <c r="Y90" s="10" t="str">
        <f t="shared" si="3"/>
        <v>Family 601-1994</v>
      </c>
      <c r="Z90" s="10">
        <f t="shared" si="4"/>
        <v>202.5</v>
      </c>
    </row>
    <row r="91" ht="15.75" customHeight="1">
      <c r="A91" s="7" t="s">
        <v>47</v>
      </c>
      <c r="B91" s="7" t="str">
        <f t="shared" si="1"/>
        <v>Still Ambient Egypt</v>
      </c>
      <c r="C91" s="14">
        <f>VLOOKUP(B91,Ref!$G$2:$H$11,2,false)</f>
        <v>0.045</v>
      </c>
      <c r="D91" s="7" t="s">
        <v>27</v>
      </c>
      <c r="E91" s="7" t="s">
        <v>130</v>
      </c>
      <c r="F91" s="7" t="s">
        <v>105</v>
      </c>
      <c r="G91" s="7" t="s">
        <v>106</v>
      </c>
      <c r="H91" s="7" t="s">
        <v>10</v>
      </c>
      <c r="I91" s="7" t="s">
        <v>31</v>
      </c>
      <c r="J91" s="7" t="str">
        <f>VLOOKUP(I91,Ref!$A$2:$B$8,2,FALSE)</f>
        <v>North Africa</v>
      </c>
      <c r="K91" s="7" t="s">
        <v>106</v>
      </c>
      <c r="L91" s="7" t="str">
        <f>VLOOKUP(K91,Ref!$D$2:$E$13,2,false)</f>
        <v>Real Juice Co</v>
      </c>
      <c r="M91" s="7" t="s">
        <v>85</v>
      </c>
      <c r="N91" s="7" t="s">
        <v>109</v>
      </c>
      <c r="O91" s="7">
        <v>1000.0</v>
      </c>
      <c r="P91" s="7" t="s">
        <v>34</v>
      </c>
      <c r="Q91" s="7" t="s">
        <v>35</v>
      </c>
      <c r="R91" s="7" t="s">
        <v>33</v>
      </c>
      <c r="S91" s="7">
        <v>10.25</v>
      </c>
      <c r="T91" s="7" t="s">
        <v>36</v>
      </c>
      <c r="U91" s="9"/>
      <c r="V91" s="7">
        <v>20.0</v>
      </c>
      <c r="W91" s="7">
        <v>36.0</v>
      </c>
      <c r="X91" s="10" t="str">
        <f t="shared" si="2"/>
        <v>Lamar</v>
      </c>
      <c r="Y91" s="10" t="str">
        <f t="shared" si="3"/>
        <v>Family 601-1994</v>
      </c>
      <c r="Z91" s="10">
        <f t="shared" si="4"/>
        <v>369</v>
      </c>
    </row>
    <row r="92" ht="15.75" customHeight="1">
      <c r="A92" s="7" t="s">
        <v>47</v>
      </c>
      <c r="B92" s="7" t="str">
        <f t="shared" si="1"/>
        <v>Still Ambient Egypt</v>
      </c>
      <c r="C92" s="14">
        <f>VLOOKUP(B92,Ref!$G$2:$H$11,2,false)</f>
        <v>0.045</v>
      </c>
      <c r="D92" s="7" t="s">
        <v>27</v>
      </c>
      <c r="E92" s="7" t="s">
        <v>131</v>
      </c>
      <c r="F92" s="7" t="s">
        <v>105</v>
      </c>
      <c r="G92" s="7" t="s">
        <v>106</v>
      </c>
      <c r="H92" s="7" t="s">
        <v>10</v>
      </c>
      <c r="I92" s="7" t="s">
        <v>31</v>
      </c>
      <c r="J92" s="7" t="str">
        <f>VLOOKUP(I92,Ref!$A$2:$B$8,2,FALSE)</f>
        <v>North Africa</v>
      </c>
      <c r="K92" s="7" t="s">
        <v>106</v>
      </c>
      <c r="L92" s="7" t="str">
        <f>VLOOKUP(K92,Ref!$D$2:$E$13,2,false)</f>
        <v>Real Juice Co</v>
      </c>
      <c r="M92" s="7" t="s">
        <v>85</v>
      </c>
      <c r="N92" s="7" t="s">
        <v>109</v>
      </c>
      <c r="O92" s="7">
        <v>1000.0</v>
      </c>
      <c r="P92" s="7" t="s">
        <v>34</v>
      </c>
      <c r="Q92" s="7" t="s">
        <v>35</v>
      </c>
      <c r="R92" s="7" t="s">
        <v>33</v>
      </c>
      <c r="S92" s="7">
        <v>10.25</v>
      </c>
      <c r="T92" s="7" t="s">
        <v>36</v>
      </c>
      <c r="U92" s="9"/>
      <c r="V92" s="7">
        <v>14.0</v>
      </c>
      <c r="W92" s="7">
        <v>21.0</v>
      </c>
      <c r="X92" s="10" t="str">
        <f t="shared" si="2"/>
        <v>Lamar</v>
      </c>
      <c r="Y92" s="10" t="str">
        <f t="shared" si="3"/>
        <v>Family 601-1994</v>
      </c>
      <c r="Z92" s="10">
        <f t="shared" si="4"/>
        <v>215.25</v>
      </c>
    </row>
    <row r="93" ht="15.75" customHeight="1">
      <c r="A93" s="7" t="s">
        <v>47</v>
      </c>
      <c r="B93" s="7" t="str">
        <f t="shared" si="1"/>
        <v>Still Ambient Egypt</v>
      </c>
      <c r="C93" s="14">
        <f>VLOOKUP(B93,Ref!$G$2:$H$11,2,false)</f>
        <v>0.045</v>
      </c>
      <c r="D93" s="7" t="s">
        <v>27</v>
      </c>
      <c r="E93" s="7" t="s">
        <v>132</v>
      </c>
      <c r="F93" s="7" t="s">
        <v>105</v>
      </c>
      <c r="G93" s="7" t="s">
        <v>106</v>
      </c>
      <c r="H93" s="7" t="s">
        <v>10</v>
      </c>
      <c r="I93" s="7" t="s">
        <v>31</v>
      </c>
      <c r="J93" s="7" t="str">
        <f>VLOOKUP(I93,Ref!$A$2:$B$8,2,FALSE)</f>
        <v>North Africa</v>
      </c>
      <c r="K93" s="7" t="s">
        <v>106</v>
      </c>
      <c r="L93" s="7" t="str">
        <f>VLOOKUP(K93,Ref!$D$2:$E$13,2,false)</f>
        <v>Real Juice Co</v>
      </c>
      <c r="M93" s="7" t="s">
        <v>85</v>
      </c>
      <c r="N93" s="7" t="s">
        <v>109</v>
      </c>
      <c r="O93" s="7">
        <v>1000.0</v>
      </c>
      <c r="P93" s="7" t="s">
        <v>34</v>
      </c>
      <c r="Q93" s="7" t="s">
        <v>35</v>
      </c>
      <c r="R93" s="7" t="s">
        <v>33</v>
      </c>
      <c r="S93" s="7">
        <v>10.25</v>
      </c>
      <c r="T93" s="7" t="s">
        <v>36</v>
      </c>
      <c r="U93" s="13">
        <v>0.11</v>
      </c>
      <c r="V93" s="7">
        <v>15.0</v>
      </c>
      <c r="W93" s="7">
        <v>36.0</v>
      </c>
      <c r="X93" s="10" t="str">
        <f t="shared" si="2"/>
        <v>Lamar</v>
      </c>
      <c r="Y93" s="10" t="str">
        <f t="shared" si="3"/>
        <v>Family 601-1994</v>
      </c>
      <c r="Z93" s="10">
        <f t="shared" si="4"/>
        <v>369</v>
      </c>
    </row>
    <row r="94" ht="15.75" customHeight="1">
      <c r="A94" s="7" t="s">
        <v>47</v>
      </c>
      <c r="B94" s="7" t="str">
        <f t="shared" si="1"/>
        <v>Still Ambient Egypt</v>
      </c>
      <c r="C94" s="14">
        <f>VLOOKUP(B94,Ref!$G$2:$H$11,2,false)</f>
        <v>0.045</v>
      </c>
      <c r="D94" s="7" t="s">
        <v>27</v>
      </c>
      <c r="E94" s="7" t="s">
        <v>133</v>
      </c>
      <c r="F94" s="7" t="s">
        <v>105</v>
      </c>
      <c r="G94" s="7" t="s">
        <v>106</v>
      </c>
      <c r="H94" s="7" t="s">
        <v>10</v>
      </c>
      <c r="I94" s="7" t="s">
        <v>31</v>
      </c>
      <c r="J94" s="7" t="str">
        <f>VLOOKUP(I94,Ref!$A$2:$B$8,2,FALSE)</f>
        <v>North Africa</v>
      </c>
      <c r="K94" s="7" t="s">
        <v>106</v>
      </c>
      <c r="L94" s="7" t="str">
        <f>VLOOKUP(K94,Ref!$D$2:$E$13,2,false)</f>
        <v>Real Juice Co</v>
      </c>
      <c r="M94" s="7" t="s">
        <v>85</v>
      </c>
      <c r="N94" s="7" t="s">
        <v>109</v>
      </c>
      <c r="O94" s="7">
        <v>1000.0</v>
      </c>
      <c r="P94" s="7" t="s">
        <v>34</v>
      </c>
      <c r="Q94" s="7" t="s">
        <v>35</v>
      </c>
      <c r="R94" s="7" t="s">
        <v>33</v>
      </c>
      <c r="S94" s="7">
        <v>12.5</v>
      </c>
      <c r="T94" s="7" t="s">
        <v>36</v>
      </c>
      <c r="U94" s="9"/>
      <c r="V94" s="7">
        <v>5.0</v>
      </c>
      <c r="W94" s="7">
        <v>19.0</v>
      </c>
      <c r="X94" s="10" t="str">
        <f t="shared" si="2"/>
        <v>Lamar</v>
      </c>
      <c r="Y94" s="10" t="str">
        <f t="shared" si="3"/>
        <v>Family 601-1994</v>
      </c>
      <c r="Z94" s="10">
        <f t="shared" si="4"/>
        <v>237.5</v>
      </c>
    </row>
    <row r="95" ht="15.75" customHeight="1">
      <c r="A95" s="7" t="s">
        <v>47</v>
      </c>
      <c r="B95" s="7" t="str">
        <f t="shared" si="1"/>
        <v>Still Ambient Egypt</v>
      </c>
      <c r="C95" s="14">
        <f>VLOOKUP(B95,Ref!$G$2:$H$11,2,false)</f>
        <v>0.045</v>
      </c>
      <c r="D95" s="7" t="s">
        <v>27</v>
      </c>
      <c r="E95" s="7" t="s">
        <v>134</v>
      </c>
      <c r="F95" s="7" t="s">
        <v>105</v>
      </c>
      <c r="G95" s="7" t="s">
        <v>106</v>
      </c>
      <c r="H95" s="7" t="s">
        <v>10</v>
      </c>
      <c r="I95" s="7" t="s">
        <v>31</v>
      </c>
      <c r="J95" s="7" t="str">
        <f>VLOOKUP(I95,Ref!$A$2:$B$8,2,FALSE)</f>
        <v>North Africa</v>
      </c>
      <c r="K95" s="7" t="s">
        <v>106</v>
      </c>
      <c r="L95" s="7" t="str">
        <f>VLOOKUP(K95,Ref!$D$2:$E$13,2,false)</f>
        <v>Real Juice Co</v>
      </c>
      <c r="M95" s="7" t="s">
        <v>85</v>
      </c>
      <c r="N95" s="7" t="s">
        <v>109</v>
      </c>
      <c r="O95" s="7">
        <v>1000.0</v>
      </c>
      <c r="P95" s="7" t="s">
        <v>34</v>
      </c>
      <c r="Q95" s="7" t="s">
        <v>35</v>
      </c>
      <c r="R95" s="7" t="s">
        <v>33</v>
      </c>
      <c r="S95" s="7">
        <v>12.5</v>
      </c>
      <c r="T95" s="7" t="s">
        <v>36</v>
      </c>
      <c r="U95" s="9"/>
      <c r="V95" s="7">
        <v>1.0</v>
      </c>
      <c r="W95" s="7">
        <v>32.0</v>
      </c>
      <c r="X95" s="10" t="str">
        <f t="shared" si="2"/>
        <v>Lamar</v>
      </c>
      <c r="Y95" s="10" t="str">
        <f t="shared" si="3"/>
        <v>Family 601-1994</v>
      </c>
      <c r="Z95" s="10">
        <f t="shared" si="4"/>
        <v>400</v>
      </c>
    </row>
    <row r="96" ht="15.75" customHeight="1">
      <c r="A96" s="7" t="s">
        <v>47</v>
      </c>
      <c r="B96" s="7" t="str">
        <f t="shared" si="1"/>
        <v>Still Ambient Egypt</v>
      </c>
      <c r="C96" s="14">
        <f>VLOOKUP(B96,Ref!$G$2:$H$11,2,false)</f>
        <v>0.045</v>
      </c>
      <c r="D96" s="7" t="s">
        <v>27</v>
      </c>
      <c r="E96" s="7" t="s">
        <v>82</v>
      </c>
      <c r="F96" s="7" t="s">
        <v>105</v>
      </c>
      <c r="G96" s="7" t="s">
        <v>106</v>
      </c>
      <c r="H96" s="7" t="s">
        <v>10</v>
      </c>
      <c r="I96" s="7" t="s">
        <v>31</v>
      </c>
      <c r="J96" s="7" t="str">
        <f>VLOOKUP(I96,Ref!$A$2:$B$8,2,FALSE)</f>
        <v>North Africa</v>
      </c>
      <c r="K96" s="7" t="s">
        <v>106</v>
      </c>
      <c r="L96" s="7" t="str">
        <f>VLOOKUP(K96,Ref!$D$2:$E$13,2,false)</f>
        <v>Real Juice Co</v>
      </c>
      <c r="M96" s="7" t="s">
        <v>85</v>
      </c>
      <c r="N96" s="7" t="s">
        <v>109</v>
      </c>
      <c r="O96" s="7">
        <v>1000.0</v>
      </c>
      <c r="P96" s="7" t="s">
        <v>34</v>
      </c>
      <c r="Q96" s="7" t="s">
        <v>35</v>
      </c>
      <c r="R96" s="7" t="s">
        <v>33</v>
      </c>
      <c r="S96" s="7">
        <v>9.5</v>
      </c>
      <c r="T96" s="7" t="s">
        <v>36</v>
      </c>
      <c r="U96" s="9"/>
      <c r="V96" s="7">
        <v>2.0</v>
      </c>
      <c r="W96" s="7">
        <v>31.0</v>
      </c>
      <c r="X96" s="10" t="str">
        <f t="shared" si="2"/>
        <v>Lamar</v>
      </c>
      <c r="Y96" s="10" t="str">
        <f t="shared" si="3"/>
        <v>Family 601-1994</v>
      </c>
      <c r="Z96" s="10">
        <f t="shared" si="4"/>
        <v>294.5</v>
      </c>
    </row>
    <row r="97" ht="15.75" customHeight="1">
      <c r="A97" s="7" t="s">
        <v>47</v>
      </c>
      <c r="B97" s="7" t="str">
        <f t="shared" si="1"/>
        <v>Still Ambient Egypt</v>
      </c>
      <c r="C97" s="14">
        <f>VLOOKUP(B97,Ref!$G$2:$H$11,2,false)</f>
        <v>0.045</v>
      </c>
      <c r="D97" s="7" t="s">
        <v>27</v>
      </c>
      <c r="E97" s="7" t="s">
        <v>135</v>
      </c>
      <c r="F97" s="7" t="s">
        <v>105</v>
      </c>
      <c r="G97" s="7" t="s">
        <v>106</v>
      </c>
      <c r="H97" s="7" t="s">
        <v>10</v>
      </c>
      <c r="I97" s="7" t="s">
        <v>31</v>
      </c>
      <c r="J97" s="7" t="str">
        <f>VLOOKUP(I97,Ref!$A$2:$B$8,2,FALSE)</f>
        <v>North Africa</v>
      </c>
      <c r="K97" s="7" t="s">
        <v>106</v>
      </c>
      <c r="L97" s="7" t="str">
        <f>VLOOKUP(K97,Ref!$D$2:$E$13,2,false)</f>
        <v>Real Juice Co</v>
      </c>
      <c r="M97" s="7" t="s">
        <v>85</v>
      </c>
      <c r="N97" s="7" t="s">
        <v>109</v>
      </c>
      <c r="O97" s="7">
        <v>1000.0</v>
      </c>
      <c r="P97" s="7" t="s">
        <v>34</v>
      </c>
      <c r="Q97" s="7" t="s">
        <v>35</v>
      </c>
      <c r="R97" s="7" t="s">
        <v>33</v>
      </c>
      <c r="S97" s="7">
        <v>12.0</v>
      </c>
      <c r="T97" s="7" t="s">
        <v>36</v>
      </c>
      <c r="U97" s="9"/>
      <c r="V97" s="7">
        <v>2.0</v>
      </c>
      <c r="W97" s="7">
        <v>11.0</v>
      </c>
      <c r="X97" s="10" t="str">
        <f t="shared" si="2"/>
        <v>Lamar</v>
      </c>
      <c r="Y97" s="10" t="str">
        <f t="shared" si="3"/>
        <v>Family 601-1994</v>
      </c>
      <c r="Z97" s="10">
        <f t="shared" si="4"/>
        <v>132</v>
      </c>
    </row>
    <row r="98" ht="15.75" customHeight="1">
      <c r="A98" s="7" t="s">
        <v>47</v>
      </c>
      <c r="B98" s="7" t="str">
        <f t="shared" si="1"/>
        <v>Still Ambient Egypt</v>
      </c>
      <c r="C98" s="14">
        <f>VLOOKUP(B98,Ref!$G$2:$H$11,2,false)</f>
        <v>0.045</v>
      </c>
      <c r="D98" s="7" t="s">
        <v>27</v>
      </c>
      <c r="E98" s="7" t="s">
        <v>136</v>
      </c>
      <c r="F98" s="7" t="s">
        <v>105</v>
      </c>
      <c r="G98" s="7" t="s">
        <v>106</v>
      </c>
      <c r="H98" s="7" t="s">
        <v>10</v>
      </c>
      <c r="I98" s="7" t="s">
        <v>31</v>
      </c>
      <c r="J98" s="7" t="str">
        <f>VLOOKUP(I98,Ref!$A$2:$B$8,2,FALSE)</f>
        <v>North Africa</v>
      </c>
      <c r="K98" s="7" t="s">
        <v>106</v>
      </c>
      <c r="L98" s="7" t="str">
        <f>VLOOKUP(K98,Ref!$D$2:$E$13,2,false)</f>
        <v>Real Juice Co</v>
      </c>
      <c r="M98" s="7" t="s">
        <v>85</v>
      </c>
      <c r="N98" s="7" t="s">
        <v>109</v>
      </c>
      <c r="O98" s="7">
        <v>1000.0</v>
      </c>
      <c r="P98" s="7" t="s">
        <v>34</v>
      </c>
      <c r="Q98" s="7" t="s">
        <v>35</v>
      </c>
      <c r="R98" s="7" t="s">
        <v>33</v>
      </c>
      <c r="S98" s="7">
        <v>10.0</v>
      </c>
      <c r="T98" s="7" t="s">
        <v>36</v>
      </c>
      <c r="U98" s="9"/>
      <c r="V98" s="7">
        <v>2.0</v>
      </c>
      <c r="W98" s="7">
        <v>40.0</v>
      </c>
      <c r="X98" s="10" t="str">
        <f t="shared" si="2"/>
        <v>Lamar</v>
      </c>
      <c r="Y98" s="10" t="str">
        <f t="shared" si="3"/>
        <v>Family 601-1994</v>
      </c>
      <c r="Z98" s="10">
        <f t="shared" si="4"/>
        <v>400</v>
      </c>
    </row>
    <row r="99" ht="15.75" customHeight="1">
      <c r="A99" s="7" t="s">
        <v>47</v>
      </c>
      <c r="B99" s="7" t="str">
        <f t="shared" si="1"/>
        <v>Still Ambient Egypt</v>
      </c>
      <c r="C99" s="14">
        <f>VLOOKUP(B99,Ref!$G$2:$H$11,2,false)</f>
        <v>0.045</v>
      </c>
      <c r="D99" s="7" t="s">
        <v>27</v>
      </c>
      <c r="E99" s="7" t="s">
        <v>137</v>
      </c>
      <c r="F99" s="7" t="s">
        <v>105</v>
      </c>
      <c r="G99" s="7" t="s">
        <v>106</v>
      </c>
      <c r="H99" s="7" t="s">
        <v>10</v>
      </c>
      <c r="I99" s="7" t="s">
        <v>31</v>
      </c>
      <c r="J99" s="7" t="str">
        <f>VLOOKUP(I99,Ref!$A$2:$B$8,2,FALSE)</f>
        <v>North Africa</v>
      </c>
      <c r="K99" s="7" t="s">
        <v>106</v>
      </c>
      <c r="L99" s="7" t="str">
        <f>VLOOKUP(K99,Ref!$D$2:$E$13,2,false)</f>
        <v>Real Juice Co</v>
      </c>
      <c r="M99" s="7" t="s">
        <v>85</v>
      </c>
      <c r="N99" s="7" t="s">
        <v>109</v>
      </c>
      <c r="O99" s="7">
        <v>500.0</v>
      </c>
      <c r="P99" s="7" t="s">
        <v>34</v>
      </c>
      <c r="Q99" s="7" t="s">
        <v>107</v>
      </c>
      <c r="R99" s="7" t="s">
        <v>33</v>
      </c>
      <c r="S99" s="7">
        <v>6.0</v>
      </c>
      <c r="T99" s="7" t="s">
        <v>36</v>
      </c>
      <c r="U99" s="9"/>
      <c r="V99" s="7">
        <v>3.0</v>
      </c>
      <c r="W99" s="7">
        <v>33.0</v>
      </c>
      <c r="X99" s="10" t="str">
        <f t="shared" si="2"/>
        <v>Lamar</v>
      </c>
      <c r="Y99" s="10" t="str">
        <f t="shared" si="3"/>
        <v>Portion 360-1499</v>
      </c>
      <c r="Z99" s="10">
        <f t="shared" si="4"/>
        <v>198</v>
      </c>
    </row>
    <row r="100" ht="15.75" customHeight="1">
      <c r="A100" s="7" t="s">
        <v>47</v>
      </c>
      <c r="B100" s="7" t="str">
        <f t="shared" si="1"/>
        <v>Still Ambient Egypt</v>
      </c>
      <c r="C100" s="14">
        <f>VLOOKUP(B100,Ref!$G$2:$H$11,2,false)</f>
        <v>0.045</v>
      </c>
      <c r="D100" s="7" t="s">
        <v>27</v>
      </c>
      <c r="E100" s="7" t="s">
        <v>138</v>
      </c>
      <c r="F100" s="7" t="s">
        <v>105</v>
      </c>
      <c r="G100" s="7" t="s">
        <v>106</v>
      </c>
      <c r="H100" s="7" t="s">
        <v>10</v>
      </c>
      <c r="I100" s="7" t="s">
        <v>31</v>
      </c>
      <c r="J100" s="7" t="str">
        <f>VLOOKUP(I100,Ref!$A$2:$B$8,2,FALSE)</f>
        <v>North Africa</v>
      </c>
      <c r="K100" s="7" t="s">
        <v>106</v>
      </c>
      <c r="L100" s="7" t="str">
        <f>VLOOKUP(K100,Ref!$D$2:$E$13,2,false)</f>
        <v>Real Juice Co</v>
      </c>
      <c r="M100" s="7" t="s">
        <v>85</v>
      </c>
      <c r="N100" s="7" t="s">
        <v>109</v>
      </c>
      <c r="O100" s="7">
        <v>500.0</v>
      </c>
      <c r="P100" s="7" t="s">
        <v>34</v>
      </c>
      <c r="Q100" s="7" t="s">
        <v>107</v>
      </c>
      <c r="R100" s="7" t="s">
        <v>33</v>
      </c>
      <c r="S100" s="7">
        <v>5.25</v>
      </c>
      <c r="T100" s="7" t="s">
        <v>36</v>
      </c>
      <c r="U100" s="9"/>
      <c r="V100" s="7">
        <v>3.0</v>
      </c>
      <c r="W100" s="7">
        <v>25.0</v>
      </c>
      <c r="X100" s="10" t="str">
        <f t="shared" si="2"/>
        <v>Lamar</v>
      </c>
      <c r="Y100" s="10" t="str">
        <f t="shared" si="3"/>
        <v>Portion 360-1499</v>
      </c>
      <c r="Z100" s="10">
        <f t="shared" si="4"/>
        <v>131.25</v>
      </c>
    </row>
    <row r="101" ht="15.75" customHeight="1">
      <c r="A101" s="7" t="s">
        <v>47</v>
      </c>
      <c r="B101" s="7" t="str">
        <f t="shared" si="1"/>
        <v>Still Ambient Egypt</v>
      </c>
      <c r="C101" s="14">
        <f>VLOOKUP(B101,Ref!$G$2:$H$11,2,false)</f>
        <v>0.045</v>
      </c>
      <c r="D101" s="7" t="s">
        <v>27</v>
      </c>
      <c r="E101" s="7" t="s">
        <v>138</v>
      </c>
      <c r="F101" s="7" t="s">
        <v>105</v>
      </c>
      <c r="G101" s="7" t="s">
        <v>106</v>
      </c>
      <c r="H101" s="7" t="s">
        <v>10</v>
      </c>
      <c r="I101" s="7" t="s">
        <v>31</v>
      </c>
      <c r="J101" s="7" t="str">
        <f>VLOOKUP(I101,Ref!$A$2:$B$8,2,FALSE)</f>
        <v>North Africa</v>
      </c>
      <c r="K101" s="7" t="s">
        <v>106</v>
      </c>
      <c r="L101" s="7" t="str">
        <f>VLOOKUP(K101,Ref!$D$2:$E$13,2,false)</f>
        <v>Real Juice Co</v>
      </c>
      <c r="M101" s="7" t="s">
        <v>85</v>
      </c>
      <c r="N101" s="7" t="s">
        <v>109</v>
      </c>
      <c r="O101" s="7">
        <v>1000.0</v>
      </c>
      <c r="P101" s="7" t="s">
        <v>34</v>
      </c>
      <c r="Q101" s="7" t="s">
        <v>35</v>
      </c>
      <c r="R101" s="7" t="s">
        <v>33</v>
      </c>
      <c r="S101" s="7">
        <v>10.25</v>
      </c>
      <c r="T101" s="7" t="s">
        <v>36</v>
      </c>
      <c r="U101" s="9"/>
      <c r="V101" s="7">
        <v>4.0</v>
      </c>
      <c r="W101" s="7">
        <v>15.0</v>
      </c>
      <c r="X101" s="10" t="str">
        <f t="shared" si="2"/>
        <v>Lamar</v>
      </c>
      <c r="Y101" s="10" t="str">
        <f t="shared" si="3"/>
        <v>Family 601-1994</v>
      </c>
      <c r="Z101" s="10">
        <f t="shared" si="4"/>
        <v>153.75</v>
      </c>
    </row>
    <row r="102" ht="15.75" customHeight="1">
      <c r="A102" s="7" t="s">
        <v>47</v>
      </c>
      <c r="B102" s="7" t="str">
        <f t="shared" si="1"/>
        <v>Still Ambient Egypt</v>
      </c>
      <c r="C102" s="14">
        <f>VLOOKUP(B102,Ref!$G$2:$H$11,2,false)</f>
        <v>0.045</v>
      </c>
      <c r="D102" s="7" t="s">
        <v>27</v>
      </c>
      <c r="E102" s="7" t="s">
        <v>139</v>
      </c>
      <c r="F102" s="7" t="s">
        <v>105</v>
      </c>
      <c r="G102" s="7" t="s">
        <v>106</v>
      </c>
      <c r="H102" s="7" t="s">
        <v>10</v>
      </c>
      <c r="I102" s="7" t="s">
        <v>31</v>
      </c>
      <c r="J102" s="7" t="str">
        <f>VLOOKUP(I102,Ref!$A$2:$B$8,2,FALSE)</f>
        <v>North Africa</v>
      </c>
      <c r="K102" s="7" t="s">
        <v>106</v>
      </c>
      <c r="L102" s="7" t="str">
        <f>VLOOKUP(K102,Ref!$D$2:$E$13,2,false)</f>
        <v>Real Juice Co</v>
      </c>
      <c r="M102" s="7" t="s">
        <v>85</v>
      </c>
      <c r="N102" s="7" t="s">
        <v>109</v>
      </c>
      <c r="O102" s="7">
        <v>1000.0</v>
      </c>
      <c r="P102" s="7" t="s">
        <v>34</v>
      </c>
      <c r="Q102" s="7" t="s">
        <v>35</v>
      </c>
      <c r="R102" s="7" t="s">
        <v>33</v>
      </c>
      <c r="S102" s="7">
        <v>11.5</v>
      </c>
      <c r="T102" s="7" t="s">
        <v>36</v>
      </c>
      <c r="U102" s="9"/>
      <c r="V102" s="7">
        <v>3.0</v>
      </c>
      <c r="W102" s="7">
        <v>30.0</v>
      </c>
      <c r="X102" s="10" t="str">
        <f t="shared" si="2"/>
        <v>Lamar</v>
      </c>
      <c r="Y102" s="10" t="str">
        <f t="shared" si="3"/>
        <v>Family 601-1994</v>
      </c>
      <c r="Z102" s="10">
        <f t="shared" si="4"/>
        <v>345</v>
      </c>
    </row>
    <row r="103" ht="15.75" customHeight="1">
      <c r="A103" s="7" t="s">
        <v>47</v>
      </c>
      <c r="B103" s="7" t="str">
        <f t="shared" si="1"/>
        <v>Still Ambient Egypt</v>
      </c>
      <c r="C103" s="14">
        <f>VLOOKUP(B103,Ref!$G$2:$H$11,2,false)</f>
        <v>0.045</v>
      </c>
      <c r="D103" s="7" t="s">
        <v>27</v>
      </c>
      <c r="E103" s="7" t="s">
        <v>140</v>
      </c>
      <c r="F103" s="7" t="s">
        <v>105</v>
      </c>
      <c r="G103" s="7" t="s">
        <v>106</v>
      </c>
      <c r="H103" s="7" t="s">
        <v>10</v>
      </c>
      <c r="I103" s="7" t="s">
        <v>31</v>
      </c>
      <c r="J103" s="7" t="str">
        <f>VLOOKUP(I103,Ref!$A$2:$B$8,2,FALSE)</f>
        <v>North Africa</v>
      </c>
      <c r="K103" s="7" t="s">
        <v>106</v>
      </c>
      <c r="L103" s="7" t="str">
        <f>VLOOKUP(K103,Ref!$D$2:$E$13,2,false)</f>
        <v>Real Juice Co</v>
      </c>
      <c r="M103" s="7" t="s">
        <v>85</v>
      </c>
      <c r="N103" s="7" t="s">
        <v>109</v>
      </c>
      <c r="O103" s="7">
        <v>1000.0</v>
      </c>
      <c r="P103" s="7" t="s">
        <v>34</v>
      </c>
      <c r="Q103" s="7" t="s">
        <v>35</v>
      </c>
      <c r="R103" s="7" t="s">
        <v>33</v>
      </c>
      <c r="S103" s="7">
        <v>10.75</v>
      </c>
      <c r="T103" s="7" t="s">
        <v>36</v>
      </c>
      <c r="U103" s="9"/>
      <c r="V103" s="7">
        <v>1.0</v>
      </c>
      <c r="W103" s="7">
        <v>29.0</v>
      </c>
      <c r="X103" s="10" t="str">
        <f t="shared" si="2"/>
        <v>Lamar</v>
      </c>
      <c r="Y103" s="10" t="str">
        <f t="shared" si="3"/>
        <v>Family 601-1994</v>
      </c>
      <c r="Z103" s="10">
        <f t="shared" si="4"/>
        <v>311.75</v>
      </c>
    </row>
    <row r="104" ht="15.75" customHeight="1">
      <c r="A104" s="7" t="s">
        <v>47</v>
      </c>
      <c r="B104" s="7" t="str">
        <f t="shared" si="1"/>
        <v>Still Ambient Egypt</v>
      </c>
      <c r="C104" s="14">
        <f>VLOOKUP(B104,Ref!$G$2:$H$11,2,false)</f>
        <v>0.045</v>
      </c>
      <c r="D104" s="7" t="s">
        <v>27</v>
      </c>
      <c r="E104" s="7" t="s">
        <v>135</v>
      </c>
      <c r="F104" s="7" t="s">
        <v>105</v>
      </c>
      <c r="G104" s="7" t="s">
        <v>106</v>
      </c>
      <c r="H104" s="7" t="s">
        <v>10</v>
      </c>
      <c r="I104" s="7" t="s">
        <v>31</v>
      </c>
      <c r="J104" s="7" t="str">
        <f>VLOOKUP(I104,Ref!$A$2:$B$8,2,FALSE)</f>
        <v>North Africa</v>
      </c>
      <c r="K104" s="7" t="s">
        <v>106</v>
      </c>
      <c r="L104" s="7" t="str">
        <f>VLOOKUP(K104,Ref!$D$2:$E$13,2,false)</f>
        <v>Real Juice Co</v>
      </c>
      <c r="M104" s="7" t="s">
        <v>85</v>
      </c>
      <c r="N104" s="7" t="s">
        <v>109</v>
      </c>
      <c r="O104" s="7">
        <v>1000.0</v>
      </c>
      <c r="P104" s="7" t="s">
        <v>34</v>
      </c>
      <c r="Q104" s="7" t="s">
        <v>35</v>
      </c>
      <c r="R104" s="7" t="s">
        <v>33</v>
      </c>
      <c r="S104" s="7">
        <v>12.0</v>
      </c>
      <c r="T104" s="7" t="s">
        <v>36</v>
      </c>
      <c r="U104" s="13">
        <v>0.05</v>
      </c>
      <c r="V104" s="7">
        <v>2.0</v>
      </c>
      <c r="W104" s="7">
        <v>33.0</v>
      </c>
      <c r="X104" s="10" t="str">
        <f t="shared" si="2"/>
        <v>Lamar</v>
      </c>
      <c r="Y104" s="10" t="str">
        <f t="shared" si="3"/>
        <v>Family 601-1994</v>
      </c>
      <c r="Z104" s="10">
        <f t="shared" si="4"/>
        <v>396</v>
      </c>
    </row>
    <row r="105" ht="15.75" customHeight="1">
      <c r="A105" s="7" t="s">
        <v>47</v>
      </c>
      <c r="B105" s="7" t="str">
        <f t="shared" si="1"/>
        <v>Still Ambient Egypt</v>
      </c>
      <c r="C105" s="14">
        <f>VLOOKUP(B105,Ref!$G$2:$H$11,2,false)</f>
        <v>0.045</v>
      </c>
      <c r="D105" s="7" t="s">
        <v>27</v>
      </c>
      <c r="E105" s="7" t="s">
        <v>141</v>
      </c>
      <c r="F105" s="7" t="s">
        <v>105</v>
      </c>
      <c r="G105" s="7" t="s">
        <v>106</v>
      </c>
      <c r="H105" s="7" t="s">
        <v>10</v>
      </c>
      <c r="I105" s="7" t="s">
        <v>31</v>
      </c>
      <c r="J105" s="7" t="str">
        <f>VLOOKUP(I105,Ref!$A$2:$B$8,2,FALSE)</f>
        <v>North Africa</v>
      </c>
      <c r="K105" s="7" t="s">
        <v>106</v>
      </c>
      <c r="L105" s="7" t="str">
        <f>VLOOKUP(K105,Ref!$D$2:$E$13,2,false)</f>
        <v>Real Juice Co</v>
      </c>
      <c r="M105" s="7" t="s">
        <v>85</v>
      </c>
      <c r="N105" s="7" t="s">
        <v>109</v>
      </c>
      <c r="O105" s="7">
        <v>1000.0</v>
      </c>
      <c r="P105" s="7" t="s">
        <v>34</v>
      </c>
      <c r="Q105" s="7" t="s">
        <v>35</v>
      </c>
      <c r="R105" s="7" t="s">
        <v>33</v>
      </c>
      <c r="S105" s="7">
        <v>12.0</v>
      </c>
      <c r="T105" s="7" t="s">
        <v>36</v>
      </c>
      <c r="U105" s="9"/>
      <c r="V105" s="7">
        <v>3.0</v>
      </c>
      <c r="W105" s="7">
        <v>37.0</v>
      </c>
      <c r="X105" s="10" t="str">
        <f t="shared" si="2"/>
        <v>Lamar</v>
      </c>
      <c r="Y105" s="10" t="str">
        <f t="shared" si="3"/>
        <v>Family 601-1994</v>
      </c>
      <c r="Z105" s="10">
        <f t="shared" si="4"/>
        <v>444</v>
      </c>
    </row>
    <row r="106" ht="15.75" customHeight="1">
      <c r="A106" s="7" t="s">
        <v>47</v>
      </c>
      <c r="B106" s="7" t="str">
        <f t="shared" si="1"/>
        <v>Still Ambient Egypt</v>
      </c>
      <c r="C106" s="14">
        <f>VLOOKUP(B106,Ref!$G$2:$H$11,2,false)</f>
        <v>0.045</v>
      </c>
      <c r="D106" s="7" t="s">
        <v>27</v>
      </c>
      <c r="E106" s="7" t="s">
        <v>39</v>
      </c>
      <c r="F106" s="7" t="s">
        <v>105</v>
      </c>
      <c r="G106" s="7" t="s">
        <v>106</v>
      </c>
      <c r="H106" s="7" t="s">
        <v>10</v>
      </c>
      <c r="I106" s="7" t="s">
        <v>31</v>
      </c>
      <c r="J106" s="7" t="str">
        <f>VLOOKUP(I106,Ref!$A$2:$B$8,2,FALSE)</f>
        <v>North Africa</v>
      </c>
      <c r="K106" s="7" t="s">
        <v>106</v>
      </c>
      <c r="L106" s="7" t="str">
        <f>VLOOKUP(K106,Ref!$D$2:$E$13,2,false)</f>
        <v>Real Juice Co</v>
      </c>
      <c r="M106" s="7" t="s">
        <v>85</v>
      </c>
      <c r="N106" s="7" t="s">
        <v>109</v>
      </c>
      <c r="O106" s="7">
        <v>1000.0</v>
      </c>
      <c r="P106" s="7" t="s">
        <v>34</v>
      </c>
      <c r="Q106" s="7" t="s">
        <v>35</v>
      </c>
      <c r="R106" s="7" t="s">
        <v>33</v>
      </c>
      <c r="S106" s="7">
        <v>10.25</v>
      </c>
      <c r="T106" s="7" t="s">
        <v>36</v>
      </c>
      <c r="U106" s="9"/>
      <c r="V106" s="7">
        <v>2.0</v>
      </c>
      <c r="W106" s="7">
        <v>36.0</v>
      </c>
      <c r="X106" s="10" t="str">
        <f t="shared" si="2"/>
        <v>Lamar</v>
      </c>
      <c r="Y106" s="10" t="str">
        <f t="shared" si="3"/>
        <v>Family 601-1994</v>
      </c>
      <c r="Z106" s="10">
        <f t="shared" si="4"/>
        <v>369</v>
      </c>
    </row>
    <row r="107" ht="15.75" customHeight="1">
      <c r="A107" s="7" t="s">
        <v>47</v>
      </c>
      <c r="B107" s="7" t="str">
        <f t="shared" si="1"/>
        <v>Still Ambient Egypt</v>
      </c>
      <c r="C107" s="14">
        <f>VLOOKUP(B107,Ref!$G$2:$H$11,2,false)</f>
        <v>0.045</v>
      </c>
      <c r="D107" s="7" t="s">
        <v>27</v>
      </c>
      <c r="E107" s="7" t="s">
        <v>142</v>
      </c>
      <c r="F107" s="7" t="s">
        <v>105</v>
      </c>
      <c r="G107" s="7" t="s">
        <v>106</v>
      </c>
      <c r="H107" s="7" t="s">
        <v>10</v>
      </c>
      <c r="I107" s="7" t="s">
        <v>31</v>
      </c>
      <c r="J107" s="7" t="str">
        <f>VLOOKUP(I107,Ref!$A$2:$B$8,2,FALSE)</f>
        <v>North Africa</v>
      </c>
      <c r="K107" s="7" t="s">
        <v>106</v>
      </c>
      <c r="L107" s="7" t="str">
        <f>VLOOKUP(K107,Ref!$D$2:$E$13,2,false)</f>
        <v>Real Juice Co</v>
      </c>
      <c r="M107" s="7" t="s">
        <v>85</v>
      </c>
      <c r="N107" s="7" t="s">
        <v>109</v>
      </c>
      <c r="O107" s="7">
        <v>1000.0</v>
      </c>
      <c r="P107" s="7" t="s">
        <v>34</v>
      </c>
      <c r="Q107" s="7" t="s">
        <v>35</v>
      </c>
      <c r="R107" s="7" t="s">
        <v>33</v>
      </c>
      <c r="S107" s="7">
        <v>10.25</v>
      </c>
      <c r="T107" s="7" t="s">
        <v>36</v>
      </c>
      <c r="U107" s="9"/>
      <c r="V107" s="7">
        <v>2.0</v>
      </c>
      <c r="W107" s="7">
        <v>16.0</v>
      </c>
      <c r="X107" s="10" t="str">
        <f t="shared" si="2"/>
        <v>Lamar</v>
      </c>
      <c r="Y107" s="10" t="str">
        <f t="shared" si="3"/>
        <v>Family 601-1994</v>
      </c>
      <c r="Z107" s="10">
        <f t="shared" si="4"/>
        <v>164</v>
      </c>
    </row>
    <row r="108" ht="15.75" customHeight="1">
      <c r="A108" s="7" t="s">
        <v>47</v>
      </c>
      <c r="B108" s="7" t="str">
        <f t="shared" si="1"/>
        <v>Still Ambient Egypt</v>
      </c>
      <c r="C108" s="14">
        <f>VLOOKUP(B108,Ref!$G$2:$H$11,2,false)</f>
        <v>0.045</v>
      </c>
      <c r="D108" s="7" t="s">
        <v>27</v>
      </c>
      <c r="E108" s="7" t="s">
        <v>143</v>
      </c>
      <c r="F108" s="7" t="s">
        <v>105</v>
      </c>
      <c r="G108" s="7" t="s">
        <v>106</v>
      </c>
      <c r="H108" s="7" t="s">
        <v>10</v>
      </c>
      <c r="I108" s="7" t="s">
        <v>31</v>
      </c>
      <c r="J108" s="7" t="str">
        <f>VLOOKUP(I108,Ref!$A$2:$B$8,2,FALSE)</f>
        <v>North Africa</v>
      </c>
      <c r="K108" s="7" t="s">
        <v>106</v>
      </c>
      <c r="L108" s="7" t="str">
        <f>VLOOKUP(K108,Ref!$D$2:$E$13,2,false)</f>
        <v>Real Juice Co</v>
      </c>
      <c r="M108" s="7" t="s">
        <v>85</v>
      </c>
      <c r="N108" s="7" t="s">
        <v>109</v>
      </c>
      <c r="O108" s="7">
        <v>500.0</v>
      </c>
      <c r="P108" s="7" t="s">
        <v>34</v>
      </c>
      <c r="Q108" s="7" t="s">
        <v>107</v>
      </c>
      <c r="R108" s="7" t="s">
        <v>33</v>
      </c>
      <c r="S108" s="7">
        <v>5.5</v>
      </c>
      <c r="T108" s="7" t="s">
        <v>36</v>
      </c>
      <c r="U108" s="9"/>
      <c r="V108" s="7">
        <v>9.0</v>
      </c>
      <c r="W108" s="7">
        <v>26.0</v>
      </c>
      <c r="X108" s="10" t="str">
        <f t="shared" si="2"/>
        <v>Lamar</v>
      </c>
      <c r="Y108" s="10" t="str">
        <f t="shared" si="3"/>
        <v>Portion 360-1499</v>
      </c>
      <c r="Z108" s="10">
        <f t="shared" si="4"/>
        <v>143</v>
      </c>
    </row>
    <row r="109" ht="15.75" customHeight="1">
      <c r="A109" s="7" t="s">
        <v>47</v>
      </c>
      <c r="B109" s="7" t="str">
        <f t="shared" si="1"/>
        <v>Still Ambient Egypt</v>
      </c>
      <c r="C109" s="14">
        <f>VLOOKUP(B109,Ref!$G$2:$H$11,2,false)</f>
        <v>0.045</v>
      </c>
      <c r="D109" s="7" t="s">
        <v>27</v>
      </c>
      <c r="E109" s="7" t="s">
        <v>27</v>
      </c>
      <c r="F109" s="7" t="s">
        <v>105</v>
      </c>
      <c r="G109" s="7" t="s">
        <v>106</v>
      </c>
      <c r="H109" s="7" t="s">
        <v>10</v>
      </c>
      <c r="I109" s="7" t="s">
        <v>31</v>
      </c>
      <c r="J109" s="7" t="str">
        <f>VLOOKUP(I109,Ref!$A$2:$B$8,2,FALSE)</f>
        <v>North Africa</v>
      </c>
      <c r="K109" s="7" t="s">
        <v>106</v>
      </c>
      <c r="L109" s="7" t="str">
        <f>VLOOKUP(K109,Ref!$D$2:$E$13,2,false)</f>
        <v>Real Juice Co</v>
      </c>
      <c r="M109" s="7" t="s">
        <v>85</v>
      </c>
      <c r="N109" s="7" t="s">
        <v>109</v>
      </c>
      <c r="O109" s="7">
        <v>250.0</v>
      </c>
      <c r="P109" s="7" t="s">
        <v>34</v>
      </c>
      <c r="Q109" s="7" t="s">
        <v>118</v>
      </c>
      <c r="R109" s="7" t="s">
        <v>33</v>
      </c>
      <c r="S109" s="7">
        <v>2.65</v>
      </c>
      <c r="T109" s="7" t="s">
        <v>36</v>
      </c>
      <c r="U109" s="9"/>
      <c r="V109" s="7">
        <v>11.0</v>
      </c>
      <c r="W109" s="7">
        <v>20.0</v>
      </c>
      <c r="X109" s="10" t="str">
        <f t="shared" si="2"/>
        <v>Lamar</v>
      </c>
      <c r="Y109" s="10" t="str">
        <f t="shared" si="3"/>
        <v>Portion 151-250</v>
      </c>
      <c r="Z109" s="10">
        <f t="shared" si="4"/>
        <v>53</v>
      </c>
    </row>
    <row r="110" ht="15.75" customHeight="1">
      <c r="A110" s="7" t="s">
        <v>47</v>
      </c>
      <c r="B110" s="7" t="str">
        <f t="shared" si="1"/>
        <v>Still Ambient Sweden</v>
      </c>
      <c r="C110" s="8">
        <f>VLOOKUP(B110,Ref!$G$2:$H$11,2,false)</f>
        <v>0.17</v>
      </c>
      <c r="D110" s="7" t="s">
        <v>27</v>
      </c>
      <c r="E110" s="7" t="s">
        <v>27</v>
      </c>
      <c r="F110" s="7" t="s">
        <v>144</v>
      </c>
      <c r="G110" s="7" t="s">
        <v>145</v>
      </c>
      <c r="H110" s="7" t="s">
        <v>10</v>
      </c>
      <c r="I110" s="7" t="s">
        <v>146</v>
      </c>
      <c r="J110" s="7" t="str">
        <f>VLOOKUP(I110,Ref!$A$2:$B$8,2,FALSE)</f>
        <v>#N/A</v>
      </c>
      <c r="K110" s="7" t="s">
        <v>145</v>
      </c>
      <c r="L110" s="7" t="str">
        <f>VLOOKUP(K110,Ref!$D$2:$E$13,2,false)</f>
        <v>#N/A</v>
      </c>
      <c r="M110" s="7" t="s">
        <v>85</v>
      </c>
      <c r="N110" s="7" t="s">
        <v>109</v>
      </c>
      <c r="O110" s="7">
        <v>225.0</v>
      </c>
      <c r="P110" s="7" t="s">
        <v>34</v>
      </c>
      <c r="Q110" s="7" t="s">
        <v>118</v>
      </c>
      <c r="R110" s="7" t="s">
        <v>33</v>
      </c>
      <c r="S110" s="7">
        <v>12.45</v>
      </c>
      <c r="T110" s="7" t="s">
        <v>36</v>
      </c>
      <c r="U110" s="9"/>
      <c r="V110" s="7">
        <v>4.0</v>
      </c>
      <c r="W110" s="7">
        <v>33.0</v>
      </c>
      <c r="X110" s="10" t="str">
        <f t="shared" si="2"/>
        <v>My Smoothie</v>
      </c>
      <c r="Y110" s="10" t="str">
        <f t="shared" si="3"/>
        <v>Portion 151-250</v>
      </c>
      <c r="Z110" s="10">
        <f t="shared" si="4"/>
        <v>410.85</v>
      </c>
    </row>
    <row r="111" ht="15.75" customHeight="1">
      <c r="A111" s="7" t="s">
        <v>47</v>
      </c>
      <c r="B111" s="7" t="str">
        <f t="shared" si="1"/>
        <v>Still Ambient Austria</v>
      </c>
      <c r="C111" s="8">
        <f>VLOOKUP(B111,Ref!$G$2:$H$11,2,false)</f>
        <v>0.12</v>
      </c>
      <c r="D111" s="7" t="s">
        <v>27</v>
      </c>
      <c r="E111" s="7" t="s">
        <v>48</v>
      </c>
      <c r="F111" s="7" t="s">
        <v>147</v>
      </c>
      <c r="G111" s="7" t="s">
        <v>148</v>
      </c>
      <c r="H111" s="7" t="s">
        <v>10</v>
      </c>
      <c r="I111" s="7" t="s">
        <v>149</v>
      </c>
      <c r="J111" s="7" t="str">
        <f>VLOOKUP(I111,Ref!$A$2:$B$8,2,FALSE)</f>
        <v>Central Europe</v>
      </c>
      <c r="K111" s="7" t="s">
        <v>148</v>
      </c>
      <c r="L111" s="7" t="str">
        <f>VLOOKUP(K111,Ref!$D$2:$E$13,2,false)</f>
        <v>#N/A</v>
      </c>
      <c r="M111" s="7" t="s">
        <v>85</v>
      </c>
      <c r="N111" s="7" t="s">
        <v>109</v>
      </c>
      <c r="O111" s="7">
        <v>1000.0</v>
      </c>
      <c r="P111" s="7" t="s">
        <v>34</v>
      </c>
      <c r="Q111" s="7" t="s">
        <v>35</v>
      </c>
      <c r="R111" s="7" t="s">
        <v>33</v>
      </c>
      <c r="S111" s="7">
        <v>17.85</v>
      </c>
      <c r="T111" s="7" t="s">
        <v>36</v>
      </c>
      <c r="U111" s="13">
        <v>0.12</v>
      </c>
      <c r="V111" s="7">
        <v>2.0</v>
      </c>
      <c r="W111" s="7">
        <v>26.0</v>
      </c>
      <c r="X111" s="10" t="str">
        <f t="shared" si="2"/>
        <v>Rauch</v>
      </c>
      <c r="Y111" s="10" t="str">
        <f t="shared" si="3"/>
        <v>Family 601-1994</v>
      </c>
      <c r="Z111" s="10">
        <f t="shared" si="4"/>
        <v>464.1</v>
      </c>
    </row>
    <row r="112" ht="15.75" customHeight="1">
      <c r="A112" s="7" t="s">
        <v>47</v>
      </c>
      <c r="B112" s="7" t="str">
        <f t="shared" si="1"/>
        <v>Still Ambient Austria</v>
      </c>
      <c r="C112" s="8">
        <f>VLOOKUP(B112,Ref!$G$2:$H$11,2,false)</f>
        <v>0.12</v>
      </c>
      <c r="D112" s="7" t="s">
        <v>27</v>
      </c>
      <c r="E112" s="7" t="s">
        <v>48</v>
      </c>
      <c r="F112" s="7" t="s">
        <v>147</v>
      </c>
      <c r="G112" s="7" t="s">
        <v>148</v>
      </c>
      <c r="H112" s="7" t="s">
        <v>10</v>
      </c>
      <c r="I112" s="7" t="s">
        <v>149</v>
      </c>
      <c r="J112" s="7" t="str">
        <f>VLOOKUP(I112,Ref!$A$2:$B$8,2,FALSE)</f>
        <v>Central Europe</v>
      </c>
      <c r="K112" s="7" t="s">
        <v>148</v>
      </c>
      <c r="L112" s="7" t="str">
        <f>VLOOKUP(K112,Ref!$D$2:$E$13,2,false)</f>
        <v>#N/A</v>
      </c>
      <c r="M112" s="7" t="s">
        <v>85</v>
      </c>
      <c r="N112" s="7" t="s">
        <v>109</v>
      </c>
      <c r="O112" s="7">
        <v>1000.0</v>
      </c>
      <c r="P112" s="7" t="s">
        <v>34</v>
      </c>
      <c r="Q112" s="7" t="s">
        <v>35</v>
      </c>
      <c r="R112" s="7" t="s">
        <v>33</v>
      </c>
      <c r="S112" s="7">
        <v>19.45</v>
      </c>
      <c r="T112" s="7" t="s">
        <v>36</v>
      </c>
      <c r="U112" s="9"/>
      <c r="V112" s="7">
        <v>6.0</v>
      </c>
      <c r="W112" s="7">
        <v>19.0</v>
      </c>
      <c r="X112" s="10" t="str">
        <f t="shared" si="2"/>
        <v>Rauch</v>
      </c>
      <c r="Y112" s="10" t="str">
        <f t="shared" si="3"/>
        <v>Family 601-1994</v>
      </c>
      <c r="Z112" s="10">
        <f t="shared" si="4"/>
        <v>369.55</v>
      </c>
    </row>
    <row r="113" ht="15.75" customHeight="1">
      <c r="A113" s="7" t="s">
        <v>47</v>
      </c>
      <c r="B113" s="7" t="str">
        <f t="shared" si="1"/>
        <v>Still Ambient Austria</v>
      </c>
      <c r="C113" s="8">
        <f>VLOOKUP(B113,Ref!$G$2:$H$11,2,false)</f>
        <v>0.12</v>
      </c>
      <c r="D113" s="7" t="s">
        <v>27</v>
      </c>
      <c r="E113" s="7" t="s">
        <v>27</v>
      </c>
      <c r="F113" s="7" t="s">
        <v>147</v>
      </c>
      <c r="G113" s="7" t="s">
        <v>148</v>
      </c>
      <c r="H113" s="7" t="s">
        <v>10</v>
      </c>
      <c r="I113" s="7" t="s">
        <v>149</v>
      </c>
      <c r="J113" s="7" t="str">
        <f>VLOOKUP(I113,Ref!$A$2:$B$8,2,FALSE)</f>
        <v>Central Europe</v>
      </c>
      <c r="K113" s="7" t="s">
        <v>148</v>
      </c>
      <c r="L113" s="7" t="str">
        <f>VLOOKUP(K113,Ref!$D$2:$E$13,2,false)</f>
        <v>#N/A</v>
      </c>
      <c r="M113" s="7" t="s">
        <v>85</v>
      </c>
      <c r="N113" s="7" t="s">
        <v>109</v>
      </c>
      <c r="O113" s="7">
        <v>1000.0</v>
      </c>
      <c r="P113" s="7" t="s">
        <v>34</v>
      </c>
      <c r="Q113" s="7" t="s">
        <v>35</v>
      </c>
      <c r="R113" s="7" t="s">
        <v>33</v>
      </c>
      <c r="S113" s="7">
        <v>17.25</v>
      </c>
      <c r="T113" s="7" t="s">
        <v>36</v>
      </c>
      <c r="U113" s="9"/>
      <c r="V113" s="7">
        <v>16.0</v>
      </c>
      <c r="W113" s="7">
        <v>34.0</v>
      </c>
      <c r="X113" s="10" t="str">
        <f t="shared" si="2"/>
        <v>Rauch</v>
      </c>
      <c r="Y113" s="10" t="str">
        <f t="shared" si="3"/>
        <v>Family 601-1994</v>
      </c>
      <c r="Z113" s="10">
        <f t="shared" si="4"/>
        <v>586.5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113 D2:T113">
    <cfRule type="expression" dxfId="0" priority="1">
      <formula>AND($O2=250,$S2&lt;5)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5"/>
    <col customWidth="1" min="2" max="2" width="17.0"/>
    <col customWidth="1" min="3" max="3" width="7.63"/>
    <col customWidth="1" min="4" max="4" width="23.38"/>
    <col customWidth="1" min="5" max="5" width="18.25"/>
    <col customWidth="1" min="6" max="6" width="7.63"/>
    <col customWidth="1" min="7" max="7" width="17.75"/>
    <col customWidth="1" min="8" max="8" width="7.63"/>
  </cols>
  <sheetData>
    <row r="1">
      <c r="A1" s="15" t="s">
        <v>8</v>
      </c>
      <c r="B1" s="15" t="s">
        <v>150</v>
      </c>
      <c r="D1" s="15" t="s">
        <v>10</v>
      </c>
      <c r="E1" s="15" t="s">
        <v>11</v>
      </c>
      <c r="G1" s="15" t="s">
        <v>1</v>
      </c>
      <c r="H1" s="15" t="s">
        <v>151</v>
      </c>
    </row>
    <row r="2">
      <c r="A2" s="16" t="s">
        <v>31</v>
      </c>
      <c r="B2" s="16" t="s">
        <v>152</v>
      </c>
      <c r="D2" s="16" t="s">
        <v>30</v>
      </c>
      <c r="E2" s="16" t="s">
        <v>153</v>
      </c>
      <c r="G2" s="16" t="s">
        <v>154</v>
      </c>
      <c r="H2" s="17">
        <v>0.03</v>
      </c>
    </row>
    <row r="3">
      <c r="A3" s="16" t="s">
        <v>51</v>
      </c>
      <c r="B3" s="16" t="s">
        <v>155</v>
      </c>
      <c r="D3" s="16" t="s">
        <v>50</v>
      </c>
      <c r="E3" s="16" t="s">
        <v>156</v>
      </c>
      <c r="G3" s="16" t="s">
        <v>157</v>
      </c>
      <c r="H3" s="17">
        <v>0.06</v>
      </c>
    </row>
    <row r="4">
      <c r="A4" s="16" t="s">
        <v>80</v>
      </c>
      <c r="B4" s="16" t="s">
        <v>155</v>
      </c>
      <c r="D4" s="16" t="s">
        <v>55</v>
      </c>
      <c r="E4" s="16" t="s">
        <v>158</v>
      </c>
      <c r="G4" s="16" t="s">
        <v>159</v>
      </c>
      <c r="H4" s="17">
        <v>0.05</v>
      </c>
    </row>
    <row r="5">
      <c r="A5" s="16" t="s">
        <v>112</v>
      </c>
      <c r="B5" s="16" t="s">
        <v>160</v>
      </c>
      <c r="D5" s="16" t="s">
        <v>75</v>
      </c>
      <c r="E5" s="16" t="s">
        <v>158</v>
      </c>
      <c r="G5" s="16" t="s">
        <v>161</v>
      </c>
      <c r="H5" s="18">
        <v>0.045</v>
      </c>
    </row>
    <row r="6">
      <c r="A6" s="16" t="s">
        <v>115</v>
      </c>
      <c r="B6" s="16" t="s">
        <v>160</v>
      </c>
      <c r="D6" s="16" t="s">
        <v>77</v>
      </c>
      <c r="E6" s="16" t="s">
        <v>158</v>
      </c>
      <c r="G6" s="16" t="s">
        <v>162</v>
      </c>
      <c r="H6" s="18">
        <v>0.056</v>
      </c>
    </row>
    <row r="7">
      <c r="A7" s="16" t="s">
        <v>121</v>
      </c>
      <c r="B7" s="16" t="s">
        <v>163</v>
      </c>
      <c r="D7" s="16" t="s">
        <v>84</v>
      </c>
      <c r="E7" s="16" t="s">
        <v>164</v>
      </c>
      <c r="G7" s="16" t="s">
        <v>165</v>
      </c>
      <c r="H7" s="17">
        <v>0.09</v>
      </c>
    </row>
    <row r="8">
      <c r="A8" s="16" t="s">
        <v>149</v>
      </c>
      <c r="B8" s="16" t="s">
        <v>166</v>
      </c>
      <c r="D8" s="16" t="s">
        <v>90</v>
      </c>
      <c r="E8" s="16" t="s">
        <v>164</v>
      </c>
      <c r="G8" s="16" t="s">
        <v>167</v>
      </c>
      <c r="H8" s="17">
        <v>0.08</v>
      </c>
    </row>
    <row r="9">
      <c r="D9" s="16" t="s">
        <v>106</v>
      </c>
      <c r="E9" s="16" t="s">
        <v>164</v>
      </c>
      <c r="G9" s="16" t="s">
        <v>168</v>
      </c>
      <c r="H9" s="17">
        <v>0.14</v>
      </c>
    </row>
    <row r="10">
      <c r="D10" s="16" t="s">
        <v>108</v>
      </c>
      <c r="E10" s="16" t="s">
        <v>164</v>
      </c>
      <c r="G10" s="16" t="s">
        <v>169</v>
      </c>
      <c r="H10" s="17">
        <v>0.17</v>
      </c>
    </row>
    <row r="11">
      <c r="D11" s="16" t="s">
        <v>111</v>
      </c>
      <c r="E11" s="16" t="s">
        <v>170</v>
      </c>
      <c r="G11" s="16" t="s">
        <v>171</v>
      </c>
      <c r="H11" s="17">
        <v>0.12</v>
      </c>
    </row>
    <row r="12">
      <c r="D12" s="16" t="s">
        <v>117</v>
      </c>
      <c r="E12" s="16" t="s">
        <v>164</v>
      </c>
    </row>
    <row r="13">
      <c r="D13" s="16" t="s">
        <v>119</v>
      </c>
      <c r="E13" s="16" t="s">
        <v>119</v>
      </c>
    </row>
    <row r="21" ht="15.75" customHeight="1"/>
    <row r="22" ht="15.75" customHeight="1">
      <c r="A22" s="19" t="s">
        <v>172</v>
      </c>
      <c r="B22" s="20"/>
    </row>
    <row r="23" ht="15.75" customHeight="1">
      <c r="A23" s="15" t="s">
        <v>173</v>
      </c>
      <c r="B23" s="15" t="s">
        <v>3</v>
      </c>
    </row>
    <row r="24" ht="15.75" customHeight="1">
      <c r="A24" s="21" t="s">
        <v>174</v>
      </c>
      <c r="B24" s="21" t="s">
        <v>175</v>
      </c>
    </row>
    <row r="25" ht="15.75" customHeight="1">
      <c r="A25" s="21" t="s">
        <v>176</v>
      </c>
      <c r="B25" s="21" t="s">
        <v>177</v>
      </c>
    </row>
    <row r="26" ht="15.75" customHeight="1">
      <c r="A26" s="21" t="s">
        <v>178</v>
      </c>
      <c r="B26" s="21" t="s">
        <v>52</v>
      </c>
    </row>
    <row r="27" ht="15.75" customHeight="1">
      <c r="A27" s="21" t="s">
        <v>179</v>
      </c>
      <c r="B27" s="21" t="s">
        <v>107</v>
      </c>
    </row>
    <row r="28" ht="15.75" customHeight="1">
      <c r="A28" s="16" t="s">
        <v>180</v>
      </c>
      <c r="B28" s="21" t="s">
        <v>35</v>
      </c>
    </row>
    <row r="29" ht="15.75" customHeight="1">
      <c r="A29" s="16" t="s">
        <v>181</v>
      </c>
      <c r="B29" s="21" t="s">
        <v>182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2:B22"/>
  </mergeCells>
  <conditionalFormatting sqref="D2:E13">
    <cfRule type="expression" dxfId="0" priority="1">
      <formula>AND(#REF!=250,#REF!&lt;5)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5"/>
  </cols>
  <sheetData>
    <row r="1">
      <c r="A1" s="22" t="s">
        <v>183</v>
      </c>
      <c r="B1" s="23" t="s">
        <v>54</v>
      </c>
    </row>
    <row r="2">
      <c r="A2" s="16" t="s">
        <v>184</v>
      </c>
      <c r="B2" s="24">
        <f>COUNTIF('Raw Data'!X:X,"Dili")</f>
        <v>24</v>
      </c>
    </row>
    <row r="3">
      <c r="A3" s="16" t="s">
        <v>25</v>
      </c>
      <c r="B3" s="16">
        <f>SUMIF('Raw Data'!X:X,"Dili",'Raw Data'!Z:Z)</f>
        <v>10058.85</v>
      </c>
    </row>
    <row r="4">
      <c r="A4" s="16" t="s">
        <v>185</v>
      </c>
      <c r="B4" s="25">
        <f>B3/'Raw Data'!AC2*100</f>
        <v>28.91537692</v>
      </c>
    </row>
    <row r="6">
      <c r="A6" s="22" t="s">
        <v>183</v>
      </c>
      <c r="B6" s="22" t="s">
        <v>89</v>
      </c>
    </row>
    <row r="7">
      <c r="A7" s="16" t="s">
        <v>184</v>
      </c>
      <c r="B7" s="24">
        <f>COUNTIF('Raw Data'!X42:X113,"Juhayna")</f>
        <v>23</v>
      </c>
    </row>
    <row r="8">
      <c r="A8" s="16" t="s">
        <v>25</v>
      </c>
      <c r="B8" s="16">
        <f>SUMIF('Raw Data'!X2:X113,"Juhayna",'Raw Data'!Z2:Z113)</f>
        <v>4045.6</v>
      </c>
    </row>
    <row r="9">
      <c r="A9" s="16" t="s">
        <v>185</v>
      </c>
      <c r="B9" s="25">
        <f>B8/'Raw Data'!AC2*100</f>
        <v>11.6295649</v>
      </c>
    </row>
    <row r="12">
      <c r="A12" s="22" t="s">
        <v>186</v>
      </c>
      <c r="B12" s="22" t="s">
        <v>158</v>
      </c>
    </row>
    <row r="13">
      <c r="A13" s="16" t="s">
        <v>184</v>
      </c>
      <c r="B13" s="16">
        <f>COUNTIF('Raw Data'!L:L,"coke")</f>
        <v>26</v>
      </c>
    </row>
    <row r="14">
      <c r="A14" s="16" t="s">
        <v>25</v>
      </c>
      <c r="B14" s="16">
        <f>SUMIF('Raw Data'!L:L,'Raw Data'!L12,'Raw Data'!Z:Z)</f>
        <v>10393.85</v>
      </c>
    </row>
    <row r="15">
      <c r="A15" s="16" t="s">
        <v>185</v>
      </c>
      <c r="B15" s="25">
        <f>B14/'Raw Data'!AC2*100</f>
        <v>29.8783748</v>
      </c>
    </row>
    <row r="18">
      <c r="A18" s="22" t="s">
        <v>8</v>
      </c>
      <c r="B18" s="23" t="s">
        <v>31</v>
      </c>
    </row>
    <row r="19">
      <c r="A19" s="16" t="s">
        <v>187</v>
      </c>
      <c r="B19" s="16">
        <f>SUMIF('Raw Data'!I:I,'Raw Data'!I2,'Raw Data'!Z:Z)</f>
        <v>26681.95</v>
      </c>
    </row>
    <row r="20">
      <c r="A20" s="22" t="s">
        <v>5</v>
      </c>
      <c r="B20" s="22" t="s">
        <v>29</v>
      </c>
    </row>
    <row r="21" ht="15.75" customHeight="1">
      <c r="A21" s="16" t="s">
        <v>188</v>
      </c>
      <c r="B21" s="16">
        <f>SUMIF('Raw Data'!X:X,'Raw Data'!X5,'Raw Data'!Z:Z)</f>
        <v>3897.1</v>
      </c>
    </row>
    <row r="22" ht="15.75" customHeight="1">
      <c r="A22" s="16" t="s">
        <v>189</v>
      </c>
      <c r="B22" s="25">
        <f>B21/B19</f>
        <v>0.1460575408</v>
      </c>
    </row>
    <row r="23" ht="15.75" customHeight="1"/>
    <row r="24" ht="15.75" customHeight="1">
      <c r="A24" s="26" t="s">
        <v>150</v>
      </c>
      <c r="B24" s="27" t="s">
        <v>190</v>
      </c>
    </row>
    <row r="25" ht="15.75" customHeight="1">
      <c r="A25" s="28" t="s">
        <v>152</v>
      </c>
      <c r="B25" s="16">
        <f>SUMIF('Raw Data'!J:J,'Raw Data'!J2,'Raw Data'!Z:Z)</f>
        <v>26681.95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  <col customWidth="1" min="7" max="7" width="68.88"/>
    <col customWidth="1" min="8" max="8" width="9.63"/>
    <col customWidth="1" min="9" max="9" width="13.25"/>
    <col customWidth="1" min="10" max="13" width="13.0"/>
  </cols>
  <sheetData>
    <row r="3">
      <c r="G3" s="29" t="s">
        <v>191</v>
      </c>
    </row>
    <row r="4">
      <c r="H4" s="7" t="s">
        <v>192</v>
      </c>
      <c r="I4" s="7" t="s">
        <v>193</v>
      </c>
    </row>
    <row r="5">
      <c r="G5" s="7" t="s">
        <v>194</v>
      </c>
      <c r="H5" s="7" t="s">
        <v>195</v>
      </c>
      <c r="I5" s="7" t="s">
        <v>35</v>
      </c>
    </row>
    <row r="6">
      <c r="H6" s="7" t="s">
        <v>196</v>
      </c>
      <c r="I6" s="7" t="s">
        <v>52</v>
      </c>
    </row>
    <row r="7">
      <c r="H7" s="7" t="s">
        <v>197</v>
      </c>
      <c r="I7" s="7" t="s">
        <v>87</v>
      </c>
    </row>
    <row r="8">
      <c r="H8" s="7" t="s">
        <v>198</v>
      </c>
      <c r="I8" s="7" t="s">
        <v>107</v>
      </c>
    </row>
    <row r="9">
      <c r="H9" s="7" t="s">
        <v>199</v>
      </c>
      <c r="I9" s="7" t="s">
        <v>118</v>
      </c>
    </row>
    <row r="10">
      <c r="H10" s="7" t="s">
        <v>200</v>
      </c>
      <c r="I10" s="7" t="s">
        <v>201</v>
      </c>
    </row>
    <row r="12">
      <c r="G12" s="7" t="s">
        <v>202</v>
      </c>
    </row>
    <row r="13">
      <c r="G13" s="7" t="s">
        <v>203</v>
      </c>
    </row>
    <row r="15">
      <c r="G15" s="29" t="s">
        <v>204</v>
      </c>
    </row>
    <row r="17">
      <c r="G17" s="7" t="s">
        <v>205</v>
      </c>
    </row>
    <row r="18">
      <c r="G18" s="7" t="s">
        <v>206</v>
      </c>
    </row>
    <row r="20">
      <c r="G20" s="29" t="s">
        <v>207</v>
      </c>
    </row>
    <row r="21" ht="15.75" customHeight="1"/>
    <row r="22" ht="15.75" customHeight="1">
      <c r="G22" s="7" t="s">
        <v>208</v>
      </c>
    </row>
    <row r="23" ht="15.75" customHeight="1"/>
    <row r="24" ht="15.75" customHeight="1">
      <c r="G24" s="29" t="s">
        <v>209</v>
      </c>
    </row>
    <row r="25" ht="15.75" customHeight="1"/>
    <row r="26" ht="15.75" customHeight="1">
      <c r="G26" s="29" t="s">
        <v>210</v>
      </c>
    </row>
    <row r="27" ht="15.75" customHeight="1">
      <c r="H27" s="30" t="s">
        <v>31</v>
      </c>
      <c r="I27" s="30" t="s">
        <v>56</v>
      </c>
      <c r="J27" s="31" t="s">
        <v>211</v>
      </c>
    </row>
    <row r="28" ht="15.75" customHeight="1">
      <c r="H28" s="32" t="s">
        <v>31</v>
      </c>
      <c r="I28" s="32" t="s">
        <v>32</v>
      </c>
      <c r="J28" s="33" t="s">
        <v>211</v>
      </c>
    </row>
    <row r="29" ht="15.75" customHeight="1">
      <c r="H29" s="34" t="s">
        <v>31</v>
      </c>
      <c r="I29" s="34" t="s">
        <v>85</v>
      </c>
      <c r="J29" s="35" t="s">
        <v>211</v>
      </c>
    </row>
    <row r="30" ht="15.75" customHeight="1"/>
    <row r="31" ht="15.75" customHeight="1"/>
    <row r="32" ht="15.75" customHeight="1">
      <c r="G32" s="7" t="s">
        <v>212</v>
      </c>
      <c r="H32" s="36"/>
      <c r="I32" s="37" t="s">
        <v>35</v>
      </c>
      <c r="J32" s="37" t="s">
        <v>52</v>
      </c>
      <c r="K32" s="37" t="s">
        <v>87</v>
      </c>
      <c r="L32" s="37" t="s">
        <v>107</v>
      </c>
      <c r="M32" s="38" t="s">
        <v>118</v>
      </c>
    </row>
    <row r="33" ht="15.75" customHeight="1">
      <c r="H33" s="39" t="s">
        <v>56</v>
      </c>
      <c r="I33" s="40" t="s">
        <v>213</v>
      </c>
      <c r="M33" s="41"/>
    </row>
    <row r="34" ht="15.75" customHeight="1">
      <c r="H34" s="39" t="s">
        <v>32</v>
      </c>
      <c r="M34" s="41"/>
    </row>
    <row r="35" ht="15.75" customHeight="1">
      <c r="H35" s="42" t="s">
        <v>85</v>
      </c>
      <c r="I35" s="43"/>
      <c r="J35" s="43"/>
      <c r="K35" s="43"/>
      <c r="L35" s="43"/>
      <c r="M35" s="44"/>
    </row>
    <row r="36" ht="15.75" customHeight="1"/>
    <row r="37" ht="15.75" customHeight="1"/>
    <row r="38" ht="15.75" customHeight="1">
      <c r="G38" s="7" t="s">
        <v>214</v>
      </c>
    </row>
    <row r="39" ht="15.75" customHeight="1"/>
    <row r="40" ht="15.75" customHeight="1"/>
    <row r="41" ht="15.75" customHeight="1"/>
    <row r="42" ht="15.75" customHeight="1"/>
    <row r="43" ht="15.75" customHeight="1">
      <c r="G43" s="7" t="s">
        <v>215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33:M3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0"/>
    <col customWidth="1" min="2" max="2" width="14.0"/>
    <col customWidth="1" min="3" max="4" width="7.63"/>
    <col customWidth="1" min="5" max="5" width="10.5"/>
    <col customWidth="1" min="6" max="8" width="9.25"/>
  </cols>
  <sheetData>
    <row r="1">
      <c r="A1" s="1" t="s">
        <v>216</v>
      </c>
      <c r="B1" s="1" t="s">
        <v>217</v>
      </c>
    </row>
    <row r="2">
      <c r="A2" s="7" t="s">
        <v>31</v>
      </c>
      <c r="B2" s="7" t="s">
        <v>153</v>
      </c>
      <c r="C2" s="7">
        <f t="shared" ref="C2:C14" si="1">COUNTIF($A$2:A2,A2)</f>
        <v>1</v>
      </c>
      <c r="E2" s="45" t="s">
        <v>8</v>
      </c>
      <c r="F2" s="46" t="s">
        <v>218</v>
      </c>
      <c r="G2" s="46" t="s">
        <v>219</v>
      </c>
      <c r="H2" s="47" t="s">
        <v>220</v>
      </c>
    </row>
    <row r="3">
      <c r="A3" s="7" t="s">
        <v>51</v>
      </c>
      <c r="B3" s="7" t="s">
        <v>156</v>
      </c>
      <c r="C3" s="7">
        <f t="shared" si="1"/>
        <v>1</v>
      </c>
      <c r="E3" s="48" t="s">
        <v>31</v>
      </c>
      <c r="F3" s="49"/>
      <c r="G3" s="49"/>
      <c r="H3" s="50"/>
    </row>
    <row r="4">
      <c r="A4" s="7" t="s">
        <v>31</v>
      </c>
      <c r="B4" s="7" t="s">
        <v>158</v>
      </c>
      <c r="C4" s="7">
        <f t="shared" si="1"/>
        <v>2</v>
      </c>
      <c r="E4" s="51" t="s">
        <v>112</v>
      </c>
      <c r="F4" s="52"/>
      <c r="G4" s="52"/>
      <c r="H4" s="53"/>
    </row>
    <row r="5">
      <c r="A5" s="7" t="s">
        <v>80</v>
      </c>
      <c r="C5" s="7">
        <f t="shared" si="1"/>
        <v>1</v>
      </c>
    </row>
    <row r="6">
      <c r="A6" s="7" t="s">
        <v>31</v>
      </c>
      <c r="C6" s="7">
        <f t="shared" si="1"/>
        <v>3</v>
      </c>
    </row>
    <row r="7">
      <c r="A7" s="7" t="s">
        <v>31</v>
      </c>
      <c r="B7" s="7" t="s">
        <v>164</v>
      </c>
      <c r="C7" s="7">
        <f t="shared" si="1"/>
        <v>4</v>
      </c>
    </row>
    <row r="8">
      <c r="A8" s="7" t="s">
        <v>112</v>
      </c>
      <c r="B8" s="7" t="s">
        <v>170</v>
      </c>
      <c r="C8" s="7">
        <f t="shared" si="1"/>
        <v>1</v>
      </c>
    </row>
    <row r="9">
      <c r="A9" s="7" t="s">
        <v>115</v>
      </c>
      <c r="C9" s="7">
        <f t="shared" si="1"/>
        <v>1</v>
      </c>
    </row>
    <row r="10">
      <c r="A10" s="7" t="s">
        <v>112</v>
      </c>
      <c r="B10" s="7" t="s">
        <v>119</v>
      </c>
      <c r="C10" s="7">
        <f t="shared" si="1"/>
        <v>2</v>
      </c>
    </row>
    <row r="11">
      <c r="A11" s="7" t="s">
        <v>121</v>
      </c>
      <c r="C11" s="7">
        <f t="shared" si="1"/>
        <v>1</v>
      </c>
    </row>
    <row r="12">
      <c r="A12" s="7" t="s">
        <v>124</v>
      </c>
      <c r="C12" s="7">
        <f t="shared" si="1"/>
        <v>1</v>
      </c>
    </row>
    <row r="13">
      <c r="A13" s="7" t="s">
        <v>146</v>
      </c>
      <c r="C13" s="7">
        <f t="shared" si="1"/>
        <v>1</v>
      </c>
    </row>
    <row r="14">
      <c r="A14" s="7" t="s">
        <v>149</v>
      </c>
      <c r="C14" s="7">
        <f t="shared" si="1"/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4">
    <cfRule type="expression" dxfId="0" priority="1">
      <formula>AND($L2=250,$P2&lt;5)</formula>
    </cfRule>
  </conditionalFormatting>
  <printOptions/>
  <pageMargins bottom="0.75" footer="0.0" header="0.0" left="0.7" right="0.7" top="0.75"/>
  <pageSetup orientation="portrait"/>
  <drawing r:id="rId1"/>
</worksheet>
</file>