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s\source\схем\ЧерниковаЛаб2\"/>
    </mc:Choice>
  </mc:AlternateContent>
  <bookViews>
    <workbookView xWindow="0" yWindow="0" windowWidth="23040" windowHeight="9192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2" l="1"/>
  <c r="I9" i="2"/>
  <c r="I8" i="2"/>
  <c r="I5" i="2"/>
  <c r="I6" i="2"/>
  <c r="I7" i="2"/>
  <c r="I4" i="2"/>
  <c r="I3" i="2"/>
  <c r="I2" i="2"/>
  <c r="H2" i="2"/>
  <c r="H3" i="2"/>
  <c r="H4" i="2"/>
  <c r="H7" i="2"/>
  <c r="H6" i="2"/>
  <c r="H5" i="2"/>
  <c r="H8" i="2"/>
  <c r="H9" i="2"/>
  <c r="H10" i="2"/>
  <c r="G10" i="2"/>
  <c r="G9" i="2"/>
  <c r="G8" i="2"/>
  <c r="G5" i="2"/>
  <c r="G6" i="2"/>
  <c r="G7" i="2"/>
  <c r="G4" i="2"/>
  <c r="G3" i="2"/>
  <c r="G2" i="2"/>
  <c r="F2" i="2"/>
  <c r="F3" i="2"/>
  <c r="F4" i="2"/>
  <c r="F7" i="2"/>
  <c r="F6" i="2"/>
  <c r="F5" i="2"/>
  <c r="F8" i="2"/>
  <c r="F9" i="2"/>
  <c r="F10" i="2"/>
  <c r="E10" i="2"/>
  <c r="E9" i="2"/>
  <c r="E8" i="2"/>
  <c r="E5" i="2"/>
  <c r="E6" i="2"/>
  <c r="E7" i="2"/>
  <c r="E4" i="2"/>
  <c r="E3" i="2"/>
  <c r="E2" i="2"/>
  <c r="D8" i="2"/>
  <c r="D9" i="2"/>
  <c r="D10" i="2"/>
  <c r="D7" i="2"/>
  <c r="D6" i="2"/>
  <c r="D5" i="2"/>
  <c r="D2" i="2"/>
  <c r="D3" i="2"/>
  <c r="D4" i="2"/>
  <c r="C4" i="2"/>
  <c r="C3" i="2"/>
  <c r="C2" i="2"/>
  <c r="C8" i="2"/>
  <c r="C10" i="2"/>
  <c r="C9" i="2"/>
  <c r="B9" i="2"/>
  <c r="B8" i="2"/>
  <c r="B10" i="2"/>
  <c r="B4" i="2"/>
  <c r="B3" i="2"/>
  <c r="B2" i="2"/>
  <c r="B5" i="2"/>
  <c r="B6" i="2"/>
  <c r="B7" i="2"/>
  <c r="C7" i="2"/>
  <c r="C6" i="2"/>
  <c r="C5" i="2"/>
  <c r="C7" i="1"/>
  <c r="C10" i="1"/>
  <c r="C4" i="1"/>
  <c r="B4" i="1"/>
  <c r="B7" i="1"/>
  <c r="B10" i="1"/>
  <c r="D4" i="1"/>
  <c r="D10" i="1"/>
  <c r="D7" i="1"/>
  <c r="E4" i="1"/>
  <c r="E7" i="1"/>
  <c r="E10" i="1"/>
  <c r="F10" i="1"/>
  <c r="F4" i="1"/>
  <c r="F8" i="1"/>
  <c r="G4" i="1"/>
  <c r="G10" i="1"/>
  <c r="H10" i="1"/>
  <c r="H4" i="1"/>
  <c r="I4" i="1"/>
  <c r="I10" i="1"/>
  <c r="I7" i="1"/>
  <c r="G7" i="1"/>
  <c r="H7" i="1"/>
  <c r="F7" i="1"/>
</calcChain>
</file>

<file path=xl/sharedStrings.xml><?xml version="1.0" encoding="utf-8"?>
<sst xmlns="http://schemas.openxmlformats.org/spreadsheetml/2006/main" count="48" uniqueCount="36">
  <si>
    <t>Uc/R1,C1</t>
  </si>
  <si>
    <t>Uc/R1,C2</t>
  </si>
  <si>
    <t>Uc/R1,C3</t>
  </si>
  <si>
    <t>Uc/R2,C1</t>
  </si>
  <si>
    <t>Uc/R2,C2</t>
  </si>
  <si>
    <t>Uc/R2,C3</t>
  </si>
  <si>
    <t>Uc/R3,C1</t>
  </si>
  <si>
    <t>Uc/R3,C2</t>
  </si>
  <si>
    <t>Uc/R3,C3</t>
  </si>
  <si>
    <t>0,5кГц</t>
  </si>
  <si>
    <t>1кГц</t>
  </si>
  <si>
    <t>1,5кГц</t>
  </si>
  <si>
    <t>2кГц</t>
  </si>
  <si>
    <t>2,5кГц</t>
  </si>
  <si>
    <t>3кГц</t>
  </si>
  <si>
    <t>3,5кГц</t>
  </si>
  <si>
    <t>5кГц</t>
  </si>
  <si>
    <t>Частота напряжения</t>
  </si>
  <si>
    <r>
      <t>R1=1k</t>
    </r>
    <r>
      <rPr>
        <sz val="16"/>
        <color theme="1"/>
        <rFont val="Calibri"/>
        <family val="2"/>
      </rPr>
      <t>Ω</t>
    </r>
  </si>
  <si>
    <r>
      <t>R2=1,4k</t>
    </r>
    <r>
      <rPr>
        <sz val="16"/>
        <color theme="1"/>
        <rFont val="Calibri"/>
        <family val="2"/>
      </rPr>
      <t>Ω</t>
    </r>
  </si>
  <si>
    <r>
      <t>R2=1,8 k</t>
    </r>
    <r>
      <rPr>
        <sz val="16"/>
        <color theme="1"/>
        <rFont val="Calibri"/>
        <family val="2"/>
      </rPr>
      <t>Ω</t>
    </r>
  </si>
  <si>
    <r>
      <t>C3=1</t>
    </r>
    <r>
      <rPr>
        <sz val="16"/>
        <color theme="1"/>
        <rFont val="Calibri"/>
        <family val="2"/>
      </rPr>
      <t>μ</t>
    </r>
    <r>
      <rPr>
        <sz val="16"/>
        <color theme="1"/>
        <rFont val="Times New Roman"/>
        <family val="1"/>
      </rPr>
      <t>F</t>
    </r>
  </si>
  <si>
    <r>
      <t>U</t>
    </r>
    <r>
      <rPr>
        <sz val="11"/>
        <color theme="1"/>
        <rFont val="Times New Roman"/>
        <family val="1"/>
      </rPr>
      <t>L</t>
    </r>
    <r>
      <rPr>
        <sz val="16"/>
        <color theme="1"/>
        <rFont val="Times New Roman"/>
        <family val="1"/>
      </rPr>
      <t>/R1,L1</t>
    </r>
  </si>
  <si>
    <r>
      <t>U</t>
    </r>
    <r>
      <rPr>
        <sz val="12"/>
        <color theme="1"/>
        <rFont val="Times New Roman"/>
        <family val="1"/>
      </rPr>
      <t>L</t>
    </r>
    <r>
      <rPr>
        <sz val="16"/>
        <color theme="1"/>
        <rFont val="Times New Roman"/>
        <family val="1"/>
      </rPr>
      <t>/R1,L2</t>
    </r>
  </si>
  <si>
    <r>
      <t>U</t>
    </r>
    <r>
      <rPr>
        <sz val="12"/>
        <color theme="1"/>
        <rFont val="Times New Roman"/>
        <family val="1"/>
      </rPr>
      <t>L</t>
    </r>
    <r>
      <rPr>
        <sz val="16"/>
        <color theme="1"/>
        <rFont val="Times New Roman"/>
        <family val="1"/>
      </rPr>
      <t>/R1,L3</t>
    </r>
  </si>
  <si>
    <r>
      <t>U</t>
    </r>
    <r>
      <rPr>
        <sz val="11"/>
        <color theme="1"/>
        <rFont val="Times New Roman"/>
        <family val="1"/>
      </rPr>
      <t>L</t>
    </r>
    <r>
      <rPr>
        <sz val="16"/>
        <color theme="1"/>
        <rFont val="Times New Roman"/>
        <family val="1"/>
      </rPr>
      <t>/R2,L1</t>
    </r>
  </si>
  <si>
    <r>
      <t>U</t>
    </r>
    <r>
      <rPr>
        <sz val="11"/>
        <color theme="1"/>
        <rFont val="Times New Roman"/>
        <family val="1"/>
      </rPr>
      <t>L</t>
    </r>
    <r>
      <rPr>
        <sz val="16"/>
        <color theme="1"/>
        <rFont val="Times New Roman"/>
        <family val="1"/>
      </rPr>
      <t>/R2,L2</t>
    </r>
  </si>
  <si>
    <r>
      <t>U</t>
    </r>
    <r>
      <rPr>
        <sz val="10"/>
        <color theme="1"/>
        <rFont val="Times New Roman"/>
        <family val="1"/>
      </rPr>
      <t>L</t>
    </r>
    <r>
      <rPr>
        <sz val="16"/>
        <color theme="1"/>
        <rFont val="Times New Roman"/>
        <family val="1"/>
      </rPr>
      <t>/R2,L3</t>
    </r>
  </si>
  <si>
    <r>
      <t>U</t>
    </r>
    <r>
      <rPr>
        <sz val="11"/>
        <color theme="1"/>
        <rFont val="Times New Roman"/>
        <family val="1"/>
      </rPr>
      <t>L</t>
    </r>
    <r>
      <rPr>
        <sz val="16"/>
        <color theme="1"/>
        <rFont val="Times New Roman"/>
        <family val="1"/>
      </rPr>
      <t>/R3,L1</t>
    </r>
  </si>
  <si>
    <r>
      <t>U</t>
    </r>
    <r>
      <rPr>
        <sz val="11"/>
        <color theme="1"/>
        <rFont val="Times New Roman"/>
        <family val="1"/>
      </rPr>
      <t>L</t>
    </r>
    <r>
      <rPr>
        <sz val="16"/>
        <color theme="1"/>
        <rFont val="Times New Roman"/>
        <family val="1"/>
      </rPr>
      <t>/R3,L2</t>
    </r>
  </si>
  <si>
    <r>
      <t>U</t>
    </r>
    <r>
      <rPr>
        <sz val="12"/>
        <color theme="1"/>
        <rFont val="Times New Roman"/>
        <family val="1"/>
      </rPr>
      <t>L</t>
    </r>
    <r>
      <rPr>
        <sz val="16"/>
        <color theme="1"/>
        <rFont val="Times New Roman"/>
        <family val="1"/>
      </rPr>
      <t>/R3,L3</t>
    </r>
  </si>
  <si>
    <t>L1=3mH</t>
  </si>
  <si>
    <t>L2=5mH</t>
  </si>
  <si>
    <t>L3=8mH</t>
  </si>
  <si>
    <t>C1=1nF</t>
  </si>
  <si>
    <t>C2=100nF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</si>
</sst>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"/>
  </numFmts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6"/>
      <color theme="1"/>
      <name val="Times New Roman"/>
      <family val="1"/>
    </font>
    <font>
      <sz val="16"/>
      <color theme="1"/>
      <name val="Calibri"/>
      <family val="2"/>
      <charset val="204"/>
      <scheme val="minor"/>
    </font>
    <font>
      <sz val="16"/>
      <color theme="1"/>
      <name val="Calibri"/>
      <family val="2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/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9" fontId="4" fillId="0" borderId="0" xfId="0" applyNumberFormat="1" applyFont="1" applyAlignment="1">
      <alignment horizontal="center" vertical="center"/>
    </xf>
    <xf numFmtId="169" fontId="4" fillId="0" borderId="0" xfId="0" applyNumberFormat="1" applyFont="1"/>
    <xf numFmtId="169" fontId="4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Uc/R</a:t>
            </a:r>
            <a:r>
              <a:rPr lang="ru-RU"/>
              <a:t>2</a:t>
            </a:r>
            <a:r>
              <a:rPr lang="en-US"/>
              <a:t>,C</a:t>
            </a:r>
            <a:r>
              <a:rPr lang="ru-RU"/>
              <a:t>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Лист1!$A$7</c:f>
              <c:strCache>
                <c:ptCount val="1"/>
                <c:pt idx="0">
                  <c:v>Uc/R2,C3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Лист1!$B$1:$I$1</c:f>
              <c:strCache>
                <c:ptCount val="8"/>
                <c:pt idx="0">
                  <c:v>0,5кГц</c:v>
                </c:pt>
                <c:pt idx="1">
                  <c:v>1кГц</c:v>
                </c:pt>
                <c:pt idx="2">
                  <c:v>1,5кГц</c:v>
                </c:pt>
                <c:pt idx="3">
                  <c:v>2кГц</c:v>
                </c:pt>
                <c:pt idx="4">
                  <c:v>2,5кГц</c:v>
                </c:pt>
                <c:pt idx="5">
                  <c:v>3кГц</c:v>
                </c:pt>
                <c:pt idx="6">
                  <c:v>3,5кГц</c:v>
                </c:pt>
                <c:pt idx="7">
                  <c:v>5кГц</c:v>
                </c:pt>
              </c:strCache>
            </c:strRef>
          </c:cat>
          <c:val>
            <c:numRef>
              <c:f>Лист1!$B$7:$I$7</c:f>
              <c:numCache>
                <c:formatCode>0.000</c:formatCode>
                <c:ptCount val="8"/>
                <c:pt idx="0">
                  <c:v>0.26212200000000002</c:v>
                </c:pt>
                <c:pt idx="1">
                  <c:v>0.131913</c:v>
                </c:pt>
                <c:pt idx="2">
                  <c:v>8.8050000000000003E-2</c:v>
                </c:pt>
                <c:pt idx="3">
                  <c:v>6.6064999999999999E-2</c:v>
                </c:pt>
                <c:pt idx="4">
                  <c:v>5.2863E-2</c:v>
                </c:pt>
                <c:pt idx="5">
                  <c:v>4.4057000000000006E-2</c:v>
                </c:pt>
                <c:pt idx="6">
                  <c:v>3.6764999999999999E-2</c:v>
                </c:pt>
                <c:pt idx="7">
                  <c:v>2.6438E-2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04-4F1B-9A2E-994B2A30A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593391"/>
        <c:axId val="2118587151"/>
      </c:lineChart>
      <c:catAx>
        <c:axId val="2118593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587151"/>
        <c:crosses val="autoZero"/>
        <c:auto val="1"/>
        <c:lblAlgn val="ctr"/>
        <c:lblOffset val="100"/>
        <c:noMultiLvlLbl val="0"/>
      </c:catAx>
      <c:valAx>
        <c:axId val="211858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593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27559055118109"/>
          <c:y val="0.12962962962962962"/>
          <c:w val="0.70020625546806647"/>
          <c:h val="0.743503207932341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Лист2!$B$1</c:f>
              <c:strCache>
                <c:ptCount val="1"/>
                <c:pt idx="0">
                  <c:v>0,5кГц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Лист2!$A$2:$A$10</c:f>
              <c:strCache>
                <c:ptCount val="9"/>
                <c:pt idx="0">
                  <c:v>UL/R1,L1</c:v>
                </c:pt>
                <c:pt idx="1">
                  <c:v>UL/R1,L2</c:v>
                </c:pt>
                <c:pt idx="2">
                  <c:v>UL/R1,L3</c:v>
                </c:pt>
                <c:pt idx="3">
                  <c:v>UL/R2,L1</c:v>
                </c:pt>
                <c:pt idx="4">
                  <c:v>UL/R2,L2</c:v>
                </c:pt>
                <c:pt idx="5">
                  <c:v>UL/R2,L3</c:v>
                </c:pt>
                <c:pt idx="6">
                  <c:v>UL/R3,L1</c:v>
                </c:pt>
                <c:pt idx="7">
                  <c:v>UL/R3,L2</c:v>
                </c:pt>
                <c:pt idx="8">
                  <c:v>UL/R3,L3</c:v>
                </c:pt>
              </c:strCache>
            </c:strRef>
          </c:cat>
          <c:val>
            <c:numRef>
              <c:f>Лист2!$B$2:$B$10</c:f>
              <c:numCache>
                <c:formatCode>0.000</c:formatCode>
                <c:ptCount val="9"/>
                <c:pt idx="0">
                  <c:v>9.4549999999999999E-3</c:v>
                </c:pt>
                <c:pt idx="1">
                  <c:v>1.5758000000000001E-2</c:v>
                </c:pt>
                <c:pt idx="2">
                  <c:v>2.5212000000000002E-2</c:v>
                </c:pt>
                <c:pt idx="3">
                  <c:v>7.8790000000000006E-3</c:v>
                </c:pt>
                <c:pt idx="4">
                  <c:v>1.3132E-2</c:v>
                </c:pt>
                <c:pt idx="5">
                  <c:v>2.1010000000000001E-2</c:v>
                </c:pt>
                <c:pt idx="6">
                  <c:v>6.7539999999999996E-3</c:v>
                </c:pt>
                <c:pt idx="7">
                  <c:v>1.1256E-2</c:v>
                </c:pt>
                <c:pt idx="8">
                  <c:v>1.8009000000000001E-2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71E-4F13-952C-9C7204DD9434}"/>
            </c:ext>
          </c:extLst>
        </c:ser>
        <c:ser>
          <c:idx val="1"/>
          <c:order val="1"/>
          <c:tx>
            <c:strRef>
              <c:f>Лист2!$C$1</c:f>
              <c:strCache>
                <c:ptCount val="1"/>
                <c:pt idx="0">
                  <c:v>1кГц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Лист2!$A$2:$A$10</c:f>
              <c:strCache>
                <c:ptCount val="9"/>
                <c:pt idx="0">
                  <c:v>UL/R1,L1</c:v>
                </c:pt>
                <c:pt idx="1">
                  <c:v>UL/R1,L2</c:v>
                </c:pt>
                <c:pt idx="2">
                  <c:v>UL/R1,L3</c:v>
                </c:pt>
                <c:pt idx="3">
                  <c:v>UL/R2,L1</c:v>
                </c:pt>
                <c:pt idx="4">
                  <c:v>UL/R2,L2</c:v>
                </c:pt>
                <c:pt idx="5">
                  <c:v>UL/R2,L3</c:v>
                </c:pt>
                <c:pt idx="6">
                  <c:v>UL/R3,L1</c:v>
                </c:pt>
                <c:pt idx="7">
                  <c:v>UL/R3,L2</c:v>
                </c:pt>
                <c:pt idx="8">
                  <c:v>UL/R3,L3</c:v>
                </c:pt>
              </c:strCache>
            </c:strRef>
          </c:cat>
          <c:val>
            <c:numRef>
              <c:f>Лист2!$C$2:$C$10</c:f>
              <c:numCache>
                <c:formatCode>0.000</c:formatCode>
                <c:ptCount val="9"/>
                <c:pt idx="0">
                  <c:v>1.8908999999999999E-2</c:v>
                </c:pt>
                <c:pt idx="1">
                  <c:v>3.1512999999999999E-2</c:v>
                </c:pt>
                <c:pt idx="2">
                  <c:v>5.0411000000000004E-2</c:v>
                </c:pt>
                <c:pt idx="3">
                  <c:v>1.5758000000000001E-2</c:v>
                </c:pt>
                <c:pt idx="4">
                  <c:v>2.6262000000000001E-2</c:v>
                </c:pt>
                <c:pt idx="5">
                  <c:v>4.2014000000000003E-2</c:v>
                </c:pt>
                <c:pt idx="6">
                  <c:v>1.3507E-2</c:v>
                </c:pt>
                <c:pt idx="7">
                  <c:v>2.2511E-2</c:v>
                </c:pt>
                <c:pt idx="8">
                  <c:v>3.6014000000000004E-2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71E-4F13-952C-9C7204DD9434}"/>
            </c:ext>
          </c:extLst>
        </c:ser>
        <c:ser>
          <c:idx val="2"/>
          <c:order val="2"/>
          <c:tx>
            <c:strRef>
              <c:f>Лист2!$D$1</c:f>
              <c:strCache>
                <c:ptCount val="1"/>
                <c:pt idx="0">
                  <c:v>1,5кГц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Лист2!$A$2:$A$10</c:f>
              <c:strCache>
                <c:ptCount val="9"/>
                <c:pt idx="0">
                  <c:v>UL/R1,L1</c:v>
                </c:pt>
                <c:pt idx="1">
                  <c:v>UL/R1,L2</c:v>
                </c:pt>
                <c:pt idx="2">
                  <c:v>UL/R1,L3</c:v>
                </c:pt>
                <c:pt idx="3">
                  <c:v>UL/R2,L1</c:v>
                </c:pt>
                <c:pt idx="4">
                  <c:v>UL/R2,L2</c:v>
                </c:pt>
                <c:pt idx="5">
                  <c:v>UL/R2,L3</c:v>
                </c:pt>
                <c:pt idx="6">
                  <c:v>UL/R3,L1</c:v>
                </c:pt>
                <c:pt idx="7">
                  <c:v>UL/R3,L2</c:v>
                </c:pt>
                <c:pt idx="8">
                  <c:v>UL/R3,L3</c:v>
                </c:pt>
              </c:strCache>
            </c:strRef>
          </c:cat>
          <c:val>
            <c:numRef>
              <c:f>Лист2!$D$2:$D$10</c:f>
              <c:numCache>
                <c:formatCode>0.000</c:formatCode>
                <c:ptCount val="9"/>
                <c:pt idx="0">
                  <c:v>2.8362999999999999E-2</c:v>
                </c:pt>
                <c:pt idx="1">
                  <c:v>4.7262999999999999E-2</c:v>
                </c:pt>
                <c:pt idx="2">
                  <c:v>7.5587000000000001E-2</c:v>
                </c:pt>
                <c:pt idx="3">
                  <c:v>2.3636000000000001E-2</c:v>
                </c:pt>
                <c:pt idx="4">
                  <c:v>3.9389E-2</c:v>
                </c:pt>
                <c:pt idx="5">
                  <c:v>6.3003000000000003E-2</c:v>
                </c:pt>
                <c:pt idx="6">
                  <c:v>2.0260000000000004E-2</c:v>
                </c:pt>
                <c:pt idx="7">
                  <c:v>3.3764000000000002E-2</c:v>
                </c:pt>
                <c:pt idx="8">
                  <c:v>5.4010000000000002E-2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71E-4F13-952C-9C7204DD9434}"/>
            </c:ext>
          </c:extLst>
        </c:ser>
        <c:ser>
          <c:idx val="3"/>
          <c:order val="3"/>
          <c:tx>
            <c:strRef>
              <c:f>Лист2!$E$1</c:f>
              <c:strCache>
                <c:ptCount val="1"/>
                <c:pt idx="0">
                  <c:v>2кГц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Лист2!$A$2:$A$10</c:f>
              <c:strCache>
                <c:ptCount val="9"/>
                <c:pt idx="0">
                  <c:v>UL/R1,L1</c:v>
                </c:pt>
                <c:pt idx="1">
                  <c:v>UL/R1,L2</c:v>
                </c:pt>
                <c:pt idx="2">
                  <c:v>UL/R1,L3</c:v>
                </c:pt>
                <c:pt idx="3">
                  <c:v>UL/R2,L1</c:v>
                </c:pt>
                <c:pt idx="4">
                  <c:v>UL/R2,L2</c:v>
                </c:pt>
                <c:pt idx="5">
                  <c:v>UL/R2,L3</c:v>
                </c:pt>
                <c:pt idx="6">
                  <c:v>UL/R3,L1</c:v>
                </c:pt>
                <c:pt idx="7">
                  <c:v>UL/R3,L2</c:v>
                </c:pt>
                <c:pt idx="8">
                  <c:v>UL/R3,L3</c:v>
                </c:pt>
              </c:strCache>
            </c:strRef>
          </c:cat>
          <c:val>
            <c:numRef>
              <c:f>Лист2!$E$2:$E$10</c:f>
              <c:numCache>
                <c:formatCode>0.000</c:formatCode>
                <c:ptCount val="9"/>
                <c:pt idx="0">
                  <c:v>3.7814E-2</c:v>
                </c:pt>
                <c:pt idx="1">
                  <c:v>6.3000300000000009E-2</c:v>
                </c:pt>
                <c:pt idx="2">
                  <c:v>0.10072700000000001</c:v>
                </c:pt>
                <c:pt idx="3">
                  <c:v>3.1512999999999999E-2</c:v>
                </c:pt>
                <c:pt idx="4">
                  <c:v>5.2510000000000001E-2</c:v>
                </c:pt>
                <c:pt idx="5">
                  <c:v>8.3971999999999991E-2</c:v>
                </c:pt>
                <c:pt idx="6">
                  <c:v>2.7012000000000001E-2</c:v>
                </c:pt>
                <c:pt idx="7">
                  <c:v>4.5012999999999997E-2</c:v>
                </c:pt>
                <c:pt idx="8">
                  <c:v>7.1992E-2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71E-4F13-952C-9C7204DD9434}"/>
            </c:ext>
          </c:extLst>
        </c:ser>
        <c:ser>
          <c:idx val="4"/>
          <c:order val="4"/>
          <c:tx>
            <c:strRef>
              <c:f>Лист2!$F$1</c:f>
              <c:strCache>
                <c:ptCount val="1"/>
                <c:pt idx="0">
                  <c:v>2,5кГц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Лист2!$A$2:$A$10</c:f>
              <c:strCache>
                <c:ptCount val="9"/>
                <c:pt idx="0">
                  <c:v>UL/R1,L1</c:v>
                </c:pt>
                <c:pt idx="1">
                  <c:v>UL/R1,L2</c:v>
                </c:pt>
                <c:pt idx="2">
                  <c:v>UL/R1,L3</c:v>
                </c:pt>
                <c:pt idx="3">
                  <c:v>UL/R2,L1</c:v>
                </c:pt>
                <c:pt idx="4">
                  <c:v>UL/R2,L2</c:v>
                </c:pt>
                <c:pt idx="5">
                  <c:v>UL/R2,L3</c:v>
                </c:pt>
                <c:pt idx="6">
                  <c:v>UL/R3,L1</c:v>
                </c:pt>
                <c:pt idx="7">
                  <c:v>UL/R3,L2</c:v>
                </c:pt>
                <c:pt idx="8">
                  <c:v>UL/R3,L3</c:v>
                </c:pt>
              </c:strCache>
            </c:strRef>
          </c:cat>
          <c:val>
            <c:numRef>
              <c:f>Лист2!$F$2:$F$10</c:f>
              <c:numCache>
                <c:formatCode>0.000</c:formatCode>
                <c:ptCount val="9"/>
                <c:pt idx="0">
                  <c:v>4.7262999999999999E-2</c:v>
                </c:pt>
                <c:pt idx="1">
                  <c:v>7.8731999999999996E-2</c:v>
                </c:pt>
                <c:pt idx="2">
                  <c:v>0.12581900000000001</c:v>
                </c:pt>
                <c:pt idx="3">
                  <c:v>3.9389E-2</c:v>
                </c:pt>
                <c:pt idx="4">
                  <c:v>6.5625000000000003E-2</c:v>
                </c:pt>
                <c:pt idx="5">
                  <c:v>0.10491200000000001</c:v>
                </c:pt>
                <c:pt idx="6">
                  <c:v>3.3764000000000002E-2</c:v>
                </c:pt>
                <c:pt idx="7">
                  <c:v>5.6258000000000002E-2</c:v>
                </c:pt>
                <c:pt idx="8">
                  <c:v>8.9957999999999996E-2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71E-4F13-952C-9C7204DD9434}"/>
            </c:ext>
          </c:extLst>
        </c:ser>
        <c:ser>
          <c:idx val="5"/>
          <c:order val="5"/>
          <c:tx>
            <c:strRef>
              <c:f>Лист2!$G$1</c:f>
              <c:strCache>
                <c:ptCount val="1"/>
                <c:pt idx="0">
                  <c:v>3кГц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Лист2!$A$2:$A$10</c:f>
              <c:strCache>
                <c:ptCount val="9"/>
                <c:pt idx="0">
                  <c:v>UL/R1,L1</c:v>
                </c:pt>
                <c:pt idx="1">
                  <c:v>UL/R1,L2</c:v>
                </c:pt>
                <c:pt idx="2">
                  <c:v>UL/R1,L3</c:v>
                </c:pt>
                <c:pt idx="3">
                  <c:v>UL/R2,L1</c:v>
                </c:pt>
                <c:pt idx="4">
                  <c:v>UL/R2,L2</c:v>
                </c:pt>
                <c:pt idx="5">
                  <c:v>UL/R2,L3</c:v>
                </c:pt>
                <c:pt idx="6">
                  <c:v>UL/R3,L1</c:v>
                </c:pt>
                <c:pt idx="7">
                  <c:v>UL/R3,L2</c:v>
                </c:pt>
                <c:pt idx="8">
                  <c:v>UL/R3,L3</c:v>
                </c:pt>
              </c:strCache>
            </c:strRef>
          </c:cat>
          <c:val>
            <c:numRef>
              <c:f>Лист2!$G$2:$G$10</c:f>
              <c:numCache>
                <c:formatCode>0.000</c:formatCode>
                <c:ptCount val="9"/>
                <c:pt idx="0">
                  <c:v>5.6708000000000001E-2</c:v>
                </c:pt>
                <c:pt idx="1">
                  <c:v>9.4446000000000002E-2</c:v>
                </c:pt>
                <c:pt idx="2">
                  <c:v>0.15085100000000001</c:v>
                </c:pt>
                <c:pt idx="3">
                  <c:v>4.7262999999999999E-2</c:v>
                </c:pt>
                <c:pt idx="4">
                  <c:v>7.8731999999999996E-2</c:v>
                </c:pt>
                <c:pt idx="5">
                  <c:v>0.12581900000000001</c:v>
                </c:pt>
                <c:pt idx="6">
                  <c:v>4.0514000000000001E-2</c:v>
                </c:pt>
                <c:pt idx="7">
                  <c:v>6.7498000000000002E-2</c:v>
                </c:pt>
                <c:pt idx="8">
                  <c:v>0.107901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71E-4F13-952C-9C7204DD9434}"/>
            </c:ext>
          </c:extLst>
        </c:ser>
        <c:ser>
          <c:idx val="6"/>
          <c:order val="6"/>
          <c:tx>
            <c:strRef>
              <c:f>Лист2!$H$1</c:f>
              <c:strCache>
                <c:ptCount val="1"/>
                <c:pt idx="0">
                  <c:v>3,5кГц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Лист2!$A$2:$A$10</c:f>
              <c:strCache>
                <c:ptCount val="9"/>
                <c:pt idx="0">
                  <c:v>UL/R1,L1</c:v>
                </c:pt>
                <c:pt idx="1">
                  <c:v>UL/R1,L2</c:v>
                </c:pt>
                <c:pt idx="2">
                  <c:v>UL/R1,L3</c:v>
                </c:pt>
                <c:pt idx="3">
                  <c:v>UL/R2,L1</c:v>
                </c:pt>
                <c:pt idx="4">
                  <c:v>UL/R2,L2</c:v>
                </c:pt>
                <c:pt idx="5">
                  <c:v>UL/R2,L3</c:v>
                </c:pt>
                <c:pt idx="6">
                  <c:v>UL/R3,L1</c:v>
                </c:pt>
                <c:pt idx="7">
                  <c:v>UL/R3,L2</c:v>
                </c:pt>
                <c:pt idx="8">
                  <c:v>UL/R3,L3</c:v>
                </c:pt>
              </c:strCache>
            </c:strRef>
          </c:cat>
          <c:val>
            <c:numRef>
              <c:f>Лист2!$H$2:$H$10</c:f>
              <c:numCache>
                <c:formatCode>0.000</c:formatCode>
                <c:ptCount val="9"/>
                <c:pt idx="0">
                  <c:v>6.615E-2</c:v>
                </c:pt>
                <c:pt idx="1">
                  <c:v>0.110143</c:v>
                </c:pt>
                <c:pt idx="2">
                  <c:v>0.175813</c:v>
                </c:pt>
                <c:pt idx="3">
                  <c:v>5.5134000000000002E-2</c:v>
                </c:pt>
                <c:pt idx="4">
                  <c:v>9.1828000000000007E-2</c:v>
                </c:pt>
                <c:pt idx="5">
                  <c:v>0.14668400000000001</c:v>
                </c:pt>
                <c:pt idx="6">
                  <c:v>4.7262999999999999E-2</c:v>
                </c:pt>
                <c:pt idx="7">
                  <c:v>7.8731999999999996E-2</c:v>
                </c:pt>
                <c:pt idx="8">
                  <c:v>0.12581900000000001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71E-4F13-952C-9C7204DD9434}"/>
            </c:ext>
          </c:extLst>
        </c:ser>
        <c:ser>
          <c:idx val="7"/>
          <c:order val="7"/>
          <c:tx>
            <c:strRef>
              <c:f>Лист2!$I$1</c:f>
              <c:strCache>
                <c:ptCount val="1"/>
                <c:pt idx="0">
                  <c:v>5кГц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Лист2!$A$2:$A$10</c:f>
              <c:strCache>
                <c:ptCount val="9"/>
                <c:pt idx="0">
                  <c:v>UL/R1,L1</c:v>
                </c:pt>
                <c:pt idx="1">
                  <c:v>UL/R1,L2</c:v>
                </c:pt>
                <c:pt idx="2">
                  <c:v>UL/R1,L3</c:v>
                </c:pt>
                <c:pt idx="3">
                  <c:v>UL/R2,L1</c:v>
                </c:pt>
                <c:pt idx="4">
                  <c:v>UL/R2,L2</c:v>
                </c:pt>
                <c:pt idx="5">
                  <c:v>UL/R2,L3</c:v>
                </c:pt>
                <c:pt idx="6">
                  <c:v>UL/R3,L1</c:v>
                </c:pt>
                <c:pt idx="7">
                  <c:v>UL/R3,L2</c:v>
                </c:pt>
                <c:pt idx="8">
                  <c:v>UL/R3,L3</c:v>
                </c:pt>
              </c:strCache>
            </c:strRef>
          </c:cat>
          <c:val>
            <c:numRef>
              <c:f>Лист2!$I$2:$I$10</c:f>
              <c:numCache>
                <c:formatCode>0.000</c:formatCode>
                <c:ptCount val="9"/>
                <c:pt idx="0">
                  <c:v>9.4446000000000002E-2</c:v>
                </c:pt>
                <c:pt idx="1">
                  <c:v>0.15709899999999999</c:v>
                </c:pt>
                <c:pt idx="2">
                  <c:v>0.25015700000000002</c:v>
                </c:pt>
                <c:pt idx="3">
                  <c:v>7.8731999999999996E-2</c:v>
                </c:pt>
                <c:pt idx="4">
                  <c:v>0.13103899999999999</c:v>
                </c:pt>
                <c:pt idx="5">
                  <c:v>0.20896400000000001</c:v>
                </c:pt>
                <c:pt idx="6">
                  <c:v>6.7498000000000002E-2</c:v>
                </c:pt>
                <c:pt idx="7">
                  <c:v>0.112383</c:v>
                </c:pt>
                <c:pt idx="8">
                  <c:v>0.17937200000000003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71E-4F13-952C-9C7204DD9434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8582991"/>
        <c:axId val="2118572175"/>
      </c:barChart>
      <c:catAx>
        <c:axId val="2118582991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572175"/>
        <c:crosses val="autoZero"/>
        <c:auto val="1"/>
        <c:lblAlgn val="ctr"/>
        <c:lblOffset val="100"/>
        <c:noMultiLvlLbl val="0"/>
      </c:catAx>
      <c:valAx>
        <c:axId val="211857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58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Лист2!$A$8</c:f>
              <c:strCache>
                <c:ptCount val="1"/>
                <c:pt idx="0">
                  <c:v>UL/R3,L1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Лист2!$B$1:$I$1</c:f>
              <c:strCache>
                <c:ptCount val="8"/>
                <c:pt idx="0">
                  <c:v>0,5кГц</c:v>
                </c:pt>
                <c:pt idx="1">
                  <c:v>1кГц</c:v>
                </c:pt>
                <c:pt idx="2">
                  <c:v>1,5кГц</c:v>
                </c:pt>
                <c:pt idx="3">
                  <c:v>2кГц</c:v>
                </c:pt>
                <c:pt idx="4">
                  <c:v>2,5кГц</c:v>
                </c:pt>
                <c:pt idx="5">
                  <c:v>3кГц</c:v>
                </c:pt>
                <c:pt idx="6">
                  <c:v>3,5кГц</c:v>
                </c:pt>
                <c:pt idx="7">
                  <c:v>5кГц</c:v>
                </c:pt>
              </c:strCache>
            </c:strRef>
          </c:cat>
          <c:val>
            <c:numRef>
              <c:f>Лист2!$B$8:$I$8</c:f>
              <c:numCache>
                <c:formatCode>0.000</c:formatCode>
                <c:ptCount val="8"/>
                <c:pt idx="0">
                  <c:v>6.7539999999999996E-3</c:v>
                </c:pt>
                <c:pt idx="1">
                  <c:v>1.3507E-2</c:v>
                </c:pt>
                <c:pt idx="2">
                  <c:v>2.0260000000000004E-2</c:v>
                </c:pt>
                <c:pt idx="3">
                  <c:v>2.7012000000000001E-2</c:v>
                </c:pt>
                <c:pt idx="4">
                  <c:v>3.3764000000000002E-2</c:v>
                </c:pt>
                <c:pt idx="5">
                  <c:v>4.0514000000000001E-2</c:v>
                </c:pt>
                <c:pt idx="6">
                  <c:v>4.7262999999999999E-2</c:v>
                </c:pt>
                <c:pt idx="7">
                  <c:v>6.7498000000000002E-2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33-4680-A58E-5942F7E33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8597551"/>
        <c:axId val="2118601711"/>
      </c:lineChart>
      <c:catAx>
        <c:axId val="211859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601711"/>
        <c:crosses val="autoZero"/>
        <c:auto val="1"/>
        <c:lblAlgn val="ctr"/>
        <c:lblOffset val="100"/>
        <c:noMultiLvlLbl val="0"/>
      </c:catAx>
      <c:valAx>
        <c:axId val="211860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59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3</xdr:row>
      <xdr:rowOff>232410</xdr:rowOff>
    </xdr:from>
    <xdr:to>
      <xdr:col>17</xdr:col>
      <xdr:colOff>0</xdr:colOff>
      <xdr:row>14</xdr:row>
      <xdr:rowOff>41910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179070</xdr:rowOff>
    </xdr:from>
    <xdr:to>
      <xdr:col>8</xdr:col>
      <xdr:colOff>0</xdr:colOff>
      <xdr:row>32</xdr:row>
      <xdr:rowOff>53340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129540</xdr:colOff>
      <xdr:row>3</xdr:row>
      <xdr:rowOff>125730</xdr:rowOff>
    </xdr:from>
    <xdr:to>
      <xdr:col>16</xdr:col>
      <xdr:colOff>434340</xdr:colOff>
      <xdr:row>14</xdr:row>
      <xdr:rowOff>102870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B13" sqref="B13"/>
    </sheetView>
  </sheetViews>
  <sheetFormatPr defaultRowHeight="21" x14ac:dyDescent="0.4"/>
  <cols>
    <col min="1" max="1" width="27.88671875" style="2" bestFit="1" customWidth="1"/>
    <col min="2" max="3" width="16.88671875" style="2" bestFit="1" customWidth="1"/>
    <col min="4" max="9" width="10.77734375" style="2" customWidth="1"/>
    <col min="10" max="16384" width="8.88671875" style="2"/>
  </cols>
  <sheetData>
    <row r="1" spans="1:9" x14ac:dyDescent="0.4">
      <c r="A1" s="1" t="s">
        <v>17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  <c r="I1" s="3" t="s">
        <v>16</v>
      </c>
    </row>
    <row r="2" spans="1:9" x14ac:dyDescent="0.4">
      <c r="A2" s="1" t="s">
        <v>0</v>
      </c>
      <c r="B2" s="5">
        <v>2</v>
      </c>
      <c r="C2" s="5">
        <v>2</v>
      </c>
      <c r="D2" s="5">
        <v>1.9990000000000001</v>
      </c>
      <c r="E2" s="5">
        <v>1.9990000000000001</v>
      </c>
      <c r="F2" s="5">
        <v>1.9990000000000001</v>
      </c>
      <c r="G2" s="5">
        <v>1.9990000000000001</v>
      </c>
      <c r="H2" s="5">
        <v>1.998</v>
      </c>
      <c r="I2" s="5">
        <v>1.996</v>
      </c>
    </row>
    <row r="3" spans="1:9" x14ac:dyDescent="0.4">
      <c r="A3" s="1" t="s">
        <v>1</v>
      </c>
    </row>
    <row r="4" spans="1:9" x14ac:dyDescent="0.4">
      <c r="A4" s="1" t="s">
        <v>2</v>
      </c>
      <c r="B4" s="5">
        <f>313.366*0.001</f>
        <v>0.31336599999999998</v>
      </c>
      <c r="C4" s="5">
        <f>158.144*0.001</f>
        <v>0.15814400000000001</v>
      </c>
      <c r="D4" s="5">
        <f>105.615*0.001</f>
        <v>0.105615</v>
      </c>
      <c r="E4" s="5">
        <f>79.259*0.001</f>
        <v>7.9258999999999996E-2</v>
      </c>
      <c r="F4" s="5">
        <f>63.425*0.001</f>
        <v>6.3424999999999995E-2</v>
      </c>
      <c r="G4" s="6">
        <f>52.863*0.001</f>
        <v>5.2863E-2</v>
      </c>
      <c r="H4" s="6">
        <f>45.315*0.001</f>
        <v>4.5315000000000001E-2</v>
      </c>
      <c r="I4" s="6">
        <f>31.725*0.001</f>
        <v>3.1725000000000003E-2</v>
      </c>
    </row>
    <row r="5" spans="1:9" x14ac:dyDescent="0.4">
      <c r="A5" s="1" t="s">
        <v>3</v>
      </c>
      <c r="B5" s="5">
        <v>2</v>
      </c>
      <c r="C5" s="5">
        <v>2</v>
      </c>
      <c r="D5" s="5">
        <v>1.9990000000000001</v>
      </c>
      <c r="E5" s="5">
        <v>1.9990000000000001</v>
      </c>
      <c r="F5" s="5">
        <v>1.9990000000000001</v>
      </c>
      <c r="G5" s="5">
        <v>1.998</v>
      </c>
      <c r="H5" s="5">
        <v>1.992</v>
      </c>
      <c r="I5" s="5">
        <v>1.994</v>
      </c>
    </row>
    <row r="6" spans="1:9" x14ac:dyDescent="0.4">
      <c r="A6" s="1" t="s">
        <v>4</v>
      </c>
    </row>
    <row r="7" spans="1:9" x14ac:dyDescent="0.4">
      <c r="A7" s="1" t="s">
        <v>5</v>
      </c>
      <c r="B7" s="5">
        <f>262.122*0.001</f>
        <v>0.26212200000000002</v>
      </c>
      <c r="C7" s="5">
        <f>131.913*0.001</f>
        <v>0.131913</v>
      </c>
      <c r="D7" s="5">
        <f>88.05*0.001</f>
        <v>8.8050000000000003E-2</v>
      </c>
      <c r="E7" s="5">
        <f>66.065*0.001</f>
        <v>6.6064999999999999E-2</v>
      </c>
      <c r="F7" s="6">
        <f>52.863*0.001</f>
        <v>5.2863E-2</v>
      </c>
      <c r="G7" s="6">
        <f>44.057*0.001</f>
        <v>4.4057000000000006E-2</v>
      </c>
      <c r="H7" s="6">
        <f>36.765*0.001</f>
        <v>3.6764999999999999E-2</v>
      </c>
      <c r="I7" s="6">
        <f>26.438*0.001</f>
        <v>2.6438E-2</v>
      </c>
    </row>
    <row r="8" spans="1:9" x14ac:dyDescent="0.4">
      <c r="A8" s="1" t="s">
        <v>6</v>
      </c>
      <c r="B8" s="5">
        <v>2</v>
      </c>
      <c r="C8" s="5">
        <v>2</v>
      </c>
      <c r="D8" s="5">
        <v>1.9990000000000001</v>
      </c>
      <c r="E8" s="5">
        <v>1.9990000000000001</v>
      </c>
      <c r="F8" s="5">
        <f>1.998</f>
        <v>1.998</v>
      </c>
      <c r="G8" s="5">
        <v>1.9970000000000001</v>
      </c>
      <c r="H8" s="5">
        <v>1.996</v>
      </c>
      <c r="I8" s="5">
        <v>1.992</v>
      </c>
    </row>
    <row r="9" spans="1:9" x14ac:dyDescent="0.4">
      <c r="A9" s="1" t="s">
        <v>7</v>
      </c>
    </row>
    <row r="10" spans="1:9" x14ac:dyDescent="0.4">
      <c r="A10" s="1" t="s">
        <v>8</v>
      </c>
      <c r="B10" s="5">
        <f>225.19*0.001</f>
        <v>0.22519</v>
      </c>
      <c r="C10" s="5">
        <f>113.133*0.001</f>
        <v>0.113133</v>
      </c>
      <c r="D10" s="5">
        <f>88.05*0.001</f>
        <v>8.8050000000000003E-2</v>
      </c>
      <c r="E10" s="5">
        <f>56.636*0.001</f>
        <v>5.6636000000000006E-2</v>
      </c>
      <c r="F10" s="5">
        <f>45.315*0.001</f>
        <v>4.5315000000000001E-2</v>
      </c>
      <c r="G10" s="2">
        <f>37.765*0.001</f>
        <v>3.7765E-2</v>
      </c>
      <c r="H10" s="2">
        <f>32.372*0.001</f>
        <v>3.2371999999999998E-2</v>
      </c>
      <c r="I10" s="2">
        <f>22.662*0.001</f>
        <v>2.2661999999999998E-2</v>
      </c>
    </row>
    <row r="11" spans="1:9" x14ac:dyDescent="0.4">
      <c r="A11" s="4"/>
      <c r="B11" s="4"/>
      <c r="C11" s="4"/>
      <c r="D11" s="4"/>
      <c r="E11" s="4"/>
      <c r="F11" s="4"/>
      <c r="G11" s="4"/>
      <c r="H11" s="4"/>
      <c r="I11" s="4"/>
    </row>
    <row r="12" spans="1:9" x14ac:dyDescent="0.4">
      <c r="A12" s="1" t="s">
        <v>18</v>
      </c>
      <c r="B12" s="1" t="s">
        <v>19</v>
      </c>
      <c r="C12" s="1" t="s">
        <v>20</v>
      </c>
      <c r="D12" s="4"/>
      <c r="E12" s="4"/>
      <c r="F12" s="4"/>
      <c r="G12" s="4"/>
      <c r="H12" s="4"/>
      <c r="I12" s="4"/>
    </row>
    <row r="13" spans="1:9" x14ac:dyDescent="0.4">
      <c r="A13" s="1" t="s">
        <v>34</v>
      </c>
      <c r="B13" s="1" t="s">
        <v>35</v>
      </c>
      <c r="C13" s="1" t="s">
        <v>21</v>
      </c>
      <c r="D13" s="4"/>
      <c r="E13" s="4"/>
      <c r="F13" s="4"/>
      <c r="G13" s="4"/>
      <c r="H13" s="4"/>
      <c r="I13" s="4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M19" sqref="M19"/>
    </sheetView>
  </sheetViews>
  <sheetFormatPr defaultRowHeight="14.4" x14ac:dyDescent="0.3"/>
  <cols>
    <col min="1" max="1" width="27.88671875" bestFit="1" customWidth="1"/>
    <col min="2" max="2" width="16.44140625" customWidth="1"/>
    <col min="3" max="3" width="14.77734375" bestFit="1" customWidth="1"/>
    <col min="4" max="4" width="12.88671875" bestFit="1" customWidth="1"/>
    <col min="5" max="5" width="11" customWidth="1"/>
    <col min="6" max="6" width="12.88671875" bestFit="1" customWidth="1"/>
    <col min="7" max="7" width="11" customWidth="1"/>
    <col min="8" max="8" width="12.88671875" bestFit="1" customWidth="1"/>
    <col min="9" max="9" width="12.6640625" customWidth="1"/>
  </cols>
  <sheetData>
    <row r="1" spans="1:9" ht="21" x14ac:dyDescent="0.3">
      <c r="A1" s="1" t="s">
        <v>17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  <c r="I1" s="3" t="s">
        <v>16</v>
      </c>
    </row>
    <row r="2" spans="1:9" ht="21" x14ac:dyDescent="0.3">
      <c r="A2" s="1" t="s">
        <v>22</v>
      </c>
      <c r="B2" s="5">
        <f>9.455*0.001</f>
        <v>9.4549999999999999E-3</v>
      </c>
      <c r="C2" s="5">
        <f>18.909*0.001</f>
        <v>1.8908999999999999E-2</v>
      </c>
      <c r="D2" s="5">
        <f>28.363*0.001</f>
        <v>2.8362999999999999E-2</v>
      </c>
      <c r="E2" s="5">
        <f>37.814*0.001</f>
        <v>3.7814E-2</v>
      </c>
      <c r="F2" s="5">
        <f>47.263*0.001</f>
        <v>4.7262999999999999E-2</v>
      </c>
      <c r="G2" s="5">
        <f>56.708*0.001</f>
        <v>5.6708000000000001E-2</v>
      </c>
      <c r="H2" s="5">
        <f>66.15*0.001</f>
        <v>6.615E-2</v>
      </c>
      <c r="I2" s="5">
        <f>94.446*0.001</f>
        <v>9.4446000000000002E-2</v>
      </c>
    </row>
    <row r="3" spans="1:9" ht="21" x14ac:dyDescent="0.3">
      <c r="A3" s="1" t="s">
        <v>23</v>
      </c>
      <c r="B3" s="5">
        <f>15.758*0.001</f>
        <v>1.5758000000000001E-2</v>
      </c>
      <c r="C3" s="5">
        <f>31.513*0.001</f>
        <v>3.1512999999999999E-2</v>
      </c>
      <c r="D3" s="5">
        <f>47.263*0.001</f>
        <v>4.7262999999999999E-2</v>
      </c>
      <c r="E3" s="5">
        <f>63.0003*0.001</f>
        <v>6.3000300000000009E-2</v>
      </c>
      <c r="F3" s="5">
        <f>78.732*0.001</f>
        <v>7.8731999999999996E-2</v>
      </c>
      <c r="G3" s="5">
        <f>94.446*0.001</f>
        <v>9.4446000000000002E-2</v>
      </c>
      <c r="H3" s="5">
        <f>110.143*0.001</f>
        <v>0.110143</v>
      </c>
      <c r="I3" s="5">
        <f>157.099*0.001</f>
        <v>0.15709899999999999</v>
      </c>
    </row>
    <row r="4" spans="1:9" ht="21" x14ac:dyDescent="0.3">
      <c r="A4" s="1" t="s">
        <v>24</v>
      </c>
      <c r="B4" s="5">
        <f>25.212*0.001</f>
        <v>2.5212000000000002E-2</v>
      </c>
      <c r="C4" s="5">
        <f>50.411*0.001</f>
        <v>5.0411000000000004E-2</v>
      </c>
      <c r="D4" s="5">
        <f>75.587*0.001</f>
        <v>7.5587000000000001E-2</v>
      </c>
      <c r="E4" s="5">
        <f>100.727*0.001</f>
        <v>0.10072700000000001</v>
      </c>
      <c r="F4" s="5">
        <f>125.819*0.001</f>
        <v>0.12581900000000001</v>
      </c>
      <c r="G4" s="5">
        <f>150.851*0.001</f>
        <v>0.15085100000000001</v>
      </c>
      <c r="H4" s="5">
        <f>175.813*0.001</f>
        <v>0.175813</v>
      </c>
      <c r="I4" s="5">
        <f>250.157*0.001</f>
        <v>0.25015700000000002</v>
      </c>
    </row>
    <row r="5" spans="1:9" ht="21" x14ac:dyDescent="0.3">
      <c r="A5" s="1" t="s">
        <v>25</v>
      </c>
      <c r="B5" s="5">
        <f>7.879*0.001</f>
        <v>7.8790000000000006E-3</v>
      </c>
      <c r="C5" s="5">
        <f>15.758*0.001</f>
        <v>1.5758000000000001E-2</v>
      </c>
      <c r="D5" s="5">
        <f>23.636*0.001</f>
        <v>2.3636000000000001E-2</v>
      </c>
      <c r="E5" s="5">
        <f>31.513*0.001</f>
        <v>3.1512999999999999E-2</v>
      </c>
      <c r="F5" s="5">
        <f>39.389*0.001</f>
        <v>3.9389E-2</v>
      </c>
      <c r="G5" s="5">
        <f>47.263*0.001</f>
        <v>4.7262999999999999E-2</v>
      </c>
      <c r="H5" s="5">
        <f>55.134*0.001</f>
        <v>5.5134000000000002E-2</v>
      </c>
      <c r="I5" s="5">
        <f>78.732*0.001</f>
        <v>7.8731999999999996E-2</v>
      </c>
    </row>
    <row r="6" spans="1:9" ht="21" x14ac:dyDescent="0.3">
      <c r="A6" s="1" t="s">
        <v>26</v>
      </c>
      <c r="B6" s="5">
        <f>13.132*0.001</f>
        <v>1.3132E-2</v>
      </c>
      <c r="C6" s="5">
        <f>26.262*0.001</f>
        <v>2.6262000000000001E-2</v>
      </c>
      <c r="D6" s="5">
        <f>39.389*0.001</f>
        <v>3.9389E-2</v>
      </c>
      <c r="E6" s="5">
        <f>52.51*0.001</f>
        <v>5.2510000000000001E-2</v>
      </c>
      <c r="F6" s="5">
        <f>65.625*0.001</f>
        <v>6.5625000000000003E-2</v>
      </c>
      <c r="G6" s="5">
        <f>78.732*0.001</f>
        <v>7.8731999999999996E-2</v>
      </c>
      <c r="H6" s="5">
        <f>91.828*0.001</f>
        <v>9.1828000000000007E-2</v>
      </c>
      <c r="I6" s="5">
        <f>131.039*0.001</f>
        <v>0.13103899999999999</v>
      </c>
    </row>
    <row r="7" spans="1:9" ht="21" x14ac:dyDescent="0.3">
      <c r="A7" s="1" t="s">
        <v>27</v>
      </c>
      <c r="B7" s="5">
        <f>21.01*0.001</f>
        <v>2.1010000000000001E-2</v>
      </c>
      <c r="C7" s="5">
        <f>42.014*0.001</f>
        <v>4.2014000000000003E-2</v>
      </c>
      <c r="D7" s="5">
        <f>63.003*0.001</f>
        <v>6.3003000000000003E-2</v>
      </c>
      <c r="E7" s="5">
        <f>83.972*0.001</f>
        <v>8.3971999999999991E-2</v>
      </c>
      <c r="F7" s="5">
        <f>104.912*0.001</f>
        <v>0.10491200000000001</v>
      </c>
      <c r="G7" s="5">
        <f>125.819*0.001</f>
        <v>0.12581900000000001</v>
      </c>
      <c r="H7" s="5">
        <f>146.684*0.001</f>
        <v>0.14668400000000001</v>
      </c>
      <c r="I7" s="5">
        <f>208.964*0.001</f>
        <v>0.20896400000000001</v>
      </c>
    </row>
    <row r="8" spans="1:9" ht="21" x14ac:dyDescent="0.4">
      <c r="A8" s="1" t="s">
        <v>28</v>
      </c>
      <c r="B8" s="5">
        <f>6.754*0.001</f>
        <v>6.7539999999999996E-3</v>
      </c>
      <c r="C8" s="5">
        <f>13.507*0.001</f>
        <v>1.3507E-2</v>
      </c>
      <c r="D8" s="7">
        <f>20.26*0.001</f>
        <v>2.0260000000000004E-2</v>
      </c>
      <c r="E8" s="5">
        <f>27.012*0.001</f>
        <v>2.7012000000000001E-2</v>
      </c>
      <c r="F8" s="5">
        <f>33.764*0.001</f>
        <v>3.3764000000000002E-2</v>
      </c>
      <c r="G8" s="5">
        <f>40.514*0.001</f>
        <v>4.0514000000000001E-2</v>
      </c>
      <c r="H8" s="5">
        <f>47.263*0.001</f>
        <v>4.7262999999999999E-2</v>
      </c>
      <c r="I8" s="5">
        <f>67.498*0.001</f>
        <v>6.7498000000000002E-2</v>
      </c>
    </row>
    <row r="9" spans="1:9" ht="21" x14ac:dyDescent="0.3">
      <c r="A9" s="1" t="s">
        <v>29</v>
      </c>
      <c r="B9" s="5">
        <f>11.256*0.001</f>
        <v>1.1256E-2</v>
      </c>
      <c r="C9" s="5">
        <f>22.511*0.001</f>
        <v>2.2511E-2</v>
      </c>
      <c r="D9" s="5">
        <f>33.764*0.001</f>
        <v>3.3764000000000002E-2</v>
      </c>
      <c r="E9" s="5">
        <f>45.013*0.001</f>
        <v>4.5012999999999997E-2</v>
      </c>
      <c r="F9" s="5">
        <f>56.258*0.001</f>
        <v>5.6258000000000002E-2</v>
      </c>
      <c r="G9" s="5">
        <f>67.498*0.001</f>
        <v>6.7498000000000002E-2</v>
      </c>
      <c r="H9" s="5">
        <f>78.732*0.001</f>
        <v>7.8731999999999996E-2</v>
      </c>
      <c r="I9" s="5">
        <f>112.383*0.001</f>
        <v>0.112383</v>
      </c>
    </row>
    <row r="10" spans="1:9" ht="21" x14ac:dyDescent="0.3">
      <c r="A10" s="1" t="s">
        <v>30</v>
      </c>
      <c r="B10" s="5">
        <f>18.009*0.001</f>
        <v>1.8009000000000001E-2</v>
      </c>
      <c r="C10" s="5">
        <f>36.014*0.001</f>
        <v>3.6014000000000004E-2</v>
      </c>
      <c r="D10" s="5">
        <f>54.01*0.001</f>
        <v>5.4010000000000002E-2</v>
      </c>
      <c r="E10" s="5">
        <f>71.992*0.001</f>
        <v>7.1992E-2</v>
      </c>
      <c r="F10" s="5">
        <f>89.958*0.001</f>
        <v>8.9957999999999996E-2</v>
      </c>
      <c r="G10" s="5">
        <f>107.901*0.001</f>
        <v>0.107901</v>
      </c>
      <c r="H10" s="5">
        <f>125.819*0.001</f>
        <v>0.12581900000000001</v>
      </c>
      <c r="I10" s="5">
        <f>179.372*0.001</f>
        <v>0.17937200000000003</v>
      </c>
    </row>
    <row r="12" spans="1:9" ht="21" x14ac:dyDescent="0.3">
      <c r="A12" s="1" t="s">
        <v>18</v>
      </c>
      <c r="B12" s="1" t="s">
        <v>19</v>
      </c>
      <c r="C12" s="1" t="s">
        <v>20</v>
      </c>
    </row>
    <row r="13" spans="1:9" ht="21" x14ac:dyDescent="0.3">
      <c r="A13" s="1" t="s">
        <v>31</v>
      </c>
      <c r="B13" s="1" t="s">
        <v>32</v>
      </c>
      <c r="C13" s="1" t="s">
        <v>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</dc:creator>
  <cp:lastModifiedBy>vas</cp:lastModifiedBy>
  <dcterms:created xsi:type="dcterms:W3CDTF">2023-09-27T16:55:54Z</dcterms:created>
  <dcterms:modified xsi:type="dcterms:W3CDTF">2023-09-28T08:43:55Z</dcterms:modified>
</cp:coreProperties>
</file>