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\source\схем\ЧерниковаЛаб5\"/>
    </mc:Choice>
  </mc:AlternateContent>
  <bookViews>
    <workbookView xWindow="0" yWindow="0" windowWidth="23040" windowHeight="9192" activeTab="1"/>
  </bookViews>
  <sheets>
    <sheet name="Прямые ветвид диодов" sheetId="1" r:id="rId1"/>
    <sheet name="Обратные ветви диодов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D34" i="2"/>
  <c r="F34" i="2"/>
  <c r="E34" i="2"/>
  <c r="G34" i="2"/>
  <c r="B34" i="2"/>
  <c r="C20" i="2"/>
  <c r="D20" i="2"/>
  <c r="E20" i="2"/>
  <c r="F20" i="2"/>
  <c r="G20" i="2"/>
  <c r="H20" i="2"/>
  <c r="E18" i="2"/>
  <c r="D18" i="2"/>
  <c r="C18" i="2"/>
  <c r="F18" i="2"/>
  <c r="G18" i="2"/>
  <c r="H18" i="2"/>
  <c r="J20" i="2"/>
  <c r="K20" i="2"/>
  <c r="L20" i="2"/>
  <c r="I20" i="2"/>
  <c r="L19" i="2"/>
  <c r="I18" i="2"/>
  <c r="J18" i="2"/>
  <c r="K18" i="2"/>
  <c r="L18" i="2"/>
  <c r="B20" i="2"/>
  <c r="C3" i="2"/>
  <c r="D3" i="2"/>
  <c r="E3" i="2"/>
  <c r="F3" i="2"/>
  <c r="G3" i="2"/>
  <c r="H3" i="2"/>
  <c r="I3" i="2"/>
  <c r="J3" i="2"/>
  <c r="B3" i="2"/>
  <c r="C4" i="2"/>
  <c r="D4" i="2"/>
  <c r="E4" i="2"/>
  <c r="F4" i="2"/>
  <c r="G4" i="2"/>
  <c r="H4" i="2"/>
  <c r="I4" i="2"/>
  <c r="J4" i="2"/>
  <c r="B4" i="2"/>
  <c r="B2" i="2"/>
  <c r="C5" i="2"/>
  <c r="C2" i="2"/>
  <c r="D2" i="2"/>
  <c r="E2" i="2"/>
  <c r="F2" i="2"/>
  <c r="G2" i="2"/>
  <c r="H2" i="2"/>
  <c r="J5" i="2"/>
  <c r="I2" i="2"/>
  <c r="J2" i="2"/>
  <c r="E5" i="1"/>
  <c r="D4" i="1"/>
  <c r="E4" i="1"/>
  <c r="F4" i="1"/>
  <c r="G4" i="1"/>
  <c r="H4" i="1"/>
  <c r="I4" i="1"/>
  <c r="J4" i="1"/>
  <c r="K4" i="1"/>
  <c r="D5" i="1"/>
  <c r="F5" i="1"/>
  <c r="G5" i="1"/>
  <c r="H5" i="1"/>
  <c r="I5" i="1"/>
  <c r="J5" i="1"/>
  <c r="K5" i="1"/>
  <c r="C4" i="1"/>
  <c r="C5" i="1"/>
  <c r="D36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D20" i="1"/>
  <c r="E20" i="1"/>
  <c r="F20" i="1"/>
  <c r="G20" i="1"/>
  <c r="I20" i="1"/>
  <c r="J20" i="1"/>
  <c r="K20" i="1"/>
  <c r="L20" i="1"/>
  <c r="D21" i="1"/>
  <c r="E21" i="1"/>
  <c r="F21" i="1"/>
  <c r="G21" i="1"/>
  <c r="H21" i="1"/>
  <c r="J21" i="1"/>
  <c r="K21" i="1"/>
  <c r="L21" i="1"/>
  <c r="I21" i="1"/>
  <c r="H20" i="1"/>
  <c r="B19" i="1"/>
  <c r="C35" i="1" l="1"/>
  <c r="C34" i="1"/>
  <c r="B34" i="1"/>
  <c r="B18" i="1"/>
  <c r="M18" i="1"/>
  <c r="B2" i="1"/>
  <c r="J2" i="1"/>
  <c r="K2" i="1"/>
  <c r="K3" i="1"/>
  <c r="D37" i="1" l="1"/>
  <c r="C36" i="1"/>
  <c r="C37" i="1"/>
  <c r="M20" i="1"/>
  <c r="M21" i="1"/>
</calcChain>
</file>

<file path=xl/sharedStrings.xml><?xml version="1.0" encoding="utf-8"?>
<sst xmlns="http://schemas.openxmlformats.org/spreadsheetml/2006/main" count="25" uniqueCount="9">
  <si>
    <t>Прямая ветвь S4</t>
  </si>
  <si>
    <t>Прямая ветвь S5</t>
  </si>
  <si>
    <t>Прямая ветвь S6</t>
  </si>
  <si>
    <t>I, mA</t>
  </si>
  <si>
    <t>U, mV</t>
  </si>
  <si>
    <t>U, V</t>
  </si>
  <si>
    <t>Статическое сопротивление</t>
  </si>
  <si>
    <t>Динамическое сопротивление</t>
  </si>
  <si>
    <t>I,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</si>
</sst>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6" formatCode="0.0000"/>
    <numFmt numFmtId="167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167" fontId="2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Alignment="1"/>
    <xf numFmtId="167" fontId="2" fillId="0" borderId="0" xfId="0" applyNumberFormat="1" applyFont="1" applyAlignment="1">
      <alignment horizontal="center" vertic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диодов'!$B$2:$K$2</c:f>
              <c:numCache>
                <c:formatCode>0.00</c:formatCode>
                <c:ptCount val="10"/>
                <c:pt idx="0">
                  <c:v>0.5534650000000001</c:v>
                </c:pt>
                <c:pt idx="1">
                  <c:v>6.0940000000000003</c:v>
                </c:pt>
                <c:pt idx="2">
                  <c:v>9.2460000000000004</c:v>
                </c:pt>
                <c:pt idx="3">
                  <c:v>11.9</c:v>
                </c:pt>
                <c:pt idx="4">
                  <c:v>14.884</c:v>
                </c:pt>
                <c:pt idx="5">
                  <c:v>18.824999999999999</c:v>
                </c:pt>
                <c:pt idx="6">
                  <c:v>24.748999999999999</c:v>
                </c:pt>
                <c:pt idx="7">
                  <c:v>35.165999999999997</c:v>
                </c:pt>
                <c:pt idx="8">
                  <c:v>59.128</c:v>
                </c:pt>
                <c:pt idx="9">
                  <c:v>177.286</c:v>
                </c:pt>
              </c:numCache>
            </c:numRef>
          </c:xVal>
          <c:yVal>
            <c:numRef>
              <c:f>'Прямые ветвид диодов'!$B$3:$K$3</c:f>
              <c:numCache>
                <c:formatCode>0.00</c:formatCode>
                <c:ptCount val="10"/>
                <c:pt idx="0">
                  <c:v>473.71</c:v>
                </c:pt>
                <c:pt idx="1">
                  <c:v>722.95899999999995</c:v>
                </c:pt>
                <c:pt idx="2">
                  <c:v>766.46100000000001</c:v>
                </c:pt>
                <c:pt idx="3">
                  <c:v>792.83</c:v>
                </c:pt>
                <c:pt idx="4">
                  <c:v>816.23</c:v>
                </c:pt>
                <c:pt idx="5">
                  <c:v>840.81899999999996</c:v>
                </c:pt>
                <c:pt idx="6">
                  <c:v>869.49900000000002</c:v>
                </c:pt>
                <c:pt idx="7">
                  <c:v>906.39599999999996</c:v>
                </c:pt>
                <c:pt idx="8">
                  <c:v>961.21299999999997</c:v>
                </c:pt>
                <c:pt idx="9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C-4352-B009-EB5DC95D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62959"/>
        <c:axId val="1305466287"/>
      </c:scatterChart>
      <c:valAx>
        <c:axId val="13054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6287"/>
        <c:crosses val="autoZero"/>
        <c:crossBetween val="midCat"/>
      </c:valAx>
      <c:valAx>
        <c:axId val="1305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диодов'!$B$18:$M$18</c:f>
              <c:numCache>
                <c:formatCode>0.00</c:formatCode>
                <c:ptCount val="12"/>
                <c:pt idx="0">
                  <c:v>2.3461599999999999E-4</c:v>
                </c:pt>
                <c:pt idx="1">
                  <c:v>3.9929999999999999</c:v>
                </c:pt>
                <c:pt idx="2">
                  <c:v>7.3159999999999998</c:v>
                </c:pt>
                <c:pt idx="3">
                  <c:v>9.0009999999999994</c:v>
                </c:pt>
                <c:pt idx="4">
                  <c:v>11.388999999999999</c:v>
                </c:pt>
                <c:pt idx="5">
                  <c:v>13.74</c:v>
                </c:pt>
                <c:pt idx="6">
                  <c:v>16.63</c:v>
                </c:pt>
                <c:pt idx="7">
                  <c:v>20.625</c:v>
                </c:pt>
                <c:pt idx="8">
                  <c:v>26.774999999999999</c:v>
                </c:pt>
                <c:pt idx="9">
                  <c:v>37.725000000000001</c:v>
                </c:pt>
                <c:pt idx="10">
                  <c:v>63.110999999999997</c:v>
                </c:pt>
                <c:pt idx="11">
                  <c:v>189.214</c:v>
                </c:pt>
              </c:numCache>
            </c:numRef>
          </c:xVal>
          <c:yVal>
            <c:numRef>
              <c:f>'Прямые ветвид диодов'!$B$19:$M$19</c:f>
              <c:numCache>
                <c:formatCode>0.00</c:formatCode>
                <c:ptCount val="12"/>
                <c:pt idx="0">
                  <c:v>1.2210000000000001E-3</c:v>
                </c:pt>
                <c:pt idx="1">
                  <c:v>310.31099999999998</c:v>
                </c:pt>
                <c:pt idx="2">
                  <c:v>341.589</c:v>
                </c:pt>
                <c:pt idx="3">
                  <c:v>352.31400000000002</c:v>
                </c:pt>
                <c:pt idx="4">
                  <c:v>364.49</c:v>
                </c:pt>
                <c:pt idx="5">
                  <c:v>374.20299999999997</c:v>
                </c:pt>
                <c:pt idx="6">
                  <c:v>384.09100000000001</c:v>
                </c:pt>
                <c:pt idx="7">
                  <c:v>395.25</c:v>
                </c:pt>
                <c:pt idx="8">
                  <c:v>408.78300000000002</c:v>
                </c:pt>
                <c:pt idx="9">
                  <c:v>426.58699999999999</c:v>
                </c:pt>
                <c:pt idx="10">
                  <c:v>453.37099999999998</c:v>
                </c:pt>
                <c:pt idx="11">
                  <c:v>511.01900000000001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3-41C0-9875-1B7AC1B8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85823"/>
        <c:axId val="1103181247"/>
      </c:scatterChart>
      <c:valAx>
        <c:axId val="1103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1247"/>
        <c:crosses val="autoZero"/>
        <c:crossBetween val="midCat"/>
      </c:valAx>
      <c:valAx>
        <c:axId val="11031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диодов'!$B$34:$L$34</c:f>
              <c:numCache>
                <c:formatCode>0</c:formatCode>
                <c:ptCount val="11"/>
                <c:pt idx="0">
                  <c:v>8.2906000000000015E-8</c:v>
                </c:pt>
                <c:pt idx="1">
                  <c:v>0.64052100000000001</c:v>
                </c:pt>
                <c:pt idx="2">
                  <c:v>3.7309999999999999</c:v>
                </c:pt>
                <c:pt idx="3">
                  <c:v>7.6909999999999998</c:v>
                </c:pt>
                <c:pt idx="4">
                  <c:v>10.667999999999999</c:v>
                </c:pt>
                <c:pt idx="5">
                  <c:v>13.798</c:v>
                </c:pt>
                <c:pt idx="6" formatCode="General">
                  <c:v>17.791</c:v>
                </c:pt>
                <c:pt idx="7" formatCode="General">
                  <c:v>23.692</c:v>
                </c:pt>
                <c:pt idx="8" formatCode="General">
                  <c:v>33.99</c:v>
                </c:pt>
                <c:pt idx="9" formatCode="General">
                  <c:v>57.634999999999998</c:v>
                </c:pt>
                <c:pt idx="10" formatCode="General">
                  <c:v>174.672</c:v>
                </c:pt>
              </c:numCache>
            </c:numRef>
          </c:xVal>
          <c:yVal>
            <c:numRef>
              <c:f>'Прямые ветвид диодов'!$B$35:$L$35</c:f>
              <c:numCache>
                <c:formatCode>0</c:formatCode>
                <c:ptCount val="11"/>
                <c:pt idx="0">
                  <c:v>0</c:v>
                </c:pt>
                <c:pt idx="1">
                  <c:v>0.942353</c:v>
                </c:pt>
                <c:pt idx="2">
                  <c:v>1.024</c:v>
                </c:pt>
                <c:pt idx="3">
                  <c:v>1.0580000000000001</c:v>
                </c:pt>
                <c:pt idx="4">
                  <c:v>1.073</c:v>
                </c:pt>
                <c:pt idx="5">
                  <c:v>1.085</c:v>
                </c:pt>
                <c:pt idx="6" formatCode="General">
                  <c:v>1.097</c:v>
                </c:pt>
                <c:pt idx="7" formatCode="General">
                  <c:v>1.1100000000000001</c:v>
                </c:pt>
                <c:pt idx="8" formatCode="General">
                  <c:v>1.127</c:v>
                </c:pt>
                <c:pt idx="9" formatCode="General">
                  <c:v>1.151</c:v>
                </c:pt>
                <c:pt idx="10" formatCode="General">
                  <c:v>1.2030000000000001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8-4819-B2B5-D82E41EE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74351"/>
        <c:axId val="1242376015"/>
      </c:scatterChart>
      <c:valAx>
        <c:axId val="12423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6015"/>
        <c:crosses val="autoZero"/>
        <c:crossBetween val="midCat"/>
      </c:valAx>
      <c:valAx>
        <c:axId val="1242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диодов'!$B$2:$K$2</c:f>
              <c:numCache>
                <c:formatCode>0.00</c:formatCode>
                <c:ptCount val="10"/>
                <c:pt idx="0">
                  <c:v>0.5534650000000001</c:v>
                </c:pt>
                <c:pt idx="1">
                  <c:v>6.0940000000000003</c:v>
                </c:pt>
                <c:pt idx="2">
                  <c:v>9.2460000000000004</c:v>
                </c:pt>
                <c:pt idx="3">
                  <c:v>11.9</c:v>
                </c:pt>
                <c:pt idx="4">
                  <c:v>14.884</c:v>
                </c:pt>
                <c:pt idx="5">
                  <c:v>18.824999999999999</c:v>
                </c:pt>
                <c:pt idx="6">
                  <c:v>24.748999999999999</c:v>
                </c:pt>
                <c:pt idx="7">
                  <c:v>35.165999999999997</c:v>
                </c:pt>
                <c:pt idx="8">
                  <c:v>59.128</c:v>
                </c:pt>
                <c:pt idx="9">
                  <c:v>177.286</c:v>
                </c:pt>
              </c:numCache>
            </c:numRef>
          </c:xVal>
          <c:yVal>
            <c:numRef>
              <c:f>'Прямые ветвид диодов'!$B$3:$K$3</c:f>
              <c:numCache>
                <c:formatCode>0.00</c:formatCode>
                <c:ptCount val="10"/>
                <c:pt idx="0">
                  <c:v>473.71</c:v>
                </c:pt>
                <c:pt idx="1">
                  <c:v>722.95899999999995</c:v>
                </c:pt>
                <c:pt idx="2">
                  <c:v>766.46100000000001</c:v>
                </c:pt>
                <c:pt idx="3">
                  <c:v>792.83</c:v>
                </c:pt>
                <c:pt idx="4">
                  <c:v>816.23</c:v>
                </c:pt>
                <c:pt idx="5">
                  <c:v>840.81899999999996</c:v>
                </c:pt>
                <c:pt idx="6">
                  <c:v>869.49900000000002</c:v>
                </c:pt>
                <c:pt idx="7">
                  <c:v>906.39599999999996</c:v>
                </c:pt>
                <c:pt idx="8">
                  <c:v>961.21299999999997</c:v>
                </c:pt>
                <c:pt idx="9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B-40D6-A789-A2A6D367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62959"/>
        <c:axId val="1305466287"/>
      </c:scatterChart>
      <c:valAx>
        <c:axId val="13054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6287"/>
        <c:crosses val="autoZero"/>
        <c:crossBetween val="midCat"/>
      </c:valAx>
      <c:valAx>
        <c:axId val="1305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диодов'!$B$18:$M$18</c:f>
              <c:numCache>
                <c:formatCode>0.00</c:formatCode>
                <c:ptCount val="12"/>
                <c:pt idx="0">
                  <c:v>2.3461599999999999E-4</c:v>
                </c:pt>
                <c:pt idx="1">
                  <c:v>3.9929999999999999</c:v>
                </c:pt>
                <c:pt idx="2">
                  <c:v>7.3159999999999998</c:v>
                </c:pt>
                <c:pt idx="3">
                  <c:v>9.0009999999999994</c:v>
                </c:pt>
                <c:pt idx="4">
                  <c:v>11.388999999999999</c:v>
                </c:pt>
                <c:pt idx="5">
                  <c:v>13.74</c:v>
                </c:pt>
                <c:pt idx="6">
                  <c:v>16.63</c:v>
                </c:pt>
                <c:pt idx="7">
                  <c:v>20.625</c:v>
                </c:pt>
                <c:pt idx="8">
                  <c:v>26.774999999999999</c:v>
                </c:pt>
                <c:pt idx="9">
                  <c:v>37.725000000000001</c:v>
                </c:pt>
                <c:pt idx="10">
                  <c:v>63.110999999999997</c:v>
                </c:pt>
                <c:pt idx="11">
                  <c:v>189.214</c:v>
                </c:pt>
              </c:numCache>
            </c:numRef>
          </c:xVal>
          <c:yVal>
            <c:numRef>
              <c:f>'Прямые ветвид диодов'!$B$19:$M$19</c:f>
              <c:numCache>
                <c:formatCode>0.00</c:formatCode>
                <c:ptCount val="12"/>
                <c:pt idx="0">
                  <c:v>1.2210000000000001E-3</c:v>
                </c:pt>
                <c:pt idx="1">
                  <c:v>310.31099999999998</c:v>
                </c:pt>
                <c:pt idx="2">
                  <c:v>341.589</c:v>
                </c:pt>
                <c:pt idx="3">
                  <c:v>352.31400000000002</c:v>
                </c:pt>
                <c:pt idx="4">
                  <c:v>364.49</c:v>
                </c:pt>
                <c:pt idx="5">
                  <c:v>374.20299999999997</c:v>
                </c:pt>
                <c:pt idx="6">
                  <c:v>384.09100000000001</c:v>
                </c:pt>
                <c:pt idx="7">
                  <c:v>395.25</c:v>
                </c:pt>
                <c:pt idx="8">
                  <c:v>408.78300000000002</c:v>
                </c:pt>
                <c:pt idx="9">
                  <c:v>426.58699999999999</c:v>
                </c:pt>
                <c:pt idx="10">
                  <c:v>453.37099999999998</c:v>
                </c:pt>
                <c:pt idx="11">
                  <c:v>511.01900000000001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1D9-BB0A-91A20BCE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85823"/>
        <c:axId val="1103181247"/>
      </c:scatterChart>
      <c:valAx>
        <c:axId val="1103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1247"/>
        <c:crosses val="autoZero"/>
        <c:crossBetween val="midCat"/>
      </c:valAx>
      <c:valAx>
        <c:axId val="11031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диодов'!$B$34:$L$34</c:f>
              <c:numCache>
                <c:formatCode>0</c:formatCode>
                <c:ptCount val="11"/>
                <c:pt idx="0">
                  <c:v>8.2906000000000015E-8</c:v>
                </c:pt>
                <c:pt idx="1">
                  <c:v>0.64052100000000001</c:v>
                </c:pt>
                <c:pt idx="2">
                  <c:v>3.7309999999999999</c:v>
                </c:pt>
                <c:pt idx="3">
                  <c:v>7.6909999999999998</c:v>
                </c:pt>
                <c:pt idx="4">
                  <c:v>10.667999999999999</c:v>
                </c:pt>
                <c:pt idx="5">
                  <c:v>13.798</c:v>
                </c:pt>
                <c:pt idx="6" formatCode="General">
                  <c:v>17.791</c:v>
                </c:pt>
                <c:pt idx="7" formatCode="General">
                  <c:v>23.692</c:v>
                </c:pt>
                <c:pt idx="8" formatCode="General">
                  <c:v>33.99</c:v>
                </c:pt>
                <c:pt idx="9" formatCode="General">
                  <c:v>57.634999999999998</c:v>
                </c:pt>
                <c:pt idx="10" formatCode="General">
                  <c:v>174.672</c:v>
                </c:pt>
              </c:numCache>
            </c:numRef>
          </c:xVal>
          <c:yVal>
            <c:numRef>
              <c:f>'Прямые ветвид диодов'!$B$35:$L$35</c:f>
              <c:numCache>
                <c:formatCode>0</c:formatCode>
                <c:ptCount val="11"/>
                <c:pt idx="0">
                  <c:v>0</c:v>
                </c:pt>
                <c:pt idx="1">
                  <c:v>0.942353</c:v>
                </c:pt>
                <c:pt idx="2">
                  <c:v>1.024</c:v>
                </c:pt>
                <c:pt idx="3">
                  <c:v>1.0580000000000001</c:v>
                </c:pt>
                <c:pt idx="4">
                  <c:v>1.073</c:v>
                </c:pt>
                <c:pt idx="5">
                  <c:v>1.085</c:v>
                </c:pt>
                <c:pt idx="6" formatCode="General">
                  <c:v>1.097</c:v>
                </c:pt>
                <c:pt idx="7" formatCode="General">
                  <c:v>1.1100000000000001</c:v>
                </c:pt>
                <c:pt idx="8" formatCode="General">
                  <c:v>1.127</c:v>
                </c:pt>
                <c:pt idx="9" formatCode="General">
                  <c:v>1.151</c:v>
                </c:pt>
                <c:pt idx="10" formatCode="General">
                  <c:v>1.2030000000000001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C-4459-A9D7-BBA102CB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74351"/>
        <c:axId val="1242376015"/>
      </c:scatterChart>
      <c:valAx>
        <c:axId val="12423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6015"/>
        <c:crosses val="autoZero"/>
        <c:crossBetween val="midCat"/>
      </c:valAx>
      <c:valAx>
        <c:axId val="1242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'Обратные ветви диодов'!$C$19:$L$19</c:f>
              <c:numCache>
                <c:formatCode>0.00</c:formatCode>
                <c:ptCount val="10"/>
                <c:pt idx="0">
                  <c:v>-22.497</c:v>
                </c:pt>
                <c:pt idx="1">
                  <c:v>-19.997</c:v>
                </c:pt>
                <c:pt idx="2">
                  <c:v>-17.498000000000001</c:v>
                </c:pt>
                <c:pt idx="3">
                  <c:v>-14.997999999999999</c:v>
                </c:pt>
                <c:pt idx="4">
                  <c:v>-12.497999999999999</c:v>
                </c:pt>
                <c:pt idx="5">
                  <c:v>-9.9979999999999993</c:v>
                </c:pt>
                <c:pt idx="6">
                  <c:v>-7.4989999999999997</c:v>
                </c:pt>
                <c:pt idx="7">
                  <c:v>-4.9989999999999997</c:v>
                </c:pt>
                <c:pt idx="8">
                  <c:v>-2.5</c:v>
                </c:pt>
                <c:pt idx="9">
                  <c:v>-6.1029999999999999E-3</c:v>
                </c:pt>
              </c:numCache>
            </c:numRef>
          </c:xVal>
          <c:yVal>
            <c:numRef>
              <c:f>'Обратные ветви диодов'!$C$20:$L$20</c:f>
              <c:numCache>
                <c:formatCode>General</c:formatCode>
                <c:ptCount val="10"/>
                <c:pt idx="0">
                  <c:v>-10.857000000000001</c:v>
                </c:pt>
                <c:pt idx="1">
                  <c:v>-10.754</c:v>
                </c:pt>
                <c:pt idx="2">
                  <c:v>-10.651999999999999</c:v>
                </c:pt>
                <c:pt idx="3">
                  <c:v>-10.55</c:v>
                </c:pt>
                <c:pt idx="4">
                  <c:v>-10.446999999999999</c:v>
                </c:pt>
                <c:pt idx="5">
                  <c:v>-10.345000000000001</c:v>
                </c:pt>
                <c:pt idx="6">
                  <c:v>-10.243</c:v>
                </c:pt>
                <c:pt idx="7">
                  <c:v>-10.141</c:v>
                </c:pt>
                <c:pt idx="8">
                  <c:v>-10.039999999999999</c:v>
                </c:pt>
                <c:pt idx="9">
                  <c:v>-1.173E-3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8-46FB-AB8A-B004CF4A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47359"/>
        <c:axId val="1323539455"/>
      </c:scatterChart>
      <c:valAx>
        <c:axId val="132354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39455"/>
        <c:crosses val="autoZero"/>
        <c:crossBetween val="midCat"/>
      </c:valAx>
      <c:valAx>
        <c:axId val="1323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'Обратные ветви диодов'!$B$3:$J$3</c:f>
              <c:numCache>
                <c:formatCode>General</c:formatCode>
                <c:ptCount val="9"/>
                <c:pt idx="0">
                  <c:v>-19.998000000000001</c:v>
                </c:pt>
                <c:pt idx="1">
                  <c:v>-17.498000000000001</c:v>
                </c:pt>
                <c:pt idx="2">
                  <c:v>-14.999000000000001</c:v>
                </c:pt>
                <c:pt idx="3">
                  <c:v>-12.499000000000001</c:v>
                </c:pt>
                <c:pt idx="4">
                  <c:v>-9.9990000000000006</c:v>
                </c:pt>
                <c:pt idx="5">
                  <c:v>-7.4989999999999997</c:v>
                </c:pt>
                <c:pt idx="6">
                  <c:v>-4.9989999999999997</c:v>
                </c:pt>
                <c:pt idx="7">
                  <c:v>-2.5</c:v>
                </c:pt>
                <c:pt idx="8">
                  <c:v>-6.1029999999999998E-6</c:v>
                </c:pt>
              </c:numCache>
            </c:numRef>
          </c:xVal>
          <c:yVal>
            <c:numRef>
              <c:f>'Обратные ветви диодов'!$B$4:$J$4</c:f>
              <c:numCache>
                <c:formatCode>General</c:formatCode>
                <c:ptCount val="9"/>
                <c:pt idx="0">
                  <c:v>-6.7650000000000006</c:v>
                </c:pt>
                <c:pt idx="1">
                  <c:v>-6.6620000000000008</c:v>
                </c:pt>
                <c:pt idx="2">
                  <c:v>-6.56</c:v>
                </c:pt>
                <c:pt idx="3">
                  <c:v>-6.4569999999999999</c:v>
                </c:pt>
                <c:pt idx="4">
                  <c:v>-6.3550000000000004</c:v>
                </c:pt>
                <c:pt idx="5">
                  <c:v>-6.2530000000000001</c:v>
                </c:pt>
                <c:pt idx="6">
                  <c:v>-6.1509999999999998</c:v>
                </c:pt>
                <c:pt idx="7">
                  <c:v>-6.05</c:v>
                </c:pt>
                <c:pt idx="8">
                  <c:v>-0.348549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7-4B63-8C26-2E18FDCE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74767"/>
        <c:axId val="1242376431"/>
      </c:scatterChart>
      <c:valAx>
        <c:axId val="12423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6431"/>
        <c:crosses val="autoZero"/>
        <c:crossBetween val="midCat"/>
      </c:valAx>
      <c:valAx>
        <c:axId val="12423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'Обратные ветви диодов'!$A$33:$A$34</c:f>
              <c:strCache>
                <c:ptCount val="1"/>
                <c:pt idx="0">
                  <c:v>Прямая ветвь S6 I,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'Обратные ветви диодов'!$B$35:$Y$35</c:f>
              <c:numCache>
                <c:formatCode>General</c:formatCode>
                <c:ptCount val="24"/>
                <c:pt idx="0">
                  <c:v>-10.628</c:v>
                </c:pt>
                <c:pt idx="1">
                  <c:v>-6.5229999999999997</c:v>
                </c:pt>
                <c:pt idx="2">
                  <c:v>-5.5030000000000001</c:v>
                </c:pt>
                <c:pt idx="3">
                  <c:v>-3.6349999999999998</c:v>
                </c:pt>
                <c:pt idx="4">
                  <c:v>-3.5150000000000001</c:v>
                </c:pt>
                <c:pt idx="5">
                  <c:v>-2.919</c:v>
                </c:pt>
                <c:pt idx="6">
                  <c:v>-2.8159999999999998</c:v>
                </c:pt>
                <c:pt idx="7">
                  <c:v>-2.7549999999999999</c:v>
                </c:pt>
                <c:pt idx="8">
                  <c:v>-2.7120000000000002</c:v>
                </c:pt>
                <c:pt idx="9">
                  <c:v>-2.6789999999999998</c:v>
                </c:pt>
                <c:pt idx="10">
                  <c:v>-2.5750000000000002</c:v>
                </c:pt>
                <c:pt idx="11">
                  <c:v>-2.512</c:v>
                </c:pt>
                <c:pt idx="12">
                  <c:v>-2.468</c:v>
                </c:pt>
                <c:pt idx="13">
                  <c:v>-2.4319999999999999</c:v>
                </c:pt>
                <c:pt idx="14">
                  <c:v>-2.4020000000000001</c:v>
                </c:pt>
                <c:pt idx="15" formatCode="0.000">
                  <c:v>-2.266</c:v>
                </c:pt>
                <c:pt idx="16" formatCode="0.000">
                  <c:v>-2.242</c:v>
                </c:pt>
                <c:pt idx="17" formatCode="0.000">
                  <c:v>-2.2130000000000001</c:v>
                </c:pt>
                <c:pt idx="18" formatCode="0.000">
                  <c:v>-2.1739999999999999</c:v>
                </c:pt>
                <c:pt idx="19" formatCode="0.000">
                  <c:v>-2.1120000000000001</c:v>
                </c:pt>
                <c:pt idx="20" formatCode="0.000">
                  <c:v>-1.972</c:v>
                </c:pt>
                <c:pt idx="21" formatCode="0.000">
                  <c:v>-1.492</c:v>
                </c:pt>
                <c:pt idx="22" formatCode="0.000">
                  <c:v>-0.74996799999999997</c:v>
                </c:pt>
                <c:pt idx="23" formatCode="0.000">
                  <c:v>-1.838E-6</c:v>
                </c:pt>
              </c:numCache>
            </c:numRef>
          </c:xVal>
          <c:yVal>
            <c:numRef>
              <c:f>'Обратные ветви диодов'!$B$34:$Y$34</c:f>
              <c:numCache>
                <c:formatCode>General</c:formatCode>
                <c:ptCount val="24"/>
                <c:pt idx="0">
                  <c:v>-20819000</c:v>
                </c:pt>
                <c:pt idx="1">
                  <c:v>-7000000</c:v>
                </c:pt>
                <c:pt idx="2">
                  <c:v>-4501000</c:v>
                </c:pt>
                <c:pt idx="3">
                  <c:v>-113525</c:v>
                </c:pt>
                <c:pt idx="4">
                  <c:v>-57388</c:v>
                </c:pt>
                <c:pt idx="5">
                  <c:v>-1205</c:v>
                </c:pt>
                <c:pt idx="6">
                  <c:v>-606.32799999999997</c:v>
                </c:pt>
                <c:pt idx="7">
                  <c:v>-405.31</c:v>
                </c:pt>
                <c:pt idx="8">
                  <c:v>-304.363</c:v>
                </c:pt>
                <c:pt idx="9">
                  <c:v>-243.59899999999999</c:v>
                </c:pt>
                <c:pt idx="10">
                  <c:v>-121.39400000000001</c:v>
                </c:pt>
                <c:pt idx="11">
                  <c:v>-80.293999999999997</c:v>
                </c:pt>
                <c:pt idx="12">
                  <c:v>-59.576999999999998</c:v>
                </c:pt>
                <c:pt idx="13">
                  <c:v>-47.027999999999999</c:v>
                </c:pt>
                <c:pt idx="14">
                  <c:v>-38.56</c:v>
                </c:pt>
                <c:pt idx="15" formatCode="0.000">
                  <c:v>-15.557</c:v>
                </c:pt>
                <c:pt idx="16" formatCode="0.000">
                  <c:v>-13.222</c:v>
                </c:pt>
                <c:pt idx="17" formatCode="0.000">
                  <c:v>-10.891</c:v>
                </c:pt>
                <c:pt idx="18" formatCode="0.000">
                  <c:v>-8.4060000000000006</c:v>
                </c:pt>
                <c:pt idx="19" formatCode="0.000">
                  <c:v>-5.5519999999999996</c:v>
                </c:pt>
                <c:pt idx="20" formatCode="0.000">
                  <c:v>-2.1829999999999998</c:v>
                </c:pt>
                <c:pt idx="21" formatCode="0.000">
                  <c:v>-8.9195999999999998E-2</c:v>
                </c:pt>
                <c:pt idx="22" formatCode="0.000">
                  <c:v>-6.616599999999999E-4</c:v>
                </c:pt>
                <c:pt idx="23" formatCode="0.000">
                  <c:v>-1.31375E-7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92-4F94-A692-9349E742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14319"/>
        <c:axId val="1232512655"/>
      </c:scatterChart>
      <c:valAx>
        <c:axId val="123251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12655"/>
        <c:crosses val="autoZero"/>
        <c:crossBetween val="midCat"/>
      </c:valAx>
      <c:valAx>
        <c:axId val="12325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1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14652</xdr:colOff>
      <xdr:row>5</xdr:row>
      <xdr:rowOff>159725</xdr:rowOff>
    </xdr:from>
    <xdr:to>
      <xdr:col>12</xdr:col>
      <xdr:colOff>996461</xdr:colOff>
      <xdr:row>15</xdr:row>
      <xdr:rowOff>249114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2036884</xdr:colOff>
      <xdr:row>21</xdr:row>
      <xdr:rowOff>131885</xdr:rowOff>
    </xdr:from>
    <xdr:to>
      <xdr:col>12</xdr:col>
      <xdr:colOff>1025768</xdr:colOff>
      <xdr:row>31</xdr:row>
      <xdr:rowOff>235926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1919652</xdr:colOff>
      <xdr:row>37</xdr:row>
      <xdr:rowOff>232997</xdr:rowOff>
    </xdr:from>
    <xdr:to>
      <xdr:col>12</xdr:col>
      <xdr:colOff>952500</xdr:colOff>
      <xdr:row>47</xdr:row>
      <xdr:rowOff>249116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14652</xdr:colOff>
      <xdr:row>5</xdr:row>
      <xdr:rowOff>159725</xdr:rowOff>
    </xdr:from>
    <xdr:to>
      <xdr:col>12</xdr:col>
      <xdr:colOff>996461</xdr:colOff>
      <xdr:row>15</xdr:row>
      <xdr:rowOff>249114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2036884</xdr:colOff>
      <xdr:row>21</xdr:row>
      <xdr:rowOff>131885</xdr:rowOff>
    </xdr:from>
    <xdr:to>
      <xdr:col>12</xdr:col>
      <xdr:colOff>1025768</xdr:colOff>
      <xdr:row>31</xdr:row>
      <xdr:rowOff>235926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1919652</xdr:colOff>
      <xdr:row>37</xdr:row>
      <xdr:rowOff>232997</xdr:rowOff>
    </xdr:from>
    <xdr:to>
      <xdr:col>12</xdr:col>
      <xdr:colOff>952500</xdr:colOff>
      <xdr:row>47</xdr:row>
      <xdr:rowOff>249116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674414</xdr:colOff>
      <xdr:row>20</xdr:row>
      <xdr:rowOff>156779</xdr:rowOff>
    </xdr:from>
    <xdr:to>
      <xdr:col>10</xdr:col>
      <xdr:colOff>937172</xdr:colOff>
      <xdr:row>31</xdr:row>
      <xdr:rowOff>9634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411655</xdr:colOff>
      <xdr:row>5</xdr:row>
      <xdr:rowOff>7883</xdr:rowOff>
    </xdr:from>
    <xdr:to>
      <xdr:col>9</xdr:col>
      <xdr:colOff>770758</xdr:colOff>
      <xdr:row>15</xdr:row>
      <xdr:rowOff>123497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69273</xdr:colOff>
      <xdr:row>36</xdr:row>
      <xdr:rowOff>256309</xdr:rowOff>
    </xdr:from>
    <xdr:to>
      <xdr:col>19</xdr:col>
      <xdr:colOff>637308</xdr:colOff>
      <xdr:row>67</xdr:row>
      <xdr:rowOff>110836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40" zoomScaleNormal="40" workbookViewId="0">
      <selection sqref="A1:M49"/>
    </sheetView>
  </sheetViews>
  <sheetFormatPr defaultRowHeight="21" x14ac:dyDescent="0.4"/>
  <cols>
    <col min="1" max="1" width="30.21875" style="2" customWidth="1"/>
    <col min="2" max="8" width="14.77734375" style="2" customWidth="1"/>
    <col min="9" max="9" width="14.33203125" style="2" customWidth="1"/>
    <col min="10" max="10" width="14.21875" style="2" customWidth="1"/>
    <col min="11" max="11" width="16.77734375" style="2" customWidth="1"/>
    <col min="12" max="12" width="17.33203125" style="2" customWidth="1"/>
    <col min="13" max="13" width="20.6640625" style="2" customWidth="1"/>
    <col min="14" max="16384" width="8.88671875" style="2"/>
  </cols>
  <sheetData>
    <row r="1" spans="1:11" ht="25.05" customHeight="1" x14ac:dyDescent="0.4">
      <c r="A1" s="2" t="s">
        <v>0</v>
      </c>
      <c r="B1" s="8"/>
      <c r="C1" s="8"/>
      <c r="D1" s="8"/>
      <c r="E1" s="8"/>
      <c r="F1" s="8"/>
      <c r="G1" s="8"/>
      <c r="H1" s="8"/>
      <c r="I1" s="6"/>
      <c r="J1" s="6"/>
      <c r="K1" s="6"/>
    </row>
    <row r="2" spans="1:11" ht="25.05" customHeight="1" x14ac:dyDescent="0.4">
      <c r="A2" s="2" t="s">
        <v>3</v>
      </c>
      <c r="B2" s="9">
        <f>553.465*0.001</f>
        <v>0.5534650000000001</v>
      </c>
      <c r="C2" s="9">
        <v>6.0940000000000003</v>
      </c>
      <c r="D2" s="9">
        <v>9.2460000000000004</v>
      </c>
      <c r="E2" s="9">
        <v>11.9</v>
      </c>
      <c r="F2" s="9">
        <v>14.884</v>
      </c>
      <c r="G2" s="9">
        <v>18.824999999999999</v>
      </c>
      <c r="H2" s="9">
        <v>24.748999999999999</v>
      </c>
      <c r="I2" s="9">
        <v>35.165999999999997</v>
      </c>
      <c r="J2" s="9">
        <f>59.128</f>
        <v>59.128</v>
      </c>
      <c r="K2" s="9">
        <f>177.286</f>
        <v>177.286</v>
      </c>
    </row>
    <row r="3" spans="1:11" ht="25.05" customHeight="1" x14ac:dyDescent="0.4">
      <c r="A3" s="2" t="s">
        <v>4</v>
      </c>
      <c r="B3" s="9">
        <v>473.71</v>
      </c>
      <c r="C3" s="9">
        <v>722.95899999999995</v>
      </c>
      <c r="D3" s="9">
        <v>766.46100000000001</v>
      </c>
      <c r="E3" s="9">
        <v>792.83</v>
      </c>
      <c r="F3" s="9">
        <v>816.23</v>
      </c>
      <c r="G3" s="9">
        <v>840.81899999999996</v>
      </c>
      <c r="H3" s="9">
        <v>869.49900000000002</v>
      </c>
      <c r="I3" s="9">
        <v>906.39599999999996</v>
      </c>
      <c r="J3" s="9">
        <v>961.21299999999997</v>
      </c>
      <c r="K3" s="9">
        <f>1.079*1000</f>
        <v>1079</v>
      </c>
    </row>
    <row r="4" spans="1:11" ht="25.05" customHeight="1" x14ac:dyDescent="0.4">
      <c r="A4" s="2" t="s">
        <v>6</v>
      </c>
      <c r="C4" s="11">
        <f>C3/C2</f>
        <v>118.63455858221199</v>
      </c>
      <c r="D4" s="11">
        <f t="shared" ref="D4:K4" si="0">D3/D2</f>
        <v>82.896495781959757</v>
      </c>
      <c r="E4" s="11">
        <f t="shared" si="0"/>
        <v>66.624369747899166</v>
      </c>
      <c r="F4" s="11">
        <f t="shared" si="0"/>
        <v>54.839424885783394</v>
      </c>
      <c r="G4" s="11">
        <f t="shared" si="0"/>
        <v>44.665019920318727</v>
      </c>
      <c r="H4" s="11">
        <f t="shared" si="0"/>
        <v>35.132692229989097</v>
      </c>
      <c r="I4" s="11">
        <f t="shared" si="0"/>
        <v>25.774782460331004</v>
      </c>
      <c r="J4" s="11">
        <f t="shared" si="0"/>
        <v>16.256477472601812</v>
      </c>
      <c r="K4" s="11">
        <f t="shared" si="0"/>
        <v>6.0862109811265412</v>
      </c>
    </row>
    <row r="5" spans="1:11" ht="25.05" customHeight="1" x14ac:dyDescent="0.4">
      <c r="A5" s="2" t="s">
        <v>7</v>
      </c>
      <c r="C5" s="2">
        <f t="shared" ref="C5:K5" si="1">(C3-B3)/(C2-B2)</f>
        <v>44.986449864498638</v>
      </c>
      <c r="D5" s="2">
        <f t="shared" si="1"/>
        <v>13.801395939086316</v>
      </c>
      <c r="E5" s="2">
        <f>(E3-D3)/(E2-D2)</f>
        <v>9.9355689525245019</v>
      </c>
      <c r="F5" s="2">
        <f t="shared" si="1"/>
        <v>7.8418230563002602</v>
      </c>
      <c r="G5" s="2">
        <f t="shared" si="1"/>
        <v>6.2392793707180791</v>
      </c>
      <c r="H5" s="2">
        <f t="shared" si="1"/>
        <v>4.841323430114798</v>
      </c>
      <c r="I5" s="2">
        <f t="shared" si="1"/>
        <v>3.5419986560430008</v>
      </c>
      <c r="J5" s="2">
        <f t="shared" si="1"/>
        <v>2.287663801018279</v>
      </c>
      <c r="K5" s="2">
        <f t="shared" si="1"/>
        <v>0.99686013642749571</v>
      </c>
    </row>
    <row r="6" spans="1:11" ht="25.05" customHeight="1" x14ac:dyDescent="0.4">
      <c r="B6" s="7"/>
      <c r="C6" s="7"/>
      <c r="D6" s="7"/>
      <c r="E6" s="7"/>
      <c r="F6" s="7"/>
      <c r="G6" s="7"/>
      <c r="H6" s="7"/>
    </row>
    <row r="7" spans="1:11" ht="25.05" customHeight="1" x14ac:dyDescent="0.4">
      <c r="A7" s="1"/>
      <c r="B7" s="7"/>
      <c r="C7" s="7"/>
      <c r="D7" s="7"/>
      <c r="E7" s="7"/>
      <c r="F7" s="7"/>
      <c r="G7" s="7"/>
      <c r="H7" s="7"/>
      <c r="I7" s="3"/>
    </row>
    <row r="8" spans="1:11" ht="25.05" customHeight="1" x14ac:dyDescent="0.4"/>
    <row r="9" spans="1:11" ht="25.05" customHeight="1" x14ac:dyDescent="0.4"/>
    <row r="10" spans="1:11" ht="25.05" customHeight="1" x14ac:dyDescent="0.4"/>
    <row r="11" spans="1:11" ht="25.05" customHeight="1" x14ac:dyDescent="0.4"/>
    <row r="12" spans="1:11" ht="25.05" customHeight="1" x14ac:dyDescent="0.4"/>
    <row r="13" spans="1:11" ht="25.05" customHeight="1" x14ac:dyDescent="0.4"/>
    <row r="14" spans="1:11" ht="25.05" customHeight="1" x14ac:dyDescent="0.4"/>
    <row r="15" spans="1:11" ht="25.05" customHeight="1" x14ac:dyDescent="0.4"/>
    <row r="16" spans="1:11" ht="25.05" customHeight="1" x14ac:dyDescent="0.4"/>
    <row r="17" spans="1:13" ht="25.05" customHeight="1" x14ac:dyDescent="0.4">
      <c r="A17" s="2" t="s">
        <v>1</v>
      </c>
      <c r="B17" s="7"/>
      <c r="C17" s="7"/>
      <c r="D17" s="7"/>
      <c r="E17" s="7"/>
      <c r="F17" s="7"/>
      <c r="G17" s="7"/>
      <c r="H17" s="7"/>
      <c r="I17" s="6"/>
      <c r="J17" s="6"/>
      <c r="K17" s="6"/>
    </row>
    <row r="18" spans="1:13" ht="25.05" customHeight="1" x14ac:dyDescent="0.4">
      <c r="A18" s="2" t="s">
        <v>3</v>
      </c>
      <c r="B18" s="9">
        <f>234.616*0.000001</f>
        <v>2.3461599999999999E-4</v>
      </c>
      <c r="C18" s="9">
        <v>3.9929999999999999</v>
      </c>
      <c r="D18" s="9">
        <v>7.3159999999999998</v>
      </c>
      <c r="E18" s="9">
        <v>9.0009999999999994</v>
      </c>
      <c r="F18" s="9">
        <v>11.388999999999999</v>
      </c>
      <c r="G18" s="9">
        <v>13.74</v>
      </c>
      <c r="H18" s="9">
        <v>16.63</v>
      </c>
      <c r="I18" s="12">
        <v>20.625</v>
      </c>
      <c r="J18" s="11">
        <v>26.774999999999999</v>
      </c>
      <c r="K18" s="11">
        <v>37.725000000000001</v>
      </c>
      <c r="L18" s="11">
        <v>63.110999999999997</v>
      </c>
      <c r="M18" s="11">
        <f>189.214</f>
        <v>189.214</v>
      </c>
    </row>
    <row r="19" spans="1:13" ht="25.05" customHeight="1" x14ac:dyDescent="0.4">
      <c r="A19" s="2" t="s">
        <v>4</v>
      </c>
      <c r="B19" s="9">
        <f>1.221*0.001</f>
        <v>1.2210000000000001E-3</v>
      </c>
      <c r="C19" s="9">
        <v>310.31099999999998</v>
      </c>
      <c r="D19" s="9">
        <v>341.589</v>
      </c>
      <c r="E19" s="9">
        <v>352.31400000000002</v>
      </c>
      <c r="F19" s="9">
        <v>364.49</v>
      </c>
      <c r="G19" s="9">
        <v>374.20299999999997</v>
      </c>
      <c r="H19" s="9">
        <v>384.09100000000001</v>
      </c>
      <c r="I19" s="9">
        <v>395.25</v>
      </c>
      <c r="J19" s="11">
        <v>408.78300000000002</v>
      </c>
      <c r="K19" s="9">
        <v>426.58699999999999</v>
      </c>
      <c r="L19" s="11">
        <v>453.37099999999998</v>
      </c>
      <c r="M19" s="11">
        <v>511.01900000000001</v>
      </c>
    </row>
    <row r="20" spans="1:13" ht="25.05" customHeight="1" x14ac:dyDescent="0.4">
      <c r="A20" s="2" t="s">
        <v>6</v>
      </c>
      <c r="C20" s="3"/>
      <c r="D20" s="11">
        <f t="shared" ref="D20" si="2">D19/D18</f>
        <v>46.690677966101696</v>
      </c>
      <c r="E20" s="11">
        <f t="shared" ref="E20" si="3">E19/E18</f>
        <v>39.141650927674711</v>
      </c>
      <c r="F20" s="11">
        <f t="shared" ref="F20" si="4">F19/F18</f>
        <v>32.003687768899816</v>
      </c>
      <c r="G20" s="11">
        <f t="shared" ref="G20" si="5">G19/G18</f>
        <v>27.234570596797667</v>
      </c>
      <c r="H20" s="11">
        <f>H19/H18</f>
        <v>23.096271797955502</v>
      </c>
      <c r="I20" s="11">
        <f t="shared" ref="I20:M20" si="6">I19/I18</f>
        <v>19.163636363636364</v>
      </c>
      <c r="J20" s="11">
        <f t="shared" si="6"/>
        <v>15.267338935574232</v>
      </c>
      <c r="K20" s="11">
        <f t="shared" si="6"/>
        <v>11.30780649436713</v>
      </c>
      <c r="L20" s="11">
        <f t="shared" si="6"/>
        <v>7.1837080699085742</v>
      </c>
      <c r="M20" s="11">
        <f t="shared" si="6"/>
        <v>2.7007462449924424</v>
      </c>
    </row>
    <row r="21" spans="1:13" ht="25.05" customHeight="1" x14ac:dyDescent="0.4">
      <c r="A21" s="2" t="s">
        <v>7</v>
      </c>
      <c r="D21" s="2">
        <f t="shared" ref="B21:H21" si="7">(D19-C19)/(D18-C18)</f>
        <v>9.4125789948841465</v>
      </c>
      <c r="E21" s="2">
        <f t="shared" si="7"/>
        <v>6.3649851632047625</v>
      </c>
      <c r="F21" s="2">
        <f t="shared" si="7"/>
        <v>5.0988274706867625</v>
      </c>
      <c r="G21" s="2">
        <f t="shared" si="7"/>
        <v>4.131433432581864</v>
      </c>
      <c r="H21" s="2">
        <f t="shared" si="7"/>
        <v>3.4214532871972447</v>
      </c>
      <c r="I21" s="2">
        <f>(I19-H19)/(I18-H18)</f>
        <v>2.7932415519399223</v>
      </c>
      <c r="J21" s="2">
        <f t="shared" ref="J21:M21" si="8">(J19-I19)/(J18-I18)</f>
        <v>2.2004878048780516</v>
      </c>
      <c r="K21" s="2">
        <f t="shared" si="8"/>
        <v>1.6259360730593579</v>
      </c>
      <c r="L21" s="2">
        <f t="shared" si="8"/>
        <v>1.0550697234696287</v>
      </c>
      <c r="M21" s="2">
        <f t="shared" si="8"/>
        <v>0.45715010745184509</v>
      </c>
    </row>
    <row r="22" spans="1:13" ht="25.05" customHeight="1" x14ac:dyDescent="0.4"/>
    <row r="23" spans="1:13" ht="25.05" customHeight="1" x14ac:dyDescent="0.4"/>
    <row r="24" spans="1:13" ht="25.05" customHeight="1" x14ac:dyDescent="0.4"/>
    <row r="25" spans="1:13" ht="25.05" customHeight="1" x14ac:dyDescent="0.4"/>
    <row r="26" spans="1:13" ht="25.05" customHeight="1" x14ac:dyDescent="0.4">
      <c r="B26" s="7"/>
      <c r="C26" s="4"/>
      <c r="D26" s="7"/>
      <c r="E26" s="7"/>
      <c r="F26" s="7"/>
      <c r="G26" s="7"/>
      <c r="H26" s="7"/>
    </row>
    <row r="27" spans="1:13" ht="25.05" customHeight="1" x14ac:dyDescent="0.4">
      <c r="B27" s="7"/>
      <c r="C27" s="7"/>
      <c r="D27" s="7"/>
      <c r="E27" s="7"/>
      <c r="F27" s="7"/>
      <c r="G27" s="7"/>
      <c r="H27" s="7"/>
    </row>
    <row r="28" spans="1:13" x14ac:dyDescent="0.4">
      <c r="B28" s="7"/>
      <c r="C28" s="7"/>
      <c r="D28" s="7"/>
      <c r="E28" s="7"/>
      <c r="F28" s="7"/>
      <c r="G28" s="7"/>
      <c r="H28" s="7"/>
    </row>
    <row r="29" spans="1:13" x14ac:dyDescent="0.4">
      <c r="A29" s="1"/>
      <c r="B29" s="7"/>
      <c r="C29" s="7"/>
      <c r="D29" s="7"/>
      <c r="E29" s="7"/>
      <c r="F29" s="7"/>
      <c r="G29" s="7"/>
      <c r="H29" s="7"/>
    </row>
    <row r="30" spans="1:13" x14ac:dyDescent="0.4">
      <c r="B30" s="7"/>
      <c r="C30" s="7"/>
      <c r="D30" s="7"/>
      <c r="E30" s="7"/>
      <c r="F30" s="7"/>
      <c r="G30" s="7"/>
      <c r="H30" s="7"/>
    </row>
    <row r="31" spans="1:13" x14ac:dyDescent="0.4">
      <c r="B31" s="5"/>
      <c r="C31" s="5"/>
      <c r="D31" s="5"/>
      <c r="E31" s="5"/>
      <c r="F31" s="5"/>
      <c r="G31" s="5"/>
      <c r="H31" s="5"/>
    </row>
    <row r="32" spans="1:13" x14ac:dyDescent="0.4">
      <c r="B32" s="5"/>
      <c r="C32" s="5"/>
      <c r="D32" s="5"/>
      <c r="E32" s="5"/>
      <c r="F32" s="5"/>
      <c r="G32" s="5"/>
      <c r="H32" s="5"/>
    </row>
    <row r="33" spans="1:12" x14ac:dyDescent="0.4">
      <c r="A33" s="2" t="s">
        <v>2</v>
      </c>
      <c r="B33" s="8"/>
      <c r="C33" s="8"/>
      <c r="D33" s="8"/>
      <c r="E33" s="8"/>
      <c r="F33" s="8"/>
      <c r="G33" s="8"/>
      <c r="H33" s="8"/>
    </row>
    <row r="34" spans="1:12" x14ac:dyDescent="0.4">
      <c r="A34" s="2" t="s">
        <v>3</v>
      </c>
      <c r="B34" s="5">
        <f>82.906*0.000000001</f>
        <v>8.2906000000000015E-8</v>
      </c>
      <c r="C34" s="5">
        <f>640.521*0.001</f>
        <v>0.64052100000000001</v>
      </c>
      <c r="D34" s="5">
        <v>3.7309999999999999</v>
      </c>
      <c r="E34" s="5">
        <v>7.6909999999999998</v>
      </c>
      <c r="F34" s="5">
        <v>10.667999999999999</v>
      </c>
      <c r="G34" s="5">
        <v>13.798</v>
      </c>
      <c r="H34" s="2">
        <v>17.791</v>
      </c>
      <c r="I34" s="2">
        <v>23.692</v>
      </c>
      <c r="J34" s="2">
        <v>33.99</v>
      </c>
      <c r="K34" s="2">
        <v>57.634999999999998</v>
      </c>
      <c r="L34" s="2">
        <v>174.672</v>
      </c>
    </row>
    <row r="35" spans="1:12" x14ac:dyDescent="0.4">
      <c r="A35" s="2" t="s">
        <v>5</v>
      </c>
      <c r="B35" s="5">
        <v>0</v>
      </c>
      <c r="C35" s="5">
        <f>942.353*0.001</f>
        <v>0.942353</v>
      </c>
      <c r="D35" s="5">
        <v>1.024</v>
      </c>
      <c r="E35" s="5">
        <v>1.0580000000000001</v>
      </c>
      <c r="F35" s="5">
        <v>1.073</v>
      </c>
      <c r="G35" s="5">
        <v>1.085</v>
      </c>
      <c r="H35" s="2">
        <v>1.097</v>
      </c>
      <c r="I35" s="2">
        <v>1.1100000000000001</v>
      </c>
      <c r="J35" s="2">
        <v>1.127</v>
      </c>
      <c r="K35" s="2">
        <v>1.151</v>
      </c>
      <c r="L35" s="2">
        <v>1.2030000000000001</v>
      </c>
    </row>
    <row r="36" spans="1:12" x14ac:dyDescent="0.4">
      <c r="A36" s="2" t="s">
        <v>6</v>
      </c>
      <c r="C36" s="11">
        <f>C35/C34</f>
        <v>1.4712288902315458</v>
      </c>
      <c r="D36" s="11">
        <f t="shared" ref="D36:L36" si="9">D35/D34</f>
        <v>0.27445725006700616</v>
      </c>
      <c r="E36" s="11">
        <f t="shared" si="9"/>
        <v>0.13756338577558186</v>
      </c>
      <c r="F36" s="11">
        <f t="shared" si="9"/>
        <v>0.1005811773528309</v>
      </c>
      <c r="G36" s="11">
        <f t="shared" si="9"/>
        <v>7.8634584722423531E-2</v>
      </c>
      <c r="H36" s="11">
        <f t="shared" si="9"/>
        <v>6.1660390084874374E-2</v>
      </c>
      <c r="I36" s="11">
        <f t="shared" si="9"/>
        <v>4.6851257808542969E-2</v>
      </c>
      <c r="J36" s="11">
        <f t="shared" si="9"/>
        <v>3.3156810826713734E-2</v>
      </c>
      <c r="K36" s="11">
        <f t="shared" si="9"/>
        <v>1.9970504034007113E-2</v>
      </c>
      <c r="L36" s="11">
        <f t="shared" si="9"/>
        <v>6.8871942841439958E-3</v>
      </c>
    </row>
    <row r="37" spans="1:12" x14ac:dyDescent="0.4">
      <c r="A37" s="2" t="s">
        <v>7</v>
      </c>
      <c r="C37" s="2">
        <f>(C35-B35)/(C34-B34)</f>
        <v>1.4712290806604593</v>
      </c>
      <c r="D37" s="2">
        <f t="shared" ref="D37:L37" si="10">(D35-C35)/(D34-C34)</f>
        <v>2.6418881992079556E-2</v>
      </c>
      <c r="E37" s="2">
        <f t="shared" si="10"/>
        <v>8.5858585858585943E-3</v>
      </c>
      <c r="F37" s="2">
        <f t="shared" si="10"/>
        <v>5.0386294927779324E-3</v>
      </c>
      <c r="G37" s="2">
        <f t="shared" si="10"/>
        <v>3.8338658146964879E-3</v>
      </c>
      <c r="H37" s="2">
        <f t="shared" si="10"/>
        <v>3.0052592036063134E-3</v>
      </c>
      <c r="I37" s="2">
        <f t="shared" si="10"/>
        <v>2.2030164378919036E-3</v>
      </c>
      <c r="J37" s="2">
        <f t="shared" si="10"/>
        <v>1.6508059817440183E-3</v>
      </c>
      <c r="K37" s="2">
        <f t="shared" si="10"/>
        <v>1.0150137449777977E-3</v>
      </c>
      <c r="L37" s="2">
        <f t="shared" si="10"/>
        <v>4.4430393807086687E-4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="25" zoomScaleNormal="25" workbookViewId="0">
      <selection activeCell="AN72" sqref="AN72"/>
    </sheetView>
  </sheetViews>
  <sheetFormatPr defaultRowHeight="14.4" x14ac:dyDescent="0.3"/>
  <cols>
    <col min="1" max="1" width="28.21875" customWidth="1"/>
    <col min="2" max="8" width="13.77734375" customWidth="1"/>
    <col min="9" max="9" width="15.44140625" customWidth="1"/>
    <col min="10" max="12" width="13.77734375" customWidth="1"/>
    <col min="13" max="13" width="9.109375" customWidth="1"/>
    <col min="14" max="22" width="13.77734375" customWidth="1"/>
    <col min="23" max="24" width="10.77734375" bestFit="1" customWidth="1"/>
    <col min="25" max="29" width="9.21875" bestFit="1" customWidth="1"/>
    <col min="30" max="30" width="8.33203125" bestFit="1" customWidth="1"/>
  </cols>
  <sheetData>
    <row r="1" spans="1:14" ht="21" x14ac:dyDescent="0.4">
      <c r="A1" s="2" t="s">
        <v>0</v>
      </c>
      <c r="B1" s="14">
        <v>0.6</v>
      </c>
      <c r="C1" s="15">
        <v>0.65</v>
      </c>
      <c r="D1" s="14">
        <v>0.7</v>
      </c>
      <c r="E1" s="15">
        <v>0.75</v>
      </c>
      <c r="F1" s="14">
        <v>0.8</v>
      </c>
      <c r="G1" s="15">
        <v>0.85</v>
      </c>
      <c r="H1" s="14">
        <v>0.9</v>
      </c>
      <c r="I1" s="15">
        <v>0.95</v>
      </c>
      <c r="J1" s="14">
        <v>1</v>
      </c>
      <c r="K1" s="15"/>
      <c r="L1" s="14"/>
    </row>
    <row r="2" spans="1:14" ht="21" x14ac:dyDescent="0.4">
      <c r="A2" s="2" t="s">
        <v>3</v>
      </c>
      <c r="B2" s="16">
        <f>6.765*0.001</f>
        <v>6.7650000000000002E-3</v>
      </c>
      <c r="C2" s="16">
        <f>6.662*0.001</f>
        <v>6.6620000000000004E-3</v>
      </c>
      <c r="D2" s="16">
        <f>6.56*0.001</f>
        <v>6.5599999999999999E-3</v>
      </c>
      <c r="E2" s="10">
        <f>6.457*0.001</f>
        <v>6.4570000000000001E-3</v>
      </c>
      <c r="F2" s="16">
        <f>6.355*0.001</f>
        <v>6.3550000000000004E-3</v>
      </c>
      <c r="G2" s="16">
        <f>6.253*0.001</f>
        <v>6.2529999999999999E-3</v>
      </c>
      <c r="H2" s="16">
        <f>6.151*0.001</f>
        <v>6.1510000000000002E-3</v>
      </c>
      <c r="I2" s="16">
        <f>6.05*0.001</f>
        <v>6.0499999999999998E-3</v>
      </c>
      <c r="J2" s="13">
        <f>348.549*0.000001</f>
        <v>3.4854899999999997E-4</v>
      </c>
      <c r="K2" s="2"/>
      <c r="L2" s="16"/>
    </row>
    <row r="3" spans="1:14" ht="21" x14ac:dyDescent="0.4">
      <c r="A3" s="2" t="s">
        <v>5</v>
      </c>
      <c r="B3" s="2">
        <f>-1*B5</f>
        <v>-19.998000000000001</v>
      </c>
      <c r="C3" s="2">
        <f t="shared" ref="C3:J3" si="0">-1*C5</f>
        <v>-17.498000000000001</v>
      </c>
      <c r="D3" s="2">
        <f t="shared" si="0"/>
        <v>-14.999000000000001</v>
      </c>
      <c r="E3" s="2">
        <f t="shared" si="0"/>
        <v>-12.499000000000001</v>
      </c>
      <c r="F3" s="2">
        <f t="shared" si="0"/>
        <v>-9.9990000000000006</v>
      </c>
      <c r="G3" s="2">
        <f t="shared" si="0"/>
        <v>-7.4989999999999997</v>
      </c>
      <c r="H3" s="2">
        <f t="shared" si="0"/>
        <v>-4.9989999999999997</v>
      </c>
      <c r="I3" s="2">
        <f t="shared" si="0"/>
        <v>-2.5</v>
      </c>
      <c r="J3" s="2">
        <f t="shared" si="0"/>
        <v>-6.1029999999999998E-6</v>
      </c>
      <c r="K3" s="2"/>
      <c r="L3" s="9"/>
    </row>
    <row r="4" spans="1:14" ht="21" x14ac:dyDescent="0.4">
      <c r="A4" s="2" t="s">
        <v>8</v>
      </c>
      <c r="B4" s="2">
        <f>B2*-1000</f>
        <v>-6.7650000000000006</v>
      </c>
      <c r="C4" s="2">
        <f>C2*-1000</f>
        <v>-6.6620000000000008</v>
      </c>
      <c r="D4" s="2">
        <f>D2*-1000</f>
        <v>-6.56</v>
      </c>
      <c r="E4" s="2">
        <f>E2*-1000</f>
        <v>-6.4569999999999999</v>
      </c>
      <c r="F4" s="2">
        <f>F2*-1000</f>
        <v>-6.3550000000000004</v>
      </c>
      <c r="G4" s="2">
        <f>G2*-1000</f>
        <v>-6.2530000000000001</v>
      </c>
      <c r="H4" s="2">
        <f>H2*-1000</f>
        <v>-6.1509999999999998</v>
      </c>
      <c r="I4" s="2">
        <f>I2*-1000</f>
        <v>-6.05</v>
      </c>
      <c r="J4" s="2">
        <f>J2*-1000</f>
        <v>-0.348549</v>
      </c>
      <c r="K4" s="2"/>
      <c r="L4" s="2"/>
    </row>
    <row r="5" spans="1:14" ht="21" x14ac:dyDescent="0.4">
      <c r="A5" s="2"/>
      <c r="B5" s="9">
        <v>19.998000000000001</v>
      </c>
      <c r="C5" s="9">
        <f>17.498</f>
        <v>17.498000000000001</v>
      </c>
      <c r="D5" s="9">
        <v>14.999000000000001</v>
      </c>
      <c r="E5" s="9">
        <v>12.499000000000001</v>
      </c>
      <c r="F5" s="9">
        <v>9.9990000000000006</v>
      </c>
      <c r="G5" s="9">
        <v>7.4989999999999997</v>
      </c>
      <c r="H5" s="9">
        <v>4.9989999999999997</v>
      </c>
      <c r="I5" s="9">
        <v>2.5</v>
      </c>
      <c r="J5" s="11">
        <f>6.103*0.001*0.001</f>
        <v>6.1029999999999998E-6</v>
      </c>
      <c r="K5" s="2"/>
      <c r="L5" s="2"/>
      <c r="M5" s="2"/>
      <c r="N5" s="2"/>
    </row>
    <row r="6" spans="1:14" ht="21" x14ac:dyDescent="0.4">
      <c r="A6" s="2"/>
      <c r="B6" s="7"/>
      <c r="C6" s="7"/>
      <c r="D6" s="7"/>
      <c r="E6" s="7"/>
      <c r="F6" s="7"/>
      <c r="G6" s="7"/>
      <c r="H6" s="7"/>
      <c r="I6" s="2"/>
      <c r="J6" s="2"/>
      <c r="K6" s="2"/>
      <c r="L6" s="2"/>
      <c r="M6" s="2"/>
      <c r="N6" s="2"/>
    </row>
    <row r="7" spans="1:14" ht="21" x14ac:dyDescent="0.4">
      <c r="A7" s="1"/>
      <c r="B7" s="7"/>
      <c r="C7" s="7"/>
      <c r="D7" s="7"/>
      <c r="E7" s="7"/>
      <c r="F7" s="7"/>
      <c r="G7" s="7"/>
      <c r="H7" s="7"/>
      <c r="I7" s="3"/>
      <c r="J7" s="2"/>
      <c r="K7" s="2"/>
      <c r="L7" s="2"/>
      <c r="M7" s="2"/>
      <c r="N7" s="2"/>
    </row>
    <row r="8" spans="1:14" ht="2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x14ac:dyDescent="0.4">
      <c r="A17" s="2" t="s">
        <v>1</v>
      </c>
      <c r="B17" s="15">
        <v>0.5</v>
      </c>
      <c r="C17" s="14">
        <v>0.55000000000000004</v>
      </c>
      <c r="D17" s="14">
        <v>0.6</v>
      </c>
      <c r="E17" s="15">
        <v>0.65</v>
      </c>
      <c r="F17" s="14">
        <v>0.7</v>
      </c>
      <c r="G17" s="15">
        <v>0.75</v>
      </c>
      <c r="H17" s="14">
        <v>0.8</v>
      </c>
      <c r="I17" s="15">
        <v>0.85</v>
      </c>
      <c r="J17" s="14">
        <v>0.9</v>
      </c>
      <c r="K17" s="15">
        <v>0.95</v>
      </c>
      <c r="L17" s="14">
        <v>1</v>
      </c>
      <c r="M17" s="2"/>
      <c r="N17" s="2"/>
    </row>
    <row r="18" spans="1:14" ht="21" x14ac:dyDescent="0.4">
      <c r="A18" s="2" t="s">
        <v>3</v>
      </c>
      <c r="B18" s="9">
        <v>0</v>
      </c>
      <c r="C18" s="9">
        <f>10.857*0.001</f>
        <v>1.0857E-2</v>
      </c>
      <c r="D18" s="9">
        <f>10.754*0.001</f>
        <v>1.0754E-2</v>
      </c>
      <c r="E18" s="9">
        <f>10.652*0.001</f>
        <v>1.0652E-2</v>
      </c>
      <c r="F18" s="9">
        <f>10.55*0.001</f>
        <v>1.055E-2</v>
      </c>
      <c r="G18" s="9">
        <f>10.447*0.001</f>
        <v>1.0447E-2</v>
      </c>
      <c r="H18" s="9">
        <f>10.345*0.001</f>
        <v>1.0345E-2</v>
      </c>
      <c r="I18" s="9">
        <f>10.243*0.001</f>
        <v>1.0243E-2</v>
      </c>
      <c r="J18" s="9">
        <f>10.141*0.001</f>
        <v>1.0141000000000001E-2</v>
      </c>
      <c r="K18" s="9">
        <f>10.04*0.001</f>
        <v>1.0039999999999999E-2</v>
      </c>
      <c r="L18" s="9">
        <f>1.173*0.000001</f>
        <v>1.173E-6</v>
      </c>
      <c r="M18" s="11"/>
      <c r="N18" s="2"/>
    </row>
    <row r="19" spans="1:14" ht="21" x14ac:dyDescent="0.4">
      <c r="A19" s="2" t="s">
        <v>4</v>
      </c>
      <c r="B19" s="9"/>
      <c r="C19" s="9">
        <v>-22.497</v>
      </c>
      <c r="D19" s="9">
        <v>-19.997</v>
      </c>
      <c r="E19" s="9">
        <v>-17.498000000000001</v>
      </c>
      <c r="F19" s="9">
        <v>-14.997999999999999</v>
      </c>
      <c r="G19" s="9">
        <v>-12.497999999999999</v>
      </c>
      <c r="H19" s="9">
        <v>-9.9979999999999993</v>
      </c>
      <c r="I19" s="9">
        <v>-7.4989999999999997</v>
      </c>
      <c r="J19" s="11">
        <v>-4.9989999999999997</v>
      </c>
      <c r="K19" s="9">
        <v>-2.5</v>
      </c>
      <c r="L19" s="11">
        <f>-6.103*0.001</f>
        <v>-6.1029999999999999E-3</v>
      </c>
      <c r="M19" s="11"/>
      <c r="N19" s="2"/>
    </row>
    <row r="20" spans="1:14" ht="21" x14ac:dyDescent="0.4">
      <c r="A20" s="2"/>
      <c r="B20" s="2">
        <f>-1*B19</f>
        <v>0</v>
      </c>
      <c r="C20" s="2">
        <f t="shared" ref="C20:H20" si="1">-1000*C18</f>
        <v>-10.857000000000001</v>
      </c>
      <c r="D20" s="2">
        <f t="shared" si="1"/>
        <v>-10.754</v>
      </c>
      <c r="E20" s="2">
        <f t="shared" si="1"/>
        <v>-10.651999999999999</v>
      </c>
      <c r="F20" s="2">
        <f t="shared" si="1"/>
        <v>-10.55</v>
      </c>
      <c r="G20" s="2">
        <f t="shared" si="1"/>
        <v>-10.446999999999999</v>
      </c>
      <c r="H20" s="2">
        <f t="shared" si="1"/>
        <v>-10.345000000000001</v>
      </c>
      <c r="I20" s="2">
        <f>-1000*I18</f>
        <v>-10.243</v>
      </c>
      <c r="J20" s="2">
        <f t="shared" ref="J20:L20" si="2">-1000*J18</f>
        <v>-10.141</v>
      </c>
      <c r="K20" s="2">
        <f t="shared" si="2"/>
        <v>-10.039999999999999</v>
      </c>
      <c r="L20" s="2">
        <f t="shared" si="2"/>
        <v>-1.173E-3</v>
      </c>
      <c r="M20" s="11"/>
      <c r="N20" s="2"/>
    </row>
    <row r="21" spans="1:14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1" x14ac:dyDescent="0.4">
      <c r="A26" s="2"/>
      <c r="B26" s="7"/>
      <c r="C26" s="4"/>
      <c r="D26" s="7"/>
      <c r="E26" s="7"/>
      <c r="F26" s="7"/>
      <c r="G26" s="7"/>
      <c r="H26" s="7"/>
      <c r="I26" s="2"/>
      <c r="J26" s="2"/>
      <c r="K26" s="2"/>
      <c r="L26" s="2"/>
      <c r="M26" s="2"/>
      <c r="N26" s="2"/>
    </row>
    <row r="27" spans="1:14" ht="21" x14ac:dyDescent="0.4">
      <c r="A27" s="2"/>
      <c r="B27" s="7"/>
      <c r="C27" s="7"/>
      <c r="D27" s="7"/>
      <c r="E27" s="7"/>
      <c r="F27" s="7"/>
      <c r="G27" s="7"/>
      <c r="H27" s="7"/>
      <c r="I27" s="2"/>
      <c r="J27" s="2"/>
      <c r="K27" s="2"/>
      <c r="L27" s="2"/>
      <c r="M27" s="2"/>
      <c r="N27" s="2"/>
    </row>
    <row r="28" spans="1:14" ht="21" x14ac:dyDescent="0.4">
      <c r="A28" s="2"/>
      <c r="B28" s="7"/>
      <c r="C28" s="7"/>
      <c r="D28" s="7"/>
      <c r="E28" s="7"/>
      <c r="F28" s="7"/>
      <c r="G28" s="7"/>
      <c r="H28" s="7"/>
      <c r="I28" s="2"/>
      <c r="J28" s="2"/>
      <c r="K28" s="2"/>
      <c r="L28" s="2"/>
      <c r="M28" s="2"/>
      <c r="N28" s="2"/>
    </row>
    <row r="29" spans="1:14" ht="21" x14ac:dyDescent="0.4">
      <c r="A29" s="1"/>
      <c r="B29" s="7"/>
      <c r="C29" s="7"/>
      <c r="D29" s="7"/>
      <c r="E29" s="7"/>
      <c r="F29" s="7"/>
      <c r="G29" s="7"/>
      <c r="H29" s="7"/>
      <c r="I29" s="2"/>
      <c r="J29" s="2"/>
      <c r="K29" s="2"/>
      <c r="L29" s="2"/>
      <c r="M29" s="2"/>
      <c r="N29" s="2"/>
    </row>
    <row r="30" spans="1:14" ht="21" x14ac:dyDescent="0.4">
      <c r="A30" s="2"/>
      <c r="B30" s="7"/>
      <c r="C30" s="7"/>
      <c r="D30" s="7"/>
      <c r="E30" s="7"/>
      <c r="F30" s="7"/>
      <c r="G30" s="7"/>
      <c r="H30" s="7"/>
      <c r="I30" s="2"/>
      <c r="J30" s="2"/>
      <c r="K30" s="2"/>
      <c r="L30" s="2"/>
      <c r="M30" s="2"/>
      <c r="N30" s="2"/>
    </row>
    <row r="31" spans="1:14" ht="21" x14ac:dyDescent="0.4">
      <c r="A31" s="2"/>
      <c r="B31" s="5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</row>
    <row r="32" spans="1:14" ht="21" x14ac:dyDescent="0.4">
      <c r="A32" s="2"/>
      <c r="B32" s="5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</row>
    <row r="33" spans="1:25" ht="21" x14ac:dyDescent="0.4">
      <c r="A33" s="2" t="s">
        <v>2</v>
      </c>
      <c r="B33" s="15">
        <v>0</v>
      </c>
      <c r="C33" s="17">
        <v>9.9999999999999995E-7</v>
      </c>
      <c r="E33" s="17">
        <v>1E-4</v>
      </c>
      <c r="F33" s="17">
        <v>2.0000000000000001E-4</v>
      </c>
      <c r="G33" s="15">
        <v>0.01</v>
      </c>
      <c r="H33" s="14">
        <v>0.02</v>
      </c>
      <c r="I33" s="14">
        <v>0.03</v>
      </c>
      <c r="J33" s="14">
        <v>0.04</v>
      </c>
      <c r="K33" s="14">
        <v>0.05</v>
      </c>
      <c r="L33" s="15">
        <v>0.1</v>
      </c>
      <c r="M33" s="14">
        <v>0.15</v>
      </c>
      <c r="N33" s="15">
        <v>0.2</v>
      </c>
      <c r="O33" s="14">
        <v>0.25</v>
      </c>
      <c r="P33" s="15">
        <v>0.3</v>
      </c>
      <c r="Q33" s="14">
        <v>0.6</v>
      </c>
      <c r="R33" s="15">
        <v>0.65</v>
      </c>
      <c r="S33" s="14">
        <v>0.7</v>
      </c>
      <c r="T33" s="15">
        <v>0.75</v>
      </c>
      <c r="U33" s="14">
        <v>0.8</v>
      </c>
      <c r="V33" s="15">
        <v>0.85</v>
      </c>
      <c r="W33" s="14">
        <v>0.9</v>
      </c>
      <c r="X33" s="15">
        <v>0.95</v>
      </c>
      <c r="Y33" s="14">
        <v>1</v>
      </c>
    </row>
    <row r="34" spans="1:25" ht="21" x14ac:dyDescent="0.4">
      <c r="A34" s="2" t="s">
        <v>3</v>
      </c>
      <c r="B34" s="2">
        <f>-20.819*1000000</f>
        <v>-20819000</v>
      </c>
      <c r="C34">
        <f>-7*1000000</f>
        <v>-7000000</v>
      </c>
      <c r="D34">
        <f>-4.501*1000000</f>
        <v>-4501000</v>
      </c>
      <c r="E34">
        <f>-113.525*1000</f>
        <v>-113525</v>
      </c>
      <c r="F34">
        <f>-57.388*1000</f>
        <v>-57388</v>
      </c>
      <c r="G34" s="2">
        <f>-1.205*1000</f>
        <v>-1205</v>
      </c>
      <c r="H34" s="2">
        <v>-606.32799999999997</v>
      </c>
      <c r="I34" s="2">
        <v>-405.31</v>
      </c>
      <c r="J34" s="2">
        <v>-304.363</v>
      </c>
      <c r="K34" s="2">
        <v>-243.59899999999999</v>
      </c>
      <c r="L34" s="2">
        <v>-121.39400000000001</v>
      </c>
      <c r="M34" s="2">
        <v>-80.293999999999997</v>
      </c>
      <c r="N34" s="2">
        <v>-59.576999999999998</v>
      </c>
      <c r="O34" s="2">
        <v>-47.027999999999999</v>
      </c>
      <c r="P34" s="2">
        <v>-38.56</v>
      </c>
      <c r="Q34" s="3">
        <v>-15.557</v>
      </c>
      <c r="R34" s="3">
        <v>-13.222</v>
      </c>
      <c r="S34" s="3">
        <v>-10.891</v>
      </c>
      <c r="T34" s="3">
        <v>-8.4060000000000006</v>
      </c>
      <c r="U34" s="3">
        <v>-5.5519999999999996</v>
      </c>
      <c r="V34" s="3">
        <v>-2.1829999999999998</v>
      </c>
      <c r="W34" s="3">
        <v>-8.9195999999999998E-2</v>
      </c>
      <c r="X34" s="3">
        <v>-6.616599999999999E-4</v>
      </c>
      <c r="Y34" s="3">
        <v>-1.31375E-7</v>
      </c>
    </row>
    <row r="35" spans="1:25" ht="21" x14ac:dyDescent="0.4">
      <c r="A35" s="2" t="s">
        <v>5</v>
      </c>
      <c r="B35" s="2">
        <v>-10.628</v>
      </c>
      <c r="C35">
        <v>-6.5229999999999997</v>
      </c>
      <c r="D35">
        <v>-5.5030000000000001</v>
      </c>
      <c r="E35">
        <v>-3.6349999999999998</v>
      </c>
      <c r="F35">
        <v>-3.5150000000000001</v>
      </c>
      <c r="G35" s="2">
        <v>-2.919</v>
      </c>
      <c r="H35" s="2">
        <v>-2.8159999999999998</v>
      </c>
      <c r="I35" s="2">
        <v>-2.7549999999999999</v>
      </c>
      <c r="J35" s="2">
        <v>-2.7120000000000002</v>
      </c>
      <c r="K35" s="2">
        <v>-2.6789999999999998</v>
      </c>
      <c r="L35" s="2">
        <v>-2.5750000000000002</v>
      </c>
      <c r="M35" s="2">
        <v>-2.512</v>
      </c>
      <c r="N35" s="2">
        <v>-2.468</v>
      </c>
      <c r="O35" s="2">
        <v>-2.4319999999999999</v>
      </c>
      <c r="P35" s="2">
        <v>-2.4020000000000001</v>
      </c>
      <c r="Q35" s="3">
        <v>-2.266</v>
      </c>
      <c r="R35" s="3">
        <v>-2.242</v>
      </c>
      <c r="S35" s="3">
        <v>-2.2130000000000001</v>
      </c>
      <c r="T35" s="3">
        <v>-2.1739999999999999</v>
      </c>
      <c r="U35" s="3">
        <v>-2.1120000000000001</v>
      </c>
      <c r="V35" s="3">
        <v>-1.972</v>
      </c>
      <c r="W35" s="3">
        <v>-1.492</v>
      </c>
      <c r="X35" s="3">
        <v>-0.74996799999999997</v>
      </c>
      <c r="Y35" s="3">
        <v>-1.838E-6</v>
      </c>
    </row>
    <row r="36" spans="1:25" ht="21" x14ac:dyDescent="0.4">
      <c r="A36" s="2"/>
      <c r="B36" s="2"/>
      <c r="C36" s="11"/>
      <c r="D36" s="5"/>
      <c r="E36" s="5"/>
      <c r="F36" s="5"/>
      <c r="G36" s="5"/>
      <c r="H36" s="2"/>
      <c r="I36" s="2"/>
      <c r="J36" s="2"/>
      <c r="K36" s="2"/>
      <c r="L36" s="2"/>
      <c r="M36" s="2"/>
      <c r="N36" s="2"/>
    </row>
    <row r="37" spans="1:25" ht="21" x14ac:dyDescent="0.4">
      <c r="A37" s="2"/>
      <c r="B37" s="2"/>
      <c r="C37" s="2"/>
      <c r="D37" s="5"/>
      <c r="E37" s="5"/>
      <c r="F37" s="5"/>
      <c r="G37" s="5"/>
      <c r="H37" s="2"/>
      <c r="I37" s="2"/>
      <c r="J37" s="2"/>
      <c r="K37" s="2"/>
      <c r="L37" s="2"/>
      <c r="M37" s="2"/>
      <c r="N37" s="2"/>
    </row>
    <row r="38" spans="1:25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Прямые ветвид диодов</vt:lpstr>
      <vt:lpstr>Обратные ветви диодов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2023-09-27T16:55:54Z</dcterms:created>
  <dcterms:modified xsi:type="dcterms:W3CDTF">2023-12-05T14:59:27Z</dcterms:modified>
</cp:coreProperties>
</file>