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s\source\схем\ЧерниковаЛаб6\"/>
    </mc:Choice>
  </mc:AlternateContent>
  <bookViews>
    <workbookView xWindow="0" yWindow="0" windowWidth="23040" windowHeight="9192"/>
  </bookViews>
  <sheets>
    <sheet name="1.1" sheetId="1" r:id="rId1"/>
    <sheet name="1.2" sheetId="2" r:id="rId2"/>
    <sheet name="2.1" sheetId="3" r:id="rId3"/>
    <sheet name="2.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8" i="4" l="1"/>
  <c r="C57" i="4"/>
  <c r="B2" i="4" l="1"/>
  <c r="B20" i="4"/>
  <c r="C38" i="4"/>
  <c r="B38" i="4"/>
  <c r="H31" i="3" l="1"/>
  <c r="H32" i="3"/>
  <c r="F32" i="3"/>
  <c r="F31" i="3"/>
  <c r="E32" i="3"/>
  <c r="E31" i="3"/>
  <c r="D31" i="3"/>
  <c r="C31" i="3"/>
  <c r="B31" i="3"/>
  <c r="G32" i="3"/>
  <c r="G31" i="3"/>
  <c r="G18" i="3"/>
  <c r="G19" i="3"/>
  <c r="F19" i="3"/>
  <c r="F18" i="3"/>
  <c r="E19" i="3"/>
  <c r="E18" i="3"/>
  <c r="D18" i="3"/>
  <c r="C18" i="3"/>
  <c r="B19" i="3"/>
  <c r="B18" i="3"/>
  <c r="H19" i="3"/>
  <c r="H18" i="3"/>
  <c r="H3" i="3"/>
  <c r="H2" i="3"/>
  <c r="F2" i="3"/>
  <c r="G3" i="3"/>
  <c r="G2" i="3"/>
  <c r="F3" i="3"/>
  <c r="E3" i="3"/>
  <c r="E2" i="3"/>
  <c r="D2" i="3"/>
  <c r="C2" i="3"/>
  <c r="B2" i="3"/>
  <c r="D33" i="2"/>
  <c r="C33" i="2"/>
  <c r="C18" i="2"/>
  <c r="B3" i="2"/>
  <c r="B19" i="2"/>
  <c r="B18" i="2"/>
  <c r="B33" i="2"/>
  <c r="B2" i="2"/>
  <c r="C2" i="2"/>
  <c r="G32" i="1"/>
  <c r="G31" i="1"/>
  <c r="F32" i="1"/>
  <c r="F31" i="1"/>
  <c r="E32" i="1"/>
  <c r="E31" i="1"/>
  <c r="D32" i="1"/>
  <c r="D31" i="1"/>
  <c r="C32" i="1"/>
  <c r="C31" i="1"/>
  <c r="B32" i="1"/>
  <c r="B31" i="1"/>
  <c r="H32" i="1"/>
  <c r="H31" i="1"/>
  <c r="H19" i="1"/>
  <c r="H18" i="1"/>
  <c r="G19" i="1"/>
  <c r="G18" i="1"/>
  <c r="F18" i="1"/>
  <c r="F19" i="1"/>
  <c r="E18" i="1"/>
  <c r="E19" i="1"/>
  <c r="D19" i="1"/>
  <c r="D18" i="1"/>
  <c r="C18" i="1"/>
  <c r="C19" i="1"/>
  <c r="B19" i="1"/>
  <c r="B18" i="1"/>
  <c r="E3" i="1"/>
  <c r="E2" i="1"/>
  <c r="D2" i="1"/>
  <c r="D3" i="1"/>
  <c r="C3" i="1"/>
  <c r="C2" i="1"/>
  <c r="B3" i="1"/>
  <c r="B2" i="1"/>
  <c r="H3" i="1"/>
  <c r="H2" i="1"/>
  <c r="G3" i="1"/>
  <c r="G2" i="1"/>
  <c r="F3" i="1"/>
  <c r="F2" i="1"/>
</calcChain>
</file>

<file path=xl/sharedStrings.xml><?xml version="1.0" encoding="utf-8"?>
<sst xmlns="http://schemas.openxmlformats.org/spreadsheetml/2006/main" count="38" uniqueCount="18">
  <si>
    <r>
      <rPr>
        <sz val="20"/>
        <color theme="1"/>
        <rFont val="Calibri"/>
        <family val="2"/>
        <scheme val="minor"/>
      </rPr>
      <t>U</t>
    </r>
    <r>
      <rPr>
        <i/>
        <sz val="16"/>
        <color theme="1"/>
        <rFont val="Calibri"/>
        <family val="2"/>
        <scheme val="minor"/>
      </rPr>
      <t>кэ</t>
    </r>
    <r>
      <rPr>
        <sz val="16"/>
        <color theme="1"/>
        <rFont val="Calibri"/>
        <family val="2"/>
        <scheme val="minor"/>
      </rPr>
      <t>=15В</t>
    </r>
  </si>
  <si>
    <r>
      <t>Ток I</t>
    </r>
    <r>
      <rPr>
        <i/>
        <sz val="14"/>
        <color theme="1"/>
        <rFont val="Calibri"/>
        <family val="2"/>
        <scheme val="minor"/>
      </rPr>
      <t>Б</t>
    </r>
    <r>
      <rPr>
        <sz val="20"/>
        <color theme="1"/>
        <rFont val="Calibri"/>
        <family val="2"/>
        <charset val="204"/>
        <scheme val="minor"/>
      </rPr>
      <t>, мА</t>
    </r>
  </si>
  <si>
    <r>
      <t>Напряжение U</t>
    </r>
    <r>
      <rPr>
        <i/>
        <sz val="14"/>
        <color theme="1"/>
        <rFont val="Calibri"/>
        <family val="2"/>
        <scheme val="minor"/>
      </rPr>
      <t>БЭ</t>
    </r>
    <r>
      <rPr>
        <sz val="20"/>
        <color theme="1"/>
        <rFont val="Calibri"/>
        <family val="2"/>
        <charset val="204"/>
        <scheme val="minor"/>
      </rPr>
      <t>, В</t>
    </r>
  </si>
  <si>
    <r>
      <rPr>
        <sz val="20"/>
        <color theme="1"/>
        <rFont val="Calibri"/>
        <family val="2"/>
        <scheme val="minor"/>
      </rPr>
      <t>U</t>
    </r>
    <r>
      <rPr>
        <i/>
        <sz val="16"/>
        <color theme="1"/>
        <rFont val="Calibri"/>
        <family val="2"/>
        <scheme val="minor"/>
      </rPr>
      <t>кэ</t>
    </r>
    <r>
      <rPr>
        <sz val="16"/>
        <color theme="1"/>
        <rFont val="Calibri"/>
        <family val="2"/>
        <scheme val="minor"/>
      </rPr>
      <t>=10В</t>
    </r>
  </si>
  <si>
    <r>
      <rPr>
        <sz val="20"/>
        <color theme="1"/>
        <rFont val="Calibri"/>
        <family val="2"/>
        <scheme val="minor"/>
      </rPr>
      <t>U</t>
    </r>
    <r>
      <rPr>
        <i/>
        <sz val="16"/>
        <color theme="1"/>
        <rFont val="Calibri"/>
        <family val="2"/>
        <scheme val="minor"/>
      </rPr>
      <t>кэ</t>
    </r>
    <r>
      <rPr>
        <sz val="16"/>
        <color theme="1"/>
        <rFont val="Calibri"/>
        <family val="2"/>
        <scheme val="minor"/>
      </rPr>
      <t>=5 В</t>
    </r>
  </si>
  <si>
    <r>
      <t>Ток I</t>
    </r>
    <r>
      <rPr>
        <i/>
        <sz val="14"/>
        <color theme="1"/>
        <rFont val="Calibri"/>
        <family val="2"/>
        <scheme val="minor"/>
      </rPr>
      <t>К</t>
    </r>
    <r>
      <rPr>
        <sz val="20"/>
        <color theme="1"/>
        <rFont val="Calibri"/>
        <family val="2"/>
        <charset val="204"/>
        <scheme val="minor"/>
      </rPr>
      <t>, мА</t>
    </r>
  </si>
  <si>
    <r>
      <rPr>
        <sz val="18"/>
        <color theme="1"/>
        <rFont val="Calibri"/>
        <family val="2"/>
        <scheme val="minor"/>
      </rPr>
      <t>I</t>
    </r>
    <r>
      <rPr>
        <i/>
        <sz val="12"/>
        <color theme="1"/>
        <rFont val="Calibri"/>
        <family val="2"/>
        <scheme val="minor"/>
      </rPr>
      <t>Б</t>
    </r>
    <r>
      <rPr>
        <sz val="18"/>
        <color theme="1"/>
        <rFont val="Calibri"/>
        <family val="2"/>
        <scheme val="minor"/>
      </rPr>
      <t>=0,15А</t>
    </r>
  </si>
  <si>
    <r>
      <rPr>
        <sz val="18"/>
        <color theme="1"/>
        <rFont val="Calibri"/>
        <family val="2"/>
        <scheme val="minor"/>
      </rPr>
      <t>I</t>
    </r>
    <r>
      <rPr>
        <i/>
        <sz val="12"/>
        <color theme="1"/>
        <rFont val="Calibri"/>
        <family val="2"/>
        <scheme val="minor"/>
      </rPr>
      <t>Б</t>
    </r>
    <r>
      <rPr>
        <sz val="18"/>
        <color theme="1"/>
        <rFont val="Calibri"/>
        <family val="2"/>
        <scheme val="minor"/>
      </rPr>
      <t>=0,1А</t>
    </r>
  </si>
  <si>
    <r>
      <t>Напряжение U</t>
    </r>
    <r>
      <rPr>
        <i/>
        <sz val="14"/>
        <color theme="1"/>
        <rFont val="Calibri"/>
        <family val="2"/>
        <scheme val="minor"/>
      </rPr>
      <t>Э</t>
    </r>
    <r>
      <rPr>
        <sz val="20"/>
        <color theme="1"/>
        <rFont val="Calibri"/>
        <family val="2"/>
        <charset val="204"/>
        <scheme val="minor"/>
      </rPr>
      <t>, В</t>
    </r>
  </si>
  <si>
    <r>
      <rPr>
        <sz val="18"/>
        <color theme="1"/>
        <rFont val="Calibri"/>
        <family val="2"/>
        <scheme val="minor"/>
      </rPr>
      <t>I</t>
    </r>
    <r>
      <rPr>
        <i/>
        <sz val="12"/>
        <color theme="1"/>
        <rFont val="Calibri"/>
        <family val="2"/>
        <scheme val="minor"/>
      </rPr>
      <t>Б</t>
    </r>
    <r>
      <rPr>
        <sz val="18"/>
        <color theme="1"/>
        <rFont val="Calibri"/>
        <family val="2"/>
        <scheme val="minor"/>
      </rPr>
      <t>=0,23А</t>
    </r>
  </si>
  <si>
    <r>
      <t>Ток I</t>
    </r>
    <r>
      <rPr>
        <sz val="16"/>
        <color theme="1"/>
        <rFont val="Calibri"/>
        <family val="2"/>
        <scheme val="minor"/>
      </rPr>
      <t>э</t>
    </r>
    <r>
      <rPr>
        <sz val="20"/>
        <color theme="1"/>
        <rFont val="Calibri"/>
        <family val="2"/>
        <charset val="204"/>
        <scheme val="minor"/>
      </rPr>
      <t>, мА</t>
    </r>
  </si>
  <si>
    <r>
      <t>Напряжение U</t>
    </r>
    <r>
      <rPr>
        <i/>
        <sz val="11"/>
        <color theme="1"/>
        <rFont val="Calibri"/>
        <family val="2"/>
        <scheme val="minor"/>
      </rPr>
      <t>КБ</t>
    </r>
    <r>
      <rPr>
        <sz val="16"/>
        <color theme="1"/>
        <rFont val="Calibri"/>
        <family val="2"/>
        <charset val="204"/>
        <scheme val="minor"/>
      </rPr>
      <t xml:space="preserve">, В </t>
    </r>
  </si>
  <si>
    <r>
      <t>Ток I</t>
    </r>
    <r>
      <rPr>
        <i/>
        <sz val="11"/>
        <color theme="1"/>
        <rFont val="Calibri"/>
        <family val="2"/>
        <scheme val="minor"/>
      </rPr>
      <t>К</t>
    </r>
    <r>
      <rPr>
        <sz val="16"/>
        <color theme="1"/>
        <rFont val="Calibri"/>
        <family val="2"/>
        <charset val="204"/>
        <scheme val="minor"/>
      </rPr>
      <t>, мА 6.</t>
    </r>
  </si>
  <si>
    <r>
      <t>I</t>
    </r>
    <r>
      <rPr>
        <i/>
        <sz val="11"/>
        <color theme="1"/>
        <rFont val="Calibri"/>
        <family val="2"/>
        <scheme val="minor"/>
      </rPr>
      <t>Э</t>
    </r>
    <r>
      <rPr>
        <sz val="16"/>
        <color theme="1"/>
        <rFont val="Calibri"/>
        <family val="2"/>
        <charset val="204"/>
        <scheme val="minor"/>
      </rPr>
      <t>= 8 (7,937) мА</t>
    </r>
  </si>
  <si>
    <r>
      <t>I</t>
    </r>
    <r>
      <rPr>
        <i/>
        <sz val="11"/>
        <color theme="1"/>
        <rFont val="Calibri"/>
        <family val="2"/>
        <scheme val="minor"/>
      </rPr>
      <t>Э</t>
    </r>
    <r>
      <rPr>
        <sz val="16"/>
        <color theme="1"/>
        <rFont val="Calibri"/>
        <family val="2"/>
        <charset val="204"/>
        <scheme val="minor"/>
      </rPr>
      <t>= 4 мА</t>
    </r>
  </si>
  <si>
    <r>
      <t>I</t>
    </r>
    <r>
      <rPr>
        <i/>
        <sz val="11"/>
        <color theme="1"/>
        <rFont val="Calibri"/>
        <family val="2"/>
        <scheme val="minor"/>
      </rPr>
      <t>Э</t>
    </r>
    <r>
      <rPr>
        <sz val="16"/>
        <color theme="1"/>
        <rFont val="Calibri"/>
        <family val="2"/>
        <charset val="204"/>
        <scheme val="minor"/>
      </rPr>
      <t>= 2 (2,087) мА</t>
    </r>
  </si>
  <si>
    <t>α    =</t>
  </si>
  <si>
    <r>
      <rPr>
        <sz val="14"/>
        <color theme="1"/>
        <rFont val="Calibri"/>
        <family val="2"/>
      </rPr>
      <t>β</t>
    </r>
    <r>
      <rPr>
        <sz val="14"/>
        <color theme="1"/>
        <rFont val="Times New Roman"/>
        <family val="1"/>
      </rPr>
      <t xml:space="preserve">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</si>
</sst>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"/>
    <numFmt numFmtId="166" formatCode="0.0000%"/>
  </numFmts>
  <fonts count="16" x14ac:knownFonts="1">
    <font>
      <sz val="11"/>
      <color theme="1"/>
      <name val="Calibri"/>
      <family val="2"/>
      <charset val="204"/>
      <scheme val="minor"/>
    </font>
    <font>
      <sz val="16"/>
      <color theme="1"/>
      <name val="Times New Roman"/>
      <family val="1"/>
    </font>
    <font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8"/>
      <color theme="1"/>
      <name val="Times New Roman"/>
      <family val="1"/>
    </font>
    <font>
      <sz val="20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theme="1"/>
      <name val="Cambria Math"/>
      <family val="1"/>
    </font>
    <font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/>
    <xf numFmtId="9" fontId="2" fillId="0" borderId="0" xfId="0" applyNumberFormat="1" applyFont="1"/>
    <xf numFmtId="165" fontId="2" fillId="0" borderId="0" xfId="0" applyNumberFormat="1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/>
    </xf>
    <xf numFmtId="10" fontId="2" fillId="0" borderId="0" xfId="0" applyNumberFormat="1" applyFont="1"/>
    <xf numFmtId="9" fontId="2" fillId="0" borderId="0" xfId="0" applyNumberFormat="1" applyFont="1" applyAlignment="1">
      <alignment horizontal="center" vertical="center"/>
    </xf>
    <xf numFmtId="166" fontId="2" fillId="0" borderId="0" xfId="0" applyNumberFormat="1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</a:t>
            </a:r>
            <a:r>
              <a:rPr lang="ru-RU"/>
              <a:t>кэ=15В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'1.1'!$B$2:$H$2</c:f>
              <c:numCache>
                <c:formatCode>0.00000</c:formatCode>
                <c:ptCount val="7"/>
                <c:pt idx="0">
                  <c:v>0.74960199999999999</c:v>
                </c:pt>
                <c:pt idx="1">
                  <c:v>0.73747799999999997</c:v>
                </c:pt>
                <c:pt idx="2">
                  <c:v>0.72844200000000003</c:v>
                </c:pt>
                <c:pt idx="3">
                  <c:v>0.71556600000000004</c:v>
                </c:pt>
                <c:pt idx="4">
                  <c:v>0.68424300000000005</c:v>
                </c:pt>
                <c:pt idx="5">
                  <c:v>0.59840800000000005</c:v>
                </c:pt>
                <c:pt idx="6">
                  <c:v>0.49989100000000003</c:v>
                </c:pt>
              </c:numCache>
            </c:numRef>
          </c:xVal>
          <c:yVal>
            <c:numRef>
              <c:f>'1.1'!$B$3:$H$3</c:f>
              <c:numCache>
                <c:formatCode>0.00000</c:formatCode>
                <c:ptCount val="7"/>
                <c:pt idx="0">
                  <c:v>1.671</c:v>
                </c:pt>
                <c:pt idx="1">
                  <c:v>0.88252200000000003</c:v>
                </c:pt>
                <c:pt idx="2">
                  <c:v>0.44723500000000005</c:v>
                </c:pt>
                <c:pt idx="3">
                  <c:v>0.183645</c:v>
                </c:pt>
                <c:pt idx="4">
                  <c:v>7.5031000000000014E-2</c:v>
                </c:pt>
                <c:pt idx="5">
                  <c:v>6.6310000000000006E-3</c:v>
                </c:pt>
                <c:pt idx="6">
                  <c:v>4.3352E-3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97-405D-B605-A0E02F491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02431"/>
        <c:axId val="124905343"/>
      </c:scatterChart>
      <c:valAx>
        <c:axId val="12490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05343"/>
        <c:crosses val="autoZero"/>
        <c:crossBetween val="midCat"/>
      </c:valAx>
      <c:valAx>
        <c:axId val="1249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0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</a:t>
            </a:r>
            <a:r>
              <a:rPr lang="ru-RU"/>
              <a:t>кэ=</a:t>
            </a:r>
            <a:r>
              <a:rPr lang="en-US"/>
              <a:t>5</a:t>
            </a:r>
            <a:r>
              <a:rPr lang="en-US" baseline="0"/>
              <a:t> </a:t>
            </a:r>
            <a:r>
              <a:rPr lang="ru-RU"/>
              <a:t>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15048118985127"/>
          <c:y val="0.15319444444444447"/>
          <c:w val="0.8048425196850393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'1.1'!$B$31:$H$31</c:f>
              <c:numCache>
                <c:formatCode>0.00000</c:formatCode>
                <c:ptCount val="7"/>
                <c:pt idx="0">
                  <c:v>0.73246699999999998</c:v>
                </c:pt>
                <c:pt idx="1">
                  <c:v>0.71638099999999993</c:v>
                </c:pt>
                <c:pt idx="2">
                  <c:v>0.70395600000000003</c:v>
                </c:pt>
                <c:pt idx="3" formatCode="General">
                  <c:v>0.69226599999999994</c:v>
                </c:pt>
                <c:pt idx="4">
                  <c:v>0.67746380000000006</c:v>
                </c:pt>
                <c:pt idx="5">
                  <c:v>0.59840099999999996</c:v>
                </c:pt>
                <c:pt idx="6">
                  <c:v>0.49989100000000003</c:v>
                </c:pt>
              </c:numCache>
            </c:numRef>
          </c:xVal>
          <c:yVal>
            <c:numRef>
              <c:f>'1.1'!$B$32:$H$32</c:f>
              <c:numCache>
                <c:formatCode>0.00000</c:formatCode>
                <c:ptCount val="7"/>
                <c:pt idx="0">
                  <c:v>1.861</c:v>
                </c:pt>
                <c:pt idx="1">
                  <c:v>1.048</c:v>
                </c:pt>
                <c:pt idx="2">
                  <c:v>0.60027700000000006</c:v>
                </c:pt>
                <c:pt idx="3">
                  <c:v>0.30791299999999999</c:v>
                </c:pt>
                <c:pt idx="4">
                  <c:v>0.107317</c:v>
                </c:pt>
                <c:pt idx="5">
                  <c:v>6.6630000000000005E-3</c:v>
                </c:pt>
                <c:pt idx="6">
                  <c:v>4.3448299999999999E-4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2A-4F66-87E5-BB8A9BF3F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069183"/>
        <c:axId val="2135070847"/>
      </c:scatterChart>
      <c:valAx>
        <c:axId val="213506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70847"/>
        <c:crosses val="autoZero"/>
        <c:crossBetween val="midCat"/>
      </c:valAx>
      <c:valAx>
        <c:axId val="213507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6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</a:t>
            </a:r>
            <a:r>
              <a:rPr lang="ru-RU"/>
              <a:t>кэ=15В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'1.1'!$B$2:$H$2</c:f>
              <c:numCache>
                <c:formatCode>0.00000</c:formatCode>
                <c:ptCount val="7"/>
                <c:pt idx="0">
                  <c:v>0.74960199999999999</c:v>
                </c:pt>
                <c:pt idx="1">
                  <c:v>0.73747799999999997</c:v>
                </c:pt>
                <c:pt idx="2">
                  <c:v>0.72844200000000003</c:v>
                </c:pt>
                <c:pt idx="3">
                  <c:v>0.71556600000000004</c:v>
                </c:pt>
                <c:pt idx="4">
                  <c:v>0.68424300000000005</c:v>
                </c:pt>
                <c:pt idx="5">
                  <c:v>0.59840800000000005</c:v>
                </c:pt>
                <c:pt idx="6">
                  <c:v>0.49989100000000003</c:v>
                </c:pt>
              </c:numCache>
            </c:numRef>
          </c:xVal>
          <c:yVal>
            <c:numRef>
              <c:f>'1.1'!$B$3:$H$3</c:f>
              <c:numCache>
                <c:formatCode>0.00000</c:formatCode>
                <c:ptCount val="7"/>
                <c:pt idx="0">
                  <c:v>1.671</c:v>
                </c:pt>
                <c:pt idx="1">
                  <c:v>0.88252200000000003</c:v>
                </c:pt>
                <c:pt idx="2">
                  <c:v>0.44723500000000005</c:v>
                </c:pt>
                <c:pt idx="3">
                  <c:v>0.183645</c:v>
                </c:pt>
                <c:pt idx="4">
                  <c:v>7.5031000000000014E-2</c:v>
                </c:pt>
                <c:pt idx="5">
                  <c:v>6.6310000000000006E-3</c:v>
                </c:pt>
                <c:pt idx="6">
                  <c:v>4.3352E-3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99-4969-B1B1-CAE5F4FF1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02431"/>
        <c:axId val="124905343"/>
      </c:scatterChart>
      <c:valAx>
        <c:axId val="12490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U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05343"/>
        <c:crosses val="autoZero"/>
        <c:crossBetween val="midCat"/>
      </c:valAx>
      <c:valAx>
        <c:axId val="1249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0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</a:t>
            </a:r>
            <a:r>
              <a:rPr lang="ru-RU"/>
              <a:t>кэ=1</a:t>
            </a:r>
            <a:r>
              <a:rPr lang="en-US"/>
              <a:t>0</a:t>
            </a:r>
            <a:r>
              <a:rPr lang="en-US" baseline="0"/>
              <a:t> </a:t>
            </a:r>
            <a:r>
              <a:rPr lang="ru-RU"/>
              <a:t>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15046715284967"/>
          <c:y val="0.1240392574586679"/>
          <c:w val="0.8048425196850393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'1.1'!$B$18:$H$18</c:f>
              <c:numCache>
                <c:formatCode>0.00000</c:formatCode>
                <c:ptCount val="7"/>
                <c:pt idx="0">
                  <c:v>0.74184799999999995</c:v>
                </c:pt>
                <c:pt idx="1">
                  <c:v>0.728186</c:v>
                </c:pt>
                <c:pt idx="2">
                  <c:v>0.71799000000000002</c:v>
                </c:pt>
                <c:pt idx="3" formatCode="General">
                  <c:v>0.707924</c:v>
                </c:pt>
                <c:pt idx="4">
                  <c:v>0.68421500000000002</c:v>
                </c:pt>
                <c:pt idx="5">
                  <c:v>0.59840800000000005</c:v>
                </c:pt>
                <c:pt idx="6">
                  <c:v>0.49989100000000003</c:v>
                </c:pt>
              </c:numCache>
            </c:numRef>
          </c:xVal>
          <c:yVal>
            <c:numRef>
              <c:f>'1.1'!$B$19:$H$19</c:f>
              <c:numCache>
                <c:formatCode>0.00000</c:formatCode>
                <c:ptCount val="7"/>
                <c:pt idx="0">
                  <c:v>1.7569999999999999</c:v>
                </c:pt>
                <c:pt idx="1">
                  <c:v>0.95540000000000003</c:v>
                </c:pt>
                <c:pt idx="2">
                  <c:v>0.51256299999999999</c:v>
                </c:pt>
                <c:pt idx="3">
                  <c:v>0.22440600000000002</c:v>
                </c:pt>
                <c:pt idx="4">
                  <c:v>7.5165999999999997E-2</c:v>
                </c:pt>
                <c:pt idx="5">
                  <c:v>6.6310000000000006E-3</c:v>
                </c:pt>
                <c:pt idx="6">
                  <c:v>4.3351999999999996E-4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B4-4EBB-99BF-4F6DED625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069183"/>
        <c:axId val="2135070847"/>
      </c:scatterChart>
      <c:valAx>
        <c:axId val="213506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U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70847"/>
        <c:crosses val="autoZero"/>
        <c:crossBetween val="midCat"/>
      </c:valAx>
      <c:valAx>
        <c:axId val="213507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6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</a:t>
            </a:r>
            <a:r>
              <a:rPr lang="ru-RU"/>
              <a:t>кэ=</a:t>
            </a:r>
            <a:r>
              <a:rPr lang="en-US"/>
              <a:t>5</a:t>
            </a:r>
            <a:r>
              <a:rPr lang="en-US" baseline="0"/>
              <a:t> </a:t>
            </a:r>
            <a:r>
              <a:rPr lang="ru-RU"/>
              <a:t>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96291636521811"/>
          <c:y val="0.10841137254009403"/>
          <c:w val="0.8048425196850393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'1.1'!$B$31:$H$31</c:f>
              <c:numCache>
                <c:formatCode>0.00000</c:formatCode>
                <c:ptCount val="7"/>
                <c:pt idx="0">
                  <c:v>0.73246699999999998</c:v>
                </c:pt>
                <c:pt idx="1">
                  <c:v>0.71638099999999993</c:v>
                </c:pt>
                <c:pt idx="2">
                  <c:v>0.70395600000000003</c:v>
                </c:pt>
                <c:pt idx="3" formatCode="General">
                  <c:v>0.69226599999999994</c:v>
                </c:pt>
                <c:pt idx="4">
                  <c:v>0.67746380000000006</c:v>
                </c:pt>
                <c:pt idx="5">
                  <c:v>0.59840099999999996</c:v>
                </c:pt>
                <c:pt idx="6">
                  <c:v>0.49989100000000003</c:v>
                </c:pt>
              </c:numCache>
            </c:numRef>
          </c:xVal>
          <c:yVal>
            <c:numRef>
              <c:f>'1.1'!$B$32:$H$32</c:f>
              <c:numCache>
                <c:formatCode>0.00000</c:formatCode>
                <c:ptCount val="7"/>
                <c:pt idx="0">
                  <c:v>1.861</c:v>
                </c:pt>
                <c:pt idx="1">
                  <c:v>1.048</c:v>
                </c:pt>
                <c:pt idx="2">
                  <c:v>0.60027700000000006</c:v>
                </c:pt>
                <c:pt idx="3">
                  <c:v>0.30791299999999999</c:v>
                </c:pt>
                <c:pt idx="4">
                  <c:v>0.107317</c:v>
                </c:pt>
                <c:pt idx="5">
                  <c:v>6.6630000000000005E-3</c:v>
                </c:pt>
                <c:pt idx="6">
                  <c:v>4.3448299999999999E-4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6-4D99-A9EC-B0985FB16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069183"/>
        <c:axId val="2135070847"/>
      </c:scatterChart>
      <c:valAx>
        <c:axId val="213506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U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70847"/>
        <c:crosses val="autoZero"/>
        <c:crossBetween val="midCat"/>
      </c:valAx>
      <c:valAx>
        <c:axId val="213507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6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'1.2'!$B$2:$L$2</c:f>
              <c:numCache>
                <c:formatCode>General</c:formatCode>
                <c:ptCount val="11"/>
                <c:pt idx="0">
                  <c:v>1.371E-3</c:v>
                </c:pt>
                <c:pt idx="1">
                  <c:v>0.86830799999999997</c:v>
                </c:pt>
                <c:pt idx="2" formatCode="0.000">
                  <c:v>1.847</c:v>
                </c:pt>
                <c:pt idx="3" formatCode="0.000">
                  <c:v>2.944</c:v>
                </c:pt>
                <c:pt idx="4" formatCode="0.000">
                  <c:v>4.1660000000000004</c:v>
                </c:pt>
                <c:pt idx="5" formatCode="0.000">
                  <c:v>5.5259999999999998</c:v>
                </c:pt>
                <c:pt idx="6" formatCode="0.000">
                  <c:v>7.0359999999999996</c:v>
                </c:pt>
                <c:pt idx="7" formatCode="0.000">
                  <c:v>8.4969999999999999</c:v>
                </c:pt>
                <c:pt idx="8" formatCode="0.000">
                  <c:v>10.584</c:v>
                </c:pt>
                <c:pt idx="9" formatCode="0.000">
                  <c:v>12.667999999999999</c:v>
                </c:pt>
                <c:pt idx="10" formatCode="0.000">
                  <c:v>15</c:v>
                </c:pt>
              </c:numCache>
            </c:numRef>
          </c:xVal>
          <c:yVal>
            <c:numRef>
              <c:f>'1.2'!$B$3:$L$3</c:f>
              <c:numCache>
                <c:formatCode>General</c:formatCode>
                <c:ptCount val="11"/>
                <c:pt idx="0">
                  <c:v>0.61281200000000002</c:v>
                </c:pt>
                <c:pt idx="1">
                  <c:v>7.0190000000000001</c:v>
                </c:pt>
                <c:pt idx="2" formatCode="0.000">
                  <c:v>7.2039999999999997</c:v>
                </c:pt>
                <c:pt idx="3" formatCode="0.000">
                  <c:v>7.41</c:v>
                </c:pt>
                <c:pt idx="4" formatCode="0.000">
                  <c:v>7.641</c:v>
                </c:pt>
                <c:pt idx="5" formatCode="0.000">
                  <c:v>7.8970000000000002</c:v>
                </c:pt>
                <c:pt idx="6" formatCode="0.000">
                  <c:v>8.1820000000000004</c:v>
                </c:pt>
                <c:pt idx="7" formatCode="0.000">
                  <c:v>8.7159999999999993</c:v>
                </c:pt>
                <c:pt idx="8" formatCode="0.000">
                  <c:v>8.8480000000000008</c:v>
                </c:pt>
                <c:pt idx="9" formatCode="0.000">
                  <c:v>9.24</c:v>
                </c:pt>
                <c:pt idx="10" formatCode="0.000">
                  <c:v>9.6769999999999996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B4-4694-AFDB-DF735724A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02431"/>
        <c:axId val="124905343"/>
      </c:scatterChart>
      <c:valAx>
        <c:axId val="12490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05343"/>
        <c:crosses val="autoZero"/>
        <c:crossBetween val="midCat"/>
      </c:valAx>
      <c:valAx>
        <c:axId val="1249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0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15048118985127"/>
          <c:y val="9.5034802424597678E-2"/>
          <c:w val="0.80484251968503939"/>
          <c:h val="0.7790473164316973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'1.2'!$B$18:$H$18</c:f>
              <c:numCache>
                <c:formatCode>0.00000</c:formatCode>
                <c:ptCount val="7"/>
                <c:pt idx="0">
                  <c:v>1.418E-3</c:v>
                </c:pt>
                <c:pt idx="1">
                  <c:v>0.66009400000000007</c:v>
                </c:pt>
                <c:pt idx="2">
                  <c:v>1.4730000000000001</c:v>
                </c:pt>
                <c:pt idx="3" formatCode="General">
                  <c:v>2.4430000000000001</c:v>
                </c:pt>
                <c:pt idx="4">
                  <c:v>3.5779999999999998</c:v>
                </c:pt>
                <c:pt idx="5">
                  <c:v>4.891</c:v>
                </c:pt>
                <c:pt idx="6">
                  <c:v>6.4009999999999998</c:v>
                </c:pt>
              </c:numCache>
            </c:numRef>
          </c:xVal>
          <c:yVal>
            <c:numRef>
              <c:f>'1.2'!$B$19:$H$19</c:f>
              <c:numCache>
                <c:formatCode>0.00000</c:formatCode>
                <c:ptCount val="7"/>
                <c:pt idx="0">
                  <c:v>0.82108700000000001</c:v>
                </c:pt>
                <c:pt idx="1">
                  <c:v>9.3320000000000007</c:v>
                </c:pt>
                <c:pt idx="2">
                  <c:v>9.5440000000000005</c:v>
                </c:pt>
                <c:pt idx="3">
                  <c:v>9.7970000000000006</c:v>
                </c:pt>
                <c:pt idx="4">
                  <c:v>10.093</c:v>
                </c:pt>
                <c:pt idx="5">
                  <c:v>10.435</c:v>
                </c:pt>
                <c:pt idx="6">
                  <c:v>10.827999999999999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8-4D56-98D2-32E61C317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069183"/>
        <c:axId val="2135070847"/>
      </c:scatterChart>
      <c:valAx>
        <c:axId val="213506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70847"/>
        <c:crosses val="autoZero"/>
        <c:crossBetween val="midCat"/>
      </c:valAx>
      <c:valAx>
        <c:axId val="213507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6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15048118985127"/>
          <c:y val="6.4467353128752056E-2"/>
          <c:w val="0.80484251968503939"/>
          <c:h val="0.809614727562647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'1.2'!$B$33</c:f>
              <c:strCache>
                <c:ptCount val="1"/>
                <c:pt idx="0">
                  <c:v>0,00137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'1.2'!$B$33:$H$33</c:f>
              <c:numCache>
                <c:formatCode>0.00000</c:formatCode>
                <c:ptCount val="7"/>
                <c:pt idx="0">
                  <c:v>1.371E-3</c:v>
                </c:pt>
                <c:pt idx="1">
                  <c:v>0.205016</c:v>
                </c:pt>
                <c:pt idx="2">
                  <c:v>0.64325500000000002</c:v>
                </c:pt>
                <c:pt idx="3" formatCode="General">
                  <c:v>1.343</c:v>
                </c:pt>
                <c:pt idx="4">
                  <c:v>2.2919999999999998</c:v>
                </c:pt>
                <c:pt idx="5">
                  <c:v>3.5059999999999998</c:v>
                </c:pt>
                <c:pt idx="6">
                  <c:v>5.0090000000000003</c:v>
                </c:pt>
              </c:numCache>
            </c:numRef>
          </c:xVal>
          <c:yVal>
            <c:numRef>
              <c:f>'1.2'!$B$34:$H$34</c:f>
              <c:numCache>
                <c:formatCode>0.00000</c:formatCode>
                <c:ptCount val="7"/>
                <c:pt idx="0">
                  <c:v>1.2889999999999999</c:v>
                </c:pt>
                <c:pt idx="1">
                  <c:v>14.388999999999999</c:v>
                </c:pt>
                <c:pt idx="2">
                  <c:v>14.73</c:v>
                </c:pt>
                <c:pt idx="3">
                  <c:v>15.035</c:v>
                </c:pt>
                <c:pt idx="4">
                  <c:v>15.448</c:v>
                </c:pt>
                <c:pt idx="5">
                  <c:v>15.976000000000001</c:v>
                </c:pt>
                <c:pt idx="6">
                  <c:v>16.63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11-4CD3-A7FC-53C037932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069183"/>
        <c:axId val="2135070847"/>
      </c:scatterChart>
      <c:valAx>
        <c:axId val="213506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70847"/>
        <c:crosses val="autoZero"/>
        <c:crossBetween val="midCat"/>
      </c:valAx>
      <c:valAx>
        <c:axId val="213507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6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Общий</a:t>
            </a:r>
            <a:r>
              <a:rPr lang="ru-RU" baseline="0"/>
              <a:t> график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2128690520749"/>
          <c:y val="7.8837722617613751E-2"/>
          <c:w val="0.68515515296928986"/>
          <c:h val="0.830881332419529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'1.2'!$A$1</c:f>
              <c:strCache>
                <c:ptCount val="1"/>
                <c:pt idx="0">
                  <c:v>IБ=0,1А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'1.2'!$B$2:$G$2</c:f>
              <c:numCache>
                <c:formatCode>General</c:formatCode>
                <c:ptCount val="6"/>
                <c:pt idx="0">
                  <c:v>1.371E-3</c:v>
                </c:pt>
                <c:pt idx="1">
                  <c:v>0.86830799999999997</c:v>
                </c:pt>
                <c:pt idx="2" formatCode="0.000">
                  <c:v>1.847</c:v>
                </c:pt>
                <c:pt idx="3" formatCode="0.000">
                  <c:v>2.944</c:v>
                </c:pt>
                <c:pt idx="4" formatCode="0.000">
                  <c:v>4.1660000000000004</c:v>
                </c:pt>
                <c:pt idx="5" formatCode="0.000">
                  <c:v>5.5259999999999998</c:v>
                </c:pt>
              </c:numCache>
            </c:numRef>
          </c:xVal>
          <c:yVal>
            <c:numRef>
              <c:f>'1.2'!$B$3:$G$3</c:f>
              <c:numCache>
                <c:formatCode>General</c:formatCode>
                <c:ptCount val="6"/>
                <c:pt idx="0">
                  <c:v>0.61281200000000002</c:v>
                </c:pt>
                <c:pt idx="1">
                  <c:v>7.0190000000000001</c:v>
                </c:pt>
                <c:pt idx="2" formatCode="0.000">
                  <c:v>7.2039999999999997</c:v>
                </c:pt>
                <c:pt idx="3" formatCode="0.000">
                  <c:v>7.41</c:v>
                </c:pt>
                <c:pt idx="4" formatCode="0.000">
                  <c:v>7.641</c:v>
                </c:pt>
                <c:pt idx="5" formatCode="0.000">
                  <c:v>7.8970000000000002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7-438E-9495-9BC8C2C4CEFF}"/>
            </c:ext>
          </c:extLst>
        </c:ser>
        <c:ser>
          <c:idx val="1"/>
          <c:order val="1"/>
          <c:tx>
            <c:strRef>
              <c:f>'1.2'!$A$17</c:f>
              <c:strCache>
                <c:ptCount val="1"/>
                <c:pt idx="0">
                  <c:v>IБ=0,15А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'1.2'!$B$18:$G$18</c:f>
              <c:numCache>
                <c:formatCode>0.00000</c:formatCode>
                <c:ptCount val="6"/>
                <c:pt idx="0">
                  <c:v>1.418E-3</c:v>
                </c:pt>
                <c:pt idx="1">
                  <c:v>0.66009400000000007</c:v>
                </c:pt>
                <c:pt idx="2">
                  <c:v>1.4730000000000001</c:v>
                </c:pt>
                <c:pt idx="3" formatCode="General">
                  <c:v>2.4430000000000001</c:v>
                </c:pt>
                <c:pt idx="4">
                  <c:v>3.5779999999999998</c:v>
                </c:pt>
                <c:pt idx="5">
                  <c:v>4.891</c:v>
                </c:pt>
              </c:numCache>
            </c:numRef>
          </c:xVal>
          <c:yVal>
            <c:numRef>
              <c:f>'1.2'!$B$19:$G$19</c:f>
              <c:numCache>
                <c:formatCode>0.00000</c:formatCode>
                <c:ptCount val="6"/>
                <c:pt idx="0">
                  <c:v>0.82108700000000001</c:v>
                </c:pt>
                <c:pt idx="1">
                  <c:v>9.3320000000000007</c:v>
                </c:pt>
                <c:pt idx="2">
                  <c:v>9.5440000000000005</c:v>
                </c:pt>
                <c:pt idx="3">
                  <c:v>9.7970000000000006</c:v>
                </c:pt>
                <c:pt idx="4">
                  <c:v>10.093</c:v>
                </c:pt>
                <c:pt idx="5">
                  <c:v>10.435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27-438E-9495-9BC8C2C4CEFF}"/>
            </c:ext>
          </c:extLst>
        </c:ser>
        <c:ser>
          <c:idx val="2"/>
          <c:order val="2"/>
          <c:tx>
            <c:strRef>
              <c:f>'1.2'!$A$32</c:f>
              <c:strCache>
                <c:ptCount val="1"/>
                <c:pt idx="0">
                  <c:v>IБ=0,23А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'1.2'!$B$33:$H$33</c:f>
              <c:numCache>
                <c:formatCode>0.00000</c:formatCode>
                <c:ptCount val="7"/>
                <c:pt idx="0">
                  <c:v>1.371E-3</c:v>
                </c:pt>
                <c:pt idx="1">
                  <c:v>0.205016</c:v>
                </c:pt>
                <c:pt idx="2">
                  <c:v>0.64325500000000002</c:v>
                </c:pt>
                <c:pt idx="3" formatCode="General">
                  <c:v>1.343</c:v>
                </c:pt>
                <c:pt idx="4">
                  <c:v>2.2919999999999998</c:v>
                </c:pt>
                <c:pt idx="5">
                  <c:v>3.5059999999999998</c:v>
                </c:pt>
                <c:pt idx="6">
                  <c:v>5.0090000000000003</c:v>
                </c:pt>
              </c:numCache>
            </c:numRef>
          </c:xVal>
          <c:yVal>
            <c:numRef>
              <c:f>'1.2'!$B$34:$H$34</c:f>
              <c:numCache>
                <c:formatCode>0.00000</c:formatCode>
                <c:ptCount val="7"/>
                <c:pt idx="0">
                  <c:v>1.2889999999999999</c:v>
                </c:pt>
                <c:pt idx="1">
                  <c:v>14.388999999999999</c:v>
                </c:pt>
                <c:pt idx="2">
                  <c:v>14.73</c:v>
                </c:pt>
                <c:pt idx="3">
                  <c:v>15.035</c:v>
                </c:pt>
                <c:pt idx="4">
                  <c:v>15.448</c:v>
                </c:pt>
                <c:pt idx="5">
                  <c:v>15.976000000000001</c:v>
                </c:pt>
                <c:pt idx="6">
                  <c:v>16.63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27-438E-9495-9BC8C2C4C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02431"/>
        <c:axId val="124905343"/>
      </c:scatterChart>
      <c:valAx>
        <c:axId val="12490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U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05343"/>
        <c:crosses val="autoZero"/>
        <c:crossBetween val="midCat"/>
      </c:valAx>
      <c:valAx>
        <c:axId val="1249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I</a:t>
                </a:r>
                <a:endParaRPr lang="ru-RU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0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42815144733493"/>
          <c:y val="0.18653440297519222"/>
          <c:w val="0.1461222073109873"/>
          <c:h val="0.57304343236132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'1.2'!$B$2:$L$2</c:f>
              <c:numCache>
                <c:formatCode>General</c:formatCode>
                <c:ptCount val="11"/>
                <c:pt idx="0">
                  <c:v>1.371E-3</c:v>
                </c:pt>
                <c:pt idx="1">
                  <c:v>0.86830799999999997</c:v>
                </c:pt>
                <c:pt idx="2" formatCode="0.000">
                  <c:v>1.847</c:v>
                </c:pt>
                <c:pt idx="3" formatCode="0.000">
                  <c:v>2.944</c:v>
                </c:pt>
                <c:pt idx="4" formatCode="0.000">
                  <c:v>4.1660000000000004</c:v>
                </c:pt>
                <c:pt idx="5" formatCode="0.000">
                  <c:v>5.5259999999999998</c:v>
                </c:pt>
                <c:pt idx="6" formatCode="0.000">
                  <c:v>7.0359999999999996</c:v>
                </c:pt>
                <c:pt idx="7" formatCode="0.000">
                  <c:v>8.4969999999999999</c:v>
                </c:pt>
                <c:pt idx="8" formatCode="0.000">
                  <c:v>10.584</c:v>
                </c:pt>
                <c:pt idx="9" formatCode="0.000">
                  <c:v>12.667999999999999</c:v>
                </c:pt>
                <c:pt idx="10" formatCode="0.000">
                  <c:v>15</c:v>
                </c:pt>
              </c:numCache>
            </c:numRef>
          </c:xVal>
          <c:yVal>
            <c:numRef>
              <c:f>'1.2'!$B$3:$L$3</c:f>
              <c:numCache>
                <c:formatCode>General</c:formatCode>
                <c:ptCount val="11"/>
                <c:pt idx="0">
                  <c:v>0.61281200000000002</c:v>
                </c:pt>
                <c:pt idx="1">
                  <c:v>7.0190000000000001</c:v>
                </c:pt>
                <c:pt idx="2" formatCode="0.000">
                  <c:v>7.2039999999999997</c:v>
                </c:pt>
                <c:pt idx="3" formatCode="0.000">
                  <c:v>7.41</c:v>
                </c:pt>
                <c:pt idx="4" formatCode="0.000">
                  <c:v>7.641</c:v>
                </c:pt>
                <c:pt idx="5" formatCode="0.000">
                  <c:v>7.8970000000000002</c:v>
                </c:pt>
                <c:pt idx="6" formatCode="0.000">
                  <c:v>8.1820000000000004</c:v>
                </c:pt>
                <c:pt idx="7" formatCode="0.000">
                  <c:v>8.7159999999999993</c:v>
                </c:pt>
                <c:pt idx="8" formatCode="0.000">
                  <c:v>8.8480000000000008</c:v>
                </c:pt>
                <c:pt idx="9" formatCode="0.000">
                  <c:v>9.24</c:v>
                </c:pt>
                <c:pt idx="10" formatCode="0.000">
                  <c:v>9.6769999999999996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9-4C54-87A6-2290BAC72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02431"/>
        <c:axId val="124905343"/>
      </c:scatterChart>
      <c:valAx>
        <c:axId val="12490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U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05343"/>
        <c:crosses val="autoZero"/>
        <c:crossBetween val="midCat"/>
      </c:valAx>
      <c:valAx>
        <c:axId val="1249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0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15048118985127"/>
          <c:y val="9.5034802424597678E-2"/>
          <c:w val="0.80484251968503939"/>
          <c:h val="0.7790473164316973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'1.2'!$B$18:$H$18</c:f>
              <c:numCache>
                <c:formatCode>0.00000</c:formatCode>
                <c:ptCount val="7"/>
                <c:pt idx="0">
                  <c:v>1.418E-3</c:v>
                </c:pt>
                <c:pt idx="1">
                  <c:v>0.66009400000000007</c:v>
                </c:pt>
                <c:pt idx="2">
                  <c:v>1.4730000000000001</c:v>
                </c:pt>
                <c:pt idx="3" formatCode="General">
                  <c:v>2.4430000000000001</c:v>
                </c:pt>
                <c:pt idx="4">
                  <c:v>3.5779999999999998</c:v>
                </c:pt>
                <c:pt idx="5">
                  <c:v>4.891</c:v>
                </c:pt>
                <c:pt idx="6">
                  <c:v>6.4009999999999998</c:v>
                </c:pt>
              </c:numCache>
            </c:numRef>
          </c:xVal>
          <c:yVal>
            <c:numRef>
              <c:f>'1.2'!$B$19:$H$19</c:f>
              <c:numCache>
                <c:formatCode>0.00000</c:formatCode>
                <c:ptCount val="7"/>
                <c:pt idx="0">
                  <c:v>0.82108700000000001</c:v>
                </c:pt>
                <c:pt idx="1">
                  <c:v>9.3320000000000007</c:v>
                </c:pt>
                <c:pt idx="2">
                  <c:v>9.5440000000000005</c:v>
                </c:pt>
                <c:pt idx="3">
                  <c:v>9.7970000000000006</c:v>
                </c:pt>
                <c:pt idx="4">
                  <c:v>10.093</c:v>
                </c:pt>
                <c:pt idx="5">
                  <c:v>10.435</c:v>
                </c:pt>
                <c:pt idx="6">
                  <c:v>10.827999999999999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01-426B-96E9-0C0386F90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069183"/>
        <c:axId val="2135070847"/>
      </c:scatterChart>
      <c:valAx>
        <c:axId val="213506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U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70847"/>
        <c:crosses val="autoZero"/>
        <c:crossBetween val="midCat"/>
      </c:valAx>
      <c:valAx>
        <c:axId val="213507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6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</a:t>
            </a:r>
            <a:r>
              <a:rPr lang="ru-RU"/>
              <a:t>кэ=1</a:t>
            </a:r>
            <a:r>
              <a:rPr lang="en-US"/>
              <a:t>0</a:t>
            </a:r>
            <a:r>
              <a:rPr lang="en-US" baseline="0"/>
              <a:t> </a:t>
            </a:r>
            <a:r>
              <a:rPr lang="ru-RU"/>
              <a:t>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15048118985127"/>
          <c:y val="0.15319444444444447"/>
          <c:w val="0.8048425196850393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'1.1'!$B$18:$H$18</c:f>
              <c:numCache>
                <c:formatCode>0.00000</c:formatCode>
                <c:ptCount val="7"/>
                <c:pt idx="0">
                  <c:v>0.74184799999999995</c:v>
                </c:pt>
                <c:pt idx="1">
                  <c:v>0.728186</c:v>
                </c:pt>
                <c:pt idx="2">
                  <c:v>0.71799000000000002</c:v>
                </c:pt>
                <c:pt idx="3" formatCode="General">
                  <c:v>0.707924</c:v>
                </c:pt>
                <c:pt idx="4">
                  <c:v>0.68421500000000002</c:v>
                </c:pt>
                <c:pt idx="5">
                  <c:v>0.59840800000000005</c:v>
                </c:pt>
                <c:pt idx="6">
                  <c:v>0.49989100000000003</c:v>
                </c:pt>
              </c:numCache>
            </c:numRef>
          </c:xVal>
          <c:yVal>
            <c:numRef>
              <c:f>'1.1'!$B$19:$H$19</c:f>
              <c:numCache>
                <c:formatCode>0.00000</c:formatCode>
                <c:ptCount val="7"/>
                <c:pt idx="0">
                  <c:v>1.7569999999999999</c:v>
                </c:pt>
                <c:pt idx="1">
                  <c:v>0.95540000000000003</c:v>
                </c:pt>
                <c:pt idx="2">
                  <c:v>0.51256299999999999</c:v>
                </c:pt>
                <c:pt idx="3">
                  <c:v>0.22440600000000002</c:v>
                </c:pt>
                <c:pt idx="4">
                  <c:v>7.5165999999999997E-2</c:v>
                </c:pt>
                <c:pt idx="5">
                  <c:v>6.6310000000000006E-3</c:v>
                </c:pt>
                <c:pt idx="6">
                  <c:v>4.3351999999999996E-4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1F-4AE0-ADD0-9A5ABEEE4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069183"/>
        <c:axId val="2135070847"/>
      </c:scatterChart>
      <c:valAx>
        <c:axId val="213506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70847"/>
        <c:crosses val="autoZero"/>
        <c:crossBetween val="midCat"/>
      </c:valAx>
      <c:valAx>
        <c:axId val="213507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6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15048118985127"/>
          <c:y val="6.4467353128752056E-2"/>
          <c:w val="0.80484251968503939"/>
          <c:h val="0.8096147275626470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'1.2'!$B$33:$H$33</c:f>
              <c:numCache>
                <c:formatCode>0.00000</c:formatCode>
                <c:ptCount val="7"/>
                <c:pt idx="0">
                  <c:v>1.371E-3</c:v>
                </c:pt>
                <c:pt idx="1">
                  <c:v>0.205016</c:v>
                </c:pt>
                <c:pt idx="2">
                  <c:v>0.64325500000000002</c:v>
                </c:pt>
                <c:pt idx="3" formatCode="General">
                  <c:v>1.343</c:v>
                </c:pt>
                <c:pt idx="4">
                  <c:v>2.2919999999999998</c:v>
                </c:pt>
                <c:pt idx="5">
                  <c:v>3.5059999999999998</c:v>
                </c:pt>
                <c:pt idx="6">
                  <c:v>5.0090000000000003</c:v>
                </c:pt>
              </c:numCache>
            </c:numRef>
          </c:xVal>
          <c:yVal>
            <c:numRef>
              <c:f>'1.2'!$B$34:$H$34</c:f>
              <c:numCache>
                <c:formatCode>0.00000</c:formatCode>
                <c:ptCount val="7"/>
                <c:pt idx="0">
                  <c:v>1.2889999999999999</c:v>
                </c:pt>
                <c:pt idx="1">
                  <c:v>14.388999999999999</c:v>
                </c:pt>
                <c:pt idx="2">
                  <c:v>14.73</c:v>
                </c:pt>
                <c:pt idx="3">
                  <c:v>15.035</c:v>
                </c:pt>
                <c:pt idx="4">
                  <c:v>15.448</c:v>
                </c:pt>
                <c:pt idx="5">
                  <c:v>15.976000000000001</c:v>
                </c:pt>
                <c:pt idx="6">
                  <c:v>16.63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1-4F5F-A9DC-862FF5EE1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069183"/>
        <c:axId val="2135070847"/>
      </c:scatterChart>
      <c:valAx>
        <c:axId val="213506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U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70847"/>
        <c:crosses val="autoZero"/>
        <c:crossBetween val="midCat"/>
      </c:valAx>
      <c:valAx>
        <c:axId val="213507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6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</a:t>
            </a:r>
            <a:r>
              <a:rPr lang="ru-RU"/>
              <a:t>кэ=15</a:t>
            </a:r>
            <a:r>
              <a:rPr lang="ru-RU" baseline="0"/>
              <a:t> 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'2.1'!$B$2:$H$2</c:f>
              <c:numCache>
                <c:formatCode>0.00000</c:formatCode>
                <c:ptCount val="7"/>
                <c:pt idx="0">
                  <c:v>0.65086100000000002</c:v>
                </c:pt>
                <c:pt idx="1">
                  <c:v>0.63386900000000002</c:v>
                </c:pt>
                <c:pt idx="2">
                  <c:v>0.61978999999999995</c:v>
                </c:pt>
                <c:pt idx="3">
                  <c:v>0.60653000000000001</c:v>
                </c:pt>
                <c:pt idx="4">
                  <c:v>0.59271600000000002</c:v>
                </c:pt>
                <c:pt idx="5">
                  <c:v>0.55702099999999999</c:v>
                </c:pt>
                <c:pt idx="6">
                  <c:v>0.49320200000000003</c:v>
                </c:pt>
              </c:numCache>
            </c:numRef>
          </c:xVal>
          <c:yVal>
            <c:numRef>
              <c:f>'2.1'!$B$3:$H$3</c:f>
              <c:numCache>
                <c:formatCode>0.00000</c:formatCode>
                <c:ptCount val="7"/>
                <c:pt idx="0">
                  <c:v>2.7679999999999998</c:v>
                </c:pt>
                <c:pt idx="1">
                  <c:v>1.6950000000000001</c:v>
                </c:pt>
                <c:pt idx="2">
                  <c:v>1.1259999999999999</c:v>
                </c:pt>
                <c:pt idx="3">
                  <c:v>0.76517400000000002</c:v>
                </c:pt>
                <c:pt idx="4">
                  <c:v>0.51087400000000005</c:v>
                </c:pt>
                <c:pt idx="5">
                  <c:v>0.17907900000000002</c:v>
                </c:pt>
                <c:pt idx="6">
                  <c:v>2.7190000000000002E-2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7-4E48-ACCB-EC94AFFDD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20319"/>
        <c:axId val="207612415"/>
      </c:scatterChart>
      <c:valAx>
        <c:axId val="20762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12415"/>
        <c:crosses val="autoZero"/>
        <c:crossBetween val="midCat"/>
      </c:valAx>
      <c:valAx>
        <c:axId val="2076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Общий</a:t>
            </a:r>
            <a:r>
              <a:rPr lang="ru-RU" baseline="0"/>
              <a:t> график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77502379052001E-2"/>
          <c:y val="8.7241251899546512E-2"/>
          <c:w val="0.68515515296928986"/>
          <c:h val="0.858192937437434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'1.1'!$A$1</c:f>
              <c:strCache>
                <c:ptCount val="1"/>
                <c:pt idx="0">
                  <c:v>Uкэ=15В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'1.1'!$B$2:$H$2</c:f>
              <c:numCache>
                <c:formatCode>0.00000</c:formatCode>
                <c:ptCount val="7"/>
                <c:pt idx="0">
                  <c:v>0.74960199999999999</c:v>
                </c:pt>
                <c:pt idx="1">
                  <c:v>0.73747799999999997</c:v>
                </c:pt>
                <c:pt idx="2">
                  <c:v>0.72844200000000003</c:v>
                </c:pt>
                <c:pt idx="3">
                  <c:v>0.71556600000000004</c:v>
                </c:pt>
                <c:pt idx="4">
                  <c:v>0.68424300000000005</c:v>
                </c:pt>
                <c:pt idx="5">
                  <c:v>0.59840800000000005</c:v>
                </c:pt>
                <c:pt idx="6">
                  <c:v>0.49989100000000003</c:v>
                </c:pt>
              </c:numCache>
            </c:numRef>
          </c:xVal>
          <c:yVal>
            <c:numRef>
              <c:f>'1.1'!$B$3:$H$3</c:f>
              <c:numCache>
                <c:formatCode>0.00000</c:formatCode>
                <c:ptCount val="7"/>
                <c:pt idx="0">
                  <c:v>1.671</c:v>
                </c:pt>
                <c:pt idx="1">
                  <c:v>0.88252200000000003</c:v>
                </c:pt>
                <c:pt idx="2">
                  <c:v>0.44723500000000005</c:v>
                </c:pt>
                <c:pt idx="3">
                  <c:v>0.183645</c:v>
                </c:pt>
                <c:pt idx="4">
                  <c:v>7.5031000000000014E-2</c:v>
                </c:pt>
                <c:pt idx="5">
                  <c:v>6.6310000000000006E-3</c:v>
                </c:pt>
                <c:pt idx="6">
                  <c:v>4.3352E-3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E-4069-A7B9-95E6D72B2CED}"/>
            </c:ext>
          </c:extLst>
        </c:ser>
        <c:ser>
          <c:idx val="1"/>
          <c:order val="1"/>
          <c:tx>
            <c:strRef>
              <c:f>'2.1'!$A$17</c:f>
              <c:strCache>
                <c:ptCount val="1"/>
                <c:pt idx="0">
                  <c:v>Uкэ=10В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'2.1'!$B$18:$H$18</c:f>
              <c:numCache>
                <c:formatCode>0.00000</c:formatCode>
                <c:ptCount val="7"/>
                <c:pt idx="0">
                  <c:v>0.65364</c:v>
                </c:pt>
                <c:pt idx="1">
                  <c:v>0.63648800000000005</c:v>
                </c:pt>
                <c:pt idx="2">
                  <c:v>0.62225900000000001</c:v>
                </c:pt>
                <c:pt idx="3" formatCode="General">
                  <c:v>0.60883399999999999</c:v>
                </c:pt>
                <c:pt idx="4">
                  <c:v>0.59481600000000001</c:v>
                </c:pt>
                <c:pt idx="5" formatCode="General">
                  <c:v>0.55845200000000006</c:v>
                </c:pt>
                <c:pt idx="6">
                  <c:v>0.49357799999999996</c:v>
                </c:pt>
              </c:numCache>
            </c:numRef>
          </c:xVal>
          <c:yVal>
            <c:numRef>
              <c:f>'2.1'!$B$19:$H$19</c:f>
              <c:numCache>
                <c:formatCode>0.00000</c:formatCode>
                <c:ptCount val="7"/>
                <c:pt idx="0">
                  <c:v>2.7370000000000001</c:v>
                </c:pt>
                <c:pt idx="1">
                  <c:v>1.675</c:v>
                </c:pt>
                <c:pt idx="2">
                  <c:v>1.111</c:v>
                </c:pt>
                <c:pt idx="3">
                  <c:v>0.75288699999999997</c:v>
                </c:pt>
                <c:pt idx="4">
                  <c:v>0.50087499999999996</c:v>
                </c:pt>
                <c:pt idx="5">
                  <c:v>0.17311600000000002</c:v>
                </c:pt>
                <c:pt idx="6">
                  <c:v>2.5687000000000001E-2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DE-4069-A7B9-95E6D72B2CED}"/>
            </c:ext>
          </c:extLst>
        </c:ser>
        <c:ser>
          <c:idx val="2"/>
          <c:order val="2"/>
          <c:tx>
            <c:strRef>
              <c:f>'2.1'!$A$30</c:f>
              <c:strCache>
                <c:ptCount val="1"/>
                <c:pt idx="0">
                  <c:v>Uкэ=5 В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'2.1'!$B$31:$H$31</c:f>
              <c:numCache>
                <c:formatCode>0.00000</c:formatCode>
                <c:ptCount val="7"/>
                <c:pt idx="0">
                  <c:v>0.65673900000000007</c:v>
                </c:pt>
                <c:pt idx="1">
                  <c:v>0.63939400000000002</c:v>
                </c:pt>
                <c:pt idx="2">
                  <c:v>0.62498600000000004</c:v>
                </c:pt>
                <c:pt idx="3" formatCode="General">
                  <c:v>0.61136500000000005</c:v>
                </c:pt>
                <c:pt idx="4">
                  <c:v>0.59711000000000003</c:v>
                </c:pt>
                <c:pt idx="5">
                  <c:v>0.55998500000000007</c:v>
                </c:pt>
                <c:pt idx="6">
                  <c:v>0.49396200000000001</c:v>
                </c:pt>
              </c:numCache>
            </c:numRef>
          </c:xVal>
          <c:yVal>
            <c:numRef>
              <c:f>'2.1'!$B$32:$H$32</c:f>
              <c:numCache>
                <c:formatCode>0.00000</c:formatCode>
                <c:ptCount val="7"/>
                <c:pt idx="0">
                  <c:v>2.7029999999999998</c:v>
                </c:pt>
                <c:pt idx="1">
                  <c:v>1.6519999999999999</c:v>
                </c:pt>
                <c:pt idx="2">
                  <c:v>1.0940000000000001</c:v>
                </c:pt>
                <c:pt idx="3">
                  <c:v>0.73938400000000004</c:v>
                </c:pt>
                <c:pt idx="4" formatCode="General">
                  <c:v>0.48994700000000002</c:v>
                </c:pt>
                <c:pt idx="5">
                  <c:v>0.16672999999999999</c:v>
                </c:pt>
                <c:pt idx="6">
                  <c:v>2.4149999999999998E-2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DE-4069-A7B9-95E6D72B2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02431"/>
        <c:axId val="124905343"/>
      </c:scatterChart>
      <c:valAx>
        <c:axId val="12490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05343"/>
        <c:crosses val="autoZero"/>
        <c:crossBetween val="midCat"/>
      </c:valAx>
      <c:valAx>
        <c:axId val="1249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0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42815144733493"/>
          <c:y val="0.18653440297519222"/>
          <c:w val="0.1461222073109873"/>
          <c:h val="0.57304343236132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</a:t>
            </a:r>
            <a:r>
              <a:rPr lang="ru-RU"/>
              <a:t>кэ=15</a:t>
            </a:r>
            <a:r>
              <a:rPr lang="ru-RU" baseline="0"/>
              <a:t> 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'2.1'!$B$2:$H$2</c:f>
              <c:numCache>
                <c:formatCode>0.00000</c:formatCode>
                <c:ptCount val="7"/>
                <c:pt idx="0">
                  <c:v>0.65086100000000002</c:v>
                </c:pt>
                <c:pt idx="1">
                  <c:v>0.63386900000000002</c:v>
                </c:pt>
                <c:pt idx="2">
                  <c:v>0.61978999999999995</c:v>
                </c:pt>
                <c:pt idx="3">
                  <c:v>0.60653000000000001</c:v>
                </c:pt>
                <c:pt idx="4">
                  <c:v>0.59271600000000002</c:v>
                </c:pt>
                <c:pt idx="5">
                  <c:v>0.55702099999999999</c:v>
                </c:pt>
                <c:pt idx="6">
                  <c:v>0.49320200000000003</c:v>
                </c:pt>
              </c:numCache>
            </c:numRef>
          </c:xVal>
          <c:yVal>
            <c:numRef>
              <c:f>'2.1'!$B$3:$H$3</c:f>
              <c:numCache>
                <c:formatCode>0.00000</c:formatCode>
                <c:ptCount val="7"/>
                <c:pt idx="0">
                  <c:v>2.7679999999999998</c:v>
                </c:pt>
                <c:pt idx="1">
                  <c:v>1.6950000000000001</c:v>
                </c:pt>
                <c:pt idx="2">
                  <c:v>1.1259999999999999</c:v>
                </c:pt>
                <c:pt idx="3">
                  <c:v>0.76517400000000002</c:v>
                </c:pt>
                <c:pt idx="4">
                  <c:v>0.51087400000000005</c:v>
                </c:pt>
                <c:pt idx="5">
                  <c:v>0.17907900000000002</c:v>
                </c:pt>
                <c:pt idx="6">
                  <c:v>2.7190000000000002E-2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F-433A-B35F-0B92DA112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20319"/>
        <c:axId val="207612415"/>
      </c:scatterChart>
      <c:valAx>
        <c:axId val="20762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U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12415"/>
        <c:crosses val="autoZero"/>
        <c:crossBetween val="midCat"/>
      </c:valAx>
      <c:valAx>
        <c:axId val="2076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</a:t>
            </a:r>
            <a:r>
              <a:rPr lang="ru-RU"/>
              <a:t>кэ=</a:t>
            </a:r>
            <a:r>
              <a:rPr lang="en-US"/>
              <a:t>10</a:t>
            </a:r>
            <a:r>
              <a:rPr lang="ru-RU" baseline="0"/>
              <a:t> 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'2.1'!$B$18:$H$18</c:f>
              <c:numCache>
                <c:formatCode>0.00000</c:formatCode>
                <c:ptCount val="7"/>
                <c:pt idx="0">
                  <c:v>0.65364</c:v>
                </c:pt>
                <c:pt idx="1">
                  <c:v>0.63648800000000005</c:v>
                </c:pt>
                <c:pt idx="2">
                  <c:v>0.62225900000000001</c:v>
                </c:pt>
                <c:pt idx="3" formatCode="General">
                  <c:v>0.60883399999999999</c:v>
                </c:pt>
                <c:pt idx="4">
                  <c:v>0.59481600000000001</c:v>
                </c:pt>
                <c:pt idx="5" formatCode="General">
                  <c:v>0.55845200000000006</c:v>
                </c:pt>
                <c:pt idx="6">
                  <c:v>0.49357799999999996</c:v>
                </c:pt>
              </c:numCache>
            </c:numRef>
          </c:xVal>
          <c:yVal>
            <c:numRef>
              <c:f>'2.1'!$B$19:$H$19</c:f>
              <c:numCache>
                <c:formatCode>0.00000</c:formatCode>
                <c:ptCount val="7"/>
                <c:pt idx="0">
                  <c:v>2.7370000000000001</c:v>
                </c:pt>
                <c:pt idx="1">
                  <c:v>1.675</c:v>
                </c:pt>
                <c:pt idx="2">
                  <c:v>1.111</c:v>
                </c:pt>
                <c:pt idx="3">
                  <c:v>0.75288699999999997</c:v>
                </c:pt>
                <c:pt idx="4">
                  <c:v>0.50087499999999996</c:v>
                </c:pt>
                <c:pt idx="5">
                  <c:v>0.17311600000000002</c:v>
                </c:pt>
                <c:pt idx="6">
                  <c:v>2.5687000000000001E-2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B-46C2-918E-227EB907E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20319"/>
        <c:axId val="207612415"/>
      </c:scatterChart>
      <c:valAx>
        <c:axId val="20762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U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12415"/>
        <c:crosses val="autoZero"/>
        <c:crossBetween val="midCat"/>
      </c:valAx>
      <c:valAx>
        <c:axId val="2076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</a:t>
            </a:r>
            <a:r>
              <a:rPr lang="ru-RU"/>
              <a:t>кэ=</a:t>
            </a:r>
            <a:r>
              <a:rPr lang="en-US"/>
              <a:t>5</a:t>
            </a:r>
            <a:r>
              <a:rPr lang="ru-RU" baseline="0"/>
              <a:t> 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'2.1'!$B$31:$H$31</c:f>
              <c:numCache>
                <c:formatCode>0.00000</c:formatCode>
                <c:ptCount val="7"/>
                <c:pt idx="0">
                  <c:v>0.65673900000000007</c:v>
                </c:pt>
                <c:pt idx="1">
                  <c:v>0.63939400000000002</c:v>
                </c:pt>
                <c:pt idx="2">
                  <c:v>0.62498600000000004</c:v>
                </c:pt>
                <c:pt idx="3" formatCode="General">
                  <c:v>0.61136500000000005</c:v>
                </c:pt>
                <c:pt idx="4">
                  <c:v>0.59711000000000003</c:v>
                </c:pt>
                <c:pt idx="5">
                  <c:v>0.55998500000000007</c:v>
                </c:pt>
                <c:pt idx="6">
                  <c:v>0.49396200000000001</c:v>
                </c:pt>
              </c:numCache>
            </c:numRef>
          </c:xVal>
          <c:yVal>
            <c:numRef>
              <c:f>'2.1'!$B$32:$H$32</c:f>
              <c:numCache>
                <c:formatCode>0.00000</c:formatCode>
                <c:ptCount val="7"/>
                <c:pt idx="0">
                  <c:v>2.7029999999999998</c:v>
                </c:pt>
                <c:pt idx="1">
                  <c:v>1.6519999999999999</c:v>
                </c:pt>
                <c:pt idx="2">
                  <c:v>1.0940000000000001</c:v>
                </c:pt>
                <c:pt idx="3">
                  <c:v>0.73938400000000004</c:v>
                </c:pt>
                <c:pt idx="4" formatCode="General">
                  <c:v>0.48994700000000002</c:v>
                </c:pt>
                <c:pt idx="5">
                  <c:v>0.16672999999999999</c:v>
                </c:pt>
                <c:pt idx="6">
                  <c:v>2.4149999999999998E-2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5F-45C5-80A3-7B88CB67C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20319"/>
        <c:axId val="207612415"/>
      </c:scatterChart>
      <c:valAx>
        <c:axId val="20762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U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12415"/>
        <c:crosses val="autoZero"/>
        <c:crossBetween val="midCat"/>
      </c:valAx>
      <c:valAx>
        <c:axId val="2076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'2.2'!$B$38:$L$38</c:f>
              <c:numCache>
                <c:formatCode>General</c:formatCode>
                <c:ptCount val="11"/>
                <c:pt idx="0">
                  <c:v>7.270900000000001E-2</c:v>
                </c:pt>
                <c:pt idx="1">
                  <c:v>0.80360900000000002</c:v>
                </c:pt>
                <c:pt idx="2">
                  <c:v>1.76</c:v>
                </c:pt>
                <c:pt idx="3">
                  <c:v>2.871</c:v>
                </c:pt>
                <c:pt idx="4">
                  <c:v>4.1349999999999998</c:v>
                </c:pt>
                <c:pt idx="5">
                  <c:v>5.5540000000000003</c:v>
                </c:pt>
                <c:pt idx="6">
                  <c:v>7.1289999999999996</c:v>
                </c:pt>
                <c:pt idx="7">
                  <c:v>8.86</c:v>
                </c:pt>
                <c:pt idx="8">
                  <c:v>10.747999999999999</c:v>
                </c:pt>
                <c:pt idx="9">
                  <c:v>12.794</c:v>
                </c:pt>
                <c:pt idx="10">
                  <c:v>15</c:v>
                </c:pt>
              </c:numCache>
            </c:numRef>
          </c:xVal>
          <c:yVal>
            <c:numRef>
              <c:f>'2.2'!$B$39:$L$39</c:f>
              <c:numCache>
                <c:formatCode>General</c:formatCode>
                <c:ptCount val="11"/>
                <c:pt idx="0">
                  <c:v>7.7290000000000001</c:v>
                </c:pt>
                <c:pt idx="1">
                  <c:v>7.7380000000000004</c:v>
                </c:pt>
                <c:pt idx="2">
                  <c:v>7.7469999999999999</c:v>
                </c:pt>
                <c:pt idx="3">
                  <c:v>7.758</c:v>
                </c:pt>
                <c:pt idx="4">
                  <c:v>7.77</c:v>
                </c:pt>
                <c:pt idx="5">
                  <c:v>7.7830000000000004</c:v>
                </c:pt>
                <c:pt idx="6">
                  <c:v>7.7960000000000003</c:v>
                </c:pt>
                <c:pt idx="7">
                  <c:v>7.81</c:v>
                </c:pt>
                <c:pt idx="8">
                  <c:v>7.8250000000000002</c:v>
                </c:pt>
                <c:pt idx="9">
                  <c:v>7.8390000000000004</c:v>
                </c:pt>
                <c:pt idx="10">
                  <c:v>7.8540000000000001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8-4F44-9C9B-1EA8693E4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882512"/>
        <c:axId val="1325885424"/>
      </c:scatterChart>
      <c:valAx>
        <c:axId val="132588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U</a:t>
                </a:r>
                <a:endParaRPr lang="ru-RU" sz="16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885424"/>
        <c:crosses val="autoZero"/>
        <c:crossBetween val="midCat"/>
      </c:valAx>
      <c:valAx>
        <c:axId val="13258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</a:t>
                </a:r>
                <a:endParaRPr lang="ru-RU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88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'2.2'!$B$2:$L$2</c:f>
              <c:numCache>
                <c:formatCode>General</c:formatCode>
                <c:ptCount val="11"/>
                <c:pt idx="0">
                  <c:v>1.2942E-2</c:v>
                </c:pt>
                <c:pt idx="1">
                  <c:v>1.3140000000000001</c:v>
                </c:pt>
                <c:pt idx="2">
                  <c:v>2.669</c:v>
                </c:pt>
                <c:pt idx="3">
                  <c:v>4.0650000000000004</c:v>
                </c:pt>
                <c:pt idx="4">
                  <c:v>5.5010000000000003</c:v>
                </c:pt>
                <c:pt idx="5">
                  <c:v>6.98</c:v>
                </c:pt>
                <c:pt idx="6">
                  <c:v>8.4990000000000006</c:v>
                </c:pt>
                <c:pt idx="7">
                  <c:v>10.061</c:v>
                </c:pt>
                <c:pt idx="8">
                  <c:v>11.664999999999999</c:v>
                </c:pt>
                <c:pt idx="9">
                  <c:v>13.311</c:v>
                </c:pt>
                <c:pt idx="10">
                  <c:v>15</c:v>
                </c:pt>
              </c:numCache>
            </c:numRef>
          </c:xVal>
          <c:yVal>
            <c:numRef>
              <c:f>'2.2'!$B$3:$L$3</c:f>
              <c:numCache>
                <c:formatCode>General</c:formatCode>
                <c:ptCount val="11"/>
                <c:pt idx="0">
                  <c:v>2.0579999999999998</c:v>
                </c:pt>
                <c:pt idx="1">
                  <c:v>2.0630000000000002</c:v>
                </c:pt>
                <c:pt idx="2">
                  <c:v>2.0680000000000001</c:v>
                </c:pt>
                <c:pt idx="3">
                  <c:v>2.0720000000000001</c:v>
                </c:pt>
                <c:pt idx="4">
                  <c:v>2.077</c:v>
                </c:pt>
                <c:pt idx="5">
                  <c:v>2.0819999999999999</c:v>
                </c:pt>
                <c:pt idx="6">
                  <c:v>2.0870000000000002</c:v>
                </c:pt>
                <c:pt idx="7">
                  <c:v>2.0910000000000002</c:v>
                </c:pt>
                <c:pt idx="8">
                  <c:v>2.0960000000000001</c:v>
                </c:pt>
                <c:pt idx="9">
                  <c:v>2.101</c:v>
                </c:pt>
                <c:pt idx="10">
                  <c:v>2.105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9-41D9-BB0A-91A20BCEA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185823"/>
        <c:axId val="1103181247"/>
      </c:scatterChart>
      <c:valAx>
        <c:axId val="110318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U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181247"/>
        <c:crosses val="autoZero"/>
        <c:crossBetween val="midCat"/>
      </c:valAx>
      <c:valAx>
        <c:axId val="110318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18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'2.2'!$B$20:$L$20</c:f>
              <c:numCache>
                <c:formatCode>General</c:formatCode>
                <c:ptCount val="11"/>
                <c:pt idx="0">
                  <c:v>1.0884000000000001E-2</c:v>
                </c:pt>
                <c:pt idx="1">
                  <c:v>1.1459999999999999</c:v>
                </c:pt>
                <c:pt idx="2">
                  <c:v>2.37</c:v>
                </c:pt>
                <c:pt idx="3">
                  <c:v>3.6709999999999998</c:v>
                </c:pt>
                <c:pt idx="4">
                  <c:v>5.0510000000000002</c:v>
                </c:pt>
                <c:pt idx="5">
                  <c:v>6.51</c:v>
                </c:pt>
                <c:pt idx="6">
                  <c:v>8.048</c:v>
                </c:pt>
                <c:pt idx="7">
                  <c:v>9.6649999999999991</c:v>
                </c:pt>
                <c:pt idx="8">
                  <c:v>11.363</c:v>
                </c:pt>
                <c:pt idx="9">
                  <c:v>13.141</c:v>
                </c:pt>
                <c:pt idx="10">
                  <c:v>15</c:v>
                </c:pt>
              </c:numCache>
            </c:numRef>
          </c:xVal>
          <c:yVal>
            <c:numRef>
              <c:f>'2.2'!$B$21:$L$21</c:f>
              <c:numCache>
                <c:formatCode>General</c:formatCode>
                <c:ptCount val="11"/>
                <c:pt idx="0">
                  <c:v>3.927</c:v>
                </c:pt>
                <c:pt idx="1">
                  <c:v>3.9329999999999998</c:v>
                </c:pt>
                <c:pt idx="2">
                  <c:v>3.94</c:v>
                </c:pt>
                <c:pt idx="3">
                  <c:v>3.9470000000000001</c:v>
                </c:pt>
                <c:pt idx="4">
                  <c:v>3.9540000000000002</c:v>
                </c:pt>
                <c:pt idx="5">
                  <c:v>3.9609999999999999</c:v>
                </c:pt>
                <c:pt idx="6">
                  <c:v>3.968</c:v>
                </c:pt>
                <c:pt idx="7">
                  <c:v>3.9750000000000001</c:v>
                </c:pt>
                <c:pt idx="8">
                  <c:v>3.9820000000000002</c:v>
                </c:pt>
                <c:pt idx="9">
                  <c:v>3.9889999999999999</c:v>
                </c:pt>
                <c:pt idx="10">
                  <c:v>3.996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0-481A-B6B2-8D6C83B2D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518880"/>
        <c:axId val="1320519296"/>
      </c:scatterChart>
      <c:valAx>
        <c:axId val="132051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U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519296"/>
        <c:crosses val="autoZero"/>
        <c:crossBetween val="midCat"/>
      </c:valAx>
      <c:valAx>
        <c:axId val="13205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51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'2.2'!$A$1</c:f>
              <c:strCache>
                <c:ptCount val="1"/>
                <c:pt idx="0">
                  <c:v>IЭ= 2 (2,087) мА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'2.2'!$B$2:$L$2</c:f>
              <c:numCache>
                <c:formatCode>General</c:formatCode>
                <c:ptCount val="11"/>
                <c:pt idx="0">
                  <c:v>1.2942E-2</c:v>
                </c:pt>
                <c:pt idx="1">
                  <c:v>1.3140000000000001</c:v>
                </c:pt>
                <c:pt idx="2">
                  <c:v>2.669</c:v>
                </c:pt>
                <c:pt idx="3">
                  <c:v>4.0650000000000004</c:v>
                </c:pt>
                <c:pt idx="4">
                  <c:v>5.5010000000000003</c:v>
                </c:pt>
                <c:pt idx="5">
                  <c:v>6.98</c:v>
                </c:pt>
                <c:pt idx="6">
                  <c:v>8.4990000000000006</c:v>
                </c:pt>
                <c:pt idx="7">
                  <c:v>10.061</c:v>
                </c:pt>
                <c:pt idx="8">
                  <c:v>11.664999999999999</c:v>
                </c:pt>
                <c:pt idx="9">
                  <c:v>13.311</c:v>
                </c:pt>
                <c:pt idx="10">
                  <c:v>15</c:v>
                </c:pt>
              </c:numCache>
            </c:numRef>
          </c:xVal>
          <c:yVal>
            <c:numRef>
              <c:f>'2.2'!$B$3:$L$3</c:f>
              <c:numCache>
                <c:formatCode>General</c:formatCode>
                <c:ptCount val="11"/>
                <c:pt idx="0">
                  <c:v>2.0579999999999998</c:v>
                </c:pt>
                <c:pt idx="1">
                  <c:v>2.0630000000000002</c:v>
                </c:pt>
                <c:pt idx="2">
                  <c:v>2.0680000000000001</c:v>
                </c:pt>
                <c:pt idx="3">
                  <c:v>2.0720000000000001</c:v>
                </c:pt>
                <c:pt idx="4">
                  <c:v>2.077</c:v>
                </c:pt>
                <c:pt idx="5">
                  <c:v>2.0819999999999999</c:v>
                </c:pt>
                <c:pt idx="6">
                  <c:v>2.0870000000000002</c:v>
                </c:pt>
                <c:pt idx="7">
                  <c:v>2.0910000000000002</c:v>
                </c:pt>
                <c:pt idx="8">
                  <c:v>2.0960000000000001</c:v>
                </c:pt>
                <c:pt idx="9">
                  <c:v>2.101</c:v>
                </c:pt>
                <c:pt idx="10">
                  <c:v>2.105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D-4839-B810-26751EB4878C}"/>
            </c:ext>
          </c:extLst>
        </c:ser>
        <c:ser>
          <c:idx val="1"/>
          <c:order val="1"/>
          <c:tx>
            <c:strRef>
              <c:f>'2.2'!$A$19</c:f>
              <c:strCache>
                <c:ptCount val="1"/>
                <c:pt idx="0">
                  <c:v>IЭ= 4 мА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'2.2'!$B$20:$L$20</c:f>
              <c:numCache>
                <c:formatCode>General</c:formatCode>
                <c:ptCount val="11"/>
                <c:pt idx="0">
                  <c:v>1.0884000000000001E-2</c:v>
                </c:pt>
                <c:pt idx="1">
                  <c:v>1.1459999999999999</c:v>
                </c:pt>
                <c:pt idx="2">
                  <c:v>2.37</c:v>
                </c:pt>
                <c:pt idx="3">
                  <c:v>3.6709999999999998</c:v>
                </c:pt>
                <c:pt idx="4">
                  <c:v>5.0510000000000002</c:v>
                </c:pt>
                <c:pt idx="5">
                  <c:v>6.51</c:v>
                </c:pt>
                <c:pt idx="6">
                  <c:v>8.048</c:v>
                </c:pt>
                <c:pt idx="7">
                  <c:v>9.6649999999999991</c:v>
                </c:pt>
                <c:pt idx="8">
                  <c:v>11.363</c:v>
                </c:pt>
                <c:pt idx="9">
                  <c:v>13.141</c:v>
                </c:pt>
                <c:pt idx="10">
                  <c:v>15</c:v>
                </c:pt>
              </c:numCache>
            </c:numRef>
          </c:xVal>
          <c:yVal>
            <c:numRef>
              <c:f>'2.2'!$B$21:$L$21</c:f>
              <c:numCache>
                <c:formatCode>General</c:formatCode>
                <c:ptCount val="11"/>
                <c:pt idx="0">
                  <c:v>3.927</c:v>
                </c:pt>
                <c:pt idx="1">
                  <c:v>3.9329999999999998</c:v>
                </c:pt>
                <c:pt idx="2">
                  <c:v>3.94</c:v>
                </c:pt>
                <c:pt idx="3">
                  <c:v>3.9470000000000001</c:v>
                </c:pt>
                <c:pt idx="4">
                  <c:v>3.9540000000000002</c:v>
                </c:pt>
                <c:pt idx="5">
                  <c:v>3.9609999999999999</c:v>
                </c:pt>
                <c:pt idx="6">
                  <c:v>3.968</c:v>
                </c:pt>
                <c:pt idx="7">
                  <c:v>3.9750000000000001</c:v>
                </c:pt>
                <c:pt idx="8">
                  <c:v>3.9820000000000002</c:v>
                </c:pt>
                <c:pt idx="9">
                  <c:v>3.9889999999999999</c:v>
                </c:pt>
                <c:pt idx="10">
                  <c:v>3.996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D-4839-B810-26751EB4878C}"/>
            </c:ext>
          </c:extLst>
        </c:ser>
        <c:ser>
          <c:idx val="2"/>
          <c:order val="2"/>
          <c:tx>
            <c:strRef>
              <c:f>'2.2'!$A$37</c:f>
              <c:strCache>
                <c:ptCount val="1"/>
                <c:pt idx="0">
                  <c:v>IЭ= 8 (7,937) мА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'2.2'!$B$38:$L$38</c:f>
              <c:numCache>
                <c:formatCode>General</c:formatCode>
                <c:ptCount val="11"/>
                <c:pt idx="0">
                  <c:v>7.270900000000001E-2</c:v>
                </c:pt>
                <c:pt idx="1">
                  <c:v>0.80360900000000002</c:v>
                </c:pt>
                <c:pt idx="2">
                  <c:v>1.76</c:v>
                </c:pt>
                <c:pt idx="3">
                  <c:v>2.871</c:v>
                </c:pt>
                <c:pt idx="4">
                  <c:v>4.1349999999999998</c:v>
                </c:pt>
                <c:pt idx="5">
                  <c:v>5.5540000000000003</c:v>
                </c:pt>
                <c:pt idx="6">
                  <c:v>7.1289999999999996</c:v>
                </c:pt>
                <c:pt idx="7">
                  <c:v>8.86</c:v>
                </c:pt>
                <c:pt idx="8">
                  <c:v>10.747999999999999</c:v>
                </c:pt>
                <c:pt idx="9">
                  <c:v>12.794</c:v>
                </c:pt>
                <c:pt idx="10">
                  <c:v>15</c:v>
                </c:pt>
              </c:numCache>
            </c:numRef>
          </c:xVal>
          <c:yVal>
            <c:numRef>
              <c:f>'2.2'!$B$39:$L$39</c:f>
              <c:numCache>
                <c:formatCode>General</c:formatCode>
                <c:ptCount val="11"/>
                <c:pt idx="0">
                  <c:v>7.7290000000000001</c:v>
                </c:pt>
                <c:pt idx="1">
                  <c:v>7.7380000000000004</c:v>
                </c:pt>
                <c:pt idx="2">
                  <c:v>7.7469999999999999</c:v>
                </c:pt>
                <c:pt idx="3">
                  <c:v>7.758</c:v>
                </c:pt>
                <c:pt idx="4">
                  <c:v>7.77</c:v>
                </c:pt>
                <c:pt idx="5">
                  <c:v>7.7830000000000004</c:v>
                </c:pt>
                <c:pt idx="6">
                  <c:v>7.7960000000000003</c:v>
                </c:pt>
                <c:pt idx="7">
                  <c:v>7.81</c:v>
                </c:pt>
                <c:pt idx="8">
                  <c:v>7.8250000000000002</c:v>
                </c:pt>
                <c:pt idx="9">
                  <c:v>7.8390000000000004</c:v>
                </c:pt>
                <c:pt idx="10">
                  <c:v>7.8540000000000001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4D-4839-B810-26751EB48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198880"/>
        <c:axId val="1315202208"/>
      </c:scatterChart>
      <c:valAx>
        <c:axId val="131519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U</a:t>
                </a:r>
                <a:r>
                  <a:rPr lang="ru-RU" sz="1400" baseline="0"/>
                  <a:t>кб</a:t>
                </a:r>
                <a:endParaRPr lang="ru-RU" sz="1600" baseline="0"/>
              </a:p>
            </c:rich>
          </c:tx>
          <c:layout>
            <c:manualLayout>
              <c:xMode val="edge"/>
              <c:yMode val="edge"/>
              <c:x val="0.37962549573424254"/>
              <c:y val="0.94038680387681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202208"/>
        <c:crosses val="autoZero"/>
        <c:crossBetween val="midCat"/>
      </c:valAx>
      <c:valAx>
        <c:axId val="13152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I</a:t>
                </a:r>
                <a:r>
                  <a:rPr lang="ru-RU" sz="1600"/>
                  <a:t>к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19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</a:t>
            </a:r>
            <a:r>
              <a:rPr lang="ru-RU"/>
              <a:t>кэ=</a:t>
            </a:r>
            <a:r>
              <a:rPr lang="en-US"/>
              <a:t>5</a:t>
            </a:r>
            <a:r>
              <a:rPr lang="en-US" baseline="0"/>
              <a:t> </a:t>
            </a:r>
            <a:r>
              <a:rPr lang="ru-RU"/>
              <a:t>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15048118985127"/>
          <c:y val="0.15319444444444447"/>
          <c:w val="0.8048425196850393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'1.1'!$B$31:$H$31</c:f>
              <c:numCache>
                <c:formatCode>0.00000</c:formatCode>
                <c:ptCount val="7"/>
                <c:pt idx="0">
                  <c:v>0.73246699999999998</c:v>
                </c:pt>
                <c:pt idx="1">
                  <c:v>0.71638099999999993</c:v>
                </c:pt>
                <c:pt idx="2">
                  <c:v>0.70395600000000003</c:v>
                </c:pt>
                <c:pt idx="3" formatCode="General">
                  <c:v>0.69226599999999994</c:v>
                </c:pt>
                <c:pt idx="4">
                  <c:v>0.67746380000000006</c:v>
                </c:pt>
                <c:pt idx="5">
                  <c:v>0.59840099999999996</c:v>
                </c:pt>
                <c:pt idx="6">
                  <c:v>0.49989100000000003</c:v>
                </c:pt>
              </c:numCache>
            </c:numRef>
          </c:xVal>
          <c:yVal>
            <c:numRef>
              <c:f>'1.1'!$B$32:$H$32</c:f>
              <c:numCache>
                <c:formatCode>0.00000</c:formatCode>
                <c:ptCount val="7"/>
                <c:pt idx="0">
                  <c:v>1.861</c:v>
                </c:pt>
                <c:pt idx="1">
                  <c:v>1.048</c:v>
                </c:pt>
                <c:pt idx="2">
                  <c:v>0.60027700000000006</c:v>
                </c:pt>
                <c:pt idx="3">
                  <c:v>0.30791299999999999</c:v>
                </c:pt>
                <c:pt idx="4">
                  <c:v>0.107317</c:v>
                </c:pt>
                <c:pt idx="5">
                  <c:v>6.6630000000000005E-3</c:v>
                </c:pt>
                <c:pt idx="6">
                  <c:v>4.3448299999999999E-4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5-48F1-9793-6775C055F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069183"/>
        <c:axId val="2135070847"/>
      </c:scatterChart>
      <c:valAx>
        <c:axId val="213506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70847"/>
        <c:crosses val="autoZero"/>
        <c:crossBetween val="midCat"/>
      </c:valAx>
      <c:valAx>
        <c:axId val="213507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6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Общий</a:t>
            </a:r>
            <a:r>
              <a:rPr lang="ru-RU" baseline="0"/>
              <a:t> график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75039339726973"/>
          <c:y val="8.7241251899546512E-2"/>
          <c:w val="0.67017985610238318"/>
          <c:h val="0.784576773100536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'1.1'!$A$1</c:f>
              <c:strCache>
                <c:ptCount val="1"/>
                <c:pt idx="0">
                  <c:v>Uкэ=15В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'1.1'!$B$2:$H$2</c:f>
              <c:numCache>
                <c:formatCode>0.00000</c:formatCode>
                <c:ptCount val="7"/>
                <c:pt idx="0">
                  <c:v>0.74960199999999999</c:v>
                </c:pt>
                <c:pt idx="1">
                  <c:v>0.73747799999999997</c:v>
                </c:pt>
                <c:pt idx="2">
                  <c:v>0.72844200000000003</c:v>
                </c:pt>
                <c:pt idx="3">
                  <c:v>0.71556600000000004</c:v>
                </c:pt>
                <c:pt idx="4">
                  <c:v>0.68424300000000005</c:v>
                </c:pt>
                <c:pt idx="5">
                  <c:v>0.59840800000000005</c:v>
                </c:pt>
                <c:pt idx="6">
                  <c:v>0.49989100000000003</c:v>
                </c:pt>
              </c:numCache>
            </c:numRef>
          </c:xVal>
          <c:yVal>
            <c:numRef>
              <c:f>'1.1'!$B$3:$H$3</c:f>
              <c:numCache>
                <c:formatCode>0.00000</c:formatCode>
                <c:ptCount val="7"/>
                <c:pt idx="0">
                  <c:v>1.671</c:v>
                </c:pt>
                <c:pt idx="1">
                  <c:v>0.88252200000000003</c:v>
                </c:pt>
                <c:pt idx="2">
                  <c:v>0.44723500000000005</c:v>
                </c:pt>
                <c:pt idx="3">
                  <c:v>0.183645</c:v>
                </c:pt>
                <c:pt idx="4">
                  <c:v>7.5031000000000014E-2</c:v>
                </c:pt>
                <c:pt idx="5">
                  <c:v>6.6310000000000006E-3</c:v>
                </c:pt>
                <c:pt idx="6">
                  <c:v>4.3352E-3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76-494F-91B7-B4C0FCC55984}"/>
            </c:ext>
          </c:extLst>
        </c:ser>
        <c:ser>
          <c:idx val="1"/>
          <c:order val="1"/>
          <c:tx>
            <c:strRef>
              <c:f>'1.1'!$A$17</c:f>
              <c:strCache>
                <c:ptCount val="1"/>
                <c:pt idx="0">
                  <c:v>Uкэ=10В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'1.1'!$B$18:$H$18</c:f>
              <c:numCache>
                <c:formatCode>0.00000</c:formatCode>
                <c:ptCount val="7"/>
                <c:pt idx="0">
                  <c:v>0.74184799999999995</c:v>
                </c:pt>
                <c:pt idx="1">
                  <c:v>0.728186</c:v>
                </c:pt>
                <c:pt idx="2">
                  <c:v>0.71799000000000002</c:v>
                </c:pt>
                <c:pt idx="3" formatCode="General">
                  <c:v>0.707924</c:v>
                </c:pt>
                <c:pt idx="4">
                  <c:v>0.68421500000000002</c:v>
                </c:pt>
                <c:pt idx="5">
                  <c:v>0.59840800000000005</c:v>
                </c:pt>
                <c:pt idx="6">
                  <c:v>0.49989100000000003</c:v>
                </c:pt>
              </c:numCache>
            </c:numRef>
          </c:xVal>
          <c:yVal>
            <c:numRef>
              <c:f>'1.1'!$B$19:$H$19</c:f>
              <c:numCache>
                <c:formatCode>0.00000</c:formatCode>
                <c:ptCount val="7"/>
                <c:pt idx="0">
                  <c:v>1.7569999999999999</c:v>
                </c:pt>
                <c:pt idx="1">
                  <c:v>0.95540000000000003</c:v>
                </c:pt>
                <c:pt idx="2">
                  <c:v>0.51256299999999999</c:v>
                </c:pt>
                <c:pt idx="3">
                  <c:v>0.22440600000000002</c:v>
                </c:pt>
                <c:pt idx="4">
                  <c:v>7.5165999999999997E-2</c:v>
                </c:pt>
                <c:pt idx="5">
                  <c:v>6.6310000000000006E-3</c:v>
                </c:pt>
                <c:pt idx="6">
                  <c:v>4.3351999999999996E-4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76-494F-91B7-B4C0FCC55984}"/>
            </c:ext>
          </c:extLst>
        </c:ser>
        <c:ser>
          <c:idx val="2"/>
          <c:order val="2"/>
          <c:tx>
            <c:strRef>
              <c:f>'1.1'!$A$30</c:f>
              <c:strCache>
                <c:ptCount val="1"/>
                <c:pt idx="0">
                  <c:v>Uкэ=5 В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'1.1'!$B$31:$H$31</c:f>
              <c:numCache>
                <c:formatCode>0.00000</c:formatCode>
                <c:ptCount val="7"/>
                <c:pt idx="0">
                  <c:v>0.73246699999999998</c:v>
                </c:pt>
                <c:pt idx="1">
                  <c:v>0.71638099999999993</c:v>
                </c:pt>
                <c:pt idx="2">
                  <c:v>0.70395600000000003</c:v>
                </c:pt>
                <c:pt idx="3" formatCode="General">
                  <c:v>0.69226599999999994</c:v>
                </c:pt>
                <c:pt idx="4">
                  <c:v>0.67746380000000006</c:v>
                </c:pt>
                <c:pt idx="5">
                  <c:v>0.59840099999999996</c:v>
                </c:pt>
                <c:pt idx="6">
                  <c:v>0.49989100000000003</c:v>
                </c:pt>
              </c:numCache>
            </c:numRef>
          </c:xVal>
          <c:yVal>
            <c:numRef>
              <c:f>'1.1'!$B$32:$H$32</c:f>
              <c:numCache>
                <c:formatCode>0.00000</c:formatCode>
                <c:ptCount val="7"/>
                <c:pt idx="0">
                  <c:v>1.861</c:v>
                </c:pt>
                <c:pt idx="1">
                  <c:v>1.048</c:v>
                </c:pt>
                <c:pt idx="2">
                  <c:v>0.60027700000000006</c:v>
                </c:pt>
                <c:pt idx="3">
                  <c:v>0.30791299999999999</c:v>
                </c:pt>
                <c:pt idx="4">
                  <c:v>0.107317</c:v>
                </c:pt>
                <c:pt idx="5">
                  <c:v>6.6630000000000005E-3</c:v>
                </c:pt>
                <c:pt idx="6">
                  <c:v>4.3448299999999999E-4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76-494F-91B7-B4C0FCC55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02431"/>
        <c:axId val="124905343"/>
      </c:scatterChart>
      <c:valAx>
        <c:axId val="12490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U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05343"/>
        <c:crosses val="autoZero"/>
        <c:crossBetween val="midCat"/>
      </c:valAx>
      <c:valAx>
        <c:axId val="1249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I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0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42815144733493"/>
          <c:y val="0.18653440297519222"/>
          <c:w val="0.1461222073109873"/>
          <c:h val="0.57304343236132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</a:t>
            </a:r>
            <a:r>
              <a:rPr lang="ru-RU"/>
              <a:t>кэ=15В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'1.1'!$B$2:$H$2</c:f>
              <c:numCache>
                <c:formatCode>0.00000</c:formatCode>
                <c:ptCount val="7"/>
                <c:pt idx="0">
                  <c:v>0.74960199999999999</c:v>
                </c:pt>
                <c:pt idx="1">
                  <c:v>0.73747799999999997</c:v>
                </c:pt>
                <c:pt idx="2">
                  <c:v>0.72844200000000003</c:v>
                </c:pt>
                <c:pt idx="3">
                  <c:v>0.71556600000000004</c:v>
                </c:pt>
                <c:pt idx="4">
                  <c:v>0.68424300000000005</c:v>
                </c:pt>
                <c:pt idx="5">
                  <c:v>0.59840800000000005</c:v>
                </c:pt>
                <c:pt idx="6">
                  <c:v>0.49989100000000003</c:v>
                </c:pt>
              </c:numCache>
            </c:numRef>
          </c:xVal>
          <c:yVal>
            <c:numRef>
              <c:f>'1.1'!$B$3:$H$3</c:f>
              <c:numCache>
                <c:formatCode>0.00000</c:formatCode>
                <c:ptCount val="7"/>
                <c:pt idx="0">
                  <c:v>1.671</c:v>
                </c:pt>
                <c:pt idx="1">
                  <c:v>0.88252200000000003</c:v>
                </c:pt>
                <c:pt idx="2">
                  <c:v>0.44723500000000005</c:v>
                </c:pt>
                <c:pt idx="3">
                  <c:v>0.183645</c:v>
                </c:pt>
                <c:pt idx="4">
                  <c:v>7.5031000000000014E-2</c:v>
                </c:pt>
                <c:pt idx="5">
                  <c:v>6.6310000000000006E-3</c:v>
                </c:pt>
                <c:pt idx="6">
                  <c:v>4.3352E-3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EC-49EE-8A62-D6D1DD0E5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02431"/>
        <c:axId val="124905343"/>
      </c:scatterChart>
      <c:valAx>
        <c:axId val="12490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05343"/>
        <c:crosses val="autoZero"/>
        <c:crossBetween val="midCat"/>
      </c:valAx>
      <c:valAx>
        <c:axId val="1249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0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</a:t>
            </a:r>
            <a:r>
              <a:rPr lang="ru-RU"/>
              <a:t>кэ=1</a:t>
            </a:r>
            <a:r>
              <a:rPr lang="en-US"/>
              <a:t>0</a:t>
            </a:r>
            <a:r>
              <a:rPr lang="en-US" baseline="0"/>
              <a:t> </a:t>
            </a:r>
            <a:r>
              <a:rPr lang="ru-RU"/>
              <a:t>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15048118985127"/>
          <c:y val="0.15319444444444447"/>
          <c:w val="0.8048425196850393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'1.1'!$B$18:$H$18</c:f>
              <c:numCache>
                <c:formatCode>0.00000</c:formatCode>
                <c:ptCount val="7"/>
                <c:pt idx="0">
                  <c:v>0.74184799999999995</c:v>
                </c:pt>
                <c:pt idx="1">
                  <c:v>0.728186</c:v>
                </c:pt>
                <c:pt idx="2">
                  <c:v>0.71799000000000002</c:v>
                </c:pt>
                <c:pt idx="3" formatCode="General">
                  <c:v>0.707924</c:v>
                </c:pt>
                <c:pt idx="4">
                  <c:v>0.68421500000000002</c:v>
                </c:pt>
                <c:pt idx="5">
                  <c:v>0.59840800000000005</c:v>
                </c:pt>
                <c:pt idx="6">
                  <c:v>0.49989100000000003</c:v>
                </c:pt>
              </c:numCache>
            </c:numRef>
          </c:xVal>
          <c:yVal>
            <c:numRef>
              <c:f>'1.1'!$B$19:$H$19</c:f>
              <c:numCache>
                <c:formatCode>0.00000</c:formatCode>
                <c:ptCount val="7"/>
                <c:pt idx="0">
                  <c:v>1.7569999999999999</c:v>
                </c:pt>
                <c:pt idx="1">
                  <c:v>0.95540000000000003</c:v>
                </c:pt>
                <c:pt idx="2">
                  <c:v>0.51256299999999999</c:v>
                </c:pt>
                <c:pt idx="3">
                  <c:v>0.22440600000000002</c:v>
                </c:pt>
                <c:pt idx="4">
                  <c:v>7.5165999999999997E-2</c:v>
                </c:pt>
                <c:pt idx="5">
                  <c:v>6.6310000000000006E-3</c:v>
                </c:pt>
                <c:pt idx="6">
                  <c:v>4.3351999999999996E-4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8-4D50-AE4E-3F8874F60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069183"/>
        <c:axId val="2135070847"/>
      </c:scatterChart>
      <c:valAx>
        <c:axId val="213506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70847"/>
        <c:crosses val="autoZero"/>
        <c:crossBetween val="midCat"/>
      </c:valAx>
      <c:valAx>
        <c:axId val="213507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6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</a:t>
            </a:r>
            <a:r>
              <a:rPr lang="ru-RU"/>
              <a:t>кэ=</a:t>
            </a:r>
            <a:r>
              <a:rPr lang="en-US"/>
              <a:t>5</a:t>
            </a:r>
            <a:r>
              <a:rPr lang="en-US" baseline="0"/>
              <a:t> </a:t>
            </a:r>
            <a:r>
              <a:rPr lang="ru-RU"/>
              <a:t>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15048118985127"/>
          <c:y val="0.15319444444444447"/>
          <c:w val="0.8048425196850393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'1.1'!$B$31:$H$31</c:f>
              <c:numCache>
                <c:formatCode>0.00000</c:formatCode>
                <c:ptCount val="7"/>
                <c:pt idx="0">
                  <c:v>0.73246699999999998</c:v>
                </c:pt>
                <c:pt idx="1">
                  <c:v>0.71638099999999993</c:v>
                </c:pt>
                <c:pt idx="2">
                  <c:v>0.70395600000000003</c:v>
                </c:pt>
                <c:pt idx="3" formatCode="General">
                  <c:v>0.69226599999999994</c:v>
                </c:pt>
                <c:pt idx="4">
                  <c:v>0.67746380000000006</c:v>
                </c:pt>
                <c:pt idx="5">
                  <c:v>0.59840099999999996</c:v>
                </c:pt>
                <c:pt idx="6">
                  <c:v>0.49989100000000003</c:v>
                </c:pt>
              </c:numCache>
            </c:numRef>
          </c:xVal>
          <c:yVal>
            <c:numRef>
              <c:f>'1.1'!$B$32:$H$32</c:f>
              <c:numCache>
                <c:formatCode>0.00000</c:formatCode>
                <c:ptCount val="7"/>
                <c:pt idx="0">
                  <c:v>1.861</c:v>
                </c:pt>
                <c:pt idx="1">
                  <c:v>1.048</c:v>
                </c:pt>
                <c:pt idx="2">
                  <c:v>0.60027700000000006</c:v>
                </c:pt>
                <c:pt idx="3">
                  <c:v>0.30791299999999999</c:v>
                </c:pt>
                <c:pt idx="4">
                  <c:v>0.107317</c:v>
                </c:pt>
                <c:pt idx="5">
                  <c:v>6.6630000000000005E-3</c:v>
                </c:pt>
                <c:pt idx="6">
                  <c:v>4.3448299999999999E-4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3F-44C9-BEA3-4C6EB8EC1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069183"/>
        <c:axId val="2135070847"/>
      </c:scatterChart>
      <c:valAx>
        <c:axId val="213506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70847"/>
        <c:crosses val="autoZero"/>
        <c:crossBetween val="midCat"/>
      </c:valAx>
      <c:valAx>
        <c:axId val="213507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6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</a:t>
            </a:r>
            <a:r>
              <a:rPr lang="ru-RU"/>
              <a:t>кэ=15В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'1.1'!$B$2:$H$2</c:f>
              <c:numCache>
                <c:formatCode>0.00000</c:formatCode>
                <c:ptCount val="7"/>
                <c:pt idx="0">
                  <c:v>0.74960199999999999</c:v>
                </c:pt>
                <c:pt idx="1">
                  <c:v>0.73747799999999997</c:v>
                </c:pt>
                <c:pt idx="2">
                  <c:v>0.72844200000000003</c:v>
                </c:pt>
                <c:pt idx="3">
                  <c:v>0.71556600000000004</c:v>
                </c:pt>
                <c:pt idx="4">
                  <c:v>0.68424300000000005</c:v>
                </c:pt>
                <c:pt idx="5">
                  <c:v>0.59840800000000005</c:v>
                </c:pt>
                <c:pt idx="6">
                  <c:v>0.49989100000000003</c:v>
                </c:pt>
              </c:numCache>
            </c:numRef>
          </c:xVal>
          <c:yVal>
            <c:numRef>
              <c:f>'1.1'!$B$3:$H$3</c:f>
              <c:numCache>
                <c:formatCode>0.00000</c:formatCode>
                <c:ptCount val="7"/>
                <c:pt idx="0">
                  <c:v>1.671</c:v>
                </c:pt>
                <c:pt idx="1">
                  <c:v>0.88252200000000003</c:v>
                </c:pt>
                <c:pt idx="2">
                  <c:v>0.44723500000000005</c:v>
                </c:pt>
                <c:pt idx="3">
                  <c:v>0.183645</c:v>
                </c:pt>
                <c:pt idx="4">
                  <c:v>7.5031000000000014E-2</c:v>
                </c:pt>
                <c:pt idx="5">
                  <c:v>6.6310000000000006E-3</c:v>
                </c:pt>
                <c:pt idx="6">
                  <c:v>4.3352E-3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1-4C0F-BDDC-1DED72E81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02431"/>
        <c:axId val="124905343"/>
      </c:scatterChart>
      <c:valAx>
        <c:axId val="12490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05343"/>
        <c:crosses val="autoZero"/>
        <c:crossBetween val="midCat"/>
      </c:valAx>
      <c:valAx>
        <c:axId val="1249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0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</a:t>
            </a:r>
            <a:r>
              <a:rPr lang="ru-RU"/>
              <a:t>кэ=1</a:t>
            </a:r>
            <a:r>
              <a:rPr lang="en-US"/>
              <a:t>0</a:t>
            </a:r>
            <a:r>
              <a:rPr lang="en-US" baseline="0"/>
              <a:t> </a:t>
            </a:r>
            <a:r>
              <a:rPr lang="ru-RU"/>
              <a:t>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15048118985127"/>
          <c:y val="0.15319444444444447"/>
          <c:w val="0.8048425196850393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'1.1'!$B$18:$H$18</c:f>
              <c:numCache>
                <c:formatCode>0.00000</c:formatCode>
                <c:ptCount val="7"/>
                <c:pt idx="0">
                  <c:v>0.74184799999999995</c:v>
                </c:pt>
                <c:pt idx="1">
                  <c:v>0.728186</c:v>
                </c:pt>
                <c:pt idx="2">
                  <c:v>0.71799000000000002</c:v>
                </c:pt>
                <c:pt idx="3" formatCode="General">
                  <c:v>0.707924</c:v>
                </c:pt>
                <c:pt idx="4">
                  <c:v>0.68421500000000002</c:v>
                </c:pt>
                <c:pt idx="5">
                  <c:v>0.59840800000000005</c:v>
                </c:pt>
                <c:pt idx="6">
                  <c:v>0.49989100000000003</c:v>
                </c:pt>
              </c:numCache>
            </c:numRef>
          </c:xVal>
          <c:yVal>
            <c:numRef>
              <c:f>'1.1'!$B$19:$H$19</c:f>
              <c:numCache>
                <c:formatCode>0.00000</c:formatCode>
                <c:ptCount val="7"/>
                <c:pt idx="0">
                  <c:v>1.7569999999999999</c:v>
                </c:pt>
                <c:pt idx="1">
                  <c:v>0.95540000000000003</c:v>
                </c:pt>
                <c:pt idx="2">
                  <c:v>0.51256299999999999</c:v>
                </c:pt>
                <c:pt idx="3">
                  <c:v>0.22440600000000002</c:v>
                </c:pt>
                <c:pt idx="4">
                  <c:v>7.5165999999999997E-2</c:v>
                </c:pt>
                <c:pt idx="5">
                  <c:v>6.6310000000000006E-3</c:v>
                </c:pt>
                <c:pt idx="6">
                  <c:v>4.3351999999999996E-4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8B-46FF-82BA-29FFD796F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069183"/>
        <c:axId val="2135070847"/>
      </c:scatterChart>
      <c:valAx>
        <c:axId val="213506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70847"/>
        <c:crosses val="autoZero"/>
        <c:crossBetween val="midCat"/>
      </c:valAx>
      <c:valAx>
        <c:axId val="213507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6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10886</xdr:colOff>
      <xdr:row>3</xdr:row>
      <xdr:rowOff>179613</xdr:rowOff>
    </xdr:from>
    <xdr:to>
      <xdr:col>7</xdr:col>
      <xdr:colOff>315686</xdr:colOff>
      <xdr:row>15</xdr:row>
      <xdr:rowOff>206828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326569</xdr:colOff>
      <xdr:row>18</xdr:row>
      <xdr:rowOff>625929</xdr:rowOff>
    </xdr:from>
    <xdr:to>
      <xdr:col>6</xdr:col>
      <xdr:colOff>957941</xdr:colOff>
      <xdr:row>28</xdr:row>
      <xdr:rowOff>76200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6</xdr:col>
      <xdr:colOff>772885</xdr:colOff>
      <xdr:row>44</xdr:row>
      <xdr:rowOff>152400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664027</xdr:colOff>
      <xdr:row>1</xdr:row>
      <xdr:rowOff>337456</xdr:rowOff>
    </xdr:from>
    <xdr:to>
      <xdr:col>18</xdr:col>
      <xdr:colOff>359228</xdr:colOff>
      <xdr:row>17</xdr:row>
      <xdr:rowOff>224118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10886</xdr:colOff>
      <xdr:row>3</xdr:row>
      <xdr:rowOff>179613</xdr:rowOff>
    </xdr:from>
    <xdr:to>
      <xdr:col>7</xdr:col>
      <xdr:colOff>315686</xdr:colOff>
      <xdr:row>15</xdr:row>
      <xdr:rowOff>206828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326569</xdr:colOff>
      <xdr:row>18</xdr:row>
      <xdr:rowOff>625929</xdr:rowOff>
    </xdr:from>
    <xdr:to>
      <xdr:col>6</xdr:col>
      <xdr:colOff>957941</xdr:colOff>
      <xdr:row>28</xdr:row>
      <xdr:rowOff>76200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6</xdr:col>
      <xdr:colOff>772885</xdr:colOff>
      <xdr:row>44</xdr:row>
      <xdr:rowOff>152400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10886</xdr:colOff>
      <xdr:row>3</xdr:row>
      <xdr:rowOff>179613</xdr:rowOff>
    </xdr:from>
    <xdr:to>
      <xdr:col>7</xdr:col>
      <xdr:colOff>315686</xdr:colOff>
      <xdr:row>15</xdr:row>
      <xdr:rowOff>206828</xdr:rowOff>
    </xdr:to>
    <xdr:graphicFrame macro="">
      <xdr:nvGraphicFramePr>
        <xdr:cNvPr id="18" name="Диаграмма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326569</xdr:colOff>
      <xdr:row>18</xdr:row>
      <xdr:rowOff>625929</xdr:rowOff>
    </xdr:from>
    <xdr:to>
      <xdr:col>6</xdr:col>
      <xdr:colOff>957941</xdr:colOff>
      <xdr:row>28</xdr:row>
      <xdr:rowOff>76200</xdr:rowOff>
    </xdr:to>
    <xdr:graphicFrame macro="">
      <xdr:nvGraphicFramePr>
        <xdr:cNvPr id="19" name="Диаграмма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6</xdr:col>
      <xdr:colOff>772885</xdr:colOff>
      <xdr:row>44</xdr:row>
      <xdr:rowOff>152400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10886</xdr:colOff>
      <xdr:row>3</xdr:row>
      <xdr:rowOff>179613</xdr:rowOff>
    </xdr:from>
    <xdr:to>
      <xdr:col>7</xdr:col>
      <xdr:colOff>315686</xdr:colOff>
      <xdr:row>15</xdr:row>
      <xdr:rowOff>206828</xdr:rowOff>
    </xdr:to>
    <xdr:graphicFrame macro="">
      <xdr:nvGraphicFramePr>
        <xdr:cNvPr id="21" name="Диаграмма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326569</xdr:colOff>
      <xdr:row>18</xdr:row>
      <xdr:rowOff>625929</xdr:rowOff>
    </xdr:from>
    <xdr:to>
      <xdr:col>6</xdr:col>
      <xdr:colOff>957941</xdr:colOff>
      <xdr:row>28</xdr:row>
      <xdr:rowOff>256248</xdr:rowOff>
    </xdr:to>
    <xdr:graphicFrame macro="">
      <xdr:nvGraphicFramePr>
        <xdr:cNvPr id="22" name="Диаграмма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6</xdr:col>
      <xdr:colOff>772885</xdr:colOff>
      <xdr:row>44</xdr:row>
      <xdr:rowOff>152400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10885</xdr:colOff>
      <xdr:row>3</xdr:row>
      <xdr:rowOff>179613</xdr:rowOff>
    </xdr:from>
    <xdr:to>
      <xdr:col>12</xdr:col>
      <xdr:colOff>16211</xdr:colOff>
      <xdr:row>15</xdr:row>
      <xdr:rowOff>206828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34738</xdr:colOff>
      <xdr:row>19</xdr:row>
      <xdr:rowOff>155759</xdr:rowOff>
    </xdr:from>
    <xdr:to>
      <xdr:col>8</xdr:col>
      <xdr:colOff>48637</xdr:colOff>
      <xdr:row>30</xdr:row>
      <xdr:rowOff>308043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988979</xdr:colOff>
      <xdr:row>49</xdr:row>
      <xdr:rowOff>16213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575977</xdr:colOff>
      <xdr:row>7</xdr:row>
      <xdr:rowOff>116627</xdr:rowOff>
    </xdr:from>
    <xdr:to>
      <xdr:col>28</xdr:col>
      <xdr:colOff>495608</xdr:colOff>
      <xdr:row>23</xdr:row>
      <xdr:rowOff>302173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10885</xdr:colOff>
      <xdr:row>3</xdr:row>
      <xdr:rowOff>179613</xdr:rowOff>
    </xdr:from>
    <xdr:to>
      <xdr:col>12</xdr:col>
      <xdr:colOff>16211</xdr:colOff>
      <xdr:row>15</xdr:row>
      <xdr:rowOff>206828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34738</xdr:colOff>
      <xdr:row>19</xdr:row>
      <xdr:rowOff>155759</xdr:rowOff>
    </xdr:from>
    <xdr:to>
      <xdr:col>8</xdr:col>
      <xdr:colOff>48637</xdr:colOff>
      <xdr:row>30</xdr:row>
      <xdr:rowOff>308043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988979</xdr:colOff>
      <xdr:row>49</xdr:row>
      <xdr:rowOff>16213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</xdr:colOff>
      <xdr:row>4</xdr:row>
      <xdr:rowOff>293370</xdr:rowOff>
    </xdr:from>
    <xdr:to>
      <xdr:col>6</xdr:col>
      <xdr:colOff>266700</xdr:colOff>
      <xdr:row>14</xdr:row>
      <xdr:rowOff>72390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372138</xdr:colOff>
      <xdr:row>4</xdr:row>
      <xdr:rowOff>0</xdr:rowOff>
    </xdr:from>
    <xdr:to>
      <xdr:col>40</xdr:col>
      <xdr:colOff>301254</xdr:colOff>
      <xdr:row>20</xdr:row>
      <xdr:rowOff>159488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2171166</xdr:colOff>
      <xdr:row>3</xdr:row>
      <xdr:rowOff>199790</xdr:rowOff>
    </xdr:from>
    <xdr:to>
      <xdr:col>7</xdr:col>
      <xdr:colOff>93579</xdr:colOff>
      <xdr:row>15</xdr:row>
      <xdr:rowOff>213894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2272632</xdr:colOff>
      <xdr:row>18</xdr:row>
      <xdr:rowOff>320841</xdr:rowOff>
    </xdr:from>
    <xdr:to>
      <xdr:col>6</xdr:col>
      <xdr:colOff>467895</xdr:colOff>
      <xdr:row>29</xdr:row>
      <xdr:rowOff>53473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40106</xdr:colOff>
      <xdr:row>32</xdr:row>
      <xdr:rowOff>93579</xdr:rowOff>
    </xdr:from>
    <xdr:to>
      <xdr:col>6</xdr:col>
      <xdr:colOff>548106</xdr:colOff>
      <xdr:row>47</xdr:row>
      <xdr:rowOff>26737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255939</xdr:colOff>
      <xdr:row>39</xdr:row>
      <xdr:rowOff>120407</xdr:rowOff>
    </xdr:from>
    <xdr:to>
      <xdr:col>9</xdr:col>
      <xdr:colOff>552595</xdr:colOff>
      <xdr:row>54</xdr:row>
      <xdr:rowOff>158798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850900</xdr:colOff>
      <xdr:row>3</xdr:row>
      <xdr:rowOff>76199</xdr:rowOff>
    </xdr:from>
    <xdr:to>
      <xdr:col>9</xdr:col>
      <xdr:colOff>50800</xdr:colOff>
      <xdr:row>17</xdr:row>
      <xdr:rowOff>98424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27962</xdr:colOff>
      <xdr:row>21</xdr:row>
      <xdr:rowOff>139817</xdr:rowOff>
    </xdr:from>
    <xdr:to>
      <xdr:col>9</xdr:col>
      <xdr:colOff>202733</xdr:colOff>
      <xdr:row>35</xdr:row>
      <xdr:rowOff>109757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482358</xdr:colOff>
      <xdr:row>3</xdr:row>
      <xdr:rowOff>9489</xdr:rowOff>
    </xdr:from>
    <xdr:to>
      <xdr:col>33</xdr:col>
      <xdr:colOff>373140</xdr:colOff>
      <xdr:row>41</xdr:row>
      <xdr:rowOff>162003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zoomScale="40" zoomScaleNormal="100" workbookViewId="0">
      <selection activeCell="U24" sqref="U24"/>
    </sheetView>
  </sheetViews>
  <sheetFormatPr defaultRowHeight="21" x14ac:dyDescent="0.4"/>
  <cols>
    <col min="1" max="1" width="33.88671875" style="2" customWidth="1"/>
    <col min="2" max="2" width="16" style="2" customWidth="1"/>
    <col min="3" max="3" width="14.77734375" style="2" customWidth="1"/>
    <col min="4" max="4" width="22.5546875" style="2" customWidth="1"/>
    <col min="5" max="8" width="14.77734375" style="2" customWidth="1"/>
    <col min="9" max="9" width="14.33203125" style="2" customWidth="1"/>
    <col min="10" max="10" width="14.21875" style="2" customWidth="1"/>
    <col min="11" max="11" width="16.77734375" style="2" customWidth="1"/>
    <col min="12" max="12" width="17.33203125" style="2" customWidth="1"/>
    <col min="13" max="13" width="20.6640625" style="2" customWidth="1"/>
    <col min="14" max="16384" width="8.88671875" style="2"/>
  </cols>
  <sheetData>
    <row r="1" spans="1:11" ht="50.4" customHeight="1" x14ac:dyDescent="0.4">
      <c r="A1" s="16" t="s">
        <v>0</v>
      </c>
      <c r="B1" s="10">
        <v>0.1</v>
      </c>
      <c r="C1" s="10">
        <v>0.15</v>
      </c>
      <c r="D1" s="17">
        <v>0.2</v>
      </c>
      <c r="E1" s="10">
        <v>0.25</v>
      </c>
      <c r="F1" s="17">
        <v>0.3</v>
      </c>
      <c r="G1" s="17">
        <v>0.4</v>
      </c>
      <c r="H1" s="17">
        <v>0.5</v>
      </c>
      <c r="I1" s="17"/>
      <c r="J1" s="17"/>
      <c r="K1" s="17"/>
    </row>
    <row r="2" spans="1:11" ht="44.4" customHeight="1" x14ac:dyDescent="0.4">
      <c r="A2" s="15" t="s">
        <v>2</v>
      </c>
      <c r="B2" s="11">
        <f>749.602*0.001</f>
        <v>0.74960199999999999</v>
      </c>
      <c r="C2" s="11">
        <f>737.478*0.001</f>
        <v>0.73747799999999997</v>
      </c>
      <c r="D2" s="11">
        <f>728.442*0.001</f>
        <v>0.72844200000000003</v>
      </c>
      <c r="E2" s="11">
        <f>715.566*0.001</f>
        <v>0.71556600000000004</v>
      </c>
      <c r="F2" s="11">
        <f>684.243*0.001</f>
        <v>0.68424300000000005</v>
      </c>
      <c r="G2" s="11">
        <f>598.408*0.001</f>
        <v>0.59840800000000005</v>
      </c>
      <c r="H2" s="11">
        <f>499.891*0.001</f>
        <v>0.49989100000000003</v>
      </c>
      <c r="I2" s="8"/>
      <c r="J2" s="8"/>
    </row>
    <row r="3" spans="1:11" ht="58.2" customHeight="1" x14ac:dyDescent="0.4">
      <c r="A3" s="15" t="s">
        <v>1</v>
      </c>
      <c r="B3" s="11">
        <f>1.671</f>
        <v>1.671</v>
      </c>
      <c r="C3" s="11">
        <f>882.522*0.001</f>
        <v>0.88252200000000003</v>
      </c>
      <c r="D3" s="11">
        <f>447.235*0.001</f>
        <v>0.44723500000000005</v>
      </c>
      <c r="E3" s="11">
        <f>183.645*0.001</f>
        <v>0.183645</v>
      </c>
      <c r="F3" s="11">
        <f>75.031*0.001</f>
        <v>7.5031000000000014E-2</v>
      </c>
      <c r="G3" s="11">
        <f>6.631*0.001</f>
        <v>6.6310000000000006E-3</v>
      </c>
      <c r="H3" s="11">
        <f>433.52*0.00001</f>
        <v>4.3352E-3</v>
      </c>
      <c r="I3" s="8"/>
      <c r="J3" s="8"/>
      <c r="K3" s="8"/>
    </row>
    <row r="4" spans="1:11" ht="25.05" customHeight="1" x14ac:dyDescent="0.45">
      <c r="A4" s="12"/>
      <c r="C4" s="9"/>
      <c r="D4" s="9"/>
      <c r="E4" s="9"/>
      <c r="F4" s="9"/>
      <c r="G4" s="9"/>
      <c r="H4" s="9"/>
      <c r="I4" s="9"/>
      <c r="J4" s="9"/>
      <c r="K4" s="9"/>
    </row>
    <row r="5" spans="1:11" ht="25.05" customHeight="1" x14ac:dyDescent="0.45">
      <c r="A5" s="12"/>
    </row>
    <row r="6" spans="1:11" ht="25.05" customHeight="1" x14ac:dyDescent="0.45">
      <c r="A6" s="12"/>
      <c r="B6" s="6"/>
      <c r="C6" s="6"/>
      <c r="D6" s="6"/>
      <c r="E6" s="6"/>
      <c r="F6" s="6"/>
      <c r="G6" s="6"/>
      <c r="H6" s="6"/>
    </row>
    <row r="7" spans="1:11" ht="25.05" customHeight="1" x14ac:dyDescent="0.4">
      <c r="A7" s="13"/>
      <c r="B7" s="6"/>
      <c r="C7" s="6"/>
      <c r="D7" s="6"/>
      <c r="E7" s="6"/>
      <c r="F7" s="6"/>
      <c r="G7" s="6"/>
      <c r="H7" s="6"/>
      <c r="I7" s="3"/>
    </row>
    <row r="8" spans="1:11" ht="25.05" customHeight="1" x14ac:dyDescent="0.45">
      <c r="A8" s="12"/>
    </row>
    <row r="9" spans="1:11" ht="25.05" customHeight="1" x14ac:dyDescent="0.45">
      <c r="A9" s="12"/>
    </row>
    <row r="10" spans="1:11" ht="25.05" customHeight="1" x14ac:dyDescent="0.45">
      <c r="A10" s="12"/>
    </row>
    <row r="11" spans="1:11" ht="25.05" customHeight="1" x14ac:dyDescent="0.45">
      <c r="A11" s="12"/>
    </row>
    <row r="12" spans="1:11" ht="25.05" customHeight="1" x14ac:dyDescent="0.45">
      <c r="A12" s="12"/>
    </row>
    <row r="13" spans="1:11" ht="25.05" customHeight="1" x14ac:dyDescent="0.45">
      <c r="A13" s="12"/>
    </row>
    <row r="14" spans="1:11" ht="25.05" customHeight="1" x14ac:dyDescent="0.45">
      <c r="A14" s="12"/>
    </row>
    <row r="15" spans="1:11" ht="25.05" customHeight="1" x14ac:dyDescent="0.45">
      <c r="A15" s="12"/>
    </row>
    <row r="16" spans="1:11" ht="25.05" customHeight="1" x14ac:dyDescent="0.45">
      <c r="A16" s="12"/>
    </row>
    <row r="17" spans="1:13" ht="35.4" customHeight="1" x14ac:dyDescent="0.4">
      <c r="A17" s="16" t="s">
        <v>3</v>
      </c>
      <c r="B17" s="10">
        <v>0.1</v>
      </c>
      <c r="C17" s="10">
        <v>0.15</v>
      </c>
      <c r="D17" s="17">
        <v>0.2</v>
      </c>
      <c r="E17" s="10">
        <v>0.25</v>
      </c>
      <c r="F17" s="17">
        <v>0.3</v>
      </c>
      <c r="G17" s="17">
        <v>0.4</v>
      </c>
      <c r="H17" s="17">
        <v>0.5</v>
      </c>
      <c r="I17" s="17"/>
      <c r="J17" s="17"/>
      <c r="K17" s="17"/>
    </row>
    <row r="18" spans="1:13" ht="51" customHeight="1" x14ac:dyDescent="0.4">
      <c r="A18" s="15" t="s">
        <v>2</v>
      </c>
      <c r="B18" s="11">
        <f>741.848*0.001</f>
        <v>0.74184799999999995</v>
      </c>
      <c r="C18" s="11">
        <f>728.186*0.001</f>
        <v>0.728186</v>
      </c>
      <c r="D18" s="11">
        <f>717.99*0.001</f>
        <v>0.71799000000000002</v>
      </c>
      <c r="E18" s="14">
        <f>707.924*0.001</f>
        <v>0.707924</v>
      </c>
      <c r="F18" s="11">
        <f>684.215*0.001</f>
        <v>0.68421500000000002</v>
      </c>
      <c r="G18" s="11">
        <f>598.408*0.001</f>
        <v>0.59840800000000005</v>
      </c>
      <c r="H18" s="11">
        <f>499.891*0.001</f>
        <v>0.49989100000000003</v>
      </c>
      <c r="I18" s="8"/>
      <c r="J18" s="8"/>
      <c r="K18" s="14"/>
      <c r="L18" s="9"/>
      <c r="M18" s="9"/>
    </row>
    <row r="19" spans="1:13" ht="52.8" customHeight="1" x14ac:dyDescent="0.4">
      <c r="A19" s="15" t="s">
        <v>1</v>
      </c>
      <c r="B19" s="11">
        <f>1.757</f>
        <v>1.7569999999999999</v>
      </c>
      <c r="C19" s="11">
        <f>955.4*0.001</f>
        <v>0.95540000000000003</v>
      </c>
      <c r="D19" s="11">
        <f>512.563*0.001</f>
        <v>0.51256299999999999</v>
      </c>
      <c r="E19" s="11">
        <f>224.406*0.001</f>
        <v>0.22440600000000002</v>
      </c>
      <c r="F19" s="11">
        <f>75.166*0.001</f>
        <v>7.5165999999999997E-2</v>
      </c>
      <c r="G19" s="11">
        <f>6.631*0.001</f>
        <v>6.6310000000000006E-3</v>
      </c>
      <c r="H19" s="11">
        <f>433.52*0.000001</f>
        <v>4.3351999999999996E-4</v>
      </c>
      <c r="I19" s="8"/>
      <c r="J19" s="8"/>
      <c r="K19" s="8"/>
      <c r="L19" s="9"/>
      <c r="M19" s="9"/>
    </row>
    <row r="20" spans="1:13" ht="25.05" customHeight="1" x14ac:dyDescent="0.4">
      <c r="C20" s="3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ht="25.05" customHeight="1" x14ac:dyDescent="0.4"/>
    <row r="22" spans="1:13" ht="25.05" customHeight="1" x14ac:dyDescent="0.4"/>
    <row r="23" spans="1:13" ht="25.05" customHeight="1" x14ac:dyDescent="0.4"/>
    <row r="24" spans="1:13" ht="25.05" customHeight="1" x14ac:dyDescent="0.4"/>
    <row r="25" spans="1:13" ht="25.05" customHeight="1" x14ac:dyDescent="0.4"/>
    <row r="26" spans="1:13" ht="25.05" customHeight="1" x14ac:dyDescent="0.4">
      <c r="B26" s="6"/>
      <c r="C26" s="4"/>
      <c r="D26" s="6"/>
      <c r="E26" s="6"/>
      <c r="F26" s="6"/>
      <c r="G26" s="6"/>
      <c r="H26" s="6"/>
    </row>
    <row r="27" spans="1:13" ht="25.05" customHeight="1" x14ac:dyDescent="0.4">
      <c r="B27" s="6"/>
      <c r="C27" s="6"/>
      <c r="D27" s="6"/>
      <c r="E27" s="6"/>
      <c r="F27" s="6"/>
      <c r="G27" s="6"/>
      <c r="H27" s="6"/>
    </row>
    <row r="28" spans="1:13" x14ac:dyDescent="0.4">
      <c r="B28" s="6"/>
      <c r="C28" s="6"/>
      <c r="D28" s="6"/>
      <c r="E28" s="6"/>
      <c r="F28" s="6"/>
      <c r="G28" s="6"/>
      <c r="H28" s="6"/>
    </row>
    <row r="29" spans="1:13" x14ac:dyDescent="0.4">
      <c r="A29" s="1"/>
      <c r="B29" s="6"/>
      <c r="C29" s="6"/>
      <c r="D29" s="6"/>
      <c r="E29" s="6"/>
      <c r="F29" s="6"/>
      <c r="G29" s="6"/>
      <c r="H29" s="6"/>
    </row>
    <row r="30" spans="1:13" ht="46.2" customHeight="1" x14ac:dyDescent="0.4">
      <c r="A30" s="16" t="s">
        <v>4</v>
      </c>
      <c r="B30" s="10">
        <v>0.1</v>
      </c>
      <c r="C30" s="10">
        <v>0.15</v>
      </c>
      <c r="D30" s="17">
        <v>0.2</v>
      </c>
      <c r="E30" s="10">
        <v>0.25</v>
      </c>
      <c r="F30" s="17">
        <v>0.3</v>
      </c>
      <c r="G30" s="17">
        <v>0.4</v>
      </c>
      <c r="H30" s="17">
        <v>0.5</v>
      </c>
    </row>
    <row r="31" spans="1:13" ht="46.2" customHeight="1" x14ac:dyDescent="0.4">
      <c r="A31" s="15" t="s">
        <v>2</v>
      </c>
      <c r="B31" s="11">
        <f>732.467*0.001</f>
        <v>0.73246699999999998</v>
      </c>
      <c r="C31" s="11">
        <f>716.381*0.001</f>
        <v>0.71638099999999993</v>
      </c>
      <c r="D31" s="11">
        <f>703.956*0.001</f>
        <v>0.70395600000000003</v>
      </c>
      <c r="E31" s="14">
        <f>692.266*0.001</f>
        <v>0.69226599999999994</v>
      </c>
      <c r="F31" s="11">
        <f>677.4638*0.001</f>
        <v>0.67746380000000006</v>
      </c>
      <c r="G31" s="11">
        <f>598.401*0.001</f>
        <v>0.59840099999999996</v>
      </c>
      <c r="H31" s="11">
        <f>499.891*0.001</f>
        <v>0.49989100000000003</v>
      </c>
    </row>
    <row r="32" spans="1:13" ht="42" customHeight="1" x14ac:dyDescent="0.4">
      <c r="A32" s="15" t="s">
        <v>1</v>
      </c>
      <c r="B32" s="11">
        <f>1.861</f>
        <v>1.861</v>
      </c>
      <c r="C32" s="11">
        <f>1.048</f>
        <v>1.048</v>
      </c>
      <c r="D32" s="11">
        <f>600.277*0.001</f>
        <v>0.60027700000000006</v>
      </c>
      <c r="E32" s="11">
        <f>307.913*0.001</f>
        <v>0.30791299999999999</v>
      </c>
      <c r="F32" s="11">
        <f>107.317*0.001</f>
        <v>0.107317</v>
      </c>
      <c r="G32" s="11">
        <f>6.663*0.001</f>
        <v>6.6630000000000005E-3</v>
      </c>
      <c r="H32" s="11">
        <f>434.483*0.000001</f>
        <v>4.3448299999999999E-4</v>
      </c>
    </row>
    <row r="33" spans="2:12" x14ac:dyDescent="0.4">
      <c r="B33" s="7"/>
      <c r="C33" s="7"/>
      <c r="D33" s="7"/>
      <c r="E33" s="7"/>
      <c r="F33" s="7"/>
      <c r="G33" s="7"/>
      <c r="H33" s="7"/>
    </row>
    <row r="34" spans="2:12" x14ac:dyDescent="0.4">
      <c r="B34" s="5"/>
      <c r="C34" s="5"/>
      <c r="D34" s="5"/>
      <c r="E34" s="5"/>
      <c r="F34" s="5"/>
      <c r="G34" s="5"/>
    </row>
    <row r="35" spans="2:12" x14ac:dyDescent="0.4">
      <c r="B35" s="5"/>
      <c r="C35" s="5"/>
      <c r="D35" s="5"/>
      <c r="E35" s="5"/>
      <c r="F35" s="5"/>
      <c r="G35" s="5"/>
    </row>
    <row r="36" spans="2:12" x14ac:dyDescent="0.4">
      <c r="C36" s="9"/>
      <c r="D36" s="9"/>
      <c r="E36" s="9"/>
      <c r="F36" s="9"/>
      <c r="G36" s="9"/>
      <c r="H36" s="9"/>
      <c r="I36" s="9"/>
      <c r="J36" s="9"/>
      <c r="K36" s="9"/>
      <c r="L36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D4" zoomScale="58" zoomScaleNormal="85" workbookViewId="0">
      <selection activeCell="P28" sqref="P28"/>
    </sheetView>
  </sheetViews>
  <sheetFormatPr defaultRowHeight="21" x14ac:dyDescent="0.4"/>
  <cols>
    <col min="1" max="1" width="33.88671875" style="2" customWidth="1"/>
    <col min="2" max="2" width="16" style="2" customWidth="1"/>
    <col min="3" max="3" width="14.77734375" style="2" customWidth="1"/>
    <col min="4" max="4" width="22.5546875" style="2" customWidth="1"/>
    <col min="5" max="8" width="14.77734375" style="2" customWidth="1"/>
    <col min="9" max="9" width="14.33203125" style="2" customWidth="1"/>
    <col min="10" max="10" width="14.21875" style="2" customWidth="1"/>
    <col min="11" max="11" width="16.77734375" style="2" customWidth="1"/>
    <col min="12" max="12" width="17.33203125" style="2" customWidth="1"/>
    <col min="13" max="13" width="20.6640625" style="2" customWidth="1"/>
    <col min="14" max="15" width="10.5546875" style="2" bestFit="1" customWidth="1"/>
    <col min="16" max="16384" width="8.88671875" style="2"/>
  </cols>
  <sheetData>
    <row r="1" spans="1:12" ht="50.4" customHeight="1" x14ac:dyDescent="0.4">
      <c r="A1" s="16" t="s">
        <v>7</v>
      </c>
      <c r="B1" s="18">
        <v>1E-4</v>
      </c>
      <c r="C1" s="10">
        <v>0.1</v>
      </c>
      <c r="D1" s="17">
        <v>0.2</v>
      </c>
      <c r="E1" s="17">
        <v>0.3</v>
      </c>
      <c r="F1" s="17">
        <v>0.4</v>
      </c>
      <c r="G1" s="17">
        <v>0.5</v>
      </c>
      <c r="H1" s="17">
        <v>0.6</v>
      </c>
      <c r="I1" s="17">
        <v>0.7</v>
      </c>
      <c r="J1" s="17">
        <v>0.8</v>
      </c>
      <c r="K1" s="17">
        <v>0.9</v>
      </c>
      <c r="L1" s="17">
        <v>1</v>
      </c>
    </row>
    <row r="2" spans="1:12" ht="44.4" customHeight="1" x14ac:dyDescent="0.4">
      <c r="A2" s="15" t="s">
        <v>8</v>
      </c>
      <c r="B2" s="2">
        <f>1.371*0.001</f>
        <v>1.371E-3</v>
      </c>
      <c r="C2" s="14">
        <f>868.308*0.001</f>
        <v>0.86830799999999997</v>
      </c>
      <c r="D2" s="6">
        <v>1.847</v>
      </c>
      <c r="E2" s="6">
        <v>2.944</v>
      </c>
      <c r="F2" s="6">
        <v>4.1660000000000004</v>
      </c>
      <c r="G2" s="6">
        <v>5.5259999999999998</v>
      </c>
      <c r="H2" s="6">
        <v>7.0359999999999996</v>
      </c>
      <c r="I2" s="6">
        <v>8.4969999999999999</v>
      </c>
      <c r="J2" s="6">
        <v>10.584</v>
      </c>
      <c r="K2" s="6">
        <v>12.667999999999999</v>
      </c>
      <c r="L2" s="6">
        <v>15</v>
      </c>
    </row>
    <row r="3" spans="1:12" ht="58.2" customHeight="1" x14ac:dyDescent="0.4">
      <c r="A3" s="15" t="s">
        <v>5</v>
      </c>
      <c r="B3" s="2">
        <f>612.812*0.001</f>
        <v>0.61281200000000002</v>
      </c>
      <c r="C3" s="14">
        <v>7.0190000000000001</v>
      </c>
      <c r="D3" s="6">
        <v>7.2039999999999997</v>
      </c>
      <c r="E3" s="6">
        <v>7.41</v>
      </c>
      <c r="F3" s="6">
        <v>7.641</v>
      </c>
      <c r="G3" s="6">
        <v>7.8970000000000002</v>
      </c>
      <c r="H3" s="6">
        <v>8.1820000000000004</v>
      </c>
      <c r="I3" s="6">
        <v>8.7159999999999993</v>
      </c>
      <c r="J3" s="6">
        <v>8.8480000000000008</v>
      </c>
      <c r="K3" s="6">
        <v>9.24</v>
      </c>
      <c r="L3" s="6">
        <v>9.6769999999999996</v>
      </c>
    </row>
    <row r="4" spans="1:12" ht="25.05" customHeight="1" x14ac:dyDescent="0.45">
      <c r="A4" s="12"/>
      <c r="C4" s="9"/>
      <c r="D4" s="9"/>
      <c r="E4" s="9"/>
      <c r="F4" s="9"/>
      <c r="G4" s="9"/>
      <c r="H4" s="9"/>
      <c r="I4" s="9"/>
      <c r="J4" s="9"/>
      <c r="K4" s="9"/>
    </row>
    <row r="5" spans="1:12" ht="25.05" customHeight="1" x14ac:dyDescent="0.45">
      <c r="A5" s="12"/>
    </row>
    <row r="6" spans="1:12" ht="25.05" customHeight="1" x14ac:dyDescent="0.45">
      <c r="A6" s="12"/>
      <c r="B6" s="6"/>
      <c r="C6" s="6"/>
      <c r="D6" s="6"/>
      <c r="E6" s="6"/>
      <c r="F6" s="6"/>
      <c r="G6" s="6"/>
      <c r="H6" s="6"/>
    </row>
    <row r="7" spans="1:12" ht="25.05" customHeight="1" x14ac:dyDescent="0.4">
      <c r="A7" s="13"/>
      <c r="B7" s="6"/>
      <c r="C7" s="6"/>
      <c r="D7" s="6"/>
      <c r="E7" s="6"/>
      <c r="F7" s="6"/>
      <c r="G7" s="6"/>
      <c r="H7" s="6"/>
      <c r="I7" s="3"/>
    </row>
    <row r="8" spans="1:12" ht="25.05" customHeight="1" x14ac:dyDescent="0.45">
      <c r="A8" s="12"/>
    </row>
    <row r="9" spans="1:12" ht="25.05" customHeight="1" x14ac:dyDescent="0.45">
      <c r="A9" s="12"/>
    </row>
    <row r="10" spans="1:12" ht="25.05" customHeight="1" x14ac:dyDescent="0.45">
      <c r="A10" s="12"/>
    </row>
    <row r="11" spans="1:12" ht="25.05" customHeight="1" x14ac:dyDescent="0.45">
      <c r="A11" s="12"/>
    </row>
    <row r="12" spans="1:12" ht="25.05" customHeight="1" x14ac:dyDescent="0.45">
      <c r="A12" s="12"/>
    </row>
    <row r="13" spans="1:12" ht="25.05" customHeight="1" x14ac:dyDescent="0.45">
      <c r="A13" s="12"/>
    </row>
    <row r="14" spans="1:12" ht="25.05" customHeight="1" x14ac:dyDescent="0.45">
      <c r="A14" s="12"/>
    </row>
    <row r="15" spans="1:12" ht="25.05" customHeight="1" x14ac:dyDescent="0.45">
      <c r="A15" s="12"/>
    </row>
    <row r="16" spans="1:12" ht="25.05" customHeight="1" x14ac:dyDescent="0.45">
      <c r="A16" s="12"/>
    </row>
    <row r="17" spans="1:13" ht="35.4" customHeight="1" x14ac:dyDescent="0.4">
      <c r="A17" s="16" t="s">
        <v>6</v>
      </c>
      <c r="B17" s="18">
        <v>1E-4</v>
      </c>
      <c r="C17" s="10">
        <v>0.1</v>
      </c>
      <c r="D17" s="17">
        <v>0.2</v>
      </c>
      <c r="E17" s="17">
        <v>0.3</v>
      </c>
      <c r="F17" s="17">
        <v>0.4</v>
      </c>
      <c r="G17" s="17">
        <v>0.5</v>
      </c>
      <c r="H17" s="17">
        <v>0.6</v>
      </c>
      <c r="I17" s="17"/>
      <c r="J17" s="17"/>
      <c r="K17" s="17"/>
    </row>
    <row r="18" spans="1:13" ht="51" customHeight="1" x14ac:dyDescent="0.4">
      <c r="A18" s="15" t="s">
        <v>2</v>
      </c>
      <c r="B18" s="11">
        <f>1.418*0.001</f>
        <v>1.418E-3</v>
      </c>
      <c r="C18" s="11">
        <f>660.094*0.001</f>
        <v>0.66009400000000007</v>
      </c>
      <c r="D18" s="11">
        <v>1.4730000000000001</v>
      </c>
      <c r="E18" s="14">
        <v>2.4430000000000001</v>
      </c>
      <c r="F18" s="11">
        <v>3.5779999999999998</v>
      </c>
      <c r="G18" s="11">
        <v>4.891</v>
      </c>
      <c r="H18" s="11">
        <v>6.4009999999999998</v>
      </c>
      <c r="I18" s="8"/>
      <c r="J18" s="8"/>
      <c r="K18" s="14"/>
      <c r="L18" s="9"/>
      <c r="M18" s="9"/>
    </row>
    <row r="19" spans="1:13" ht="52.8" customHeight="1" x14ac:dyDescent="0.4">
      <c r="A19" s="15" t="s">
        <v>1</v>
      </c>
      <c r="B19" s="11">
        <f>821.087*0.001</f>
        <v>0.82108700000000001</v>
      </c>
      <c r="C19" s="11">
        <v>9.3320000000000007</v>
      </c>
      <c r="D19" s="11">
        <v>9.5440000000000005</v>
      </c>
      <c r="E19" s="11">
        <v>9.7970000000000006</v>
      </c>
      <c r="F19" s="11">
        <v>10.093</v>
      </c>
      <c r="G19" s="11">
        <v>10.435</v>
      </c>
      <c r="H19" s="11">
        <v>10.827999999999999</v>
      </c>
      <c r="I19" s="8"/>
      <c r="J19" s="8"/>
      <c r="K19" s="8"/>
      <c r="L19" s="9"/>
      <c r="M19" s="9"/>
    </row>
    <row r="20" spans="1:13" ht="25.05" customHeight="1" x14ac:dyDescent="0.4">
      <c r="C20" s="3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ht="25.05" customHeight="1" x14ac:dyDescent="0.4"/>
    <row r="22" spans="1:13" ht="25.05" customHeight="1" x14ac:dyDescent="0.4"/>
    <row r="23" spans="1:13" ht="25.05" customHeight="1" x14ac:dyDescent="0.4"/>
    <row r="24" spans="1:13" ht="25.05" customHeight="1" x14ac:dyDescent="0.4"/>
    <row r="25" spans="1:13" ht="25.05" customHeight="1" x14ac:dyDescent="0.4"/>
    <row r="26" spans="1:13" ht="25.05" customHeight="1" x14ac:dyDescent="0.4">
      <c r="B26" s="6"/>
      <c r="C26" s="4"/>
      <c r="D26" s="6"/>
      <c r="E26" s="6"/>
      <c r="F26" s="6"/>
      <c r="G26" s="6"/>
      <c r="H26" s="6"/>
    </row>
    <row r="27" spans="1:13" ht="25.05" customHeight="1" x14ac:dyDescent="0.4">
      <c r="B27" s="6"/>
      <c r="C27" s="6"/>
      <c r="D27" s="6"/>
      <c r="E27" s="6"/>
      <c r="F27" s="6"/>
      <c r="G27" s="6"/>
      <c r="H27" s="6"/>
    </row>
    <row r="28" spans="1:13" x14ac:dyDescent="0.4">
      <c r="B28" s="6"/>
      <c r="C28" s="6"/>
      <c r="D28" s="6"/>
      <c r="E28" s="6"/>
      <c r="F28" s="6"/>
      <c r="G28" s="6"/>
      <c r="H28" s="6"/>
    </row>
    <row r="29" spans="1:13" x14ac:dyDescent="0.4">
      <c r="A29" s="1"/>
      <c r="B29" s="6"/>
      <c r="C29" s="6"/>
      <c r="D29" s="6"/>
      <c r="E29" s="6"/>
      <c r="F29" s="6"/>
      <c r="G29" s="6"/>
      <c r="H29" s="6"/>
    </row>
    <row r="30" spans="1:13" ht="46.2" customHeight="1" x14ac:dyDescent="0.4">
      <c r="J30" s="17"/>
      <c r="K30" s="17"/>
      <c r="L30" s="17"/>
    </row>
    <row r="31" spans="1:13" ht="46.2" customHeight="1" x14ac:dyDescent="0.4"/>
    <row r="32" spans="1:13" ht="42" customHeight="1" x14ac:dyDescent="0.4">
      <c r="A32" s="16" t="s">
        <v>9</v>
      </c>
      <c r="B32" s="18">
        <v>1E-4</v>
      </c>
      <c r="C32" s="10">
        <v>0.1</v>
      </c>
      <c r="D32" s="17">
        <v>0.2</v>
      </c>
      <c r="E32" s="17">
        <v>0.3</v>
      </c>
      <c r="F32" s="17">
        <v>0.4</v>
      </c>
      <c r="G32" s="17">
        <v>0.5</v>
      </c>
      <c r="H32" s="17">
        <v>0.6</v>
      </c>
      <c r="I32" s="17"/>
    </row>
    <row r="33" spans="1:12" ht="41.4" customHeight="1" x14ac:dyDescent="0.4">
      <c r="A33" s="15" t="s">
        <v>2</v>
      </c>
      <c r="B33" s="11">
        <f>1.371*0.001</f>
        <v>1.371E-3</v>
      </c>
      <c r="C33" s="11">
        <f>205.016*0.001</f>
        <v>0.205016</v>
      </c>
      <c r="D33" s="11">
        <f>643.255*0.001</f>
        <v>0.64325500000000002</v>
      </c>
      <c r="E33" s="14">
        <v>1.343</v>
      </c>
      <c r="F33" s="11">
        <v>2.2919999999999998</v>
      </c>
      <c r="G33" s="11">
        <v>3.5059999999999998</v>
      </c>
      <c r="H33" s="11">
        <v>5.0090000000000003</v>
      </c>
    </row>
    <row r="34" spans="1:12" ht="34.799999999999997" customHeight="1" x14ac:dyDescent="0.4">
      <c r="A34" s="15" t="s">
        <v>1</v>
      </c>
      <c r="B34" s="11">
        <v>1.2889999999999999</v>
      </c>
      <c r="C34" s="11">
        <v>14.388999999999999</v>
      </c>
      <c r="D34" s="11">
        <v>14.73</v>
      </c>
      <c r="E34" s="11">
        <v>15.035</v>
      </c>
      <c r="F34" s="11">
        <v>15.448</v>
      </c>
      <c r="G34" s="11">
        <v>15.976000000000001</v>
      </c>
      <c r="H34" s="11">
        <v>16.63</v>
      </c>
    </row>
    <row r="35" spans="1:12" x14ac:dyDescent="0.4">
      <c r="B35" s="7"/>
      <c r="C35" s="7"/>
      <c r="D35" s="7"/>
      <c r="E35" s="7"/>
      <c r="F35" s="7"/>
      <c r="G35" s="7"/>
      <c r="H35" s="7"/>
    </row>
    <row r="36" spans="1:12" x14ac:dyDescent="0.4">
      <c r="B36" s="5"/>
      <c r="C36" s="5"/>
      <c r="D36" s="5"/>
      <c r="E36" s="5"/>
      <c r="F36" s="5"/>
      <c r="G36" s="5"/>
      <c r="J36" s="9"/>
      <c r="K36" s="9"/>
      <c r="L36" s="9"/>
    </row>
    <row r="37" spans="1:12" x14ac:dyDescent="0.4">
      <c r="B37" s="5"/>
      <c r="C37" s="5"/>
      <c r="D37" s="5"/>
      <c r="E37" s="5"/>
      <c r="F37" s="5"/>
      <c r="G37" s="5"/>
    </row>
    <row r="38" spans="1:12" x14ac:dyDescent="0.4">
      <c r="C38" s="9"/>
      <c r="D38" s="9"/>
      <c r="E38" s="9"/>
      <c r="F38" s="9"/>
      <c r="G38" s="9"/>
      <c r="H38" s="9"/>
      <c r="I38" s="9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zoomScale="46" workbookViewId="0">
      <selection activeCell="J36" sqref="J36"/>
    </sheetView>
  </sheetViews>
  <sheetFormatPr defaultRowHeight="14.4" x14ac:dyDescent="0.3"/>
  <cols>
    <col min="1" max="1" width="33.77734375" customWidth="1"/>
    <col min="2" max="2" width="14" customWidth="1"/>
    <col min="3" max="3" width="11.44140625" customWidth="1"/>
    <col min="4" max="5" width="15.33203125" customWidth="1"/>
    <col min="6" max="6" width="15.6640625" customWidth="1"/>
    <col min="7" max="7" width="12.21875" customWidth="1"/>
    <col min="8" max="8" width="13.88671875" customWidth="1"/>
  </cols>
  <sheetData>
    <row r="1" spans="1:8" ht="25.8" x14ac:dyDescent="0.4">
      <c r="A1" s="16" t="s">
        <v>0</v>
      </c>
      <c r="B1" s="10">
        <v>0.1</v>
      </c>
      <c r="C1" s="10">
        <v>0.15</v>
      </c>
      <c r="D1" s="17">
        <v>0.2</v>
      </c>
      <c r="E1" s="10">
        <v>0.25</v>
      </c>
      <c r="F1" s="17">
        <v>0.3</v>
      </c>
      <c r="G1" s="17">
        <v>0.4</v>
      </c>
      <c r="H1" s="17">
        <v>0.5</v>
      </c>
    </row>
    <row r="2" spans="1:8" ht="25.8" x14ac:dyDescent="0.3">
      <c r="A2" s="15" t="s">
        <v>2</v>
      </c>
      <c r="B2" s="11">
        <f>650.861*0.001</f>
        <v>0.65086100000000002</v>
      </c>
      <c r="C2" s="11">
        <f>633.869*0.001</f>
        <v>0.63386900000000002</v>
      </c>
      <c r="D2" s="11">
        <f>619.79*0.001</f>
        <v>0.61978999999999995</v>
      </c>
      <c r="E2" s="11">
        <f>606.53*0.001</f>
        <v>0.60653000000000001</v>
      </c>
      <c r="F2" s="11">
        <f>592.716*0.001</f>
        <v>0.59271600000000002</v>
      </c>
      <c r="G2" s="11">
        <f>557.021*0.001</f>
        <v>0.55702099999999999</v>
      </c>
      <c r="H2" s="11">
        <f>493.202*0.001</f>
        <v>0.49320200000000003</v>
      </c>
    </row>
    <row r="3" spans="1:8" ht="25.8" x14ac:dyDescent="0.3">
      <c r="A3" s="15" t="s">
        <v>10</v>
      </c>
      <c r="B3" s="11">
        <v>2.7679999999999998</v>
      </c>
      <c r="C3" s="11">
        <v>1.6950000000000001</v>
      </c>
      <c r="D3" s="11">
        <v>1.1259999999999999</v>
      </c>
      <c r="E3" s="11">
        <f>765.174*0.001</f>
        <v>0.76517400000000002</v>
      </c>
      <c r="F3" s="11">
        <f>510.874*0.001</f>
        <v>0.51087400000000005</v>
      </c>
      <c r="G3" s="11">
        <f>179.079*0.001</f>
        <v>0.17907900000000002</v>
      </c>
      <c r="H3" s="11">
        <f>27.19*0.001</f>
        <v>2.7190000000000002E-2</v>
      </c>
    </row>
    <row r="4" spans="1:8" ht="23.4" x14ac:dyDescent="0.45">
      <c r="A4" s="12"/>
      <c r="B4" s="2"/>
      <c r="C4" s="9"/>
      <c r="D4" s="9"/>
      <c r="E4" s="9"/>
      <c r="F4" s="9"/>
      <c r="G4" s="9"/>
      <c r="H4" s="9"/>
    </row>
    <row r="5" spans="1:8" ht="23.4" x14ac:dyDescent="0.45">
      <c r="A5" s="12"/>
      <c r="B5" s="2"/>
      <c r="C5" s="2"/>
      <c r="D5" s="2"/>
      <c r="E5" s="2"/>
      <c r="F5" s="2"/>
      <c r="G5" s="2"/>
      <c r="H5" s="2"/>
    </row>
    <row r="6" spans="1:8" ht="23.4" x14ac:dyDescent="0.45">
      <c r="A6" s="12"/>
      <c r="B6" s="6"/>
      <c r="C6" s="6"/>
      <c r="D6" s="6"/>
      <c r="E6" s="6"/>
      <c r="F6" s="6"/>
      <c r="G6" s="6"/>
      <c r="H6" s="6"/>
    </row>
    <row r="7" spans="1:8" ht="22.8" x14ac:dyDescent="0.3">
      <c r="A7" s="13"/>
      <c r="B7" s="6"/>
      <c r="C7" s="6"/>
      <c r="D7" s="6"/>
      <c r="E7" s="6"/>
      <c r="F7" s="6"/>
      <c r="G7" s="6"/>
      <c r="H7" s="6"/>
    </row>
    <row r="8" spans="1:8" ht="23.4" x14ac:dyDescent="0.45">
      <c r="A8" s="12"/>
      <c r="B8" s="2"/>
      <c r="C8" s="2"/>
      <c r="D8" s="2"/>
      <c r="E8" s="2"/>
      <c r="F8" s="2"/>
      <c r="G8" s="2"/>
      <c r="H8" s="2"/>
    </row>
    <row r="9" spans="1:8" ht="23.4" x14ac:dyDescent="0.45">
      <c r="A9" s="12"/>
      <c r="B9" s="2"/>
      <c r="C9" s="2"/>
      <c r="D9" s="2"/>
      <c r="E9" s="2"/>
      <c r="F9" s="2"/>
      <c r="G9" s="2"/>
      <c r="H9" s="2"/>
    </row>
    <row r="10" spans="1:8" ht="23.4" x14ac:dyDescent="0.45">
      <c r="A10" s="12"/>
      <c r="B10" s="2"/>
      <c r="C10" s="2"/>
      <c r="D10" s="2"/>
      <c r="E10" s="2"/>
      <c r="F10" s="2"/>
      <c r="G10" s="2"/>
      <c r="H10" s="2"/>
    </row>
    <row r="11" spans="1:8" ht="23.4" x14ac:dyDescent="0.45">
      <c r="A11" s="12"/>
      <c r="B11" s="2"/>
      <c r="C11" s="2"/>
      <c r="D11" s="2"/>
      <c r="E11" s="2"/>
      <c r="F11" s="2"/>
      <c r="G11" s="2"/>
      <c r="H11" s="2"/>
    </row>
    <row r="12" spans="1:8" ht="23.4" x14ac:dyDescent="0.45">
      <c r="A12" s="12"/>
      <c r="B12" s="2"/>
      <c r="C12" s="2"/>
      <c r="D12" s="2"/>
      <c r="E12" s="2"/>
      <c r="F12" s="2"/>
      <c r="G12" s="2"/>
      <c r="H12" s="2"/>
    </row>
    <row r="13" spans="1:8" ht="23.4" x14ac:dyDescent="0.45">
      <c r="A13" s="12"/>
      <c r="B13" s="2"/>
      <c r="C13" s="2"/>
      <c r="D13" s="2"/>
      <c r="E13" s="2"/>
      <c r="F13" s="2"/>
      <c r="G13" s="2"/>
      <c r="H13" s="2"/>
    </row>
    <row r="14" spans="1:8" ht="23.4" x14ac:dyDescent="0.45">
      <c r="A14" s="12"/>
      <c r="B14" s="2"/>
      <c r="C14" s="2"/>
      <c r="D14" s="2"/>
      <c r="E14" s="2"/>
      <c r="F14" s="2"/>
      <c r="G14" s="2"/>
      <c r="H14" s="2"/>
    </row>
    <row r="15" spans="1:8" ht="23.4" x14ac:dyDescent="0.45">
      <c r="A15" s="12"/>
      <c r="B15" s="2"/>
      <c r="C15" s="2"/>
      <c r="D15" s="2"/>
      <c r="E15" s="2"/>
      <c r="F15" s="2"/>
      <c r="G15" s="2"/>
      <c r="H15" s="2"/>
    </row>
    <row r="16" spans="1:8" ht="23.4" x14ac:dyDescent="0.45">
      <c r="A16" s="12"/>
      <c r="B16" s="2"/>
      <c r="C16" s="2"/>
      <c r="D16" s="2"/>
      <c r="E16" s="2"/>
      <c r="F16" s="2"/>
      <c r="G16" s="2"/>
      <c r="H16" s="2"/>
    </row>
    <row r="17" spans="1:8" ht="25.8" x14ac:dyDescent="0.4">
      <c r="A17" s="16" t="s">
        <v>3</v>
      </c>
      <c r="B17" s="10">
        <v>0.1</v>
      </c>
      <c r="C17" s="10">
        <v>0.15</v>
      </c>
      <c r="D17" s="17">
        <v>0.2</v>
      </c>
      <c r="E17" s="19">
        <v>0.25</v>
      </c>
      <c r="F17" s="17">
        <v>0.3</v>
      </c>
      <c r="G17" s="17">
        <v>0.4</v>
      </c>
      <c r="H17" s="17">
        <v>0.5</v>
      </c>
    </row>
    <row r="18" spans="1:8" ht="25.8" x14ac:dyDescent="0.3">
      <c r="A18" s="15" t="s">
        <v>2</v>
      </c>
      <c r="B18" s="11">
        <f>653.64*0.001</f>
        <v>0.65364</v>
      </c>
      <c r="C18" s="11">
        <f>636.488*0.001</f>
        <v>0.63648800000000005</v>
      </c>
      <c r="D18" s="11">
        <f>622.259*0.001</f>
        <v>0.62225900000000001</v>
      </c>
      <c r="E18" s="14">
        <f>608.834*0.001</f>
        <v>0.60883399999999999</v>
      </c>
      <c r="F18" s="11">
        <f>594.816*0.001</f>
        <v>0.59481600000000001</v>
      </c>
      <c r="G18" s="14">
        <f>558.452*0.001</f>
        <v>0.55845200000000006</v>
      </c>
      <c r="H18" s="11">
        <f>493.578*0.001</f>
        <v>0.49357799999999996</v>
      </c>
    </row>
    <row r="19" spans="1:8" ht="25.8" x14ac:dyDescent="0.3">
      <c r="A19" s="15" t="s">
        <v>10</v>
      </c>
      <c r="B19" s="11">
        <f>2.737</f>
        <v>2.7370000000000001</v>
      </c>
      <c r="C19" s="11">
        <v>1.675</v>
      </c>
      <c r="D19" s="11">
        <v>1.111</v>
      </c>
      <c r="E19" s="11">
        <f>752.887*0.001</f>
        <v>0.75288699999999997</v>
      </c>
      <c r="F19" s="11">
        <f>500.875*0.001</f>
        <v>0.50087499999999996</v>
      </c>
      <c r="G19" s="11">
        <f>173.116*0.001</f>
        <v>0.17311600000000002</v>
      </c>
      <c r="H19" s="11">
        <f>25.687*0.001</f>
        <v>2.5687000000000001E-2</v>
      </c>
    </row>
    <row r="20" spans="1:8" ht="21" x14ac:dyDescent="0.4">
      <c r="A20" s="2"/>
      <c r="B20" s="2"/>
      <c r="C20" s="3"/>
      <c r="D20" s="9"/>
      <c r="E20" s="9"/>
      <c r="F20" s="9"/>
      <c r="G20" s="9"/>
      <c r="H20" s="9"/>
    </row>
    <row r="21" spans="1:8" ht="21" x14ac:dyDescent="0.4">
      <c r="A21" s="2"/>
      <c r="B21" s="2"/>
      <c r="C21" s="2"/>
      <c r="D21" s="2"/>
      <c r="E21" s="2"/>
      <c r="F21" s="2"/>
      <c r="G21" s="2"/>
      <c r="H21" s="2"/>
    </row>
    <row r="22" spans="1:8" ht="21" x14ac:dyDescent="0.4">
      <c r="A22" s="2"/>
      <c r="B22" s="2"/>
      <c r="C22" s="2"/>
      <c r="D22" s="2"/>
      <c r="E22" s="2"/>
      <c r="F22" s="2"/>
      <c r="G22" s="2"/>
      <c r="H22" s="2"/>
    </row>
    <row r="23" spans="1:8" ht="21" x14ac:dyDescent="0.4">
      <c r="A23" s="2"/>
      <c r="B23" s="2"/>
      <c r="C23" s="2"/>
      <c r="D23" s="2"/>
      <c r="E23" s="2"/>
      <c r="F23" s="2"/>
      <c r="G23" s="2"/>
      <c r="H23" s="2"/>
    </row>
    <row r="24" spans="1:8" ht="21" x14ac:dyDescent="0.4">
      <c r="A24" s="2"/>
      <c r="B24" s="2"/>
      <c r="C24" s="2"/>
      <c r="D24" s="2"/>
      <c r="E24" s="2"/>
      <c r="F24" s="2"/>
      <c r="G24" s="2"/>
      <c r="H24" s="2"/>
    </row>
    <row r="25" spans="1:8" ht="21" x14ac:dyDescent="0.4">
      <c r="A25" s="2"/>
      <c r="B25" s="2"/>
      <c r="C25" s="2"/>
      <c r="D25" s="2"/>
      <c r="E25" s="2"/>
      <c r="F25" s="2"/>
      <c r="G25" s="2"/>
      <c r="H25" s="2"/>
    </row>
    <row r="26" spans="1:8" ht="21" x14ac:dyDescent="0.4">
      <c r="A26" s="2"/>
      <c r="B26" s="6"/>
      <c r="C26" s="4"/>
      <c r="D26" s="6"/>
      <c r="E26" s="6"/>
      <c r="F26" s="6"/>
      <c r="G26" s="6"/>
      <c r="H26" s="6"/>
    </row>
    <row r="27" spans="1:8" ht="21" x14ac:dyDescent="0.4">
      <c r="A27" s="2"/>
      <c r="B27" s="6"/>
      <c r="C27" s="6"/>
      <c r="D27" s="6"/>
      <c r="E27" s="6"/>
      <c r="F27" s="6"/>
      <c r="G27" s="6"/>
      <c r="H27" s="6"/>
    </row>
    <row r="28" spans="1:8" ht="21" x14ac:dyDescent="0.4">
      <c r="A28" s="2"/>
      <c r="B28" s="6"/>
      <c r="C28" s="6"/>
      <c r="D28" s="6"/>
      <c r="E28" s="6"/>
      <c r="F28" s="6"/>
      <c r="G28" s="6"/>
      <c r="H28" s="6"/>
    </row>
    <row r="29" spans="1:8" ht="21" x14ac:dyDescent="0.3">
      <c r="A29" s="1"/>
      <c r="B29" s="6"/>
      <c r="C29" s="6"/>
      <c r="D29" s="6"/>
      <c r="E29" s="6"/>
      <c r="F29" s="6"/>
      <c r="G29" s="6"/>
      <c r="H29" s="6"/>
    </row>
    <row r="30" spans="1:8" ht="25.8" x14ac:dyDescent="0.4">
      <c r="A30" s="16" t="s">
        <v>4</v>
      </c>
      <c r="B30" s="10">
        <v>0.1</v>
      </c>
      <c r="C30" s="10">
        <v>0.15</v>
      </c>
      <c r="D30" s="17">
        <v>0.2</v>
      </c>
      <c r="E30" s="10">
        <v>0.25</v>
      </c>
      <c r="F30" s="17">
        <v>0.3</v>
      </c>
      <c r="G30" s="17">
        <v>0.4</v>
      </c>
      <c r="H30" s="17">
        <v>0.5</v>
      </c>
    </row>
    <row r="31" spans="1:8" ht="25.8" x14ac:dyDescent="0.3">
      <c r="A31" s="15" t="s">
        <v>2</v>
      </c>
      <c r="B31" s="11">
        <f>656.739*0.001</f>
        <v>0.65673900000000007</v>
      </c>
      <c r="C31" s="11">
        <f>639.394*0.001</f>
        <v>0.63939400000000002</v>
      </c>
      <c r="D31" s="11">
        <f>624.986*0.001</f>
        <v>0.62498600000000004</v>
      </c>
      <c r="E31" s="14">
        <f>611.365*0.001</f>
        <v>0.61136500000000005</v>
      </c>
      <c r="F31" s="11">
        <f>597.11*0.001</f>
        <v>0.59711000000000003</v>
      </c>
      <c r="G31" s="11">
        <f>559.985*0.001</f>
        <v>0.55998500000000007</v>
      </c>
      <c r="H31" s="11">
        <f>493.962*0.001</f>
        <v>0.49396200000000001</v>
      </c>
    </row>
    <row r="32" spans="1:8" ht="25.8" x14ac:dyDescent="0.4">
      <c r="A32" s="15" t="s">
        <v>10</v>
      </c>
      <c r="B32" s="11">
        <v>2.7029999999999998</v>
      </c>
      <c r="C32" s="11">
        <v>1.6519999999999999</v>
      </c>
      <c r="D32" s="11">
        <v>1.0940000000000001</v>
      </c>
      <c r="E32" s="11">
        <f>739.384*0.001</f>
        <v>0.73938400000000004</v>
      </c>
      <c r="F32" s="7">
        <f>489.947*0.001</f>
        <v>0.48994700000000002</v>
      </c>
      <c r="G32" s="11">
        <f>166.73*0.001</f>
        <v>0.16672999999999999</v>
      </c>
      <c r="H32" s="11">
        <f>24.15*0.001</f>
        <v>2.4149999999999998E-2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opLeftCell="B5" zoomScale="49" zoomScaleNormal="120" workbookViewId="0">
      <selection activeCell="M38" sqref="M38"/>
    </sheetView>
  </sheetViews>
  <sheetFormatPr defaultRowHeight="14.4" x14ac:dyDescent="0.3"/>
  <cols>
    <col min="1" max="1" width="28.109375" customWidth="1"/>
    <col min="2" max="2" width="14.77734375" customWidth="1"/>
  </cols>
  <sheetData>
    <row r="1" spans="1:12" ht="34.200000000000003" customHeight="1" x14ac:dyDescent="0.4">
      <c r="A1" s="2" t="s">
        <v>15</v>
      </c>
      <c r="B1" s="20">
        <v>9.9999999999999995E-7</v>
      </c>
      <c r="C1" s="10">
        <v>0.1</v>
      </c>
      <c r="D1" s="17">
        <v>0.2</v>
      </c>
      <c r="E1" s="17">
        <v>0.3</v>
      </c>
      <c r="F1" s="17">
        <v>0.4</v>
      </c>
      <c r="G1" s="17">
        <v>0.5</v>
      </c>
      <c r="H1" s="17">
        <v>0.6</v>
      </c>
      <c r="I1" s="17">
        <v>0.7</v>
      </c>
      <c r="J1" s="17">
        <v>0.8</v>
      </c>
      <c r="K1" s="17">
        <v>0.9</v>
      </c>
      <c r="L1" s="17">
        <v>1</v>
      </c>
    </row>
    <row r="2" spans="1:12" ht="31.2" customHeight="1" x14ac:dyDescent="0.4">
      <c r="A2" s="2" t="s">
        <v>11</v>
      </c>
      <c r="B2">
        <f>12.942*0.001</f>
        <v>1.2942E-2</v>
      </c>
      <c r="C2">
        <v>1.3140000000000001</v>
      </c>
      <c r="D2">
        <v>2.669</v>
      </c>
      <c r="E2">
        <v>4.0650000000000004</v>
      </c>
      <c r="F2">
        <v>5.5010000000000003</v>
      </c>
      <c r="G2">
        <v>6.98</v>
      </c>
      <c r="H2">
        <v>8.4990000000000006</v>
      </c>
      <c r="I2">
        <v>10.061</v>
      </c>
      <c r="J2">
        <v>11.664999999999999</v>
      </c>
      <c r="K2">
        <v>13.311</v>
      </c>
      <c r="L2">
        <v>15</v>
      </c>
    </row>
    <row r="3" spans="1:12" ht="21" x14ac:dyDescent="0.4">
      <c r="A3" s="2" t="s">
        <v>12</v>
      </c>
      <c r="B3">
        <v>2.0579999999999998</v>
      </c>
      <c r="C3">
        <v>2.0630000000000002</v>
      </c>
      <c r="D3">
        <v>2.0680000000000001</v>
      </c>
      <c r="E3">
        <v>2.0720000000000001</v>
      </c>
      <c r="F3">
        <v>2.077</v>
      </c>
      <c r="G3">
        <v>2.0819999999999999</v>
      </c>
      <c r="H3">
        <v>2.0870000000000002</v>
      </c>
      <c r="I3">
        <v>2.0910000000000002</v>
      </c>
      <c r="J3">
        <v>2.0960000000000001</v>
      </c>
      <c r="K3">
        <v>2.101</v>
      </c>
      <c r="L3">
        <v>2.105</v>
      </c>
    </row>
    <row r="19" spans="1:12" ht="21" x14ac:dyDescent="0.4">
      <c r="A19" s="2" t="s">
        <v>14</v>
      </c>
      <c r="B19" s="20">
        <v>9.9999999999999995E-7</v>
      </c>
      <c r="C19" s="10">
        <v>0.1</v>
      </c>
      <c r="D19" s="17">
        <v>0.2</v>
      </c>
      <c r="E19" s="17">
        <v>0.3</v>
      </c>
      <c r="F19" s="17">
        <v>0.4</v>
      </c>
      <c r="G19" s="17">
        <v>0.5</v>
      </c>
      <c r="H19" s="17">
        <v>0.6</v>
      </c>
      <c r="I19" s="17">
        <v>0.7</v>
      </c>
      <c r="J19" s="17">
        <v>0.8</v>
      </c>
      <c r="K19" s="17">
        <v>0.9</v>
      </c>
      <c r="L19" s="17">
        <v>1</v>
      </c>
    </row>
    <row r="20" spans="1:12" ht="21" x14ac:dyDescent="0.4">
      <c r="A20" s="2" t="s">
        <v>11</v>
      </c>
      <c r="B20">
        <f>10.884*0.001</f>
        <v>1.0884000000000001E-2</v>
      </c>
      <c r="C20">
        <v>1.1459999999999999</v>
      </c>
      <c r="D20">
        <v>2.37</v>
      </c>
      <c r="E20">
        <v>3.6709999999999998</v>
      </c>
      <c r="F20">
        <v>5.0510000000000002</v>
      </c>
      <c r="G20">
        <v>6.51</v>
      </c>
      <c r="H20">
        <v>8.048</v>
      </c>
      <c r="I20">
        <v>9.6649999999999991</v>
      </c>
      <c r="J20">
        <v>11.363</v>
      </c>
      <c r="K20">
        <v>13.141</v>
      </c>
      <c r="L20">
        <v>15</v>
      </c>
    </row>
    <row r="21" spans="1:12" ht="21" x14ac:dyDescent="0.4">
      <c r="A21" s="2" t="s">
        <v>12</v>
      </c>
      <c r="B21">
        <v>3.927</v>
      </c>
      <c r="C21">
        <v>3.9329999999999998</v>
      </c>
      <c r="D21">
        <v>3.94</v>
      </c>
      <c r="E21">
        <v>3.9470000000000001</v>
      </c>
      <c r="F21">
        <v>3.9540000000000002</v>
      </c>
      <c r="G21">
        <v>3.9609999999999999</v>
      </c>
      <c r="H21">
        <v>3.968</v>
      </c>
      <c r="I21">
        <v>3.9750000000000001</v>
      </c>
      <c r="J21">
        <v>3.9820000000000002</v>
      </c>
      <c r="K21">
        <v>3.9889999999999999</v>
      </c>
      <c r="L21">
        <v>3.996</v>
      </c>
    </row>
    <row r="37" spans="1:12" ht="21" x14ac:dyDescent="0.4">
      <c r="A37" s="2" t="s">
        <v>13</v>
      </c>
      <c r="B37" s="20">
        <v>9.9999999999999995E-7</v>
      </c>
      <c r="C37" s="10">
        <v>0.1</v>
      </c>
      <c r="D37" s="17">
        <v>0.2</v>
      </c>
      <c r="E37" s="17">
        <v>0.3</v>
      </c>
      <c r="F37" s="17">
        <v>0.4</v>
      </c>
      <c r="G37" s="17">
        <v>0.5</v>
      </c>
      <c r="H37" s="17">
        <v>0.6</v>
      </c>
      <c r="I37" s="17">
        <v>0.7</v>
      </c>
      <c r="J37" s="17">
        <v>0.8</v>
      </c>
      <c r="K37" s="17">
        <v>0.9</v>
      </c>
      <c r="L37" s="17">
        <v>1</v>
      </c>
    </row>
    <row r="38" spans="1:12" ht="21" x14ac:dyDescent="0.4">
      <c r="A38" s="2" t="s">
        <v>11</v>
      </c>
      <c r="B38">
        <f>72.709*0.001</f>
        <v>7.270900000000001E-2</v>
      </c>
      <c r="C38">
        <f>803.609*0.001</f>
        <v>0.80360900000000002</v>
      </c>
      <c r="D38">
        <v>1.76</v>
      </c>
      <c r="E38">
        <v>2.871</v>
      </c>
      <c r="F38">
        <v>4.1349999999999998</v>
      </c>
      <c r="G38">
        <v>5.5540000000000003</v>
      </c>
      <c r="H38">
        <v>7.1289999999999996</v>
      </c>
      <c r="I38">
        <v>8.86</v>
      </c>
      <c r="J38">
        <v>10.747999999999999</v>
      </c>
      <c r="K38">
        <v>12.794</v>
      </c>
      <c r="L38">
        <v>15</v>
      </c>
    </row>
    <row r="39" spans="1:12" ht="21" x14ac:dyDescent="0.4">
      <c r="A39" s="2" t="s">
        <v>12</v>
      </c>
      <c r="B39">
        <v>7.7290000000000001</v>
      </c>
      <c r="C39">
        <v>7.7380000000000004</v>
      </c>
      <c r="D39">
        <v>7.7469999999999999</v>
      </c>
      <c r="E39">
        <v>7.758</v>
      </c>
      <c r="F39">
        <v>7.77</v>
      </c>
      <c r="G39">
        <v>7.7830000000000004</v>
      </c>
      <c r="H39">
        <v>7.7960000000000003</v>
      </c>
      <c r="I39">
        <v>7.81</v>
      </c>
      <c r="J39">
        <v>7.8250000000000002</v>
      </c>
      <c r="K39">
        <v>7.8390000000000004</v>
      </c>
      <c r="L39">
        <v>7.8540000000000001</v>
      </c>
    </row>
    <row r="57" spans="2:3" ht="37.200000000000003" customHeight="1" x14ac:dyDescent="0.35">
      <c r="B57" s="21" t="s">
        <v>16</v>
      </c>
      <c r="C57" s="23">
        <f>B39/7.937</f>
        <v>0.97379362479526266</v>
      </c>
    </row>
    <row r="58" spans="2:3" ht="46.8" customHeight="1" x14ac:dyDescent="0.3">
      <c r="B58" s="22" t="s">
        <v>17</v>
      </c>
      <c r="C58" s="23">
        <f>C57/(1-C57)</f>
        <v>37.158653846153797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1.1</vt:lpstr>
      <vt:lpstr>1.2</vt:lpstr>
      <vt:lpstr>2.1</vt:lpstr>
      <vt:lpstr>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</dc:creator>
  <cp:lastModifiedBy>vas</cp:lastModifiedBy>
  <dcterms:created xsi:type="dcterms:W3CDTF">2023-09-27T16:55:54Z</dcterms:created>
  <dcterms:modified xsi:type="dcterms:W3CDTF">2023-12-15T08:33:28Z</dcterms:modified>
</cp:coreProperties>
</file>