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Price-Monitor\"/>
    </mc:Choice>
  </mc:AlternateContent>
  <xr:revisionPtr revIDLastSave="0" documentId="13_ncr:1_{2DAD69BC-6EDA-40F8-8964-0E70108B1B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N30" i="1"/>
  <c r="N54" i="1"/>
  <c r="N38" i="1"/>
  <c r="M20" i="1"/>
  <c r="M24" i="1"/>
  <c r="M99" i="1"/>
  <c r="M102" i="1"/>
  <c r="M105" i="1"/>
  <c r="M107" i="1"/>
  <c r="M110" i="1"/>
  <c r="M113" i="1"/>
  <c r="L113" i="1"/>
  <c r="L110" i="1"/>
  <c r="L107" i="1"/>
  <c r="L105" i="1"/>
  <c r="L102" i="1"/>
  <c r="L99" i="1"/>
  <c r="L55" i="1"/>
  <c r="L53" i="1"/>
  <c r="L52" i="1"/>
  <c r="L36" i="1"/>
  <c r="L24" i="1"/>
  <c r="L20" i="1"/>
  <c r="P30" i="1"/>
  <c r="P27" i="1"/>
  <c r="M30" i="1"/>
  <c r="M27" i="1"/>
  <c r="L30" i="1"/>
  <c r="L27" i="1"/>
  <c r="M44" i="1"/>
  <c r="P38" i="1"/>
  <c r="P39" i="1"/>
  <c r="O53" i="1"/>
  <c r="O38" i="1"/>
  <c r="P78" i="1"/>
  <c r="M78" i="1"/>
  <c r="P64" i="1"/>
  <c r="P57" i="1"/>
  <c r="M64" i="1"/>
  <c r="M57" i="1"/>
  <c r="M51" i="1"/>
  <c r="P53" i="1"/>
  <c r="M53" i="1"/>
  <c r="L42" i="1"/>
  <c r="L38" i="1"/>
  <c r="O28" i="1" l="1"/>
  <c r="O27" i="1"/>
  <c r="O30" i="1"/>
  <c r="L64" i="1"/>
  <c r="O47" i="1"/>
  <c r="O50" i="1"/>
  <c r="P51" i="1"/>
  <c r="R35" i="1"/>
  <c r="R34" i="1"/>
  <c r="R38" i="1"/>
  <c r="R80" i="1"/>
  <c r="R53" i="1"/>
  <c r="R30" i="1"/>
  <c r="R18" i="1"/>
  <c r="R47" i="1" l="1"/>
  <c r="R20" i="1"/>
  <c r="Q32" i="1" l="1"/>
  <c r="R27" i="1" l="1"/>
  <c r="R33" i="1" l="1"/>
  <c r="R59" i="1"/>
  <c r="R74" i="1" l="1"/>
  <c r="R36" i="1"/>
  <c r="R62" i="1" l="1"/>
</calcChain>
</file>

<file path=xl/sharedStrings.xml><?xml version="1.0" encoding="utf-8"?>
<sst xmlns="http://schemas.openxmlformats.org/spreadsheetml/2006/main" count="881" uniqueCount="236">
  <si>
    <t>FOCO</t>
  </si>
  <si>
    <t>SKU</t>
  </si>
  <si>
    <t>Marca</t>
  </si>
  <si>
    <t>Tamaño</t>
  </si>
  <si>
    <t>Subtipo</t>
  </si>
  <si>
    <t>Fecha</t>
  </si>
  <si>
    <t>Dia</t>
  </si>
  <si>
    <t>Finde</t>
  </si>
  <si>
    <t>Precio SEC</t>
  </si>
  <si>
    <t>PTC SMK</t>
  </si>
  <si>
    <t>Jumbo</t>
  </si>
  <si>
    <t>Carrefour</t>
  </si>
  <si>
    <t>No Foco</t>
  </si>
  <si>
    <t>Foco Beer</t>
  </si>
  <si>
    <t>Foco SD</t>
  </si>
  <si>
    <t>2428</t>
  </si>
  <si>
    <t>14934</t>
  </si>
  <si>
    <t>17081</t>
  </si>
  <si>
    <t>14938</t>
  </si>
  <si>
    <t>8064</t>
  </si>
  <si>
    <t>899</t>
  </si>
  <si>
    <t>18066</t>
  </si>
  <si>
    <t>15163</t>
  </si>
  <si>
    <t>18743</t>
  </si>
  <si>
    <t>18746</t>
  </si>
  <si>
    <t>14097</t>
  </si>
  <si>
    <t>14104</t>
  </si>
  <si>
    <t>14094</t>
  </si>
  <si>
    <t>14103</t>
  </si>
  <si>
    <t>14095</t>
  </si>
  <si>
    <t>14102</t>
  </si>
  <si>
    <t>16371</t>
  </si>
  <si>
    <t>16372</t>
  </si>
  <si>
    <t>1416</t>
  </si>
  <si>
    <t>1418</t>
  </si>
  <si>
    <t>11522</t>
  </si>
  <si>
    <t>1413</t>
  </si>
  <si>
    <t>1425</t>
  </si>
  <si>
    <t>1424</t>
  </si>
  <si>
    <t>8030</t>
  </si>
  <si>
    <t>19254</t>
  </si>
  <si>
    <t>17933</t>
  </si>
  <si>
    <t>17932</t>
  </si>
  <si>
    <t>16811</t>
  </si>
  <si>
    <t>7633</t>
  </si>
  <si>
    <t>7634</t>
  </si>
  <si>
    <t>19026</t>
  </si>
  <si>
    <t>20412</t>
  </si>
  <si>
    <t>20433</t>
  </si>
  <si>
    <t>21864</t>
  </si>
  <si>
    <t>22017</t>
  </si>
  <si>
    <t>16225</t>
  </si>
  <si>
    <t>18355</t>
  </si>
  <si>
    <t>18377</t>
  </si>
  <si>
    <t>20471</t>
  </si>
  <si>
    <t>15621</t>
  </si>
  <si>
    <t>18354</t>
  </si>
  <si>
    <t>19498</t>
  </si>
  <si>
    <t>18361</t>
  </si>
  <si>
    <t>13224</t>
  </si>
  <si>
    <t>16986</t>
  </si>
  <si>
    <t>2121</t>
  </si>
  <si>
    <t>2218</t>
  </si>
  <si>
    <t>19534</t>
  </si>
  <si>
    <t>13503</t>
  </si>
  <si>
    <t>22383</t>
  </si>
  <si>
    <t>15234</t>
  </si>
  <si>
    <t>22608</t>
  </si>
  <si>
    <t>10576</t>
  </si>
  <si>
    <t>19337</t>
  </si>
  <si>
    <t>19338</t>
  </si>
  <si>
    <t>19336</t>
  </si>
  <si>
    <t>21971</t>
  </si>
  <si>
    <t>7484</t>
  </si>
  <si>
    <t>1427</t>
  </si>
  <si>
    <t>1461</t>
  </si>
  <si>
    <t>5294</t>
  </si>
  <si>
    <t>19339</t>
  </si>
  <si>
    <t>7465</t>
  </si>
  <si>
    <t>1659</t>
  </si>
  <si>
    <t>1433</t>
  </si>
  <si>
    <t>7463</t>
  </si>
  <si>
    <t>8067</t>
  </si>
  <si>
    <t>8065</t>
  </si>
  <si>
    <t>7475</t>
  </si>
  <si>
    <t>1483</t>
  </si>
  <si>
    <t>7476</t>
  </si>
  <si>
    <t>21699</t>
  </si>
  <si>
    <t>21698</t>
  </si>
  <si>
    <t>13952</t>
  </si>
  <si>
    <t>14191</t>
  </si>
  <si>
    <t>13950</t>
  </si>
  <si>
    <t>13953</t>
  </si>
  <si>
    <t>21967</t>
  </si>
  <si>
    <t>19086</t>
  </si>
  <si>
    <t>19087</t>
  </si>
  <si>
    <t>21973</t>
  </si>
  <si>
    <t>19089</t>
  </si>
  <si>
    <t>7478</t>
  </si>
  <si>
    <t>22057</t>
  </si>
  <si>
    <t>22062</t>
  </si>
  <si>
    <t>22064</t>
  </si>
  <si>
    <t>Eco de los Andes</t>
  </si>
  <si>
    <t>Glaciar</t>
  </si>
  <si>
    <t>Nestle</t>
  </si>
  <si>
    <t>Awafrut</t>
  </si>
  <si>
    <t>Red Bull</t>
  </si>
  <si>
    <t>Gatorade</t>
  </si>
  <si>
    <t>Andes</t>
  </si>
  <si>
    <t>Brahma</t>
  </si>
  <si>
    <t>Budweiser</t>
  </si>
  <si>
    <t>Corona</t>
  </si>
  <si>
    <t>Patagonia</t>
  </si>
  <si>
    <t>Quilmes</t>
  </si>
  <si>
    <t>Stella Artois</t>
  </si>
  <si>
    <t>7up</t>
  </si>
  <si>
    <t>h2o</t>
  </si>
  <si>
    <t>Paso De Los Toros</t>
  </si>
  <si>
    <t>Pepsi</t>
  </si>
  <si>
    <t>Mirinda</t>
  </si>
  <si>
    <t>coco</t>
  </si>
  <si>
    <t>1500</t>
  </si>
  <si>
    <t>500</t>
  </si>
  <si>
    <t>1000</t>
  </si>
  <si>
    <t>2000</t>
  </si>
  <si>
    <t>6.3</t>
  </si>
  <si>
    <t>1250</t>
  </si>
  <si>
    <t>1650</t>
  </si>
  <si>
    <t>250</t>
  </si>
  <si>
    <t>473</t>
  </si>
  <si>
    <t>354</t>
  </si>
  <si>
    <t>330</t>
  </si>
  <si>
    <t>710</t>
  </si>
  <si>
    <t>269</t>
  </si>
  <si>
    <t>730</t>
  </si>
  <si>
    <t>2250</t>
  </si>
  <si>
    <t>3000</t>
  </si>
  <si>
    <t>Con Gas</t>
  </si>
  <si>
    <t>Sin Gas</t>
  </si>
  <si>
    <t>Manzana</t>
  </si>
  <si>
    <t>Durazno</t>
  </si>
  <si>
    <t>Pomelo</t>
  </si>
  <si>
    <t>Normal</t>
  </si>
  <si>
    <t>Sin Azucar</t>
  </si>
  <si>
    <t>Cool Blue</t>
  </si>
  <si>
    <t>Frutas Tropi</t>
  </si>
  <si>
    <t>Naranja</t>
  </si>
  <si>
    <t>IPA</t>
  </si>
  <si>
    <t>Negra</t>
  </si>
  <si>
    <t>Roja</t>
  </si>
  <si>
    <t>Rubia</t>
  </si>
  <si>
    <t>Clásica</t>
  </si>
  <si>
    <t>Hoppy Lager</t>
  </si>
  <si>
    <t>Amber Lager</t>
  </si>
  <si>
    <t>Bohemian Pilsener</t>
  </si>
  <si>
    <t>24.7</t>
  </si>
  <si>
    <t>Weisse</t>
  </si>
  <si>
    <t>1890</t>
  </si>
  <si>
    <t>Bock</t>
  </si>
  <si>
    <t>Red Lager</t>
  </si>
  <si>
    <t>Stout</t>
  </si>
  <si>
    <t>0%</t>
  </si>
  <si>
    <t>Noire</t>
  </si>
  <si>
    <t>Sin Azúcar</t>
  </si>
  <si>
    <t>Citrus</t>
  </si>
  <si>
    <t>Limoneto</t>
  </si>
  <si>
    <t>Tónica</t>
  </si>
  <si>
    <t>Black</t>
  </si>
  <si>
    <t>Pet</t>
  </si>
  <si>
    <t xml:space="preserve">Original </t>
  </si>
  <si>
    <t>Coco</t>
  </si>
  <si>
    <t>Vainilla</t>
  </si>
  <si>
    <t>No</t>
  </si>
  <si>
    <t>Meli</t>
  </si>
  <si>
    <t>22467</t>
  </si>
  <si>
    <t>Blasfemia</t>
  </si>
  <si>
    <t>Tinto</t>
  </si>
  <si>
    <t>22469</t>
  </si>
  <si>
    <t>Blanco Chenin</t>
  </si>
  <si>
    <t>22470</t>
  </si>
  <si>
    <t>Rosado</t>
  </si>
  <si>
    <t>22454</t>
  </si>
  <si>
    <t>Capriccio Dolceza</t>
  </si>
  <si>
    <t>750</t>
  </si>
  <si>
    <t>Blanco</t>
  </si>
  <si>
    <t>22457</t>
  </si>
  <si>
    <t>Dante Robino</t>
  </si>
  <si>
    <t>Chardonnay</t>
  </si>
  <si>
    <t>22459</t>
  </si>
  <si>
    <t>Malbec</t>
  </si>
  <si>
    <t>22478</t>
  </si>
  <si>
    <t>Cabernet Sauvignon</t>
  </si>
  <si>
    <t>22458</t>
  </si>
  <si>
    <t>Extra Brut</t>
  </si>
  <si>
    <t>22327</t>
  </si>
  <si>
    <t>Novecento</t>
  </si>
  <si>
    <t>Raices Cabernet Sauvignon</t>
  </si>
  <si>
    <t>22320</t>
  </si>
  <si>
    <t>Raices Chardonnay</t>
  </si>
  <si>
    <t>22452</t>
  </si>
  <si>
    <t>Raices Malbec</t>
  </si>
  <si>
    <t>22329</t>
  </si>
  <si>
    <t>Tinto Malbec</t>
  </si>
  <si>
    <t>22319</t>
  </si>
  <si>
    <t>Tinto Cabernet Sauvignon</t>
  </si>
  <si>
    <t>22321</t>
  </si>
  <si>
    <t>Blanco Chardonnay</t>
  </si>
  <si>
    <t>22464</t>
  </si>
  <si>
    <t>Espumante Extra Brut</t>
  </si>
  <si>
    <t>22328</t>
  </si>
  <si>
    <t>Espumante Extra Dulce</t>
  </si>
  <si>
    <t>Portillo</t>
  </si>
  <si>
    <t>Salentein</t>
  </si>
  <si>
    <t>Chardonnay Reserva</t>
  </si>
  <si>
    <t>Callia</t>
  </si>
  <si>
    <t>Alta Cabernet Sauvignon</t>
  </si>
  <si>
    <t>Alta Chardonnay</t>
  </si>
  <si>
    <t>Alta Malbec</t>
  </si>
  <si>
    <t>14/04/2021</t>
  </si>
  <si>
    <t>Miercoles</t>
  </si>
  <si>
    <t>VS35415</t>
  </si>
  <si>
    <t>Reserve Malbec</t>
  </si>
  <si>
    <t>Jueves</t>
  </si>
  <si>
    <t>VC15413</t>
  </si>
  <si>
    <t>VC15414</t>
  </si>
  <si>
    <t>VC35413</t>
  </si>
  <si>
    <t>VP15414</t>
  </si>
  <si>
    <t>VP15411</t>
  </si>
  <si>
    <t>VP35411</t>
  </si>
  <si>
    <t>VS15414</t>
  </si>
  <si>
    <t>VS654A1</t>
  </si>
  <si>
    <t>citric</t>
  </si>
  <si>
    <t>disco</t>
  </si>
  <si>
    <t>coto</t>
  </si>
  <si>
    <t>vea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</si>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</sst>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Font="1"/>
    <xf numFmtId="14" fontId="0" fillId="0" borderId="0" xfId="0" applyNumberFormat="1"/>
    <xf numFmtId="0" fontId="4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1" topLeftCell="C90" zoomScale="95" zoomScaleNormal="145" workbookViewId="0">
      <selection activeCell="S97" sqref="S97"/>
    </sheetView>
  </sheetViews>
  <sheetFormatPr baseColWidth="10" defaultColWidth="8.7265625" defaultRowHeight="14.5" x14ac:dyDescent="0.35"/>
  <cols>
    <col min="7" max="7" width="10.81640625" bestFit="1" customWidth="1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232</v>
      </c>
      <c r="N1" s="1" t="s">
        <v>233</v>
      </c>
      <c r="O1" s="1" t="s">
        <v>11</v>
      </c>
      <c r="P1" s="1" t="s">
        <v>234</v>
      </c>
      <c r="Q1" s="1" t="s">
        <v>235</v>
      </c>
      <c r="R1" s="2" t="s">
        <v>173</v>
      </c>
    </row>
    <row r="2" spans="1:27" x14ac:dyDescent="0.35">
      <c r="A2" s="1">
        <v>0</v>
      </c>
      <c r="B2" t="s">
        <v>12</v>
      </c>
      <c r="C2" s="3" t="s">
        <v>15</v>
      </c>
      <c r="D2" t="s">
        <v>102</v>
      </c>
      <c r="E2" t="s">
        <v>121</v>
      </c>
      <c r="F2" t="s">
        <v>137</v>
      </c>
      <c r="G2" s="15">
        <v>44312</v>
      </c>
      <c r="H2" t="s">
        <v>222</v>
      </c>
      <c r="I2" t="s">
        <v>172</v>
      </c>
      <c r="L2">
        <v>73</v>
      </c>
      <c r="M2">
        <v>73</v>
      </c>
      <c r="N2">
        <v>71.3</v>
      </c>
      <c r="O2" s="14">
        <v>71</v>
      </c>
      <c r="P2">
        <v>73</v>
      </c>
      <c r="Q2" s="14">
        <v>66</v>
      </c>
      <c r="R2" s="14">
        <v>80</v>
      </c>
    </row>
    <row r="3" spans="1:27" x14ac:dyDescent="0.35">
      <c r="A3" s="1">
        <v>1</v>
      </c>
      <c r="B3" t="s">
        <v>12</v>
      </c>
      <c r="C3" s="3" t="s">
        <v>16</v>
      </c>
      <c r="D3" t="s">
        <v>102</v>
      </c>
      <c r="E3" t="s">
        <v>122</v>
      </c>
      <c r="F3" t="s">
        <v>137</v>
      </c>
      <c r="G3" s="16" t="s">
        <v>218</v>
      </c>
      <c r="H3" t="s">
        <v>219</v>
      </c>
      <c r="I3" t="s">
        <v>172</v>
      </c>
      <c r="L3">
        <v>83</v>
      </c>
      <c r="M3">
        <v>83</v>
      </c>
      <c r="N3">
        <v>49.65</v>
      </c>
      <c r="O3" s="14">
        <v>74</v>
      </c>
      <c r="P3">
        <v>83</v>
      </c>
      <c r="Q3" s="14">
        <v>65</v>
      </c>
      <c r="R3" s="14"/>
      <c r="V3" s="12"/>
      <c r="AA3" s="13"/>
    </row>
    <row r="4" spans="1:27" x14ac:dyDescent="0.35">
      <c r="A4" s="1">
        <v>2</v>
      </c>
      <c r="B4" t="s">
        <v>12</v>
      </c>
      <c r="C4" s="3" t="s">
        <v>17</v>
      </c>
      <c r="D4" t="s">
        <v>102</v>
      </c>
      <c r="E4" t="s">
        <v>123</v>
      </c>
      <c r="F4" t="s">
        <v>138</v>
      </c>
      <c r="G4" t="s">
        <v>218</v>
      </c>
      <c r="H4" t="s">
        <v>219</v>
      </c>
      <c r="I4" t="s">
        <v>172</v>
      </c>
      <c r="L4">
        <v>106</v>
      </c>
      <c r="M4">
        <v>106</v>
      </c>
      <c r="N4">
        <v>94.5</v>
      </c>
      <c r="O4" s="14">
        <v>94</v>
      </c>
      <c r="P4">
        <v>106</v>
      </c>
      <c r="Q4" s="14"/>
      <c r="R4" s="14"/>
      <c r="V4" s="12"/>
      <c r="AA4" s="13"/>
    </row>
    <row r="5" spans="1:27" x14ac:dyDescent="0.35">
      <c r="A5" s="1">
        <v>3</v>
      </c>
      <c r="B5" t="s">
        <v>12</v>
      </c>
      <c r="C5" s="3" t="s">
        <v>18</v>
      </c>
      <c r="D5" t="s">
        <v>102</v>
      </c>
      <c r="E5" t="s">
        <v>124</v>
      </c>
      <c r="F5" t="s">
        <v>138</v>
      </c>
      <c r="G5" t="s">
        <v>218</v>
      </c>
      <c r="H5" t="s">
        <v>219</v>
      </c>
      <c r="I5" t="s">
        <v>172</v>
      </c>
      <c r="L5">
        <v>114</v>
      </c>
      <c r="M5">
        <v>114</v>
      </c>
      <c r="N5">
        <v>101.74</v>
      </c>
      <c r="O5" s="14">
        <v>101</v>
      </c>
      <c r="P5">
        <v>114</v>
      </c>
      <c r="Q5" s="14">
        <v>89</v>
      </c>
      <c r="R5" s="14">
        <v>87</v>
      </c>
      <c r="V5" s="12"/>
      <c r="AA5" s="13"/>
    </row>
    <row r="6" spans="1:27" x14ac:dyDescent="0.35">
      <c r="A6" s="1">
        <v>4</v>
      </c>
      <c r="B6" t="s">
        <v>12</v>
      </c>
      <c r="C6" s="3" t="s">
        <v>19</v>
      </c>
      <c r="D6" t="s">
        <v>103</v>
      </c>
      <c r="E6" t="s">
        <v>121</v>
      </c>
      <c r="F6" t="s">
        <v>138</v>
      </c>
      <c r="G6" t="s">
        <v>218</v>
      </c>
      <c r="H6" t="s">
        <v>219</v>
      </c>
      <c r="I6" t="s">
        <v>172</v>
      </c>
      <c r="L6">
        <v>81</v>
      </c>
      <c r="M6">
        <v>81</v>
      </c>
      <c r="N6">
        <v>76.03</v>
      </c>
      <c r="O6" s="14">
        <v>79</v>
      </c>
      <c r="P6">
        <v>81</v>
      </c>
      <c r="Q6" s="14"/>
      <c r="R6" s="14">
        <v>80</v>
      </c>
      <c r="V6" s="12"/>
      <c r="AA6" s="13"/>
    </row>
    <row r="7" spans="1:27" x14ac:dyDescent="0.35">
      <c r="A7" s="1">
        <v>5</v>
      </c>
      <c r="B7" t="s">
        <v>12</v>
      </c>
      <c r="C7" s="3" t="s">
        <v>20</v>
      </c>
      <c r="D7" t="s">
        <v>103</v>
      </c>
      <c r="E7" t="s">
        <v>124</v>
      </c>
      <c r="F7" t="s">
        <v>138</v>
      </c>
      <c r="G7" t="s">
        <v>218</v>
      </c>
      <c r="H7" t="s">
        <v>219</v>
      </c>
      <c r="I7" t="s">
        <v>172</v>
      </c>
      <c r="L7">
        <v>77</v>
      </c>
      <c r="M7">
        <v>77</v>
      </c>
      <c r="N7">
        <v>75.209999999999994</v>
      </c>
      <c r="O7" s="14"/>
      <c r="P7">
        <v>77</v>
      </c>
      <c r="Q7" s="14">
        <v>73</v>
      </c>
      <c r="R7" s="14">
        <v>73</v>
      </c>
      <c r="V7" s="12"/>
      <c r="AA7" s="13"/>
    </row>
    <row r="8" spans="1:27" x14ac:dyDescent="0.35">
      <c r="A8" s="1">
        <v>6</v>
      </c>
      <c r="B8" t="s">
        <v>12</v>
      </c>
      <c r="C8" s="3" t="s">
        <v>21</v>
      </c>
      <c r="D8" t="s">
        <v>103</v>
      </c>
      <c r="E8" t="s">
        <v>122</v>
      </c>
      <c r="F8" t="s">
        <v>138</v>
      </c>
      <c r="G8" t="s">
        <v>218</v>
      </c>
      <c r="H8" t="s">
        <v>219</v>
      </c>
      <c r="I8" t="s">
        <v>172</v>
      </c>
      <c r="L8">
        <v>86</v>
      </c>
      <c r="M8">
        <v>86</v>
      </c>
      <c r="N8">
        <v>51.42</v>
      </c>
      <c r="O8" s="14">
        <v>77</v>
      </c>
      <c r="P8">
        <v>86</v>
      </c>
      <c r="Q8" s="14">
        <v>62</v>
      </c>
      <c r="R8" s="14"/>
      <c r="V8" s="12"/>
      <c r="AA8" s="13"/>
    </row>
    <row r="9" spans="1:27" x14ac:dyDescent="0.35">
      <c r="A9" s="1">
        <v>7</v>
      </c>
      <c r="B9" t="s">
        <v>12</v>
      </c>
      <c r="C9" s="3" t="s">
        <v>22</v>
      </c>
      <c r="D9" t="s">
        <v>103</v>
      </c>
      <c r="E9" t="s">
        <v>125</v>
      </c>
      <c r="F9" t="s">
        <v>138</v>
      </c>
      <c r="G9" t="s">
        <v>218</v>
      </c>
      <c r="H9" t="s">
        <v>219</v>
      </c>
      <c r="I9" t="s">
        <v>172</v>
      </c>
      <c r="L9">
        <v>300</v>
      </c>
      <c r="M9">
        <v>300</v>
      </c>
      <c r="N9">
        <v>269.12</v>
      </c>
      <c r="O9" s="14">
        <v>234</v>
      </c>
      <c r="P9">
        <v>300</v>
      </c>
      <c r="Q9" s="14">
        <v>269</v>
      </c>
      <c r="R9" s="14">
        <v>201</v>
      </c>
      <c r="V9" s="12"/>
      <c r="AA9" s="13"/>
    </row>
    <row r="10" spans="1:27" x14ac:dyDescent="0.35">
      <c r="A10" s="1">
        <v>10</v>
      </c>
      <c r="B10" t="s">
        <v>12</v>
      </c>
      <c r="C10" s="3" t="s">
        <v>23</v>
      </c>
      <c r="D10" t="s">
        <v>104</v>
      </c>
      <c r="E10" t="s">
        <v>121</v>
      </c>
      <c r="F10" t="s">
        <v>138</v>
      </c>
      <c r="G10" t="s">
        <v>218</v>
      </c>
      <c r="H10" t="s">
        <v>219</v>
      </c>
      <c r="I10" t="s">
        <v>172</v>
      </c>
      <c r="L10">
        <v>63</v>
      </c>
      <c r="M10">
        <v>63</v>
      </c>
      <c r="N10">
        <v>63.98</v>
      </c>
      <c r="O10" s="14">
        <v>63</v>
      </c>
      <c r="P10">
        <v>63</v>
      </c>
      <c r="Q10" s="14"/>
      <c r="R10" s="14">
        <v>73</v>
      </c>
      <c r="V10" s="11"/>
      <c r="AA10" s="13"/>
    </row>
    <row r="11" spans="1:27" x14ac:dyDescent="0.35">
      <c r="A11" s="1">
        <v>11</v>
      </c>
      <c r="B11" t="s">
        <v>12</v>
      </c>
      <c r="C11" s="3" t="s">
        <v>24</v>
      </c>
      <c r="D11" t="s">
        <v>104</v>
      </c>
      <c r="E11" t="s">
        <v>125</v>
      </c>
      <c r="F11" t="s">
        <v>138</v>
      </c>
      <c r="G11" t="s">
        <v>218</v>
      </c>
      <c r="H11" t="s">
        <v>219</v>
      </c>
      <c r="I11" t="s">
        <v>172</v>
      </c>
      <c r="L11">
        <v>255</v>
      </c>
      <c r="M11">
        <v>255</v>
      </c>
      <c r="O11" s="14">
        <v>195</v>
      </c>
      <c r="P11">
        <v>255</v>
      </c>
      <c r="Q11" s="14">
        <v>199</v>
      </c>
      <c r="R11" s="14"/>
      <c r="V11" s="11"/>
    </row>
    <row r="12" spans="1:27" x14ac:dyDescent="0.35">
      <c r="A12" s="1">
        <v>12</v>
      </c>
      <c r="B12" t="s">
        <v>12</v>
      </c>
      <c r="C12" s="3" t="s">
        <v>25</v>
      </c>
      <c r="D12" t="s">
        <v>105</v>
      </c>
      <c r="E12" t="s">
        <v>127</v>
      </c>
      <c r="F12" t="s">
        <v>139</v>
      </c>
      <c r="G12" t="s">
        <v>218</v>
      </c>
      <c r="H12" t="s">
        <v>219</v>
      </c>
      <c r="I12" t="s">
        <v>172</v>
      </c>
      <c r="L12" s="14"/>
      <c r="M12" s="14">
        <v>86</v>
      </c>
      <c r="N12" s="14"/>
      <c r="O12" s="14"/>
      <c r="P12" s="14">
        <v>86</v>
      </c>
      <c r="Q12" s="14"/>
      <c r="R12" s="14"/>
      <c r="V12" s="11"/>
    </row>
    <row r="13" spans="1:27" x14ac:dyDescent="0.35">
      <c r="A13" s="1">
        <v>13</v>
      </c>
      <c r="B13" t="s">
        <v>12</v>
      </c>
      <c r="C13" s="3" t="s">
        <v>26</v>
      </c>
      <c r="D13" t="s">
        <v>105</v>
      </c>
      <c r="E13" t="s">
        <v>122</v>
      </c>
      <c r="F13" t="s">
        <v>139</v>
      </c>
      <c r="G13" t="s">
        <v>218</v>
      </c>
      <c r="H13" t="s">
        <v>219</v>
      </c>
      <c r="I13" t="s">
        <v>172</v>
      </c>
      <c r="L13" s="14"/>
      <c r="M13" s="14"/>
      <c r="N13" s="14"/>
      <c r="O13" s="14"/>
      <c r="P13" s="14"/>
      <c r="Q13" s="14"/>
      <c r="R13" s="14"/>
    </row>
    <row r="14" spans="1:27" x14ac:dyDescent="0.35">
      <c r="A14" s="1">
        <v>14</v>
      </c>
      <c r="B14" t="s">
        <v>12</v>
      </c>
      <c r="C14" s="3" t="s">
        <v>27</v>
      </c>
      <c r="D14" t="s">
        <v>105</v>
      </c>
      <c r="E14" t="s">
        <v>127</v>
      </c>
      <c r="F14" t="s">
        <v>140</v>
      </c>
      <c r="G14" t="s">
        <v>218</v>
      </c>
      <c r="H14" t="s">
        <v>219</v>
      </c>
      <c r="I14" t="s">
        <v>172</v>
      </c>
      <c r="L14" s="14">
        <v>95</v>
      </c>
      <c r="M14" s="14"/>
      <c r="N14" s="14"/>
      <c r="O14" s="14">
        <v>86</v>
      </c>
      <c r="P14" s="14">
        <v>86</v>
      </c>
      <c r="Q14" s="14"/>
      <c r="R14" s="14"/>
    </row>
    <row r="15" spans="1:27" x14ac:dyDescent="0.35">
      <c r="A15" s="1">
        <v>15</v>
      </c>
      <c r="B15" t="s">
        <v>12</v>
      </c>
      <c r="C15" s="3" t="s">
        <v>28</v>
      </c>
      <c r="D15" t="s">
        <v>105</v>
      </c>
      <c r="E15" t="s">
        <v>122</v>
      </c>
      <c r="F15" t="s">
        <v>140</v>
      </c>
      <c r="G15" t="s">
        <v>218</v>
      </c>
      <c r="H15" t="s">
        <v>219</v>
      </c>
      <c r="I15" t="s">
        <v>172</v>
      </c>
      <c r="L15" s="14"/>
      <c r="M15" s="14"/>
      <c r="N15" s="14"/>
      <c r="O15" s="14"/>
      <c r="P15" s="14"/>
      <c r="Q15" s="14"/>
      <c r="R15" s="14"/>
    </row>
    <row r="16" spans="1:27" x14ac:dyDescent="0.35">
      <c r="A16" s="1">
        <v>16</v>
      </c>
      <c r="B16" t="s">
        <v>12</v>
      </c>
      <c r="C16" s="3" t="s">
        <v>29</v>
      </c>
      <c r="D16" t="s">
        <v>105</v>
      </c>
      <c r="E16" t="s">
        <v>127</v>
      </c>
      <c r="F16" t="s">
        <v>141</v>
      </c>
      <c r="G16" t="s">
        <v>218</v>
      </c>
      <c r="H16" t="s">
        <v>219</v>
      </c>
      <c r="I16" t="s">
        <v>172</v>
      </c>
      <c r="L16" s="14">
        <v>95</v>
      </c>
      <c r="M16" s="14">
        <v>95</v>
      </c>
      <c r="N16" s="14"/>
      <c r="O16" s="14"/>
      <c r="P16" s="14">
        <v>86</v>
      </c>
      <c r="Q16" s="14"/>
      <c r="R16" s="14">
        <v>71.33</v>
      </c>
    </row>
    <row r="17" spans="1:18" x14ac:dyDescent="0.35">
      <c r="A17" s="1">
        <v>17</v>
      </c>
      <c r="B17" t="s">
        <v>12</v>
      </c>
      <c r="C17" s="3" t="s">
        <v>30</v>
      </c>
      <c r="D17" t="s">
        <v>105</v>
      </c>
      <c r="E17" t="s">
        <v>122</v>
      </c>
      <c r="F17" t="s">
        <v>141</v>
      </c>
      <c r="G17" t="s">
        <v>218</v>
      </c>
      <c r="H17" t="s">
        <v>219</v>
      </c>
      <c r="I17" t="s">
        <v>172</v>
      </c>
      <c r="L17" s="14"/>
      <c r="M17" s="14">
        <v>63</v>
      </c>
      <c r="N17" s="14"/>
      <c r="O17" s="14"/>
      <c r="P17" s="14">
        <v>63</v>
      </c>
      <c r="Q17" s="14"/>
      <c r="R17" s="14"/>
    </row>
    <row r="18" spans="1:18" x14ac:dyDescent="0.35">
      <c r="A18" s="1">
        <v>18</v>
      </c>
      <c r="B18" t="s">
        <v>12</v>
      </c>
      <c r="C18" s="3" t="s">
        <v>31</v>
      </c>
      <c r="D18" t="s">
        <v>106</v>
      </c>
      <c r="E18" t="s">
        <v>128</v>
      </c>
      <c r="F18" t="s">
        <v>142</v>
      </c>
      <c r="G18" t="s">
        <v>218</v>
      </c>
      <c r="H18" t="s">
        <v>219</v>
      </c>
      <c r="I18" t="s">
        <v>172</v>
      </c>
      <c r="L18" s="14">
        <v>145</v>
      </c>
      <c r="M18" s="14">
        <v>145</v>
      </c>
      <c r="N18" s="14">
        <v>145</v>
      </c>
      <c r="O18" s="14">
        <v>145</v>
      </c>
      <c r="P18" s="14">
        <v>145</v>
      </c>
      <c r="Q18" s="14">
        <v>140</v>
      </c>
      <c r="R18" s="14">
        <f>600/4</f>
        <v>150</v>
      </c>
    </row>
    <row r="19" spans="1:18" x14ac:dyDescent="0.35">
      <c r="A19" s="1">
        <v>19</v>
      </c>
      <c r="B19" t="s">
        <v>12</v>
      </c>
      <c r="C19" s="3" t="s">
        <v>32</v>
      </c>
      <c r="D19" t="s">
        <v>106</v>
      </c>
      <c r="E19" t="s">
        <v>128</v>
      </c>
      <c r="F19" t="s">
        <v>143</v>
      </c>
      <c r="G19" t="s">
        <v>218</v>
      </c>
      <c r="H19" t="s">
        <v>219</v>
      </c>
      <c r="I19" t="s">
        <v>172</v>
      </c>
      <c r="L19" s="14">
        <v>125</v>
      </c>
      <c r="M19" s="14">
        <v>125</v>
      </c>
      <c r="N19" s="14">
        <v>125</v>
      </c>
      <c r="O19" s="14"/>
      <c r="P19" s="14">
        <v>145</v>
      </c>
      <c r="Q19" s="14"/>
      <c r="R19" s="14"/>
    </row>
    <row r="20" spans="1:18" x14ac:dyDescent="0.35">
      <c r="A20" s="1">
        <v>20</v>
      </c>
      <c r="B20" t="s">
        <v>12</v>
      </c>
      <c r="C20" s="3" t="s">
        <v>33</v>
      </c>
      <c r="D20" t="s">
        <v>107</v>
      </c>
      <c r="E20" t="s">
        <v>122</v>
      </c>
      <c r="F20" t="s">
        <v>139</v>
      </c>
      <c r="G20" t="s">
        <v>218</v>
      </c>
      <c r="H20" t="s">
        <v>219</v>
      </c>
      <c r="I20" t="s">
        <v>172</v>
      </c>
      <c r="L20" s="14">
        <f>127*0.75</f>
        <v>95.25</v>
      </c>
      <c r="M20" s="14">
        <f>127*0.75</f>
        <v>95.25</v>
      </c>
      <c r="N20" s="14">
        <v>114</v>
      </c>
      <c r="O20" s="14">
        <v>107</v>
      </c>
      <c r="P20" s="14">
        <v>124</v>
      </c>
      <c r="Q20">
        <v>75</v>
      </c>
      <c r="R20" s="14">
        <f>610/6</f>
        <v>101.66666666666667</v>
      </c>
    </row>
    <row r="21" spans="1:18" x14ac:dyDescent="0.35">
      <c r="A21" s="1">
        <v>21</v>
      </c>
      <c r="B21" t="s">
        <v>12</v>
      </c>
      <c r="C21" s="3" t="s">
        <v>34</v>
      </c>
      <c r="D21" t="s">
        <v>107</v>
      </c>
      <c r="E21" t="s">
        <v>122</v>
      </c>
      <c r="F21" t="s">
        <v>144</v>
      </c>
      <c r="G21" t="s">
        <v>218</v>
      </c>
      <c r="H21" t="s">
        <v>219</v>
      </c>
      <c r="I21" t="s">
        <v>172</v>
      </c>
      <c r="L21" s="14">
        <v>95</v>
      </c>
      <c r="M21" s="14">
        <v>95</v>
      </c>
      <c r="N21" s="14">
        <v>123</v>
      </c>
      <c r="O21" s="14">
        <v>107</v>
      </c>
      <c r="P21" s="14">
        <v>124</v>
      </c>
      <c r="Q21">
        <v>75</v>
      </c>
      <c r="R21" s="14">
        <v>101</v>
      </c>
    </row>
    <row r="22" spans="1:18" x14ac:dyDescent="0.35">
      <c r="A22" s="1">
        <v>22</v>
      </c>
      <c r="B22" t="s">
        <v>12</v>
      </c>
      <c r="C22" s="3" t="s">
        <v>35</v>
      </c>
      <c r="D22" t="s">
        <v>107</v>
      </c>
      <c r="E22" t="s">
        <v>122</v>
      </c>
      <c r="F22" t="s">
        <v>145</v>
      </c>
      <c r="G22" t="s">
        <v>218</v>
      </c>
      <c r="H22" t="s">
        <v>219</v>
      </c>
      <c r="I22" t="s">
        <v>172</v>
      </c>
      <c r="L22" s="14">
        <v>95</v>
      </c>
      <c r="M22" s="14">
        <v>95</v>
      </c>
      <c r="N22" s="14">
        <v>123</v>
      </c>
      <c r="O22" s="14">
        <v>107</v>
      </c>
      <c r="P22" s="14">
        <v>124</v>
      </c>
      <c r="Q22">
        <v>75</v>
      </c>
      <c r="R22" s="14">
        <v>101</v>
      </c>
    </row>
    <row r="23" spans="1:18" x14ac:dyDescent="0.35">
      <c r="A23" s="1">
        <v>23</v>
      </c>
      <c r="B23" t="s">
        <v>12</v>
      </c>
      <c r="C23" s="3" t="s">
        <v>36</v>
      </c>
      <c r="D23" t="s">
        <v>107</v>
      </c>
      <c r="E23" t="s">
        <v>122</v>
      </c>
      <c r="F23" t="s">
        <v>146</v>
      </c>
      <c r="G23" t="s">
        <v>218</v>
      </c>
      <c r="H23" t="s">
        <v>219</v>
      </c>
      <c r="I23" t="s">
        <v>172</v>
      </c>
      <c r="L23" s="14">
        <v>95</v>
      </c>
      <c r="M23" s="14">
        <v>95</v>
      </c>
      <c r="N23" s="14"/>
      <c r="O23" s="14">
        <v>107</v>
      </c>
      <c r="P23" s="14">
        <v>124</v>
      </c>
      <c r="Q23">
        <v>75</v>
      </c>
      <c r="R23" s="14">
        <v>101</v>
      </c>
    </row>
    <row r="24" spans="1:18" x14ac:dyDescent="0.35">
      <c r="A24" s="1">
        <v>24</v>
      </c>
      <c r="B24" t="s">
        <v>12</v>
      </c>
      <c r="C24" s="3" t="s">
        <v>37</v>
      </c>
      <c r="D24" t="s">
        <v>107</v>
      </c>
      <c r="E24" t="s">
        <v>126</v>
      </c>
      <c r="F24" t="s">
        <v>139</v>
      </c>
      <c r="G24" t="s">
        <v>218</v>
      </c>
      <c r="H24" t="s">
        <v>219</v>
      </c>
      <c r="I24" t="s">
        <v>172</v>
      </c>
      <c r="L24" s="14">
        <f>216*0.75</f>
        <v>162</v>
      </c>
      <c r="M24" s="14">
        <f>216*0.75</f>
        <v>162</v>
      </c>
      <c r="N24">
        <v>207</v>
      </c>
      <c r="O24" s="14">
        <v>163</v>
      </c>
      <c r="P24" s="14">
        <v>208</v>
      </c>
      <c r="Q24">
        <v>128</v>
      </c>
      <c r="R24" s="14">
        <v>163</v>
      </c>
    </row>
    <row r="25" spans="1:18" x14ac:dyDescent="0.35">
      <c r="A25" s="1">
        <v>25</v>
      </c>
      <c r="B25" t="s">
        <v>12</v>
      </c>
      <c r="C25" s="3" t="s">
        <v>38</v>
      </c>
      <c r="D25" t="s">
        <v>107</v>
      </c>
      <c r="E25" t="s">
        <v>126</v>
      </c>
      <c r="F25" t="s">
        <v>146</v>
      </c>
      <c r="G25" t="s">
        <v>218</v>
      </c>
      <c r="H25" t="s">
        <v>219</v>
      </c>
      <c r="I25" t="s">
        <v>172</v>
      </c>
      <c r="L25" s="14">
        <v>162</v>
      </c>
      <c r="M25" s="14">
        <v>162</v>
      </c>
      <c r="N25">
        <v>207</v>
      </c>
      <c r="O25" s="14">
        <v>163</v>
      </c>
      <c r="P25" s="14">
        <v>208</v>
      </c>
      <c r="Q25">
        <v>128</v>
      </c>
      <c r="R25" s="14">
        <v>163</v>
      </c>
    </row>
    <row r="26" spans="1:18" x14ac:dyDescent="0.35">
      <c r="A26" s="1">
        <v>26</v>
      </c>
      <c r="C26" s="3" t="s">
        <v>39</v>
      </c>
      <c r="D26" t="s">
        <v>107</v>
      </c>
      <c r="E26" t="s">
        <v>126</v>
      </c>
      <c r="F26" t="s">
        <v>144</v>
      </c>
      <c r="G26" t="s">
        <v>218</v>
      </c>
      <c r="H26" t="s">
        <v>219</v>
      </c>
      <c r="I26" t="s">
        <v>172</v>
      </c>
      <c r="L26" s="14">
        <v>162</v>
      </c>
      <c r="M26" s="14">
        <v>162</v>
      </c>
      <c r="N26">
        <v>207</v>
      </c>
      <c r="O26" s="14">
        <v>163</v>
      </c>
      <c r="P26" s="14">
        <v>208</v>
      </c>
      <c r="Q26">
        <v>128</v>
      </c>
      <c r="R26" s="14">
        <v>163</v>
      </c>
    </row>
    <row r="27" spans="1:18" x14ac:dyDescent="0.35">
      <c r="A27" s="1">
        <v>27</v>
      </c>
      <c r="B27" t="s">
        <v>12</v>
      </c>
      <c r="C27" s="3" t="s">
        <v>40</v>
      </c>
      <c r="D27" t="s">
        <v>108</v>
      </c>
      <c r="E27" t="s">
        <v>129</v>
      </c>
      <c r="F27" t="s">
        <v>147</v>
      </c>
      <c r="G27" t="s">
        <v>218</v>
      </c>
      <c r="H27" t="s">
        <v>219</v>
      </c>
      <c r="I27" t="s">
        <v>172</v>
      </c>
      <c r="L27" s="14">
        <f>186*0.75</f>
        <v>139.5</v>
      </c>
      <c r="M27" s="14">
        <f>186*0.75</f>
        <v>139.5</v>
      </c>
      <c r="N27" s="14">
        <f>1096/6</f>
        <v>182.66666666666666</v>
      </c>
      <c r="O27" s="14">
        <f>707/6</f>
        <v>117.83333333333333</v>
      </c>
      <c r="P27" s="14">
        <f>186*0.75</f>
        <v>139.5</v>
      </c>
      <c r="Q27" s="14">
        <v>167</v>
      </c>
      <c r="R27" s="14">
        <f>883/6</f>
        <v>147.16666666666666</v>
      </c>
    </row>
    <row r="28" spans="1:18" x14ac:dyDescent="0.35">
      <c r="A28" s="1">
        <v>28</v>
      </c>
      <c r="B28" t="s">
        <v>12</v>
      </c>
      <c r="C28" s="3" t="s">
        <v>41</v>
      </c>
      <c r="D28" t="s">
        <v>108</v>
      </c>
      <c r="E28" t="s">
        <v>129</v>
      </c>
      <c r="F28" t="s">
        <v>148</v>
      </c>
      <c r="G28" t="s">
        <v>218</v>
      </c>
      <c r="H28" t="s">
        <v>219</v>
      </c>
      <c r="I28" t="s">
        <v>172</v>
      </c>
      <c r="L28" s="14">
        <v>139</v>
      </c>
      <c r="M28" s="14">
        <v>139</v>
      </c>
      <c r="N28" s="14">
        <v>182</v>
      </c>
      <c r="O28" s="14">
        <f>753/6</f>
        <v>125.5</v>
      </c>
      <c r="P28" s="14">
        <v>139</v>
      </c>
      <c r="Q28" s="14">
        <v>167</v>
      </c>
      <c r="R28" s="14">
        <v>147</v>
      </c>
    </row>
    <row r="29" spans="1:18" x14ac:dyDescent="0.35">
      <c r="A29" s="1">
        <v>29</v>
      </c>
      <c r="B29" t="s">
        <v>13</v>
      </c>
      <c r="C29" s="3" t="s">
        <v>42</v>
      </c>
      <c r="D29" t="s">
        <v>108</v>
      </c>
      <c r="E29" t="s">
        <v>129</v>
      </c>
      <c r="F29" t="s">
        <v>149</v>
      </c>
      <c r="G29" t="s">
        <v>218</v>
      </c>
      <c r="H29" t="s">
        <v>219</v>
      </c>
      <c r="I29" t="s">
        <v>172</v>
      </c>
      <c r="L29" s="14">
        <v>139</v>
      </c>
      <c r="M29" s="14">
        <v>139</v>
      </c>
      <c r="N29" s="14">
        <v>182</v>
      </c>
      <c r="O29" s="14">
        <v>125</v>
      </c>
      <c r="P29" s="14">
        <v>139</v>
      </c>
      <c r="Q29" s="14">
        <v>167</v>
      </c>
      <c r="R29" s="14">
        <v>105</v>
      </c>
    </row>
    <row r="30" spans="1:18" x14ac:dyDescent="0.35">
      <c r="A30" s="1">
        <v>30</v>
      </c>
      <c r="B30" t="s">
        <v>13</v>
      </c>
      <c r="C30" s="3" t="s">
        <v>43</v>
      </c>
      <c r="D30" t="s">
        <v>108</v>
      </c>
      <c r="E30" t="s">
        <v>129</v>
      </c>
      <c r="F30" t="s">
        <v>150</v>
      </c>
      <c r="G30" t="s">
        <v>218</v>
      </c>
      <c r="H30" t="s">
        <v>219</v>
      </c>
      <c r="I30" t="s">
        <v>172</v>
      </c>
      <c r="L30" s="14">
        <f>163*0.75</f>
        <v>122.25</v>
      </c>
      <c r="M30" s="14">
        <f>163*0.75</f>
        <v>122.25</v>
      </c>
      <c r="N30" s="14">
        <f>959/6</f>
        <v>159.83333333333334</v>
      </c>
      <c r="O30" s="14">
        <f>660/6</f>
        <v>110</v>
      </c>
      <c r="P30" s="14">
        <f>163*0.75</f>
        <v>122.25</v>
      </c>
      <c r="Q30" s="14">
        <v>147</v>
      </c>
      <c r="R30" s="14">
        <f>690/6</f>
        <v>115</v>
      </c>
    </row>
    <row r="31" spans="1:18" x14ac:dyDescent="0.35">
      <c r="A31" s="1">
        <v>31</v>
      </c>
      <c r="B31" t="s">
        <v>13</v>
      </c>
      <c r="C31" s="3" t="s">
        <v>44</v>
      </c>
      <c r="D31" t="s">
        <v>109</v>
      </c>
      <c r="E31" t="s">
        <v>130</v>
      </c>
      <c r="F31" t="s">
        <v>151</v>
      </c>
      <c r="G31" t="s">
        <v>218</v>
      </c>
      <c r="H31" t="s">
        <v>219</v>
      </c>
      <c r="I31" t="s">
        <v>172</v>
      </c>
      <c r="L31" s="14"/>
      <c r="M31" s="14"/>
      <c r="N31" s="14"/>
      <c r="O31" s="14"/>
      <c r="P31" s="14"/>
      <c r="Q31" s="14"/>
      <c r="R31" s="14"/>
    </row>
    <row r="32" spans="1:18" x14ac:dyDescent="0.35">
      <c r="A32" s="1">
        <v>32</v>
      </c>
      <c r="B32" t="s">
        <v>12</v>
      </c>
      <c r="C32" s="3" t="s">
        <v>45</v>
      </c>
      <c r="D32" t="s">
        <v>109</v>
      </c>
      <c r="E32" t="s">
        <v>129</v>
      </c>
      <c r="F32" t="s">
        <v>151</v>
      </c>
      <c r="G32" t="s">
        <v>218</v>
      </c>
      <c r="H32" t="s">
        <v>219</v>
      </c>
      <c r="I32" t="s">
        <v>172</v>
      </c>
      <c r="L32" s="14">
        <v>132</v>
      </c>
      <c r="M32" s="14">
        <v>120</v>
      </c>
      <c r="N32" s="14">
        <v>120</v>
      </c>
      <c r="O32" s="14"/>
      <c r="P32" s="14">
        <v>110</v>
      </c>
      <c r="Q32" s="14">
        <f>666/6</f>
        <v>111</v>
      </c>
      <c r="R32" s="14">
        <v>72.5</v>
      </c>
    </row>
    <row r="33" spans="1:18" x14ac:dyDescent="0.35">
      <c r="A33" s="1">
        <v>33</v>
      </c>
      <c r="B33" t="s">
        <v>13</v>
      </c>
      <c r="C33" s="3" t="s">
        <v>46</v>
      </c>
      <c r="D33" t="s">
        <v>110</v>
      </c>
      <c r="E33" t="s">
        <v>129</v>
      </c>
      <c r="G33" t="s">
        <v>218</v>
      </c>
      <c r="H33" t="s">
        <v>219</v>
      </c>
      <c r="I33" t="s">
        <v>172</v>
      </c>
      <c r="L33" s="14">
        <v>144</v>
      </c>
      <c r="M33" s="14">
        <v>104</v>
      </c>
      <c r="N33" s="14">
        <v>105</v>
      </c>
      <c r="O33" s="14"/>
      <c r="P33" s="14"/>
      <c r="Q33" s="14"/>
      <c r="R33" s="14">
        <f>5083/48</f>
        <v>105.89583333333333</v>
      </c>
    </row>
    <row r="34" spans="1:18" x14ac:dyDescent="0.35">
      <c r="A34" s="1">
        <v>34</v>
      </c>
      <c r="B34" t="s">
        <v>13</v>
      </c>
      <c r="C34" s="3" t="s">
        <v>47</v>
      </c>
      <c r="D34" t="s">
        <v>111</v>
      </c>
      <c r="E34" t="s">
        <v>131</v>
      </c>
      <c r="G34" t="s">
        <v>218</v>
      </c>
      <c r="H34" t="s">
        <v>219</v>
      </c>
      <c r="I34" t="s">
        <v>172</v>
      </c>
      <c r="L34">
        <v>184</v>
      </c>
      <c r="M34">
        <v>182</v>
      </c>
      <c r="N34">
        <v>179</v>
      </c>
      <c r="O34">
        <v>167</v>
      </c>
      <c r="P34">
        <v>182</v>
      </c>
      <c r="Q34" s="14">
        <v>166</v>
      </c>
      <c r="R34" s="14">
        <f>4456/24</f>
        <v>185.66666666666666</v>
      </c>
    </row>
    <row r="35" spans="1:18" x14ac:dyDescent="0.35">
      <c r="A35" s="1">
        <v>35</v>
      </c>
      <c r="B35" t="s">
        <v>12</v>
      </c>
      <c r="C35" s="3" t="s">
        <v>48</v>
      </c>
      <c r="D35" t="s">
        <v>111</v>
      </c>
      <c r="E35" t="s">
        <v>132</v>
      </c>
      <c r="G35" t="s">
        <v>218</v>
      </c>
      <c r="H35" t="s">
        <v>219</v>
      </c>
      <c r="I35" t="s">
        <v>172</v>
      </c>
      <c r="L35">
        <v>319</v>
      </c>
      <c r="M35">
        <v>312</v>
      </c>
      <c r="N35">
        <v>312</v>
      </c>
      <c r="O35">
        <v>287</v>
      </c>
      <c r="P35">
        <v>312</v>
      </c>
      <c r="Q35" s="14">
        <v>186</v>
      </c>
      <c r="R35" s="14">
        <f>3960/12</f>
        <v>330</v>
      </c>
    </row>
    <row r="36" spans="1:18" x14ac:dyDescent="0.35">
      <c r="A36" s="1">
        <v>36</v>
      </c>
      <c r="C36" s="3" t="s">
        <v>49</v>
      </c>
      <c r="D36" t="s">
        <v>111</v>
      </c>
      <c r="E36" t="s">
        <v>133</v>
      </c>
      <c r="G36" t="s">
        <v>218</v>
      </c>
      <c r="H36" t="s">
        <v>219</v>
      </c>
      <c r="I36" t="s">
        <v>172</v>
      </c>
      <c r="L36" s="14">
        <f>162*0.75</f>
        <v>121.5</v>
      </c>
      <c r="M36" s="14">
        <v>112</v>
      </c>
      <c r="N36" s="14"/>
      <c r="O36" s="14">
        <v>100</v>
      </c>
      <c r="P36" s="14">
        <v>136</v>
      </c>
      <c r="Q36" s="14">
        <v>111.1</v>
      </c>
      <c r="R36" s="14">
        <f>3556/40</f>
        <v>88.9</v>
      </c>
    </row>
    <row r="37" spans="1:18" x14ac:dyDescent="0.35">
      <c r="A37" s="1">
        <v>37</v>
      </c>
      <c r="B37" t="s">
        <v>12</v>
      </c>
      <c r="C37" s="3" t="s">
        <v>50</v>
      </c>
      <c r="D37" t="s">
        <v>112</v>
      </c>
      <c r="E37" t="s">
        <v>133</v>
      </c>
      <c r="F37" t="s">
        <v>152</v>
      </c>
      <c r="G37" t="s">
        <v>218</v>
      </c>
      <c r="H37" t="s">
        <v>219</v>
      </c>
      <c r="I37" t="s">
        <v>172</v>
      </c>
      <c r="L37" s="14">
        <v>94</v>
      </c>
      <c r="M37" s="14">
        <v>95</v>
      </c>
      <c r="N37" s="14">
        <v>95</v>
      </c>
      <c r="O37" s="14"/>
      <c r="P37" s="14">
        <v>94</v>
      </c>
      <c r="Q37" s="14"/>
      <c r="R37" s="14">
        <v>60</v>
      </c>
    </row>
    <row r="38" spans="1:18" x14ac:dyDescent="0.35">
      <c r="A38" s="1">
        <v>38</v>
      </c>
      <c r="B38" t="s">
        <v>12</v>
      </c>
      <c r="C38" s="3" t="s">
        <v>51</v>
      </c>
      <c r="D38" t="s">
        <v>112</v>
      </c>
      <c r="E38" t="s">
        <v>129</v>
      </c>
      <c r="F38" t="s">
        <v>153</v>
      </c>
      <c r="G38" t="s">
        <v>218</v>
      </c>
      <c r="H38" t="s">
        <v>219</v>
      </c>
      <c r="I38" t="s">
        <v>172</v>
      </c>
      <c r="L38" s="14">
        <f>1284/6</f>
        <v>214</v>
      </c>
      <c r="M38" s="14">
        <v>231</v>
      </c>
      <c r="N38" s="14">
        <f>1356/6</f>
        <v>226</v>
      </c>
      <c r="O38" s="14">
        <f>956/6</f>
        <v>159.33333333333334</v>
      </c>
      <c r="P38" s="14">
        <f>257*0.8</f>
        <v>205.60000000000002</v>
      </c>
      <c r="Q38" s="14">
        <v>172</v>
      </c>
      <c r="R38" s="14">
        <f>1160/6</f>
        <v>193.33333333333334</v>
      </c>
    </row>
    <row r="39" spans="1:18" x14ac:dyDescent="0.35">
      <c r="A39" s="1">
        <v>39</v>
      </c>
      <c r="B39" t="s">
        <v>12</v>
      </c>
      <c r="C39" s="3" t="s">
        <v>52</v>
      </c>
      <c r="D39" t="s">
        <v>112</v>
      </c>
      <c r="E39" t="s">
        <v>134</v>
      </c>
      <c r="F39" t="s">
        <v>153</v>
      </c>
      <c r="G39" t="s">
        <v>218</v>
      </c>
      <c r="H39" t="s">
        <v>219</v>
      </c>
      <c r="I39" t="s">
        <v>172</v>
      </c>
      <c r="L39" s="14">
        <v>335</v>
      </c>
      <c r="M39" s="14">
        <v>177</v>
      </c>
      <c r="N39" s="14">
        <v>328</v>
      </c>
      <c r="O39" s="14">
        <v>227</v>
      </c>
      <c r="P39" s="14">
        <f>329*0.8</f>
        <v>263.2</v>
      </c>
      <c r="Q39" s="14">
        <v>227</v>
      </c>
      <c r="R39" s="14"/>
    </row>
    <row r="40" spans="1:18" x14ac:dyDescent="0.35">
      <c r="A40" s="1">
        <v>40</v>
      </c>
      <c r="B40" t="s">
        <v>12</v>
      </c>
      <c r="C40" s="3" t="s">
        <v>53</v>
      </c>
      <c r="D40" t="s">
        <v>112</v>
      </c>
      <c r="E40" t="s">
        <v>134</v>
      </c>
      <c r="F40" t="s">
        <v>154</v>
      </c>
      <c r="G40" t="s">
        <v>218</v>
      </c>
      <c r="H40" t="s">
        <v>219</v>
      </c>
      <c r="I40" t="s">
        <v>172</v>
      </c>
      <c r="L40" s="14">
        <v>335</v>
      </c>
      <c r="M40" s="14">
        <v>251</v>
      </c>
      <c r="N40" s="14">
        <v>328</v>
      </c>
      <c r="O40" s="14">
        <v>227</v>
      </c>
      <c r="P40" s="14">
        <v>263</v>
      </c>
      <c r="Q40" s="14">
        <v>227</v>
      </c>
      <c r="R40" s="14"/>
    </row>
    <row r="41" spans="1:18" x14ac:dyDescent="0.35">
      <c r="A41" s="1">
        <v>41</v>
      </c>
      <c r="B41" t="s">
        <v>12</v>
      </c>
      <c r="C41" s="3" t="s">
        <v>54</v>
      </c>
      <c r="D41" t="s">
        <v>112</v>
      </c>
      <c r="E41" t="s">
        <v>134</v>
      </c>
      <c r="F41" t="s">
        <v>152</v>
      </c>
      <c r="G41" t="s">
        <v>218</v>
      </c>
      <c r="H41" t="s">
        <v>219</v>
      </c>
      <c r="I41" t="s">
        <v>172</v>
      </c>
      <c r="L41" s="14">
        <v>335</v>
      </c>
      <c r="M41" s="14">
        <v>251</v>
      </c>
      <c r="N41" s="14">
        <v>328</v>
      </c>
      <c r="O41" s="14">
        <v>227</v>
      </c>
      <c r="P41" s="14">
        <v>263</v>
      </c>
      <c r="Q41" s="14">
        <v>227</v>
      </c>
      <c r="R41" s="14"/>
    </row>
    <row r="42" spans="1:18" x14ac:dyDescent="0.35">
      <c r="A42" s="1">
        <v>42</v>
      </c>
      <c r="B42" t="s">
        <v>13</v>
      </c>
      <c r="C42" s="3" t="s">
        <v>55</v>
      </c>
      <c r="D42" t="s">
        <v>112</v>
      </c>
      <c r="E42" t="s">
        <v>129</v>
      </c>
      <c r="F42" t="s">
        <v>155</v>
      </c>
      <c r="G42" t="s">
        <v>218</v>
      </c>
      <c r="H42" t="s">
        <v>219</v>
      </c>
      <c r="I42" t="s">
        <v>172</v>
      </c>
      <c r="L42" s="14">
        <f>1417/6</f>
        <v>236.16666666666666</v>
      </c>
      <c r="M42" s="14">
        <v>177</v>
      </c>
      <c r="N42" s="14">
        <v>226</v>
      </c>
      <c r="O42" s="14">
        <v>159</v>
      </c>
      <c r="P42" s="14">
        <v>205</v>
      </c>
      <c r="Q42" s="14">
        <v>172</v>
      </c>
      <c r="R42" s="14">
        <v>193</v>
      </c>
    </row>
    <row r="43" spans="1:18" x14ac:dyDescent="0.35">
      <c r="A43" s="1">
        <v>43</v>
      </c>
      <c r="B43" t="s">
        <v>13</v>
      </c>
      <c r="C43" s="3" t="s">
        <v>56</v>
      </c>
      <c r="D43" t="s">
        <v>112</v>
      </c>
      <c r="E43" t="s">
        <v>134</v>
      </c>
      <c r="F43" t="s">
        <v>155</v>
      </c>
      <c r="G43" t="s">
        <v>218</v>
      </c>
      <c r="H43" t="s">
        <v>219</v>
      </c>
      <c r="I43" t="s">
        <v>172</v>
      </c>
      <c r="L43" s="14">
        <v>335</v>
      </c>
      <c r="M43" s="14">
        <v>251</v>
      </c>
      <c r="N43" s="14">
        <v>328</v>
      </c>
      <c r="O43" s="14">
        <v>227</v>
      </c>
      <c r="P43" s="14">
        <v>263</v>
      </c>
      <c r="Q43" s="14">
        <v>227</v>
      </c>
      <c r="R43" s="14"/>
    </row>
    <row r="44" spans="1:18" x14ac:dyDescent="0.35">
      <c r="A44" s="1">
        <v>44</v>
      </c>
      <c r="B44" t="s">
        <v>12</v>
      </c>
      <c r="C44" s="3" t="s">
        <v>57</v>
      </c>
      <c r="D44" t="s">
        <v>112</v>
      </c>
      <c r="E44" t="s">
        <v>129</v>
      </c>
      <c r="F44" t="s">
        <v>156</v>
      </c>
      <c r="G44" t="s">
        <v>218</v>
      </c>
      <c r="H44" t="s">
        <v>219</v>
      </c>
      <c r="I44" t="s">
        <v>172</v>
      </c>
      <c r="L44" s="14">
        <v>236</v>
      </c>
      <c r="M44" s="14">
        <f>236*0.75</f>
        <v>177</v>
      </c>
      <c r="N44" s="14">
        <v>226</v>
      </c>
      <c r="O44" s="14">
        <v>159</v>
      </c>
      <c r="P44" s="14">
        <v>205</v>
      </c>
      <c r="Q44" s="14">
        <v>172</v>
      </c>
      <c r="R44" s="14">
        <v>193</v>
      </c>
    </row>
    <row r="45" spans="1:18" x14ac:dyDescent="0.35">
      <c r="A45" s="1">
        <v>45</v>
      </c>
      <c r="B45" t="s">
        <v>12</v>
      </c>
      <c r="C45" s="3" t="s">
        <v>58</v>
      </c>
      <c r="D45" t="s">
        <v>112</v>
      </c>
      <c r="E45" t="s">
        <v>134</v>
      </c>
      <c r="F45" t="s">
        <v>156</v>
      </c>
      <c r="G45" t="s">
        <v>218</v>
      </c>
      <c r="H45" t="s">
        <v>219</v>
      </c>
      <c r="I45" t="s">
        <v>172</v>
      </c>
      <c r="L45" s="14">
        <v>335</v>
      </c>
      <c r="M45" s="14">
        <v>251</v>
      </c>
      <c r="N45" s="14">
        <v>328</v>
      </c>
      <c r="O45" s="14">
        <v>227</v>
      </c>
      <c r="P45" s="14">
        <v>263</v>
      </c>
      <c r="Q45" s="14">
        <v>227</v>
      </c>
      <c r="R45" s="14"/>
    </row>
    <row r="46" spans="1:18" x14ac:dyDescent="0.35">
      <c r="A46" s="1">
        <v>46</v>
      </c>
      <c r="B46" t="s">
        <v>13</v>
      </c>
      <c r="C46" s="3" t="s">
        <v>59</v>
      </c>
      <c r="D46" t="s">
        <v>113</v>
      </c>
      <c r="E46" t="s">
        <v>129</v>
      </c>
      <c r="F46" t="s">
        <v>157</v>
      </c>
      <c r="G46" t="s">
        <v>218</v>
      </c>
      <c r="H46" t="s">
        <v>219</v>
      </c>
      <c r="I46" t="s">
        <v>172</v>
      </c>
      <c r="L46" s="14"/>
      <c r="M46" s="14"/>
      <c r="N46" s="14"/>
      <c r="O46" s="14"/>
      <c r="P46" s="14"/>
      <c r="Q46" s="14">
        <v>80</v>
      </c>
      <c r="R46" s="14"/>
    </row>
    <row r="47" spans="1:18" x14ac:dyDescent="0.35">
      <c r="A47" s="1">
        <v>47</v>
      </c>
      <c r="B47" t="s">
        <v>12</v>
      </c>
      <c r="C47" s="3" t="s">
        <v>60</v>
      </c>
      <c r="D47" t="s">
        <v>113</v>
      </c>
      <c r="E47" t="s">
        <v>129</v>
      </c>
      <c r="F47" t="s">
        <v>158</v>
      </c>
      <c r="G47" t="s">
        <v>218</v>
      </c>
      <c r="H47" t="s">
        <v>219</v>
      </c>
      <c r="I47" t="s">
        <v>172</v>
      </c>
      <c r="L47" s="14"/>
      <c r="M47" s="14"/>
      <c r="N47" s="14"/>
      <c r="O47" s="14">
        <f>580/6</f>
        <v>96.666666666666671</v>
      </c>
      <c r="P47" s="14"/>
      <c r="Q47" s="14">
        <v>82</v>
      </c>
      <c r="R47" s="14">
        <f>600/6</f>
        <v>100</v>
      </c>
    </row>
    <row r="48" spans="1:18" x14ac:dyDescent="0.35">
      <c r="A48" s="1">
        <v>48</v>
      </c>
      <c r="B48" t="s">
        <v>12</v>
      </c>
      <c r="C48" s="3" t="s">
        <v>61</v>
      </c>
      <c r="D48" t="s">
        <v>113</v>
      </c>
      <c r="E48" t="s">
        <v>130</v>
      </c>
      <c r="F48" t="s">
        <v>151</v>
      </c>
      <c r="G48" t="s">
        <v>218</v>
      </c>
      <c r="H48" t="s">
        <v>219</v>
      </c>
      <c r="I48" t="s">
        <v>172</v>
      </c>
      <c r="L48" s="14">
        <v>80</v>
      </c>
      <c r="M48" s="14">
        <v>80</v>
      </c>
      <c r="N48" s="14"/>
      <c r="O48" s="14"/>
      <c r="P48" s="14">
        <v>80</v>
      </c>
      <c r="Q48" s="14"/>
      <c r="R48" s="14"/>
    </row>
    <row r="49" spans="1:18" x14ac:dyDescent="0.35">
      <c r="A49" s="1">
        <v>49</v>
      </c>
      <c r="B49" t="s">
        <v>13</v>
      </c>
      <c r="C49" s="3" t="s">
        <v>62</v>
      </c>
      <c r="D49" t="s">
        <v>113</v>
      </c>
      <c r="E49" t="s">
        <v>129</v>
      </c>
      <c r="F49" t="s">
        <v>151</v>
      </c>
      <c r="G49" t="s">
        <v>218</v>
      </c>
      <c r="H49" t="s">
        <v>219</v>
      </c>
      <c r="I49" t="s">
        <v>172</v>
      </c>
      <c r="L49" s="14">
        <v>94</v>
      </c>
      <c r="M49" s="14">
        <v>90</v>
      </c>
      <c r="N49" s="14">
        <v>90</v>
      </c>
      <c r="O49" s="14">
        <v>89</v>
      </c>
      <c r="P49" s="14">
        <v>90</v>
      </c>
      <c r="Q49" s="14">
        <v>90</v>
      </c>
      <c r="R49" s="14">
        <v>100</v>
      </c>
    </row>
    <row r="50" spans="1:18" x14ac:dyDescent="0.35">
      <c r="A50" s="1">
        <v>50</v>
      </c>
      <c r="B50" t="s">
        <v>12</v>
      </c>
      <c r="C50" s="3" t="s">
        <v>63</v>
      </c>
      <c r="D50" t="s">
        <v>113</v>
      </c>
      <c r="E50" t="s">
        <v>129</v>
      </c>
      <c r="F50" t="s">
        <v>159</v>
      </c>
      <c r="G50" t="s">
        <v>218</v>
      </c>
      <c r="H50" t="s">
        <v>219</v>
      </c>
      <c r="I50" t="s">
        <v>172</v>
      </c>
      <c r="L50" s="14">
        <v>125</v>
      </c>
      <c r="M50" s="14">
        <v>115</v>
      </c>
      <c r="N50" s="14">
        <v>115</v>
      </c>
      <c r="O50" s="14">
        <f>533/6</f>
        <v>88.833333333333329</v>
      </c>
      <c r="P50" s="14">
        <v>115</v>
      </c>
      <c r="Q50" s="14">
        <v>89</v>
      </c>
      <c r="R50" s="14">
        <v>100</v>
      </c>
    </row>
    <row r="51" spans="1:18" x14ac:dyDescent="0.35">
      <c r="A51" s="1">
        <v>51</v>
      </c>
      <c r="B51" t="s">
        <v>12</v>
      </c>
      <c r="C51" s="3" t="s">
        <v>64</v>
      </c>
      <c r="D51" t="s">
        <v>113</v>
      </c>
      <c r="E51" t="s">
        <v>129</v>
      </c>
      <c r="F51" t="s">
        <v>160</v>
      </c>
      <c r="G51" t="s">
        <v>218</v>
      </c>
      <c r="H51" t="s">
        <v>219</v>
      </c>
      <c r="I51" t="s">
        <v>172</v>
      </c>
      <c r="L51" s="14">
        <v>125</v>
      </c>
      <c r="M51" s="14">
        <f>693/6</f>
        <v>115.5</v>
      </c>
      <c r="N51" s="14"/>
      <c r="O51" s="14">
        <v>88</v>
      </c>
      <c r="P51" s="14">
        <f>636/6</f>
        <v>106</v>
      </c>
      <c r="Q51" s="14"/>
      <c r="R51" s="14"/>
    </row>
    <row r="52" spans="1:18" x14ac:dyDescent="0.35">
      <c r="A52" s="1">
        <v>52</v>
      </c>
      <c r="C52" s="3" t="s">
        <v>65</v>
      </c>
      <c r="D52" t="s">
        <v>113</v>
      </c>
      <c r="E52" t="s">
        <v>129</v>
      </c>
      <c r="F52" t="s">
        <v>161</v>
      </c>
      <c r="G52" t="s">
        <v>218</v>
      </c>
      <c r="H52" t="s">
        <v>219</v>
      </c>
      <c r="I52" t="s">
        <v>172</v>
      </c>
      <c r="L52" s="14">
        <f>828/6</f>
        <v>138</v>
      </c>
      <c r="M52" s="14">
        <v>115</v>
      </c>
      <c r="N52" s="14">
        <v>115</v>
      </c>
      <c r="O52" s="14">
        <v>88</v>
      </c>
      <c r="P52" s="14">
        <v>106</v>
      </c>
      <c r="Q52" s="14">
        <v>106</v>
      </c>
      <c r="R52" s="14"/>
    </row>
    <row r="53" spans="1:18" x14ac:dyDescent="0.35">
      <c r="A53" s="1">
        <v>53</v>
      </c>
      <c r="B53" t="s">
        <v>13</v>
      </c>
      <c r="C53" s="3" t="s">
        <v>66</v>
      </c>
      <c r="D53" t="s">
        <v>114</v>
      </c>
      <c r="E53" t="s">
        <v>129</v>
      </c>
      <c r="G53" t="s">
        <v>218</v>
      </c>
      <c r="H53" t="s">
        <v>219</v>
      </c>
      <c r="I53" t="s">
        <v>172</v>
      </c>
      <c r="L53" s="14">
        <f>1750/12</f>
        <v>145.83333333333334</v>
      </c>
      <c r="M53" s="14">
        <f>1300/12</f>
        <v>108.33333333333333</v>
      </c>
      <c r="N53" s="14">
        <v>205</v>
      </c>
      <c r="O53" s="14">
        <f>683/6</f>
        <v>113.83333333333333</v>
      </c>
      <c r="P53" s="14">
        <f>1300/12</f>
        <v>108.33333333333333</v>
      </c>
      <c r="Q53" s="14">
        <v>122</v>
      </c>
      <c r="R53" s="14">
        <f>990/6</f>
        <v>165</v>
      </c>
    </row>
    <row r="54" spans="1:18" x14ac:dyDescent="0.35">
      <c r="A54" s="1">
        <v>54</v>
      </c>
      <c r="B54" t="s">
        <v>12</v>
      </c>
      <c r="C54" s="3" t="s">
        <v>67</v>
      </c>
      <c r="D54" t="s">
        <v>114</v>
      </c>
      <c r="E54" t="s">
        <v>129</v>
      </c>
      <c r="F54" t="s">
        <v>162</v>
      </c>
      <c r="G54" t="s">
        <v>218</v>
      </c>
      <c r="H54" t="s">
        <v>219</v>
      </c>
      <c r="I54" t="s">
        <v>172</v>
      </c>
      <c r="L54" s="14">
        <v>145</v>
      </c>
      <c r="M54" s="14">
        <v>108</v>
      </c>
      <c r="N54">
        <f>1230/6</f>
        <v>205</v>
      </c>
      <c r="O54" s="14">
        <v>113</v>
      </c>
      <c r="P54" s="14">
        <v>108</v>
      </c>
      <c r="Q54" s="14">
        <v>122</v>
      </c>
      <c r="R54" s="14">
        <v>165</v>
      </c>
    </row>
    <row r="55" spans="1:18" x14ac:dyDescent="0.35">
      <c r="A55" s="1">
        <v>55</v>
      </c>
      <c r="B55" t="s">
        <v>12</v>
      </c>
      <c r="C55" s="3" t="s">
        <v>68</v>
      </c>
      <c r="D55" t="s">
        <v>114</v>
      </c>
      <c r="E55" t="s">
        <v>131</v>
      </c>
      <c r="G55" t="s">
        <v>218</v>
      </c>
      <c r="H55" t="s">
        <v>219</v>
      </c>
      <c r="I55" t="s">
        <v>172</v>
      </c>
      <c r="L55" s="14">
        <f>142*0.75</f>
        <v>106.5</v>
      </c>
      <c r="M55" s="14">
        <v>128</v>
      </c>
      <c r="N55" s="14">
        <v>149</v>
      </c>
      <c r="O55" s="14"/>
      <c r="P55" s="14">
        <v>107</v>
      </c>
      <c r="Q55" s="14">
        <v>110</v>
      </c>
      <c r="R55" s="14"/>
    </row>
    <row r="56" spans="1:18" x14ac:dyDescent="0.35">
      <c r="A56" s="1">
        <v>56</v>
      </c>
      <c r="B56" t="s">
        <v>14</v>
      </c>
      <c r="C56" s="3" t="s">
        <v>69</v>
      </c>
      <c r="D56" t="s">
        <v>115</v>
      </c>
      <c r="E56" t="s">
        <v>121</v>
      </c>
      <c r="F56" t="s">
        <v>142</v>
      </c>
      <c r="G56" t="s">
        <v>218</v>
      </c>
      <c r="H56" t="s">
        <v>219</v>
      </c>
      <c r="I56" t="s">
        <v>172</v>
      </c>
      <c r="L56" s="14">
        <v>118</v>
      </c>
      <c r="M56" s="14">
        <v>108</v>
      </c>
      <c r="N56" s="14">
        <v>114</v>
      </c>
      <c r="O56" s="14">
        <v>114</v>
      </c>
      <c r="P56" s="14">
        <v>108</v>
      </c>
      <c r="Q56" s="14">
        <v>111</v>
      </c>
      <c r="R56" s="14">
        <v>116</v>
      </c>
    </row>
    <row r="57" spans="1:18" x14ac:dyDescent="0.35">
      <c r="A57" s="1">
        <v>57</v>
      </c>
      <c r="B57" t="s">
        <v>14</v>
      </c>
      <c r="C57" s="3" t="s">
        <v>70</v>
      </c>
      <c r="D57" t="s">
        <v>115</v>
      </c>
      <c r="E57" t="s">
        <v>135</v>
      </c>
      <c r="F57" t="s">
        <v>142</v>
      </c>
      <c r="G57" t="s">
        <v>218</v>
      </c>
      <c r="H57" t="s">
        <v>219</v>
      </c>
      <c r="I57" t="s">
        <v>172</v>
      </c>
      <c r="L57" s="14">
        <v>243</v>
      </c>
      <c r="M57" s="14">
        <f>226*0.75</f>
        <v>169.5</v>
      </c>
      <c r="N57" s="14">
        <v>178</v>
      </c>
      <c r="O57" s="14">
        <v>144</v>
      </c>
      <c r="P57" s="14">
        <f>226*0.75</f>
        <v>169.5</v>
      </c>
      <c r="Q57" s="14">
        <v>190</v>
      </c>
      <c r="R57" s="14"/>
    </row>
    <row r="58" spans="1:18" x14ac:dyDescent="0.35">
      <c r="A58" s="1">
        <v>58</v>
      </c>
      <c r="B58" t="s">
        <v>12</v>
      </c>
      <c r="C58" s="3" t="s">
        <v>71</v>
      </c>
      <c r="D58" t="s">
        <v>115</v>
      </c>
      <c r="E58" t="s">
        <v>122</v>
      </c>
      <c r="F58" t="s">
        <v>142</v>
      </c>
      <c r="G58" t="s">
        <v>218</v>
      </c>
      <c r="H58" t="s">
        <v>219</v>
      </c>
      <c r="I58" t="s">
        <v>172</v>
      </c>
      <c r="L58" s="14">
        <v>83</v>
      </c>
      <c r="M58" s="14">
        <v>78</v>
      </c>
      <c r="N58" s="14">
        <v>70</v>
      </c>
      <c r="O58" s="14">
        <v>68</v>
      </c>
      <c r="P58" s="14">
        <v>78</v>
      </c>
      <c r="Q58" s="14">
        <v>66</v>
      </c>
      <c r="R58" s="14">
        <v>56.42</v>
      </c>
    </row>
    <row r="59" spans="1:18" x14ac:dyDescent="0.35">
      <c r="A59" s="1">
        <v>59</v>
      </c>
      <c r="B59" t="s">
        <v>12</v>
      </c>
      <c r="C59" s="3" t="s">
        <v>72</v>
      </c>
      <c r="D59" t="s">
        <v>115</v>
      </c>
      <c r="E59" t="s">
        <v>130</v>
      </c>
      <c r="F59" t="s">
        <v>142</v>
      </c>
      <c r="G59" t="s">
        <v>218</v>
      </c>
      <c r="H59" t="s">
        <v>219</v>
      </c>
      <c r="I59" t="s">
        <v>172</v>
      </c>
      <c r="L59" s="14">
        <v>73</v>
      </c>
      <c r="M59" s="14">
        <v>68</v>
      </c>
      <c r="N59" s="14">
        <v>43</v>
      </c>
      <c r="O59" s="14">
        <v>65</v>
      </c>
      <c r="P59" s="14">
        <v>68</v>
      </c>
      <c r="Q59" s="14"/>
      <c r="R59" s="14">
        <f>315/6</f>
        <v>52.5</v>
      </c>
    </row>
    <row r="60" spans="1:18" x14ac:dyDescent="0.35">
      <c r="A60" s="1">
        <v>60</v>
      </c>
      <c r="B60" t="s">
        <v>14</v>
      </c>
      <c r="C60" s="3" t="s">
        <v>73</v>
      </c>
      <c r="D60" t="s">
        <v>115</v>
      </c>
      <c r="E60" t="s">
        <v>121</v>
      </c>
      <c r="F60" t="s">
        <v>163</v>
      </c>
      <c r="G60" t="s">
        <v>218</v>
      </c>
      <c r="H60" t="s">
        <v>219</v>
      </c>
      <c r="I60" t="s">
        <v>172</v>
      </c>
      <c r="L60" s="14">
        <v>145</v>
      </c>
      <c r="M60" s="14">
        <v>145</v>
      </c>
      <c r="N60" s="14">
        <v>145</v>
      </c>
      <c r="O60" s="14">
        <v>149</v>
      </c>
      <c r="P60" s="14">
        <v>145</v>
      </c>
      <c r="Q60" s="14">
        <v>105</v>
      </c>
      <c r="R60" s="14">
        <v>132</v>
      </c>
    </row>
    <row r="61" spans="1:18" x14ac:dyDescent="0.35">
      <c r="A61" s="1">
        <v>61</v>
      </c>
      <c r="B61" t="s">
        <v>14</v>
      </c>
      <c r="C61" s="3" t="s">
        <v>74</v>
      </c>
      <c r="D61" t="s">
        <v>115</v>
      </c>
      <c r="E61" t="s">
        <v>135</v>
      </c>
      <c r="F61" t="s">
        <v>163</v>
      </c>
      <c r="G61" t="s">
        <v>218</v>
      </c>
      <c r="H61" t="s">
        <v>219</v>
      </c>
      <c r="I61" t="s">
        <v>172</v>
      </c>
      <c r="L61" s="14">
        <v>243</v>
      </c>
      <c r="M61" s="14">
        <v>226</v>
      </c>
      <c r="N61" s="14">
        <v>165</v>
      </c>
      <c r="O61" s="14">
        <v>158</v>
      </c>
      <c r="P61" s="14">
        <v>226</v>
      </c>
      <c r="Q61" s="14">
        <v>153</v>
      </c>
      <c r="R61" s="14"/>
    </row>
    <row r="62" spans="1:18" x14ac:dyDescent="0.35">
      <c r="A62" s="1">
        <v>62</v>
      </c>
      <c r="B62" t="s">
        <v>12</v>
      </c>
      <c r="C62" s="3" t="s">
        <v>75</v>
      </c>
      <c r="D62" t="s">
        <v>115</v>
      </c>
      <c r="E62" t="s">
        <v>122</v>
      </c>
      <c r="F62" t="s">
        <v>163</v>
      </c>
      <c r="G62" t="s">
        <v>218</v>
      </c>
      <c r="H62" t="s">
        <v>219</v>
      </c>
      <c r="I62" t="s">
        <v>172</v>
      </c>
      <c r="L62" s="14">
        <v>83</v>
      </c>
      <c r="M62" s="14">
        <v>78</v>
      </c>
      <c r="N62" s="14"/>
      <c r="O62" s="14">
        <v>59</v>
      </c>
      <c r="P62" s="14">
        <v>78</v>
      </c>
      <c r="Q62" s="14">
        <v>66</v>
      </c>
      <c r="R62" s="14">
        <f>677/12</f>
        <v>56.416666666666664</v>
      </c>
    </row>
    <row r="63" spans="1:18" x14ac:dyDescent="0.35">
      <c r="A63" s="1">
        <v>63</v>
      </c>
      <c r="B63" t="s">
        <v>12</v>
      </c>
      <c r="C63" s="3" t="s">
        <v>76</v>
      </c>
      <c r="D63" t="s">
        <v>115</v>
      </c>
      <c r="E63" t="s">
        <v>130</v>
      </c>
      <c r="F63" t="s">
        <v>163</v>
      </c>
      <c r="G63" t="s">
        <v>218</v>
      </c>
      <c r="H63" t="s">
        <v>219</v>
      </c>
      <c r="I63" t="s">
        <v>172</v>
      </c>
      <c r="L63" s="14">
        <v>73</v>
      </c>
      <c r="M63" s="14">
        <v>68</v>
      </c>
      <c r="N63" s="14">
        <v>65</v>
      </c>
      <c r="O63" s="14"/>
      <c r="P63" s="14">
        <v>68</v>
      </c>
      <c r="Q63" s="14"/>
      <c r="R63" s="14"/>
    </row>
    <row r="64" spans="1:18" x14ac:dyDescent="0.35">
      <c r="A64" s="1">
        <v>64</v>
      </c>
      <c r="B64" t="s">
        <v>12</v>
      </c>
      <c r="C64" s="3" t="s">
        <v>77</v>
      </c>
      <c r="D64" t="s">
        <v>115</v>
      </c>
      <c r="E64" t="s">
        <v>136</v>
      </c>
      <c r="F64" t="s">
        <v>142</v>
      </c>
      <c r="G64" t="s">
        <v>218</v>
      </c>
      <c r="H64" t="s">
        <v>219</v>
      </c>
      <c r="I64" t="s">
        <v>172</v>
      </c>
      <c r="L64" s="14">
        <f>234*0.75</f>
        <v>175.5</v>
      </c>
      <c r="M64" s="14">
        <f>234*0.75</f>
        <v>175.5</v>
      </c>
      <c r="N64" s="14"/>
      <c r="O64" s="14">
        <v>219</v>
      </c>
      <c r="P64" s="14">
        <f>234*0.75</f>
        <v>175.5</v>
      </c>
      <c r="Q64" s="14">
        <v>209</v>
      </c>
      <c r="R64" s="14"/>
    </row>
    <row r="65" spans="1:18" x14ac:dyDescent="0.35">
      <c r="A65" s="1">
        <v>65</v>
      </c>
      <c r="B65" t="s">
        <v>12</v>
      </c>
      <c r="C65" s="3" t="s">
        <v>78</v>
      </c>
      <c r="D65" t="s">
        <v>116</v>
      </c>
      <c r="E65" t="s">
        <v>121</v>
      </c>
      <c r="F65" t="s">
        <v>164</v>
      </c>
      <c r="G65" t="s">
        <v>218</v>
      </c>
      <c r="H65" t="s">
        <v>219</v>
      </c>
      <c r="I65" t="s">
        <v>172</v>
      </c>
      <c r="L65" s="14">
        <v>144</v>
      </c>
      <c r="M65" s="14">
        <v>105</v>
      </c>
      <c r="N65" s="14">
        <v>105</v>
      </c>
      <c r="O65" s="14">
        <v>105</v>
      </c>
      <c r="P65" s="14">
        <v>105</v>
      </c>
      <c r="Q65" s="14">
        <v>105</v>
      </c>
      <c r="R65" s="14"/>
    </row>
    <row r="66" spans="1:18" x14ac:dyDescent="0.35">
      <c r="A66" s="1">
        <v>66</v>
      </c>
      <c r="B66" t="s">
        <v>12</v>
      </c>
      <c r="C66" s="3" t="s">
        <v>79</v>
      </c>
      <c r="D66" t="s">
        <v>116</v>
      </c>
      <c r="E66" t="s">
        <v>135</v>
      </c>
      <c r="F66" t="s">
        <v>164</v>
      </c>
      <c r="G66" t="s">
        <v>218</v>
      </c>
      <c r="H66" t="s">
        <v>219</v>
      </c>
      <c r="I66" t="s">
        <v>172</v>
      </c>
      <c r="L66" s="14">
        <v>200</v>
      </c>
      <c r="M66" s="14">
        <v>165</v>
      </c>
      <c r="N66" s="14">
        <v>126</v>
      </c>
      <c r="O66" s="14">
        <v>132</v>
      </c>
      <c r="P66" s="14">
        <v>124</v>
      </c>
      <c r="Q66" s="14">
        <v>135</v>
      </c>
      <c r="R66" s="14"/>
    </row>
    <row r="67" spans="1:18" x14ac:dyDescent="0.35">
      <c r="A67" s="1">
        <v>67</v>
      </c>
      <c r="B67" t="s">
        <v>12</v>
      </c>
      <c r="C67" s="3" t="s">
        <v>80</v>
      </c>
      <c r="D67" t="s">
        <v>116</v>
      </c>
      <c r="E67" t="s">
        <v>122</v>
      </c>
      <c r="F67" t="s">
        <v>164</v>
      </c>
      <c r="G67" t="s">
        <v>218</v>
      </c>
      <c r="H67" t="s">
        <v>219</v>
      </c>
      <c r="I67" t="s">
        <v>172</v>
      </c>
      <c r="L67" s="14">
        <v>68</v>
      </c>
      <c r="M67" s="14">
        <v>51</v>
      </c>
      <c r="N67" s="14">
        <v>60</v>
      </c>
      <c r="O67" s="14"/>
      <c r="P67" s="14">
        <v>55</v>
      </c>
      <c r="Q67" s="14">
        <v>56</v>
      </c>
      <c r="R67" s="14"/>
    </row>
    <row r="68" spans="1:18" x14ac:dyDescent="0.35">
      <c r="A68" s="1">
        <v>68</v>
      </c>
      <c r="B68" t="s">
        <v>14</v>
      </c>
      <c r="C68" s="3" t="s">
        <v>81</v>
      </c>
      <c r="D68" t="s">
        <v>116</v>
      </c>
      <c r="E68" t="s">
        <v>121</v>
      </c>
      <c r="F68" t="s">
        <v>165</v>
      </c>
      <c r="G68" t="s">
        <v>218</v>
      </c>
      <c r="H68" t="s">
        <v>219</v>
      </c>
      <c r="I68" t="s">
        <v>172</v>
      </c>
      <c r="L68" s="14">
        <v>144</v>
      </c>
      <c r="M68" s="14">
        <v>105</v>
      </c>
      <c r="N68" s="14">
        <v>105</v>
      </c>
      <c r="O68" s="14">
        <v>105</v>
      </c>
      <c r="P68" s="14">
        <v>105</v>
      </c>
      <c r="Q68" s="14">
        <v>100</v>
      </c>
      <c r="R68" s="14"/>
    </row>
    <row r="69" spans="1:18" x14ac:dyDescent="0.35">
      <c r="A69" s="1">
        <v>69</v>
      </c>
      <c r="B69" t="s">
        <v>12</v>
      </c>
      <c r="C69" s="3" t="s">
        <v>82</v>
      </c>
      <c r="D69" t="s">
        <v>116</v>
      </c>
      <c r="E69" t="s">
        <v>135</v>
      </c>
      <c r="F69" t="s">
        <v>165</v>
      </c>
      <c r="G69" t="s">
        <v>218</v>
      </c>
      <c r="H69" t="s">
        <v>219</v>
      </c>
      <c r="I69" t="s">
        <v>172</v>
      </c>
      <c r="L69" s="14">
        <v>200</v>
      </c>
      <c r="M69" s="14">
        <v>165</v>
      </c>
      <c r="N69" s="14">
        <v>126</v>
      </c>
      <c r="O69" s="14">
        <v>132</v>
      </c>
      <c r="P69" s="14">
        <v>124</v>
      </c>
      <c r="Q69" s="14">
        <v>135</v>
      </c>
      <c r="R69" s="14"/>
    </row>
    <row r="70" spans="1:18" x14ac:dyDescent="0.35">
      <c r="A70" s="1">
        <v>70</v>
      </c>
      <c r="B70" t="s">
        <v>12</v>
      </c>
      <c r="C70" s="3" t="s">
        <v>83</v>
      </c>
      <c r="D70" t="s">
        <v>116</v>
      </c>
      <c r="E70" t="s">
        <v>122</v>
      </c>
      <c r="F70" t="s">
        <v>165</v>
      </c>
      <c r="G70" t="s">
        <v>218</v>
      </c>
      <c r="H70" t="s">
        <v>219</v>
      </c>
      <c r="I70" t="s">
        <v>172</v>
      </c>
      <c r="L70" s="14">
        <v>68</v>
      </c>
      <c r="M70" s="14">
        <v>51</v>
      </c>
      <c r="N70" s="14">
        <v>60</v>
      </c>
      <c r="O70" s="14">
        <v>55</v>
      </c>
      <c r="P70" s="14">
        <v>55</v>
      </c>
      <c r="Q70" s="14">
        <v>56</v>
      </c>
      <c r="R70" s="14"/>
    </row>
    <row r="71" spans="1:18" x14ac:dyDescent="0.35">
      <c r="A71" s="1">
        <v>71</v>
      </c>
      <c r="B71" t="s">
        <v>14</v>
      </c>
      <c r="C71" s="3" t="s">
        <v>84</v>
      </c>
      <c r="D71" t="s">
        <v>117</v>
      </c>
      <c r="E71" t="s">
        <v>121</v>
      </c>
      <c r="F71" t="s">
        <v>141</v>
      </c>
      <c r="G71" t="s">
        <v>218</v>
      </c>
      <c r="H71" t="s">
        <v>219</v>
      </c>
      <c r="I71" t="s">
        <v>172</v>
      </c>
      <c r="L71" s="14">
        <v>180</v>
      </c>
      <c r="M71" s="14">
        <v>149</v>
      </c>
      <c r="N71" s="14">
        <v>122</v>
      </c>
      <c r="O71" s="14">
        <v>149</v>
      </c>
      <c r="P71" s="14">
        <v>150</v>
      </c>
      <c r="Q71" s="14">
        <v>114</v>
      </c>
      <c r="R71" s="14">
        <v>124.67</v>
      </c>
    </row>
    <row r="72" spans="1:18" x14ac:dyDescent="0.35">
      <c r="A72" s="1">
        <v>72</v>
      </c>
      <c r="B72" t="s">
        <v>12</v>
      </c>
      <c r="C72" s="3" t="s">
        <v>85</v>
      </c>
      <c r="D72" t="s">
        <v>117</v>
      </c>
      <c r="E72" t="s">
        <v>122</v>
      </c>
      <c r="F72" t="s">
        <v>141</v>
      </c>
      <c r="G72" t="s">
        <v>218</v>
      </c>
      <c r="H72" t="s">
        <v>219</v>
      </c>
      <c r="I72" t="s">
        <v>172</v>
      </c>
      <c r="L72" s="14">
        <v>68</v>
      </c>
      <c r="M72" s="14">
        <v>64</v>
      </c>
      <c r="N72" s="14">
        <v>59</v>
      </c>
      <c r="O72" s="14">
        <v>75</v>
      </c>
      <c r="P72" s="14">
        <v>64</v>
      </c>
      <c r="Q72" s="14">
        <v>66</v>
      </c>
      <c r="R72" s="14"/>
    </row>
    <row r="73" spans="1:18" x14ac:dyDescent="0.35">
      <c r="A73" s="1">
        <v>74</v>
      </c>
      <c r="B73" t="s">
        <v>12</v>
      </c>
      <c r="C73" s="3" t="s">
        <v>86</v>
      </c>
      <c r="D73" t="s">
        <v>117</v>
      </c>
      <c r="E73" t="s">
        <v>121</v>
      </c>
      <c r="F73" t="s">
        <v>166</v>
      </c>
      <c r="G73" t="s">
        <v>218</v>
      </c>
      <c r="H73" t="s">
        <v>219</v>
      </c>
      <c r="I73" t="s">
        <v>172</v>
      </c>
      <c r="L73" s="14">
        <v>180</v>
      </c>
      <c r="M73" s="14">
        <v>149</v>
      </c>
      <c r="N73" s="14">
        <v>122</v>
      </c>
      <c r="O73" s="14">
        <v>149</v>
      </c>
      <c r="P73" s="14">
        <v>150</v>
      </c>
      <c r="Q73" s="14">
        <v>111</v>
      </c>
      <c r="R73" s="14">
        <v>124.67</v>
      </c>
    </row>
    <row r="74" spans="1:18" x14ac:dyDescent="0.35">
      <c r="A74" s="1">
        <v>75</v>
      </c>
      <c r="B74" t="s">
        <v>12</v>
      </c>
      <c r="C74" s="3" t="s">
        <v>87</v>
      </c>
      <c r="D74" t="s">
        <v>117</v>
      </c>
      <c r="E74" t="s">
        <v>133</v>
      </c>
      <c r="F74" t="s">
        <v>141</v>
      </c>
      <c r="G74" t="s">
        <v>218</v>
      </c>
      <c r="H74" t="s">
        <v>219</v>
      </c>
      <c r="I74" t="s">
        <v>172</v>
      </c>
      <c r="L74" s="14">
        <v>60</v>
      </c>
      <c r="M74" s="14">
        <v>49</v>
      </c>
      <c r="N74" s="14">
        <v>53</v>
      </c>
      <c r="O74" s="14">
        <v>53</v>
      </c>
      <c r="P74" s="14">
        <v>49</v>
      </c>
      <c r="Q74" s="14">
        <v>34</v>
      </c>
      <c r="R74" s="14">
        <f>273/6</f>
        <v>45.5</v>
      </c>
    </row>
    <row r="75" spans="1:18" x14ac:dyDescent="0.35">
      <c r="A75" s="1">
        <v>76</v>
      </c>
      <c r="B75" t="s">
        <v>12</v>
      </c>
      <c r="C75" s="3" t="s">
        <v>88</v>
      </c>
      <c r="D75" t="s">
        <v>117</v>
      </c>
      <c r="E75" t="s">
        <v>133</v>
      </c>
      <c r="F75" t="s">
        <v>166</v>
      </c>
      <c r="G75" t="s">
        <v>218</v>
      </c>
      <c r="H75" t="s">
        <v>219</v>
      </c>
      <c r="I75" t="s">
        <v>172</v>
      </c>
      <c r="L75" s="14">
        <v>60</v>
      </c>
      <c r="M75" s="14">
        <v>49</v>
      </c>
      <c r="N75" s="14">
        <v>53</v>
      </c>
      <c r="O75" s="14">
        <v>56</v>
      </c>
      <c r="P75" s="14">
        <v>49</v>
      </c>
      <c r="Q75" s="14"/>
      <c r="R75" s="14">
        <v>45</v>
      </c>
    </row>
    <row r="76" spans="1:18" x14ac:dyDescent="0.35">
      <c r="A76" s="1">
        <v>78</v>
      </c>
      <c r="B76" t="s">
        <v>12</v>
      </c>
      <c r="C76" s="3" t="s">
        <v>89</v>
      </c>
      <c r="D76" t="s">
        <v>118</v>
      </c>
      <c r="E76" t="s">
        <v>130</v>
      </c>
      <c r="F76" t="s">
        <v>167</v>
      </c>
      <c r="G76" t="s">
        <v>218</v>
      </c>
      <c r="H76" t="s">
        <v>219</v>
      </c>
      <c r="I76" t="s">
        <v>172</v>
      </c>
      <c r="L76" s="14"/>
      <c r="M76" s="14"/>
      <c r="N76">
        <v>65</v>
      </c>
      <c r="O76" s="14">
        <v>55</v>
      </c>
      <c r="P76" s="14"/>
      <c r="Q76" s="14">
        <v>58</v>
      </c>
      <c r="R76" s="14">
        <v>56</v>
      </c>
    </row>
    <row r="77" spans="1:18" x14ac:dyDescent="0.35">
      <c r="A77" s="1">
        <v>79</v>
      </c>
      <c r="B77" t="s">
        <v>14</v>
      </c>
      <c r="C77" s="3" t="s">
        <v>90</v>
      </c>
      <c r="D77" t="s">
        <v>118</v>
      </c>
      <c r="E77" t="s">
        <v>121</v>
      </c>
      <c r="F77" t="s">
        <v>167</v>
      </c>
      <c r="G77" t="s">
        <v>218</v>
      </c>
      <c r="H77" t="s">
        <v>219</v>
      </c>
      <c r="I77" t="s">
        <v>172</v>
      </c>
      <c r="L77" s="14">
        <v>118</v>
      </c>
      <c r="M77" s="14">
        <v>114</v>
      </c>
      <c r="N77">
        <v>108.15</v>
      </c>
      <c r="O77" s="14">
        <v>108</v>
      </c>
      <c r="P77" s="14">
        <v>114</v>
      </c>
      <c r="Q77" s="14">
        <v>111</v>
      </c>
      <c r="R77" s="14">
        <v>121</v>
      </c>
    </row>
    <row r="78" spans="1:18" x14ac:dyDescent="0.35">
      <c r="A78" s="1">
        <v>80</v>
      </c>
      <c r="B78" t="s">
        <v>14</v>
      </c>
      <c r="C78" s="3" t="s">
        <v>91</v>
      </c>
      <c r="D78" t="s">
        <v>118</v>
      </c>
      <c r="E78" t="s">
        <v>135</v>
      </c>
      <c r="F78" t="s">
        <v>167</v>
      </c>
      <c r="G78" t="s">
        <v>218</v>
      </c>
      <c r="H78" t="s">
        <v>219</v>
      </c>
      <c r="I78" t="s">
        <v>172</v>
      </c>
      <c r="L78" s="14">
        <v>245</v>
      </c>
      <c r="M78" s="14">
        <f>227*0.75</f>
        <v>170.25</v>
      </c>
      <c r="N78">
        <v>166</v>
      </c>
      <c r="O78" s="14">
        <v>168</v>
      </c>
      <c r="P78" s="14">
        <f>227*0.75</f>
        <v>170.25</v>
      </c>
      <c r="Q78" s="14">
        <v>207</v>
      </c>
      <c r="R78" s="14">
        <v>202</v>
      </c>
    </row>
    <row r="79" spans="1:18" x14ac:dyDescent="0.35">
      <c r="A79" s="1">
        <v>81</v>
      </c>
      <c r="B79" t="s">
        <v>12</v>
      </c>
      <c r="C79" s="3" t="s">
        <v>92</v>
      </c>
      <c r="D79" t="s">
        <v>118</v>
      </c>
      <c r="E79" t="s">
        <v>122</v>
      </c>
      <c r="F79" t="s">
        <v>167</v>
      </c>
      <c r="G79" t="s">
        <v>218</v>
      </c>
      <c r="H79" t="s">
        <v>219</v>
      </c>
      <c r="I79" t="s">
        <v>172</v>
      </c>
      <c r="L79" s="14">
        <v>83</v>
      </c>
      <c r="M79" s="14">
        <v>78</v>
      </c>
      <c r="O79" s="14"/>
      <c r="P79" s="14">
        <v>78</v>
      </c>
      <c r="Q79" s="14">
        <v>70</v>
      </c>
      <c r="R79" s="14"/>
    </row>
    <row r="80" spans="1:18" x14ac:dyDescent="0.35">
      <c r="A80" s="1">
        <v>82</v>
      </c>
      <c r="B80" t="s">
        <v>12</v>
      </c>
      <c r="C80" s="3" t="s">
        <v>93</v>
      </c>
      <c r="D80" t="s">
        <v>118</v>
      </c>
      <c r="E80" t="s">
        <v>130</v>
      </c>
      <c r="F80" t="s">
        <v>168</v>
      </c>
      <c r="G80" t="s">
        <v>218</v>
      </c>
      <c r="H80" t="s">
        <v>219</v>
      </c>
      <c r="I80" t="s">
        <v>172</v>
      </c>
      <c r="L80" s="14">
        <v>73</v>
      </c>
      <c r="M80" s="14">
        <v>68</v>
      </c>
      <c r="N80">
        <v>65</v>
      </c>
      <c r="O80" s="14">
        <v>55</v>
      </c>
      <c r="P80" s="14">
        <v>68</v>
      </c>
      <c r="Q80" s="14"/>
      <c r="R80" s="14">
        <f>339/6</f>
        <v>56.5</v>
      </c>
    </row>
    <row r="81" spans="1:18" x14ac:dyDescent="0.35">
      <c r="A81" s="1">
        <v>83</v>
      </c>
      <c r="B81" t="s">
        <v>14</v>
      </c>
      <c r="C81" s="3" t="s">
        <v>94</v>
      </c>
      <c r="D81" t="s">
        <v>118</v>
      </c>
      <c r="E81" t="s">
        <v>121</v>
      </c>
      <c r="F81" t="s">
        <v>168</v>
      </c>
      <c r="G81" t="s">
        <v>218</v>
      </c>
      <c r="H81" t="s">
        <v>219</v>
      </c>
      <c r="I81" t="s">
        <v>172</v>
      </c>
      <c r="L81" s="14"/>
      <c r="M81" s="14"/>
      <c r="N81">
        <v>131</v>
      </c>
      <c r="O81" s="14">
        <v>118</v>
      </c>
      <c r="P81" s="14"/>
      <c r="Q81" s="14">
        <v>154</v>
      </c>
      <c r="R81" s="14">
        <v>147</v>
      </c>
    </row>
    <row r="82" spans="1:18" x14ac:dyDescent="0.35">
      <c r="A82" s="1">
        <v>84</v>
      </c>
      <c r="B82" t="s">
        <v>14</v>
      </c>
      <c r="C82" s="3" t="s">
        <v>95</v>
      </c>
      <c r="D82" t="s">
        <v>118</v>
      </c>
      <c r="E82" t="s">
        <v>135</v>
      </c>
      <c r="F82" t="s">
        <v>168</v>
      </c>
      <c r="G82" t="s">
        <v>218</v>
      </c>
      <c r="H82" t="s">
        <v>219</v>
      </c>
      <c r="I82" t="s">
        <v>172</v>
      </c>
      <c r="L82" s="14">
        <v>227</v>
      </c>
      <c r="M82" s="14">
        <v>227</v>
      </c>
      <c r="N82">
        <v>166</v>
      </c>
      <c r="O82" s="14">
        <v>163</v>
      </c>
      <c r="P82" s="14">
        <v>227</v>
      </c>
      <c r="Q82" s="14">
        <v>179</v>
      </c>
      <c r="R82" s="14">
        <v>202</v>
      </c>
    </row>
    <row r="83" spans="1:18" x14ac:dyDescent="0.35">
      <c r="A83" s="1">
        <v>85</v>
      </c>
      <c r="B83" t="s">
        <v>14</v>
      </c>
      <c r="C83" s="3" t="s">
        <v>96</v>
      </c>
      <c r="D83" t="s">
        <v>118</v>
      </c>
      <c r="E83" t="s">
        <v>122</v>
      </c>
      <c r="F83" t="s">
        <v>168</v>
      </c>
      <c r="G83" t="s">
        <v>218</v>
      </c>
      <c r="H83" t="s">
        <v>219</v>
      </c>
      <c r="I83" t="s">
        <v>172</v>
      </c>
      <c r="L83" s="14">
        <v>83</v>
      </c>
      <c r="M83" s="14">
        <v>78</v>
      </c>
      <c r="N83">
        <v>75</v>
      </c>
      <c r="O83" s="14">
        <v>67</v>
      </c>
      <c r="P83" s="14">
        <v>78</v>
      </c>
      <c r="Q83" s="14">
        <v>70</v>
      </c>
      <c r="R83" s="14"/>
    </row>
    <row r="84" spans="1:18" x14ac:dyDescent="0.35">
      <c r="A84" s="1">
        <v>86</v>
      </c>
      <c r="B84" t="s">
        <v>14</v>
      </c>
      <c r="C84" s="3" t="s">
        <v>97</v>
      </c>
      <c r="D84" t="s">
        <v>118</v>
      </c>
      <c r="E84" t="s">
        <v>136</v>
      </c>
      <c r="F84" t="s">
        <v>168</v>
      </c>
      <c r="G84" t="s">
        <v>218</v>
      </c>
      <c r="H84" t="s">
        <v>219</v>
      </c>
      <c r="I84" t="s">
        <v>172</v>
      </c>
      <c r="L84" s="14">
        <v>287</v>
      </c>
      <c r="M84" s="14">
        <v>239</v>
      </c>
      <c r="N84">
        <v>260</v>
      </c>
      <c r="O84" s="14">
        <v>234</v>
      </c>
      <c r="P84" s="14">
        <v>239</v>
      </c>
      <c r="Q84" s="14">
        <v>245</v>
      </c>
      <c r="R84" s="14"/>
    </row>
    <row r="85" spans="1:18" x14ac:dyDescent="0.35">
      <c r="A85" s="1">
        <v>87</v>
      </c>
      <c r="C85" s="3" t="s">
        <v>98</v>
      </c>
      <c r="D85" t="s">
        <v>119</v>
      </c>
      <c r="E85" t="s">
        <v>121</v>
      </c>
      <c r="F85" t="s">
        <v>146</v>
      </c>
      <c r="G85" t="s">
        <v>218</v>
      </c>
      <c r="H85" t="s">
        <v>219</v>
      </c>
      <c r="I85" t="s">
        <v>172</v>
      </c>
      <c r="L85" s="14">
        <v>76</v>
      </c>
      <c r="M85" s="14">
        <v>76</v>
      </c>
      <c r="N85" s="14"/>
      <c r="O85" s="14">
        <v>80</v>
      </c>
      <c r="P85" s="14">
        <v>76</v>
      </c>
      <c r="Q85" s="14"/>
      <c r="R85" s="14"/>
    </row>
    <row r="86" spans="1:18" x14ac:dyDescent="0.35">
      <c r="A86" s="1"/>
      <c r="C86" s="3" t="s">
        <v>231</v>
      </c>
      <c r="D86" t="s">
        <v>231</v>
      </c>
      <c r="E86" t="s">
        <v>121</v>
      </c>
      <c r="G86" t="s">
        <v>218</v>
      </c>
      <c r="H86" t="s">
        <v>219</v>
      </c>
      <c r="I86" t="s">
        <v>172</v>
      </c>
      <c r="L86" s="14">
        <v>384</v>
      </c>
      <c r="M86" s="14">
        <v>384</v>
      </c>
      <c r="N86" s="14">
        <v>219</v>
      </c>
      <c r="O86" s="14">
        <v>320</v>
      </c>
      <c r="P86" s="14">
        <v>384</v>
      </c>
      <c r="Q86" s="14">
        <v>320</v>
      </c>
      <c r="R86" s="14"/>
    </row>
    <row r="87" spans="1:18" x14ac:dyDescent="0.35">
      <c r="A87" s="1"/>
      <c r="C87" s="3" t="s">
        <v>231</v>
      </c>
      <c r="D87" t="s">
        <v>231</v>
      </c>
      <c r="E87">
        <v>1000</v>
      </c>
      <c r="G87" t="s">
        <v>218</v>
      </c>
      <c r="H87" t="s">
        <v>219</v>
      </c>
      <c r="I87" t="s">
        <v>172</v>
      </c>
      <c r="L87" s="14">
        <v>262</v>
      </c>
      <c r="M87" s="14">
        <v>262</v>
      </c>
      <c r="N87" s="14">
        <v>158</v>
      </c>
      <c r="O87" s="14">
        <v>219</v>
      </c>
      <c r="P87" s="14">
        <v>262</v>
      </c>
      <c r="Q87" s="14">
        <v>219</v>
      </c>
      <c r="R87" s="14"/>
    </row>
    <row r="88" spans="1:18" x14ac:dyDescent="0.35">
      <c r="A88" s="1">
        <v>88</v>
      </c>
      <c r="C88" s="3" t="s">
        <v>99</v>
      </c>
      <c r="D88" t="s">
        <v>120</v>
      </c>
      <c r="F88" t="s">
        <v>169</v>
      </c>
      <c r="G88" t="s">
        <v>218</v>
      </c>
      <c r="H88" t="s">
        <v>219</v>
      </c>
      <c r="I88" t="s">
        <v>172</v>
      </c>
      <c r="L88" s="14"/>
      <c r="M88" s="14">
        <v>306</v>
      </c>
      <c r="N88" s="14"/>
      <c r="O88" s="14"/>
      <c r="P88" s="14">
        <v>306</v>
      </c>
      <c r="Q88" s="14"/>
      <c r="R88" s="14"/>
    </row>
    <row r="89" spans="1:18" x14ac:dyDescent="0.35">
      <c r="A89" s="1">
        <v>89</v>
      </c>
      <c r="C89" s="3" t="s">
        <v>100</v>
      </c>
      <c r="D89" t="s">
        <v>120</v>
      </c>
      <c r="F89" t="s">
        <v>170</v>
      </c>
      <c r="G89" t="s">
        <v>218</v>
      </c>
      <c r="H89" t="s">
        <v>219</v>
      </c>
      <c r="I89" t="s">
        <v>172</v>
      </c>
      <c r="L89" s="14">
        <v>247</v>
      </c>
      <c r="M89" s="14">
        <v>306</v>
      </c>
      <c r="N89" s="14"/>
      <c r="O89" s="14"/>
      <c r="P89" s="14"/>
      <c r="Q89" s="14"/>
      <c r="R89" s="14"/>
    </row>
    <row r="90" spans="1:18" x14ac:dyDescent="0.35">
      <c r="A90" s="1">
        <v>90</v>
      </c>
      <c r="C90" s="3" t="s">
        <v>101</v>
      </c>
      <c r="D90" t="s">
        <v>120</v>
      </c>
      <c r="F90" t="s">
        <v>171</v>
      </c>
      <c r="G90" t="s">
        <v>218</v>
      </c>
      <c r="H90" t="s">
        <v>219</v>
      </c>
      <c r="I90" t="s">
        <v>172</v>
      </c>
      <c r="L90" s="14"/>
      <c r="M90" s="14"/>
      <c r="N90" s="14"/>
      <c r="O90" s="14"/>
      <c r="P90" s="14"/>
      <c r="Q90" s="14"/>
      <c r="R90" s="14">
        <v>200</v>
      </c>
    </row>
    <row r="91" spans="1:18" x14ac:dyDescent="0.35">
      <c r="C91" s="3" t="s">
        <v>174</v>
      </c>
      <c r="D91" t="s">
        <v>175</v>
      </c>
      <c r="E91" t="s">
        <v>133</v>
      </c>
      <c r="F91" t="s">
        <v>176</v>
      </c>
      <c r="G91" t="s">
        <v>218</v>
      </c>
      <c r="H91" t="s">
        <v>219</v>
      </c>
      <c r="I91" t="s">
        <v>172</v>
      </c>
      <c r="L91" s="14">
        <v>144</v>
      </c>
      <c r="M91" s="14">
        <v>144</v>
      </c>
      <c r="N91" s="14"/>
      <c r="O91" s="14"/>
      <c r="P91" s="14"/>
      <c r="Q91" s="14"/>
      <c r="R91" s="14"/>
    </row>
    <row r="92" spans="1:18" x14ac:dyDescent="0.35">
      <c r="C92" s="3" t="s">
        <v>177</v>
      </c>
      <c r="D92" t="s">
        <v>175</v>
      </c>
      <c r="E92" t="s">
        <v>133</v>
      </c>
      <c r="F92" t="s">
        <v>178</v>
      </c>
      <c r="G92" t="s">
        <v>218</v>
      </c>
      <c r="H92" t="s">
        <v>219</v>
      </c>
      <c r="I92" t="s">
        <v>172</v>
      </c>
      <c r="L92" s="14">
        <v>144</v>
      </c>
      <c r="M92" s="14"/>
      <c r="N92" s="14"/>
      <c r="O92" s="14"/>
      <c r="P92" s="14">
        <v>144</v>
      </c>
      <c r="Q92" s="14"/>
      <c r="R92" s="14"/>
    </row>
    <row r="93" spans="1:18" x14ac:dyDescent="0.35">
      <c r="C93" s="3" t="s">
        <v>179</v>
      </c>
      <c r="D93" t="s">
        <v>175</v>
      </c>
      <c r="E93" t="s">
        <v>133</v>
      </c>
      <c r="F93" t="s">
        <v>180</v>
      </c>
      <c r="G93" t="s">
        <v>218</v>
      </c>
      <c r="H93" t="s">
        <v>219</v>
      </c>
      <c r="I93" t="s">
        <v>172</v>
      </c>
      <c r="L93" s="14"/>
      <c r="M93" s="14"/>
      <c r="N93" s="14"/>
      <c r="O93" s="14"/>
      <c r="P93" s="14"/>
      <c r="Q93" s="14"/>
      <c r="R93" s="14"/>
    </row>
    <row r="94" spans="1:18" x14ac:dyDescent="0.35">
      <c r="C94" s="3" t="s">
        <v>181</v>
      </c>
      <c r="D94" t="s">
        <v>182</v>
      </c>
      <c r="E94" t="s">
        <v>183</v>
      </c>
      <c r="F94" t="s">
        <v>184</v>
      </c>
      <c r="G94" t="s">
        <v>218</v>
      </c>
      <c r="H94" t="s">
        <v>219</v>
      </c>
      <c r="I94" t="s">
        <v>172</v>
      </c>
      <c r="L94" s="14"/>
      <c r="M94" s="14"/>
      <c r="N94" s="14"/>
      <c r="O94" s="14"/>
      <c r="P94" s="14"/>
      <c r="Q94" s="14"/>
      <c r="R94" s="14"/>
    </row>
    <row r="95" spans="1:18" x14ac:dyDescent="0.35">
      <c r="C95" s="3" t="s">
        <v>185</v>
      </c>
      <c r="D95" t="s">
        <v>186</v>
      </c>
      <c r="E95" t="s">
        <v>183</v>
      </c>
      <c r="F95" t="s">
        <v>187</v>
      </c>
      <c r="G95" t="s">
        <v>218</v>
      </c>
      <c r="H95" t="s">
        <v>219</v>
      </c>
      <c r="I95" t="s">
        <v>172</v>
      </c>
      <c r="L95" s="14"/>
      <c r="M95" s="14"/>
      <c r="N95" s="14"/>
      <c r="O95" s="14"/>
      <c r="P95" s="14"/>
      <c r="Q95">
        <v>672</v>
      </c>
      <c r="R95">
        <v>431.9</v>
      </c>
    </row>
    <row r="96" spans="1:18" x14ac:dyDescent="0.35">
      <c r="C96" s="3" t="s">
        <v>188</v>
      </c>
      <c r="D96" t="s">
        <v>186</v>
      </c>
      <c r="E96" t="s">
        <v>183</v>
      </c>
      <c r="F96" t="s">
        <v>189</v>
      </c>
      <c r="G96" t="s">
        <v>218</v>
      </c>
      <c r="H96" t="s">
        <v>219</v>
      </c>
      <c r="I96" t="s">
        <v>172</v>
      </c>
      <c r="L96" s="14"/>
      <c r="M96" s="14"/>
      <c r="N96">
        <v>678.69</v>
      </c>
      <c r="O96" s="14"/>
      <c r="P96" s="14"/>
      <c r="Q96">
        <v>672</v>
      </c>
      <c r="R96">
        <v>431.9</v>
      </c>
    </row>
    <row r="97" spans="3:18" x14ac:dyDescent="0.35">
      <c r="C97" s="3" t="s">
        <v>190</v>
      </c>
      <c r="D97" t="s">
        <v>186</v>
      </c>
      <c r="E97" t="s">
        <v>183</v>
      </c>
      <c r="F97" t="s">
        <v>191</v>
      </c>
      <c r="G97" t="s">
        <v>218</v>
      </c>
      <c r="H97" t="s">
        <v>219</v>
      </c>
      <c r="I97" t="s">
        <v>172</v>
      </c>
      <c r="L97" s="14">
        <v>489</v>
      </c>
      <c r="M97" s="14">
        <v>489</v>
      </c>
      <c r="N97">
        <v>678.69</v>
      </c>
      <c r="O97" s="16"/>
      <c r="P97" s="14">
        <v>489</v>
      </c>
      <c r="Q97">
        <v>672</v>
      </c>
      <c r="R97">
        <v>431.9</v>
      </c>
    </row>
    <row r="98" spans="3:18" x14ac:dyDescent="0.35">
      <c r="C98" s="3" t="s">
        <v>192</v>
      </c>
      <c r="D98" t="s">
        <v>186</v>
      </c>
      <c r="E98" t="s">
        <v>183</v>
      </c>
      <c r="F98" t="s">
        <v>193</v>
      </c>
      <c r="G98" t="s">
        <v>218</v>
      </c>
      <c r="H98" t="s">
        <v>219</v>
      </c>
      <c r="I98" t="s">
        <v>172</v>
      </c>
      <c r="L98" s="14"/>
      <c r="M98" s="14"/>
      <c r="O98" s="14"/>
      <c r="P98" s="14"/>
    </row>
    <row r="99" spans="3:18" x14ac:dyDescent="0.35">
      <c r="C99" s="3" t="s">
        <v>194</v>
      </c>
      <c r="D99" t="s">
        <v>195</v>
      </c>
      <c r="E99" t="s">
        <v>183</v>
      </c>
      <c r="F99" t="s">
        <v>196</v>
      </c>
      <c r="G99" t="s">
        <v>218</v>
      </c>
      <c r="H99" t="s">
        <v>219</v>
      </c>
      <c r="I99" t="s">
        <v>172</v>
      </c>
      <c r="L99" s="14">
        <f>451*2/3</f>
        <v>300.66666666666669</v>
      </c>
      <c r="M99" s="14">
        <f>451*2/3</f>
        <v>300.66666666666669</v>
      </c>
      <c r="N99">
        <v>432.89</v>
      </c>
      <c r="O99" s="14">
        <v>338</v>
      </c>
      <c r="P99" s="14">
        <v>433</v>
      </c>
      <c r="Q99">
        <v>400</v>
      </c>
      <c r="R99">
        <v>263.89999999999998</v>
      </c>
    </row>
    <row r="100" spans="3:18" x14ac:dyDescent="0.35">
      <c r="C100" s="3" t="s">
        <v>197</v>
      </c>
      <c r="D100" t="s">
        <v>195</v>
      </c>
      <c r="E100" t="s">
        <v>183</v>
      </c>
      <c r="F100" t="s">
        <v>198</v>
      </c>
      <c r="G100" t="s">
        <v>218</v>
      </c>
      <c r="H100" t="s">
        <v>219</v>
      </c>
      <c r="I100" t="s">
        <v>172</v>
      </c>
      <c r="L100" s="14"/>
      <c r="M100" s="14"/>
      <c r="O100" s="14"/>
      <c r="P100" s="14"/>
      <c r="Q100">
        <v>347</v>
      </c>
      <c r="R100">
        <v>263.89999999999998</v>
      </c>
    </row>
    <row r="101" spans="3:18" x14ac:dyDescent="0.35">
      <c r="C101" s="3" t="s">
        <v>199</v>
      </c>
      <c r="D101" t="s">
        <v>195</v>
      </c>
      <c r="E101" t="s">
        <v>183</v>
      </c>
      <c r="F101" t="s">
        <v>200</v>
      </c>
      <c r="G101" t="s">
        <v>218</v>
      </c>
      <c r="H101" t="s">
        <v>219</v>
      </c>
      <c r="I101" t="s">
        <v>172</v>
      </c>
      <c r="L101" s="14">
        <v>300</v>
      </c>
      <c r="M101" s="14">
        <v>301</v>
      </c>
      <c r="N101">
        <v>432.89</v>
      </c>
      <c r="O101" s="14">
        <v>338</v>
      </c>
      <c r="P101" s="14">
        <v>433</v>
      </c>
      <c r="Q101">
        <v>400</v>
      </c>
      <c r="R101">
        <v>263.89999999999998</v>
      </c>
    </row>
    <row r="102" spans="3:18" x14ac:dyDescent="0.35">
      <c r="C102" s="3" t="s">
        <v>201</v>
      </c>
      <c r="D102" t="s">
        <v>195</v>
      </c>
      <c r="E102" t="s">
        <v>183</v>
      </c>
      <c r="F102" t="s">
        <v>202</v>
      </c>
      <c r="G102" t="s">
        <v>218</v>
      </c>
      <c r="H102" t="s">
        <v>219</v>
      </c>
      <c r="I102" t="s">
        <v>172</v>
      </c>
      <c r="L102" s="14">
        <f>331*2/3</f>
        <v>220.66666666666666</v>
      </c>
      <c r="M102" s="14">
        <f>331*2/3</f>
        <v>220.66666666666666</v>
      </c>
      <c r="N102">
        <v>329.59</v>
      </c>
      <c r="O102" s="14">
        <v>249</v>
      </c>
      <c r="P102" s="14">
        <v>318</v>
      </c>
      <c r="Q102">
        <v>305</v>
      </c>
      <c r="R102">
        <v>193.9</v>
      </c>
    </row>
    <row r="103" spans="3:18" x14ac:dyDescent="0.35">
      <c r="C103" s="3" t="s">
        <v>203</v>
      </c>
      <c r="D103" t="s">
        <v>195</v>
      </c>
      <c r="E103" t="s">
        <v>183</v>
      </c>
      <c r="F103" t="s">
        <v>204</v>
      </c>
      <c r="G103" t="s">
        <v>218</v>
      </c>
      <c r="H103" t="s">
        <v>219</v>
      </c>
      <c r="I103" t="s">
        <v>172</v>
      </c>
      <c r="L103" s="14">
        <v>220</v>
      </c>
      <c r="M103" s="14">
        <v>221</v>
      </c>
      <c r="N103">
        <v>329.59</v>
      </c>
      <c r="O103" s="14">
        <v>249</v>
      </c>
      <c r="P103" s="14">
        <v>318</v>
      </c>
      <c r="Q103">
        <v>305</v>
      </c>
      <c r="R103">
        <v>193.9</v>
      </c>
    </row>
    <row r="104" spans="3:18" x14ac:dyDescent="0.35">
      <c r="C104" s="3" t="s">
        <v>205</v>
      </c>
      <c r="D104" t="s">
        <v>195</v>
      </c>
      <c r="E104" t="s">
        <v>183</v>
      </c>
      <c r="F104" t="s">
        <v>206</v>
      </c>
      <c r="G104" t="s">
        <v>218</v>
      </c>
      <c r="H104" t="s">
        <v>219</v>
      </c>
      <c r="I104" t="s">
        <v>172</v>
      </c>
      <c r="L104" s="14"/>
      <c r="M104" s="14"/>
      <c r="O104" s="14"/>
      <c r="P104" s="14"/>
    </row>
    <row r="105" spans="3:18" x14ac:dyDescent="0.35">
      <c r="C105" s="3" t="s">
        <v>207</v>
      </c>
      <c r="D105" t="s">
        <v>195</v>
      </c>
      <c r="E105" t="s">
        <v>183</v>
      </c>
      <c r="F105" t="s">
        <v>208</v>
      </c>
      <c r="G105" t="s">
        <v>218</v>
      </c>
      <c r="H105" t="s">
        <v>219</v>
      </c>
      <c r="I105" t="s">
        <v>172</v>
      </c>
      <c r="L105" s="14">
        <f>448*2/3</f>
        <v>298.66666666666669</v>
      </c>
      <c r="M105" s="14">
        <f>448*2/3</f>
        <v>298.66666666666669</v>
      </c>
      <c r="N105">
        <v>360</v>
      </c>
      <c r="O105" s="14">
        <v>324</v>
      </c>
      <c r="P105" s="14">
        <v>431</v>
      </c>
      <c r="Q105">
        <v>361</v>
      </c>
      <c r="R105">
        <v>214.2</v>
      </c>
    </row>
    <row r="106" spans="3:18" x14ac:dyDescent="0.35">
      <c r="C106" s="3" t="s">
        <v>209</v>
      </c>
      <c r="D106" t="s">
        <v>195</v>
      </c>
      <c r="E106" t="s">
        <v>183</v>
      </c>
      <c r="F106" t="s">
        <v>210</v>
      </c>
      <c r="G106" t="s">
        <v>218</v>
      </c>
      <c r="H106" t="s">
        <v>219</v>
      </c>
      <c r="I106" t="s">
        <v>172</v>
      </c>
      <c r="L106" s="14"/>
      <c r="M106" s="14"/>
      <c r="N106">
        <v>390</v>
      </c>
      <c r="O106" s="14">
        <v>346</v>
      </c>
      <c r="P106" s="14"/>
    </row>
    <row r="107" spans="3:18" x14ac:dyDescent="0.35">
      <c r="C107" s="5" t="s">
        <v>226</v>
      </c>
      <c r="D107" t="s">
        <v>211</v>
      </c>
      <c r="E107" s="3" t="s">
        <v>183</v>
      </c>
      <c r="F107" t="s">
        <v>206</v>
      </c>
      <c r="G107" t="s">
        <v>218</v>
      </c>
      <c r="H107" t="s">
        <v>219</v>
      </c>
      <c r="I107" t="s">
        <v>172</v>
      </c>
      <c r="L107" s="14">
        <f>490*2/3</f>
        <v>326.66666666666669</v>
      </c>
      <c r="M107" s="14">
        <f>490*2/3</f>
        <v>326.66666666666669</v>
      </c>
      <c r="N107">
        <v>480</v>
      </c>
      <c r="O107" s="14">
        <v>432</v>
      </c>
      <c r="P107" s="14">
        <v>495</v>
      </c>
      <c r="R107">
        <v>420</v>
      </c>
    </row>
    <row r="108" spans="3:18" x14ac:dyDescent="0.35">
      <c r="C108" s="6" t="s">
        <v>227</v>
      </c>
      <c r="D108" t="s">
        <v>211</v>
      </c>
      <c r="E108" s="3" t="s">
        <v>183</v>
      </c>
      <c r="F108" t="s">
        <v>204</v>
      </c>
      <c r="G108" t="s">
        <v>218</v>
      </c>
      <c r="H108" t="s">
        <v>219</v>
      </c>
      <c r="I108" t="s">
        <v>172</v>
      </c>
      <c r="L108" s="14">
        <v>326</v>
      </c>
      <c r="M108" s="14">
        <v>326</v>
      </c>
      <c r="N108">
        <v>480</v>
      </c>
      <c r="O108" s="14">
        <v>432</v>
      </c>
      <c r="P108" s="14">
        <v>495</v>
      </c>
      <c r="Q108">
        <v>461</v>
      </c>
      <c r="R108">
        <v>420</v>
      </c>
    </row>
    <row r="109" spans="3:18" x14ac:dyDescent="0.35">
      <c r="C109" s="7" t="s">
        <v>228</v>
      </c>
      <c r="D109" t="s">
        <v>211</v>
      </c>
      <c r="E109" s="3" t="s">
        <v>183</v>
      </c>
      <c r="F109" t="s">
        <v>202</v>
      </c>
      <c r="G109" t="s">
        <v>218</v>
      </c>
      <c r="H109" t="s">
        <v>219</v>
      </c>
      <c r="I109" t="s">
        <v>172</v>
      </c>
      <c r="L109" s="14">
        <v>326</v>
      </c>
      <c r="M109" s="14">
        <v>326</v>
      </c>
      <c r="N109">
        <v>480</v>
      </c>
      <c r="O109" s="14">
        <v>432</v>
      </c>
      <c r="P109" s="14">
        <v>495</v>
      </c>
      <c r="Q109">
        <v>461</v>
      </c>
      <c r="R109">
        <v>420</v>
      </c>
    </row>
    <row r="110" spans="3:18" x14ac:dyDescent="0.35">
      <c r="C110" s="9" t="s">
        <v>220</v>
      </c>
      <c r="D110" t="s">
        <v>212</v>
      </c>
      <c r="E110" s="3">
        <v>750</v>
      </c>
      <c r="F110" t="s">
        <v>221</v>
      </c>
      <c r="G110" t="s">
        <v>218</v>
      </c>
      <c r="H110" t="s">
        <v>219</v>
      </c>
      <c r="I110" t="s">
        <v>172</v>
      </c>
      <c r="L110" s="14">
        <f>1265*2/3</f>
        <v>843.33333333333337</v>
      </c>
      <c r="M110" s="14">
        <f>1265*2/3</f>
        <v>843.33333333333337</v>
      </c>
      <c r="N110">
        <v>1240</v>
      </c>
      <c r="O110" s="14">
        <v>924</v>
      </c>
      <c r="P110" s="14">
        <v>1135</v>
      </c>
    </row>
    <row r="111" spans="3:18" x14ac:dyDescent="0.35">
      <c r="C111" s="10" t="s">
        <v>230</v>
      </c>
      <c r="D111" t="s">
        <v>212</v>
      </c>
      <c r="E111" s="3" t="s">
        <v>183</v>
      </c>
      <c r="F111" t="s">
        <v>208</v>
      </c>
      <c r="G111" t="s">
        <v>218</v>
      </c>
      <c r="H111" t="s">
        <v>219</v>
      </c>
      <c r="I111" t="s">
        <v>172</v>
      </c>
      <c r="L111" s="14"/>
      <c r="M111" s="14"/>
      <c r="N111">
        <v>990</v>
      </c>
      <c r="O111" s="14">
        <v>660</v>
      </c>
      <c r="P111" s="14">
        <v>885</v>
      </c>
    </row>
    <row r="112" spans="3:18" x14ac:dyDescent="0.35">
      <c r="C112" s="8" t="s">
        <v>229</v>
      </c>
      <c r="D112" t="s">
        <v>212</v>
      </c>
      <c r="E112" s="3" t="s">
        <v>183</v>
      </c>
      <c r="F112" t="s">
        <v>213</v>
      </c>
      <c r="G112" t="s">
        <v>218</v>
      </c>
      <c r="H112" t="s">
        <v>219</v>
      </c>
      <c r="I112" t="s">
        <v>172</v>
      </c>
      <c r="L112" s="14">
        <v>843</v>
      </c>
      <c r="M112" s="14">
        <v>844</v>
      </c>
      <c r="N112">
        <v>1240</v>
      </c>
      <c r="O112" s="14">
        <v>924</v>
      </c>
      <c r="P112" s="14">
        <v>1135</v>
      </c>
    </row>
    <row r="113" spans="3:18" x14ac:dyDescent="0.35">
      <c r="C113" s="4" t="s">
        <v>223</v>
      </c>
      <c r="D113" t="s">
        <v>214</v>
      </c>
      <c r="E113" t="s">
        <v>183</v>
      </c>
      <c r="F113" t="s">
        <v>215</v>
      </c>
      <c r="G113" t="s">
        <v>218</v>
      </c>
      <c r="H113" t="s">
        <v>219</v>
      </c>
      <c r="I113" t="s">
        <v>172</v>
      </c>
      <c r="L113" s="14">
        <f>370*2/3</f>
        <v>246.66666666666666</v>
      </c>
      <c r="M113" s="14">
        <f>370*2/3</f>
        <v>246.66666666666666</v>
      </c>
      <c r="N113">
        <v>355</v>
      </c>
      <c r="O113" s="14">
        <v>324</v>
      </c>
      <c r="P113" s="14">
        <v>366</v>
      </c>
      <c r="Q113">
        <v>355</v>
      </c>
    </row>
    <row r="114" spans="3:18" x14ac:dyDescent="0.35">
      <c r="C114" s="4" t="s">
        <v>224</v>
      </c>
      <c r="D114" t="s">
        <v>214</v>
      </c>
      <c r="E114" t="s">
        <v>183</v>
      </c>
      <c r="F114" t="s">
        <v>216</v>
      </c>
      <c r="G114" t="s">
        <v>218</v>
      </c>
      <c r="H114" t="s">
        <v>219</v>
      </c>
      <c r="I114" t="s">
        <v>172</v>
      </c>
      <c r="L114" s="14">
        <v>246</v>
      </c>
      <c r="M114" s="14">
        <v>246</v>
      </c>
      <c r="N114">
        <v>355</v>
      </c>
      <c r="O114" s="14">
        <v>324</v>
      </c>
      <c r="P114" s="14">
        <v>366</v>
      </c>
    </row>
    <row r="115" spans="3:18" x14ac:dyDescent="0.35">
      <c r="C115" s="4" t="s">
        <v>225</v>
      </c>
      <c r="D115" t="s">
        <v>214</v>
      </c>
      <c r="E115" t="s">
        <v>183</v>
      </c>
      <c r="F115" t="s">
        <v>217</v>
      </c>
      <c r="G115" t="s">
        <v>218</v>
      </c>
      <c r="H115" t="s">
        <v>219</v>
      </c>
      <c r="I115" t="s">
        <v>172</v>
      </c>
      <c r="L115" s="14">
        <v>246</v>
      </c>
      <c r="M115" s="14">
        <v>246</v>
      </c>
      <c r="N115">
        <v>355</v>
      </c>
      <c r="O115" s="14">
        <v>324</v>
      </c>
      <c r="P115" s="14">
        <v>366</v>
      </c>
      <c r="Q115">
        <v>355</v>
      </c>
      <c r="R115">
        <v>237.3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Fratesi, Juan</dc:creator>
  <cp:lastModifiedBy>Usuario</cp:lastModifiedBy>
  <dcterms:created xsi:type="dcterms:W3CDTF">2021-04-14T12:46:09Z</dcterms:created>
  <dcterms:modified xsi:type="dcterms:W3CDTF">2022-02-08T18:29:34Z</dcterms:modified>
</cp:coreProperties>
</file>