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guto\Documents\Titech\Masuhara_Lab\DataStructureVisualization\layout_experiment\experiment\"/>
    </mc:Choice>
  </mc:AlternateContent>
  <bookViews>
    <workbookView xWindow="0" yWindow="0" windowWidth="23040" windowHeight="9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3" i="1" l="1"/>
  <c r="J52" i="1"/>
  <c r="K51" i="1"/>
  <c r="J51" i="1"/>
  <c r="K50" i="1"/>
  <c r="J50" i="1"/>
  <c r="J49" i="1"/>
  <c r="K49" i="1"/>
  <c r="K48" i="1"/>
  <c r="J48" i="1"/>
  <c r="K47" i="1"/>
  <c r="J47" i="1"/>
  <c r="K46" i="1"/>
  <c r="J46" i="1"/>
  <c r="J36" i="1"/>
  <c r="V43" i="1" l="1"/>
  <c r="P43" i="1"/>
  <c r="V42" i="1"/>
  <c r="P42" i="1"/>
  <c r="W41" i="1"/>
  <c r="V41" i="1"/>
  <c r="Q41" i="1"/>
  <c r="P41" i="1"/>
  <c r="K41" i="1"/>
  <c r="J41" i="1"/>
  <c r="W40" i="1"/>
  <c r="V40" i="1"/>
  <c r="Q40" i="1"/>
  <c r="P40" i="1"/>
  <c r="K40" i="1"/>
  <c r="J40" i="1"/>
  <c r="W39" i="1"/>
  <c r="V39" i="1"/>
  <c r="Q39" i="1"/>
  <c r="P39" i="1"/>
  <c r="K39" i="1"/>
  <c r="J39" i="1"/>
  <c r="W38" i="1"/>
  <c r="V38" i="1"/>
  <c r="Q38" i="1"/>
  <c r="P38" i="1"/>
  <c r="K38" i="1"/>
  <c r="J38" i="1"/>
  <c r="J42" i="1" s="1"/>
  <c r="J43" i="1" s="1"/>
  <c r="W37" i="1"/>
  <c r="V37" i="1"/>
  <c r="Q37" i="1"/>
  <c r="P37" i="1"/>
  <c r="K37" i="1"/>
  <c r="J37" i="1"/>
  <c r="W36" i="1"/>
  <c r="V36" i="1"/>
  <c r="Q36" i="1"/>
  <c r="P36" i="1"/>
  <c r="K36" i="1"/>
  <c r="Z23" i="1"/>
  <c r="X23" i="1"/>
  <c r="V23" i="1"/>
  <c r="T23" i="1"/>
  <c r="R23" i="1"/>
  <c r="P23" i="1"/>
  <c r="N23" i="1"/>
  <c r="L23" i="1"/>
  <c r="J23" i="1"/>
  <c r="H23" i="1"/>
  <c r="F23" i="1"/>
  <c r="D23" i="1"/>
  <c r="B23" i="1"/>
  <c r="X33" i="1"/>
  <c r="R33" i="1"/>
  <c r="L33" i="1"/>
  <c r="X32" i="1" l="1"/>
  <c r="R32" i="1"/>
  <c r="L32" i="1"/>
  <c r="Y31" i="1"/>
  <c r="X31" i="1"/>
  <c r="S31" i="1"/>
  <c r="R31" i="1"/>
  <c r="M31" i="1"/>
  <c r="L31" i="1"/>
  <c r="Y30" i="1"/>
  <c r="X30" i="1"/>
  <c r="S30" i="1"/>
  <c r="R30" i="1"/>
  <c r="M30" i="1"/>
  <c r="L30" i="1"/>
  <c r="L29" i="1"/>
  <c r="Y29" i="1"/>
  <c r="X29" i="1"/>
  <c r="S29" i="1"/>
  <c r="R29" i="1"/>
  <c r="M29" i="1"/>
  <c r="Y28" i="1"/>
  <c r="X28" i="1"/>
  <c r="S28" i="1"/>
  <c r="R28" i="1"/>
  <c r="M28" i="1"/>
  <c r="L28" i="1"/>
  <c r="Y27" i="1"/>
  <c r="X27" i="1"/>
  <c r="S27" i="1"/>
  <c r="R27" i="1"/>
  <c r="M27" i="1"/>
  <c r="L27" i="1"/>
  <c r="Y26" i="1"/>
  <c r="X26" i="1"/>
  <c r="S26" i="1"/>
  <c r="R26" i="1"/>
  <c r="M26" i="1"/>
  <c r="L26" i="1"/>
  <c r="Z22" i="1"/>
  <c r="X22" i="1"/>
  <c r="V22" i="1"/>
  <c r="T22" i="1"/>
  <c r="R22" i="1"/>
  <c r="P22" i="1"/>
  <c r="N22" i="1"/>
  <c r="L22" i="1"/>
  <c r="J22" i="1"/>
  <c r="H22" i="1"/>
  <c r="F22" i="1"/>
  <c r="D22" i="1"/>
  <c r="B22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</calcChain>
</file>

<file path=xl/sharedStrings.xml><?xml version="1.0" encoding="utf-8"?>
<sst xmlns="http://schemas.openxmlformats.org/spreadsheetml/2006/main" count="123" uniqueCount="60">
  <si>
    <t>chenxin</t>
    <phoneticPr fontId="1"/>
  </si>
  <si>
    <t>nose</t>
    <phoneticPr fontId="1"/>
  </si>
  <si>
    <t>tanabe</t>
    <phoneticPr fontId="1"/>
  </si>
  <si>
    <t>furudono</t>
    <phoneticPr fontId="1"/>
  </si>
  <si>
    <t>B+tree
Kanon</t>
    <phoneticPr fontId="1"/>
  </si>
  <si>
    <t>B+tree
Ogushi</t>
    <phoneticPr fontId="1"/>
  </si>
  <si>
    <t>環境
Kanon</t>
    <rPh sb="0" eb="2">
      <t>カンキョウ</t>
    </rPh>
    <phoneticPr fontId="1"/>
  </si>
  <si>
    <t>環境
Ogushi</t>
    <rPh sb="0" eb="2">
      <t>カンキョウ</t>
    </rPh>
    <phoneticPr fontId="1"/>
  </si>
  <si>
    <t>グラフ
Kanon</t>
    <phoneticPr fontId="1"/>
  </si>
  <si>
    <t>グラフ
Ogushi</t>
    <phoneticPr fontId="1"/>
  </si>
  <si>
    <t>スキップリスト
Kanon</t>
    <phoneticPr fontId="1"/>
  </si>
  <si>
    <t>スキップリスト
Ogushi</t>
    <phoneticPr fontId="1"/>
  </si>
  <si>
    <t>二分木
1回目</t>
    <rPh sb="0" eb="2">
      <t>ニブン</t>
    </rPh>
    <rPh sb="2" eb="3">
      <t>ギ</t>
    </rPh>
    <rPh sb="5" eb="7">
      <t>カイメ</t>
    </rPh>
    <phoneticPr fontId="1"/>
  </si>
  <si>
    <t>二分木
2回目</t>
    <rPh sb="0" eb="2">
      <t>ニブン</t>
    </rPh>
    <rPh sb="2" eb="3">
      <t>ギ</t>
    </rPh>
    <rPh sb="5" eb="7">
      <t>カイメ</t>
    </rPh>
    <phoneticPr fontId="1"/>
  </si>
  <si>
    <t>Kanon</t>
  </si>
  <si>
    <t>Kanon</t>
    <phoneticPr fontId="1"/>
  </si>
  <si>
    <t>Ogushi</t>
  </si>
  <si>
    <t>Ogushi</t>
    <phoneticPr fontId="1"/>
  </si>
  <si>
    <t>Kanon</t>
    <phoneticPr fontId="1"/>
  </si>
  <si>
    <t>二分木
3回目</t>
    <rPh sb="0" eb="2">
      <t>ニブン</t>
    </rPh>
    <rPh sb="2" eb="3">
      <t>ギ</t>
    </rPh>
    <rPh sb="5" eb="7">
      <t>カイメ</t>
    </rPh>
    <phoneticPr fontId="1"/>
  </si>
  <si>
    <t>三分木
1回目</t>
    <rPh sb="0" eb="2">
      <t>サンブン</t>
    </rPh>
    <rPh sb="2" eb="3">
      <t>ギ</t>
    </rPh>
    <rPh sb="5" eb="7">
      <t>カイメ</t>
    </rPh>
    <phoneticPr fontId="1"/>
  </si>
  <si>
    <t>三分木
2回目</t>
    <rPh sb="0" eb="1">
      <t>ミ</t>
    </rPh>
    <rPh sb="1" eb="3">
      <t>ブンギ</t>
    </rPh>
    <rPh sb="5" eb="7">
      <t>カイメ</t>
    </rPh>
    <phoneticPr fontId="1"/>
  </si>
  <si>
    <t>三分木
3回目</t>
    <rPh sb="0" eb="2">
      <t>サンブン</t>
    </rPh>
    <rPh sb="2" eb="3">
      <t>ギ</t>
    </rPh>
    <rPh sb="5" eb="7">
      <t>カイメ</t>
    </rPh>
    <phoneticPr fontId="1"/>
  </si>
  <si>
    <t>リストツリー
1回目</t>
    <rPh sb="8" eb="10">
      <t>カイメ</t>
    </rPh>
    <phoneticPr fontId="1"/>
  </si>
  <si>
    <t>リストツリー
2回目</t>
    <rPh sb="8" eb="10">
      <t>カイメ</t>
    </rPh>
    <phoneticPr fontId="1"/>
  </si>
  <si>
    <t>リストツリー
3回目</t>
    <rPh sb="8" eb="10">
      <t>カイメ</t>
    </rPh>
    <phoneticPr fontId="1"/>
  </si>
  <si>
    <t>スキップリスト</t>
    <phoneticPr fontId="1"/>
  </si>
  <si>
    <t>グラフ</t>
    <phoneticPr fontId="1"/>
  </si>
  <si>
    <t>環境</t>
    <rPh sb="0" eb="2">
      <t>カンキョウ</t>
    </rPh>
    <phoneticPr fontId="1"/>
  </si>
  <si>
    <t>B+tree</t>
    <phoneticPr fontId="1"/>
  </si>
  <si>
    <t>二分木</t>
    <rPh sb="0" eb="2">
      <t>ニブン</t>
    </rPh>
    <rPh sb="2" eb="3">
      <t>ギ</t>
    </rPh>
    <phoneticPr fontId="1"/>
  </si>
  <si>
    <t>三分木</t>
    <rPh sb="0" eb="2">
      <t>サンブン</t>
    </rPh>
    <rPh sb="2" eb="3">
      <t>ギ</t>
    </rPh>
    <phoneticPr fontId="1"/>
  </si>
  <si>
    <t>リストツリー</t>
    <phoneticPr fontId="1"/>
  </si>
  <si>
    <t>shu</t>
    <phoneticPr fontId="1"/>
  </si>
  <si>
    <t>ikemori</t>
    <phoneticPr fontId="1"/>
  </si>
  <si>
    <t>takahashi</t>
    <phoneticPr fontId="1"/>
  </si>
  <si>
    <t>niimi</t>
    <phoneticPr fontId="1"/>
  </si>
  <si>
    <t>arai</t>
    <phoneticPr fontId="1"/>
  </si>
  <si>
    <t>omae</t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</si>
  <si>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</si>
  <si>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</si>
  <si>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不偏分散</t>
    <rPh sb="0" eb="2">
      <t>フヘン</t>
    </rPh>
    <rPh sb="2" eb="4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</si>
  <si>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</si>
  <si>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標準誤差</t>
    <rPh sb="0" eb="2">
      <t>ヒョウジュン</t>
    </rPh>
    <rPh sb="2" eb="4">
      <t>ゴサ</t>
    </rPh>
    <phoneticPr fontId="1"/>
  </si>
  <si>
    <t>サンプル数</t>
    <rPh sb="4" eb="5">
      <t>スウ</t>
    </rPh>
    <phoneticPr fontId="1"/>
  </si>
  <si>
    <t>ｔ値</t>
    <rPh sb="1" eb="2">
      <t>アタイ</t>
    </rPh>
    <phoneticPr fontId="1"/>
  </si>
  <si>
    <t>p値</t>
    <rPh sb="1" eb="2">
      <t>アタイ</t>
    </rPh>
    <phoneticPr fontId="1"/>
  </si>
  <si>
    <t>t値</t>
    <rPh sb="1" eb="2">
      <t>アタイ</t>
    </rPh>
    <phoneticPr fontId="1"/>
  </si>
  <si>
    <t>2回目と3回目を
合併した統計</t>
    <rPh sb="1" eb="3">
      <t>カイメ</t>
    </rPh>
    <rPh sb="5" eb="7">
      <t>カイメ</t>
    </rPh>
    <rPh sb="9" eb="11">
      <t>ガッペイ</t>
    </rPh>
    <rPh sb="13" eb="15">
      <t>トウケイ</t>
    </rPh>
    <phoneticPr fontId="1"/>
  </si>
  <si>
    <t>p値</t>
    <rPh sb="1" eb="2">
      <t>アタイ</t>
    </rPh>
    <phoneticPr fontId="1"/>
  </si>
  <si>
    <t>1回目～3回目を合併した統計</t>
    <rPh sb="1" eb="3">
      <t>カイメ</t>
    </rPh>
    <rPh sb="5" eb="7">
      <t>カイメ</t>
    </rPh>
    <rPh sb="8" eb="10">
      <t>ガッペイ</t>
    </rPh>
    <rPh sb="12" eb="14">
      <t>トウケイ</t>
    </rPh>
    <phoneticPr fontId="1"/>
  </si>
  <si>
    <t>1回目と3回目の統計(二分木)</t>
    <rPh sb="1" eb="3">
      <t>カイメ</t>
    </rPh>
    <rPh sb="5" eb="7">
      <t>カイメ</t>
    </rPh>
    <rPh sb="8" eb="10">
      <t>トウケイ</t>
    </rPh>
    <rPh sb="11" eb="13">
      <t>ニブン</t>
    </rPh>
    <rPh sb="13" eb="14">
      <t>ギ</t>
    </rPh>
    <phoneticPr fontId="1"/>
  </si>
  <si>
    <t>合計</t>
    <rPh sb="0" eb="2">
      <t>ゴウケイ</t>
    </rPh>
    <phoneticPr fontId="1"/>
  </si>
  <si>
    <t>サンプル数</t>
    <rPh sb="4" eb="5">
      <t>スウ</t>
    </rPh>
    <phoneticPr fontId="1"/>
  </si>
  <si>
    <t>平均</t>
    <rPh sb="0" eb="2">
      <t>ヘイキン</t>
    </rPh>
    <phoneticPr fontId="1"/>
  </si>
  <si>
    <t>不偏分散</t>
    <rPh sb="0" eb="2">
      <t>フヘン</t>
    </rPh>
    <rPh sb="2" eb="4">
      <t>ブンサン</t>
    </rPh>
    <phoneticPr fontId="1"/>
  </si>
  <si>
    <t>標準偏差</t>
    <rPh sb="0" eb="2">
      <t>ヒョウジュン</t>
    </rPh>
    <rPh sb="2" eb="4">
      <t>ヘンサ</t>
    </rPh>
    <phoneticPr fontId="1"/>
  </si>
  <si>
    <t>標準誤差</t>
    <rPh sb="0" eb="2">
      <t>ヒョウジュン</t>
    </rPh>
    <rPh sb="2" eb="4">
      <t>ゴサ</t>
    </rPh>
    <phoneticPr fontId="1"/>
  </si>
  <si>
    <t>t値</t>
    <rPh sb="1" eb="2">
      <t>アタイ</t>
    </rPh>
    <phoneticPr fontId="1"/>
  </si>
  <si>
    <t>p値</t>
    <rPh sb="1" eb="2">
      <t>アタイ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</si>
</sst>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53"/>
  <sheetViews>
    <sheetView tabSelected="1" topLeftCell="A37" workbookViewId="0">
      <selection activeCell="K53" sqref="K53"/>
    </sheetView>
  </sheetViews>
  <sheetFormatPr defaultRowHeight="13" x14ac:dyDescent="0.2"/>
  <cols>
    <col min="1" max="1" width="13.81640625" customWidth="1"/>
    <col min="2" max="2" width="9.453125" customWidth="1"/>
    <col min="3" max="3" width="9.36328125" customWidth="1"/>
    <col min="4" max="4" width="7.81640625" customWidth="1"/>
    <col min="5" max="5" width="8.08984375" customWidth="1"/>
    <col min="6" max="6" width="8.36328125" customWidth="1"/>
    <col min="7" max="7" width="8" customWidth="1"/>
    <col min="8" max="8" width="7.7265625" customWidth="1"/>
    <col min="9" max="9" width="8.453125" customWidth="1"/>
    <col min="10" max="10" width="8.26953125" customWidth="1"/>
    <col min="11" max="11" width="8.81640625" customWidth="1"/>
    <col min="12" max="12" width="9.36328125" customWidth="1"/>
    <col min="13" max="13" width="9.08984375" customWidth="1"/>
    <col min="14" max="14" width="9.26953125" customWidth="1"/>
    <col min="15" max="15" width="9.36328125" customWidth="1"/>
    <col min="16" max="16" width="8.7265625" customWidth="1"/>
    <col min="29" max="29" width="17" customWidth="1"/>
  </cols>
  <sheetData>
    <row r="1" spans="1:29" x14ac:dyDescent="0.2">
      <c r="B1" s="5" t="s">
        <v>29</v>
      </c>
      <c r="C1" s="4"/>
      <c r="D1" s="5" t="s">
        <v>28</v>
      </c>
      <c r="E1" s="4"/>
      <c r="F1" s="5" t="s">
        <v>27</v>
      </c>
      <c r="G1" s="4"/>
      <c r="H1" s="5" t="s">
        <v>26</v>
      </c>
      <c r="I1" s="4"/>
      <c r="J1" s="4" t="s">
        <v>30</v>
      </c>
      <c r="K1" s="4"/>
      <c r="L1" s="4"/>
      <c r="M1" s="4"/>
      <c r="N1" s="4"/>
      <c r="O1" s="4"/>
      <c r="P1" s="4" t="s">
        <v>31</v>
      </c>
      <c r="Q1" s="4"/>
      <c r="R1" s="4"/>
      <c r="S1" s="4"/>
      <c r="T1" s="4"/>
      <c r="U1" s="4"/>
      <c r="V1" s="4" t="s">
        <v>32</v>
      </c>
      <c r="W1" s="4"/>
      <c r="X1" s="4"/>
      <c r="Y1" s="4"/>
      <c r="Z1" s="4"/>
      <c r="AA1" s="4"/>
    </row>
    <row r="2" spans="1:29" ht="41.5" customHeight="1" x14ac:dyDescent="0.2">
      <c r="B2" s="2" t="s">
        <v>4</v>
      </c>
      <c r="C2" s="2" t="s">
        <v>5</v>
      </c>
      <c r="D2" s="2" t="s">
        <v>6</v>
      </c>
      <c r="E2" s="2" t="s">
        <v>7</v>
      </c>
      <c r="F2" s="2" t="s">
        <v>8</v>
      </c>
      <c r="G2" s="2" t="s">
        <v>9</v>
      </c>
      <c r="H2" s="2" t="s">
        <v>10</v>
      </c>
      <c r="I2" s="2" t="s">
        <v>11</v>
      </c>
      <c r="J2" s="5" t="s">
        <v>12</v>
      </c>
      <c r="K2" s="5"/>
      <c r="L2" s="5" t="s">
        <v>13</v>
      </c>
      <c r="M2" s="5"/>
      <c r="N2" s="5" t="s">
        <v>19</v>
      </c>
      <c r="O2" s="5"/>
      <c r="P2" s="5" t="s">
        <v>20</v>
      </c>
      <c r="Q2" s="4"/>
      <c r="R2" s="5" t="s">
        <v>21</v>
      </c>
      <c r="S2" s="4"/>
      <c r="T2" s="5" t="s">
        <v>22</v>
      </c>
      <c r="U2" s="4"/>
      <c r="V2" s="5" t="s">
        <v>23</v>
      </c>
      <c r="W2" s="4"/>
      <c r="X2" s="5" t="s">
        <v>24</v>
      </c>
      <c r="Y2" s="4"/>
      <c r="Z2" s="5" t="s">
        <v>25</v>
      </c>
      <c r="AA2" s="4"/>
    </row>
    <row r="3" spans="1:29" ht="16" customHeight="1" x14ac:dyDescent="0.2">
      <c r="B3" s="3"/>
      <c r="C3" s="3"/>
      <c r="D3" s="3"/>
      <c r="E3" s="3"/>
      <c r="F3" s="3"/>
      <c r="G3" s="3"/>
      <c r="H3" s="3"/>
      <c r="I3" s="3"/>
      <c r="J3" s="3" t="s">
        <v>15</v>
      </c>
      <c r="K3" s="3" t="s">
        <v>17</v>
      </c>
      <c r="L3" s="3" t="s">
        <v>18</v>
      </c>
      <c r="M3" s="3" t="s">
        <v>17</v>
      </c>
      <c r="N3" s="3" t="s">
        <v>15</v>
      </c>
      <c r="O3" s="3" t="s">
        <v>17</v>
      </c>
      <c r="P3" s="3" t="s">
        <v>15</v>
      </c>
      <c r="Q3" s="3" t="s">
        <v>17</v>
      </c>
      <c r="R3" s="3" t="s">
        <v>14</v>
      </c>
      <c r="S3" s="3" t="s">
        <v>16</v>
      </c>
      <c r="T3" s="3" t="s">
        <v>14</v>
      </c>
      <c r="U3" s="3" t="s">
        <v>16</v>
      </c>
      <c r="V3" s="3" t="s">
        <v>14</v>
      </c>
      <c r="W3" s="3" t="s">
        <v>16</v>
      </c>
      <c r="X3" s="3" t="s">
        <v>14</v>
      </c>
      <c r="Y3" s="3" t="s">
        <v>16</v>
      </c>
      <c r="Z3" s="3" t="s">
        <v>14</v>
      </c>
      <c r="AA3" s="3" t="s">
        <v>16</v>
      </c>
    </row>
    <row r="4" spans="1:29" x14ac:dyDescent="0.2">
      <c r="A4" t="s">
        <v>0</v>
      </c>
      <c r="C4">
        <v>364</v>
      </c>
      <c r="D4">
        <v>367</v>
      </c>
      <c r="G4">
        <v>494</v>
      </c>
      <c r="H4">
        <v>613</v>
      </c>
      <c r="J4">
        <v>215</v>
      </c>
      <c r="M4">
        <v>122</v>
      </c>
      <c r="N4">
        <v>224</v>
      </c>
      <c r="P4">
        <v>300</v>
      </c>
      <c r="S4">
        <v>92</v>
      </c>
      <c r="T4">
        <v>316</v>
      </c>
      <c r="V4">
        <v>19</v>
      </c>
      <c r="Y4">
        <v>7</v>
      </c>
      <c r="Z4">
        <v>37</v>
      </c>
      <c r="AC4" t="s">
        <v>0</v>
      </c>
    </row>
    <row r="5" spans="1:29" x14ac:dyDescent="0.2">
      <c r="A5" t="s">
        <v>1</v>
      </c>
      <c r="B5">
        <v>862</v>
      </c>
      <c r="E5">
        <v>235</v>
      </c>
      <c r="F5">
        <v>75</v>
      </c>
      <c r="I5">
        <v>478</v>
      </c>
      <c r="K5">
        <v>115</v>
      </c>
      <c r="L5">
        <v>67</v>
      </c>
      <c r="O5">
        <v>74</v>
      </c>
      <c r="Q5">
        <v>163</v>
      </c>
      <c r="R5">
        <v>134</v>
      </c>
      <c r="U5">
        <v>60</v>
      </c>
      <c r="W5">
        <v>23</v>
      </c>
      <c r="X5">
        <v>53</v>
      </c>
      <c r="AA5">
        <v>28</v>
      </c>
      <c r="AC5" t="s">
        <v>1</v>
      </c>
    </row>
    <row r="6" spans="1:29" x14ac:dyDescent="0.2">
      <c r="A6" t="s">
        <v>33</v>
      </c>
      <c r="B6">
        <v>486</v>
      </c>
      <c r="E6">
        <v>203</v>
      </c>
      <c r="F6">
        <v>168</v>
      </c>
      <c r="I6">
        <v>761</v>
      </c>
      <c r="J6">
        <v>535</v>
      </c>
      <c r="M6">
        <v>89</v>
      </c>
      <c r="N6">
        <v>242</v>
      </c>
      <c r="Q6">
        <v>363</v>
      </c>
      <c r="R6">
        <v>165</v>
      </c>
      <c r="U6">
        <v>102</v>
      </c>
      <c r="V6">
        <v>166</v>
      </c>
      <c r="Y6">
        <v>15</v>
      </c>
      <c r="Z6">
        <v>18</v>
      </c>
      <c r="AC6" t="s">
        <v>33</v>
      </c>
    </row>
    <row r="7" spans="1:29" x14ac:dyDescent="0.2">
      <c r="A7" t="s">
        <v>2</v>
      </c>
      <c r="C7">
        <v>330</v>
      </c>
      <c r="D7">
        <v>246</v>
      </c>
      <c r="G7">
        <v>295</v>
      </c>
      <c r="H7">
        <v>244</v>
      </c>
      <c r="K7">
        <v>43</v>
      </c>
      <c r="L7">
        <v>80</v>
      </c>
      <c r="O7">
        <v>20</v>
      </c>
      <c r="P7">
        <v>387</v>
      </c>
      <c r="S7">
        <v>81</v>
      </c>
      <c r="T7">
        <v>134</v>
      </c>
      <c r="W7">
        <v>6</v>
      </c>
      <c r="X7">
        <v>35</v>
      </c>
      <c r="AA7">
        <v>2</v>
      </c>
      <c r="AC7" t="s">
        <v>2</v>
      </c>
    </row>
    <row r="8" spans="1:29" x14ac:dyDescent="0.2">
      <c r="A8" t="s">
        <v>3</v>
      </c>
      <c r="C8">
        <v>260</v>
      </c>
      <c r="D8">
        <v>176</v>
      </c>
      <c r="G8">
        <v>174</v>
      </c>
      <c r="H8">
        <v>522</v>
      </c>
      <c r="K8">
        <v>53</v>
      </c>
      <c r="L8">
        <v>62</v>
      </c>
      <c r="O8">
        <v>49</v>
      </c>
      <c r="P8">
        <v>558</v>
      </c>
      <c r="S8">
        <v>149</v>
      </c>
      <c r="T8">
        <v>265</v>
      </c>
      <c r="W8">
        <v>30</v>
      </c>
      <c r="X8">
        <v>49</v>
      </c>
      <c r="AA8">
        <v>10</v>
      </c>
      <c r="AC8" t="s">
        <v>3</v>
      </c>
    </row>
    <row r="9" spans="1:29" x14ac:dyDescent="0.2">
      <c r="A9" t="s">
        <v>34</v>
      </c>
      <c r="B9">
        <v>437</v>
      </c>
      <c r="E9">
        <v>267</v>
      </c>
      <c r="F9">
        <v>148</v>
      </c>
      <c r="I9">
        <v>424</v>
      </c>
      <c r="J9">
        <v>151</v>
      </c>
      <c r="M9">
        <v>53</v>
      </c>
      <c r="N9">
        <v>105</v>
      </c>
      <c r="Q9">
        <v>307</v>
      </c>
      <c r="R9">
        <v>295</v>
      </c>
      <c r="U9">
        <v>231</v>
      </c>
      <c r="V9">
        <v>83</v>
      </c>
      <c r="Y9">
        <v>48</v>
      </c>
      <c r="Z9">
        <v>58</v>
      </c>
      <c r="AC9" t="s">
        <v>34</v>
      </c>
    </row>
    <row r="10" spans="1:29" x14ac:dyDescent="0.2">
      <c r="A10" t="s">
        <v>35</v>
      </c>
      <c r="C10">
        <v>480</v>
      </c>
      <c r="D10">
        <v>403</v>
      </c>
      <c r="G10">
        <v>145</v>
      </c>
      <c r="H10">
        <v>375</v>
      </c>
      <c r="K10">
        <v>596</v>
      </c>
      <c r="L10">
        <v>69</v>
      </c>
      <c r="O10">
        <v>161</v>
      </c>
      <c r="P10">
        <v>479</v>
      </c>
      <c r="S10">
        <v>143</v>
      </c>
      <c r="T10">
        <v>304</v>
      </c>
      <c r="W10">
        <v>36</v>
      </c>
      <c r="X10">
        <v>204</v>
      </c>
      <c r="AA10">
        <v>26</v>
      </c>
      <c r="AC10" t="s">
        <v>35</v>
      </c>
    </row>
    <row r="11" spans="1:29" x14ac:dyDescent="0.2">
      <c r="A11" t="s">
        <v>36</v>
      </c>
      <c r="B11">
        <v>622</v>
      </c>
      <c r="E11">
        <v>260</v>
      </c>
      <c r="F11">
        <v>239</v>
      </c>
      <c r="I11">
        <v>448</v>
      </c>
      <c r="J11">
        <v>195</v>
      </c>
      <c r="M11">
        <v>60</v>
      </c>
      <c r="N11">
        <v>111</v>
      </c>
      <c r="Q11">
        <v>399</v>
      </c>
      <c r="R11">
        <v>291</v>
      </c>
      <c r="U11">
        <v>209</v>
      </c>
      <c r="V11">
        <v>58</v>
      </c>
      <c r="Y11">
        <v>24</v>
      </c>
      <c r="Z11">
        <v>44</v>
      </c>
      <c r="AC11" t="s">
        <v>36</v>
      </c>
    </row>
    <row r="12" spans="1:29" x14ac:dyDescent="0.2">
      <c r="A12" t="s">
        <v>37</v>
      </c>
      <c r="C12">
        <v>342</v>
      </c>
      <c r="D12">
        <v>307</v>
      </c>
      <c r="G12">
        <v>202</v>
      </c>
      <c r="H12">
        <v>388</v>
      </c>
      <c r="K12">
        <v>37</v>
      </c>
      <c r="L12">
        <v>35</v>
      </c>
      <c r="O12">
        <v>106</v>
      </c>
      <c r="P12">
        <v>268</v>
      </c>
      <c r="S12">
        <v>145</v>
      </c>
      <c r="T12">
        <v>225</v>
      </c>
      <c r="W12">
        <v>10</v>
      </c>
      <c r="X12">
        <v>27</v>
      </c>
      <c r="AA12">
        <v>5</v>
      </c>
      <c r="AC12" t="s">
        <v>37</v>
      </c>
    </row>
    <row r="13" spans="1:29" x14ac:dyDescent="0.2">
      <c r="A13" t="s">
        <v>38</v>
      </c>
      <c r="B13">
        <v>614</v>
      </c>
      <c r="E13">
        <v>361</v>
      </c>
      <c r="F13">
        <v>268</v>
      </c>
      <c r="I13">
        <v>459</v>
      </c>
      <c r="J13">
        <v>285</v>
      </c>
      <c r="M13">
        <v>80</v>
      </c>
      <c r="N13">
        <v>92</v>
      </c>
      <c r="Q13">
        <v>221</v>
      </c>
      <c r="R13">
        <v>306</v>
      </c>
      <c r="U13">
        <v>115</v>
      </c>
      <c r="V13">
        <v>68</v>
      </c>
      <c r="Y13">
        <v>9</v>
      </c>
      <c r="Z13">
        <v>21</v>
      </c>
      <c r="AC13" t="s">
        <v>38</v>
      </c>
    </row>
    <row r="15" spans="1:29" x14ac:dyDescent="0.2">
      <c r="A15" t="s">
        <v>39</v>
      </c>
      <c r="B15">
        <f t="shared" ref="B15:AA15" si="0">SUM(B4:B13)</f>
        <v>3021</v>
      </c>
      <c r="C15">
        <f t="shared" si="0"/>
        <v>1776</v>
      </c>
      <c r="D15">
        <f t="shared" si="0"/>
        <v>1499</v>
      </c>
      <c r="E15">
        <f t="shared" si="0"/>
        <v>1326</v>
      </c>
      <c r="F15">
        <f t="shared" si="0"/>
        <v>898</v>
      </c>
      <c r="G15">
        <f t="shared" si="0"/>
        <v>1310</v>
      </c>
      <c r="H15">
        <f t="shared" si="0"/>
        <v>2142</v>
      </c>
      <c r="I15">
        <f t="shared" si="0"/>
        <v>2570</v>
      </c>
      <c r="J15">
        <f t="shared" si="0"/>
        <v>1381</v>
      </c>
      <c r="K15">
        <f t="shared" si="0"/>
        <v>844</v>
      </c>
      <c r="L15">
        <f t="shared" si="0"/>
        <v>313</v>
      </c>
      <c r="M15">
        <f t="shared" si="0"/>
        <v>404</v>
      </c>
      <c r="N15">
        <f t="shared" si="0"/>
        <v>774</v>
      </c>
      <c r="O15">
        <f t="shared" si="0"/>
        <v>410</v>
      </c>
      <c r="P15">
        <f t="shared" si="0"/>
        <v>1992</v>
      </c>
      <c r="Q15">
        <f t="shared" si="0"/>
        <v>1453</v>
      </c>
      <c r="R15">
        <f t="shared" si="0"/>
        <v>1191</v>
      </c>
      <c r="S15">
        <f t="shared" si="0"/>
        <v>610</v>
      </c>
      <c r="T15">
        <f t="shared" si="0"/>
        <v>1244</v>
      </c>
      <c r="U15">
        <f t="shared" si="0"/>
        <v>717</v>
      </c>
      <c r="V15">
        <f t="shared" si="0"/>
        <v>394</v>
      </c>
      <c r="W15">
        <f t="shared" si="0"/>
        <v>105</v>
      </c>
      <c r="X15">
        <f t="shared" si="0"/>
        <v>368</v>
      </c>
      <c r="Y15">
        <f t="shared" si="0"/>
        <v>103</v>
      </c>
      <c r="Z15">
        <f t="shared" si="0"/>
        <v>178</v>
      </c>
      <c r="AA15">
        <f t="shared" si="0"/>
        <v>71</v>
      </c>
      <c r="AC15" t="s">
        <v>39</v>
      </c>
    </row>
    <row r="16" spans="1:29" x14ac:dyDescent="0.2">
      <c r="A16" t="s">
        <v>44</v>
      </c>
      <c r="B16">
        <f t="shared" ref="B16:AA16" si="1">COUNT(B4:B13)</f>
        <v>5</v>
      </c>
      <c r="C16">
        <f t="shared" si="1"/>
        <v>5</v>
      </c>
      <c r="D16">
        <f t="shared" si="1"/>
        <v>5</v>
      </c>
      <c r="E16">
        <f t="shared" si="1"/>
        <v>5</v>
      </c>
      <c r="F16">
        <f t="shared" si="1"/>
        <v>5</v>
      </c>
      <c r="G16">
        <f t="shared" si="1"/>
        <v>5</v>
      </c>
      <c r="H16">
        <f t="shared" si="1"/>
        <v>5</v>
      </c>
      <c r="I16">
        <f t="shared" si="1"/>
        <v>5</v>
      </c>
      <c r="J16">
        <f t="shared" si="1"/>
        <v>5</v>
      </c>
      <c r="K16">
        <f t="shared" si="1"/>
        <v>5</v>
      </c>
      <c r="L16">
        <f t="shared" si="1"/>
        <v>5</v>
      </c>
      <c r="M16">
        <f t="shared" si="1"/>
        <v>5</v>
      </c>
      <c r="N16">
        <f t="shared" si="1"/>
        <v>5</v>
      </c>
      <c r="O16">
        <f t="shared" si="1"/>
        <v>5</v>
      </c>
      <c r="P16">
        <f t="shared" si="1"/>
        <v>5</v>
      </c>
      <c r="Q16">
        <f t="shared" si="1"/>
        <v>5</v>
      </c>
      <c r="R16">
        <f t="shared" si="1"/>
        <v>5</v>
      </c>
      <c r="S16">
        <f t="shared" si="1"/>
        <v>5</v>
      </c>
      <c r="T16">
        <f t="shared" si="1"/>
        <v>5</v>
      </c>
      <c r="U16">
        <f t="shared" si="1"/>
        <v>5</v>
      </c>
      <c r="V16">
        <f t="shared" si="1"/>
        <v>5</v>
      </c>
      <c r="W16">
        <f t="shared" si="1"/>
        <v>5</v>
      </c>
      <c r="X16">
        <f t="shared" si="1"/>
        <v>5</v>
      </c>
      <c r="Y16">
        <f t="shared" si="1"/>
        <v>5</v>
      </c>
      <c r="Z16">
        <f t="shared" si="1"/>
        <v>5</v>
      </c>
      <c r="AA16">
        <f t="shared" si="1"/>
        <v>5</v>
      </c>
      <c r="AC16" t="s">
        <v>44</v>
      </c>
    </row>
    <row r="17" spans="1:29" x14ac:dyDescent="0.2">
      <c r="A17" t="s">
        <v>40</v>
      </c>
      <c r="B17">
        <f t="shared" ref="B17:AA17" si="2">AVERAGE(B4:B13)</f>
        <v>604.20000000000005</v>
      </c>
      <c r="C17">
        <f t="shared" si="2"/>
        <v>355.2</v>
      </c>
      <c r="D17">
        <f t="shared" si="2"/>
        <v>299.8</v>
      </c>
      <c r="E17">
        <f t="shared" si="2"/>
        <v>265.2</v>
      </c>
      <c r="F17">
        <f t="shared" si="2"/>
        <v>179.6</v>
      </c>
      <c r="G17">
        <f t="shared" si="2"/>
        <v>262</v>
      </c>
      <c r="H17">
        <f t="shared" si="2"/>
        <v>428.4</v>
      </c>
      <c r="I17">
        <f t="shared" si="2"/>
        <v>514</v>
      </c>
      <c r="J17">
        <f t="shared" si="2"/>
        <v>276.2</v>
      </c>
      <c r="K17">
        <f t="shared" si="2"/>
        <v>168.8</v>
      </c>
      <c r="L17">
        <f t="shared" si="2"/>
        <v>62.6</v>
      </c>
      <c r="M17">
        <f t="shared" si="2"/>
        <v>80.8</v>
      </c>
      <c r="N17">
        <f t="shared" si="2"/>
        <v>154.80000000000001</v>
      </c>
      <c r="O17">
        <f t="shared" si="2"/>
        <v>82</v>
      </c>
      <c r="P17">
        <f t="shared" si="2"/>
        <v>398.4</v>
      </c>
      <c r="Q17">
        <f t="shared" si="2"/>
        <v>290.60000000000002</v>
      </c>
      <c r="R17">
        <f t="shared" si="2"/>
        <v>238.2</v>
      </c>
      <c r="S17">
        <f t="shared" si="2"/>
        <v>122</v>
      </c>
      <c r="T17">
        <f t="shared" si="2"/>
        <v>248.8</v>
      </c>
      <c r="U17">
        <f t="shared" si="2"/>
        <v>143.4</v>
      </c>
      <c r="V17">
        <f t="shared" si="2"/>
        <v>78.8</v>
      </c>
      <c r="W17">
        <f t="shared" si="2"/>
        <v>21</v>
      </c>
      <c r="X17">
        <f t="shared" si="2"/>
        <v>73.599999999999994</v>
      </c>
      <c r="Y17">
        <f t="shared" si="2"/>
        <v>20.6</v>
      </c>
      <c r="Z17">
        <f t="shared" si="2"/>
        <v>35.6</v>
      </c>
      <c r="AA17">
        <f t="shared" si="2"/>
        <v>14.2</v>
      </c>
      <c r="AC17" t="s">
        <v>40</v>
      </c>
    </row>
    <row r="18" spans="1:29" x14ac:dyDescent="0.2">
      <c r="A18" t="s">
        <v>41</v>
      </c>
      <c r="B18">
        <f t="shared" ref="B18:AA18" si="3">VAR(B4:B13)</f>
        <v>27200.200000000012</v>
      </c>
      <c r="C18">
        <f t="shared" si="3"/>
        <v>6381.2000000000116</v>
      </c>
      <c r="D18">
        <f t="shared" si="3"/>
        <v>8359.6999999999971</v>
      </c>
      <c r="E18">
        <f t="shared" si="3"/>
        <v>3497.1999999999971</v>
      </c>
      <c r="F18">
        <f t="shared" si="3"/>
        <v>5854.3000000000029</v>
      </c>
      <c r="G18">
        <f t="shared" si="3"/>
        <v>19986.5</v>
      </c>
      <c r="H18">
        <f t="shared" si="3"/>
        <v>20331.299999999988</v>
      </c>
      <c r="I18">
        <f t="shared" si="3"/>
        <v>19446.5</v>
      </c>
      <c r="J18">
        <f t="shared" si="3"/>
        <v>23267.199999999997</v>
      </c>
      <c r="K18">
        <f t="shared" si="3"/>
        <v>58000.2</v>
      </c>
      <c r="L18">
        <f t="shared" si="3"/>
        <v>281.30000000000018</v>
      </c>
      <c r="M18">
        <f t="shared" si="3"/>
        <v>742.69999999999982</v>
      </c>
      <c r="N18">
        <f t="shared" si="3"/>
        <v>5183.7000000000007</v>
      </c>
      <c r="O18">
        <f t="shared" si="3"/>
        <v>2953.5</v>
      </c>
      <c r="P18">
        <f t="shared" si="3"/>
        <v>14696.299999999988</v>
      </c>
      <c r="Q18">
        <f t="shared" si="3"/>
        <v>9596.8000000000029</v>
      </c>
      <c r="R18">
        <f t="shared" si="3"/>
        <v>6706.6999999999971</v>
      </c>
      <c r="S18">
        <f t="shared" si="3"/>
        <v>1070</v>
      </c>
      <c r="T18">
        <f t="shared" si="3"/>
        <v>5392.6999999999971</v>
      </c>
      <c r="U18">
        <f t="shared" si="3"/>
        <v>5363.2999999999993</v>
      </c>
      <c r="V18">
        <f t="shared" si="3"/>
        <v>2936.7</v>
      </c>
      <c r="W18">
        <f t="shared" si="3"/>
        <v>164</v>
      </c>
      <c r="X18">
        <f t="shared" si="3"/>
        <v>5423.8</v>
      </c>
      <c r="Y18">
        <f t="shared" si="3"/>
        <v>278.29999999999995</v>
      </c>
      <c r="Z18">
        <f t="shared" si="3"/>
        <v>274.29999999999995</v>
      </c>
      <c r="AA18">
        <f t="shared" si="3"/>
        <v>145.19999999999999</v>
      </c>
      <c r="AC18" t="s">
        <v>41</v>
      </c>
    </row>
    <row r="19" spans="1:29" x14ac:dyDescent="0.2">
      <c r="A19" t="s">
        <v>42</v>
      </c>
      <c r="B19">
        <f t="shared" ref="B19:AA19" si="4">STDEV(B4:B13)</f>
        <v>164.92483136265446</v>
      </c>
      <c r="C19">
        <f t="shared" si="4"/>
        <v>79.882413583967349</v>
      </c>
      <c r="D19">
        <f t="shared" si="4"/>
        <v>91.431395045684368</v>
      </c>
      <c r="E19">
        <f t="shared" si="4"/>
        <v>59.137128777105815</v>
      </c>
      <c r="F19">
        <f t="shared" si="4"/>
        <v>76.513397519650127</v>
      </c>
      <c r="G19">
        <f t="shared" si="4"/>
        <v>141.37361847247172</v>
      </c>
      <c r="H19">
        <f t="shared" si="4"/>
        <v>142.58786764658481</v>
      </c>
      <c r="I19">
        <f t="shared" si="4"/>
        <v>139.45070813731996</v>
      </c>
      <c r="J19">
        <f t="shared" si="4"/>
        <v>152.53589741434635</v>
      </c>
      <c r="K19">
        <f t="shared" si="4"/>
        <v>240.83230680288722</v>
      </c>
      <c r="L19">
        <f t="shared" si="4"/>
        <v>16.77200047698545</v>
      </c>
      <c r="M19">
        <f t="shared" si="4"/>
        <v>27.252522818997875</v>
      </c>
      <c r="N19">
        <f t="shared" si="4"/>
        <v>71.997916636524977</v>
      </c>
      <c r="O19">
        <f t="shared" si="4"/>
        <v>54.346113016479848</v>
      </c>
      <c r="P19">
        <f t="shared" si="4"/>
        <v>121.22829702672553</v>
      </c>
      <c r="Q19">
        <f t="shared" si="4"/>
        <v>97.963258418654092</v>
      </c>
      <c r="R19">
        <f t="shared" si="4"/>
        <v>81.894444256005528</v>
      </c>
      <c r="S19">
        <f t="shared" si="4"/>
        <v>32.710854467592249</v>
      </c>
      <c r="T19">
        <f t="shared" si="4"/>
        <v>73.435005276775172</v>
      </c>
      <c r="U19">
        <f t="shared" si="4"/>
        <v>73.234554685612721</v>
      </c>
      <c r="V19">
        <f t="shared" si="4"/>
        <v>54.191327719479247</v>
      </c>
      <c r="W19">
        <f t="shared" si="4"/>
        <v>12.806248474865697</v>
      </c>
      <c r="X19">
        <f t="shared" si="4"/>
        <v>73.64645273195444</v>
      </c>
      <c r="Y19">
        <f t="shared" si="4"/>
        <v>16.682325976913411</v>
      </c>
      <c r="Z19">
        <f t="shared" si="4"/>
        <v>16.562004709575469</v>
      </c>
      <c r="AA19">
        <f t="shared" si="4"/>
        <v>12.049896265113654</v>
      </c>
      <c r="AC19" t="s">
        <v>42</v>
      </c>
    </row>
    <row r="20" spans="1:29" x14ac:dyDescent="0.2">
      <c r="A20" t="s">
        <v>43</v>
      </c>
      <c r="B20">
        <f t="shared" ref="B20:AA20" si="5">STDEV(B4:B13)/SQRT(COUNT(B4:B13))</f>
        <v>73.756626820916921</v>
      </c>
      <c r="C20">
        <f t="shared" si="5"/>
        <v>35.72450139610072</v>
      </c>
      <c r="D20">
        <f t="shared" si="5"/>
        <v>40.889362919957549</v>
      </c>
      <c r="E20">
        <f t="shared" si="5"/>
        <v>26.446927987953522</v>
      </c>
      <c r="F20">
        <f t="shared" si="5"/>
        <v>34.217831608680292</v>
      </c>
      <c r="G20">
        <f t="shared" si="5"/>
        <v>63.224204225913347</v>
      </c>
      <c r="H20">
        <f t="shared" si="5"/>
        <v>63.767232964901318</v>
      </c>
      <c r="I20">
        <f t="shared" si="5"/>
        <v>62.364252581106101</v>
      </c>
      <c r="J20">
        <f t="shared" si="5"/>
        <v>68.216127125482572</v>
      </c>
      <c r="K20">
        <f t="shared" si="5"/>
        <v>107.70348183786817</v>
      </c>
      <c r="L20">
        <f t="shared" si="5"/>
        <v>7.5006666370396724</v>
      </c>
      <c r="M20">
        <f t="shared" si="5"/>
        <v>12.187698716328688</v>
      </c>
      <c r="N20">
        <f t="shared" si="5"/>
        <v>32.198447167526574</v>
      </c>
      <c r="O20">
        <f t="shared" si="5"/>
        <v>24.304320603547016</v>
      </c>
      <c r="P20">
        <f t="shared" si="5"/>
        <v>54.214942589658783</v>
      </c>
      <c r="Q20">
        <f t="shared" si="5"/>
        <v>43.810501024297821</v>
      </c>
      <c r="R20">
        <f t="shared" si="5"/>
        <v>36.624308867199112</v>
      </c>
      <c r="S20">
        <f t="shared" si="5"/>
        <v>14.628738838327791</v>
      </c>
      <c r="T20">
        <f t="shared" si="5"/>
        <v>32.841132745385003</v>
      </c>
      <c r="U20">
        <f t="shared" si="5"/>
        <v>32.751488515791152</v>
      </c>
      <c r="V20">
        <f t="shared" si="5"/>
        <v>24.235098514344848</v>
      </c>
      <c r="W20">
        <f t="shared" si="5"/>
        <v>5.727128425310541</v>
      </c>
      <c r="X20">
        <f t="shared" si="5"/>
        <v>32.935694922075044</v>
      </c>
      <c r="Y20">
        <f t="shared" si="5"/>
        <v>7.4605629814377945</v>
      </c>
      <c r="Z20">
        <f t="shared" si="5"/>
        <v>7.406753674856482</v>
      </c>
      <c r="AA20">
        <f t="shared" si="5"/>
        <v>5.3888774341229917</v>
      </c>
      <c r="AC20" t="s">
        <v>43</v>
      </c>
    </row>
    <row r="22" spans="1:29" x14ac:dyDescent="0.2">
      <c r="A22" t="s">
        <v>47</v>
      </c>
      <c r="B22">
        <f>ABS(B17-C17)/SQRT(B18/B16+C18/C16)</f>
        <v>3.0383300598241147</v>
      </c>
      <c r="D22">
        <f>ABS(D17-E17)/SQRT(D18/D16+E18/E16)</f>
        <v>0.71051871618971729</v>
      </c>
      <c r="F22">
        <f>ABS(F17-G17)/SQRT(F18/F16+G18/G16)</f>
        <v>1.1461969183447691</v>
      </c>
      <c r="H22">
        <f>ABS(H17-I17)/SQRT(H18/H16+I18/I16)</f>
        <v>0.95970639101911259</v>
      </c>
      <c r="J22">
        <f>ABS(J17-K17)/SQRT(J18/J16+K18/K16)</f>
        <v>0.84242471713588307</v>
      </c>
      <c r="L22">
        <f>ABS(L17-M17)/SQRT(L18/L16+M18/M16)</f>
        <v>1.2717636622030051</v>
      </c>
      <c r="N22">
        <f>ABS(N17-O17)/SQRT(N18/N16+O18/O16)</f>
        <v>1.804591412114058</v>
      </c>
      <c r="P22">
        <f>ABS(P17-Q17)/SQRT(P18/P16+Q18/Q16)</f>
        <v>1.5465440485878954</v>
      </c>
      <c r="R22">
        <f>ABS(R17-S17)/SQRT(R18/R16+S18/S16)</f>
        <v>2.9464118833081541</v>
      </c>
      <c r="T22">
        <f>ABS(T17-U17)/SQRT(T18/T16+U18/U16)</f>
        <v>2.2724807669149842</v>
      </c>
      <c r="V22">
        <f>ABS(V17-W17)/SQRT(V18/V16+W18/W16)</f>
        <v>2.3210418222109133</v>
      </c>
      <c r="X22">
        <f>ABS(X17-Y17)/SQRT(X18/X16+Y18/Y16)</f>
        <v>1.5694354461553686</v>
      </c>
      <c r="Z22">
        <f>ABS(Z17-AA17)/SQRT(Z18/Z16+AA18/AA16)</f>
        <v>2.3363225078204151</v>
      </c>
      <c r="AC22" t="s">
        <v>45</v>
      </c>
    </row>
    <row r="23" spans="1:29" x14ac:dyDescent="0.2">
      <c r="A23" t="s">
        <v>46</v>
      </c>
      <c r="B23">
        <f>TDIST(B22, B16+C16-1, 2)</f>
        <v>1.4055846254665034E-2</v>
      </c>
      <c r="D23">
        <f>TDIST(D22, D16+E16-1, 2)</f>
        <v>0.49538091871702084</v>
      </c>
      <c r="F23">
        <f>TDIST(F22, F16+G16-1, 2)</f>
        <v>0.28127381976248361</v>
      </c>
      <c r="H23">
        <f>TDIST(H22, H16+I16-1, 2)</f>
        <v>0.36227431654426234</v>
      </c>
      <c r="J23">
        <f>TDIST(J22, J16+K16-1, 2)</f>
        <v>0.42137218071932847</v>
      </c>
      <c r="L23">
        <f>TDIST(L22, L16+M16-1, 2)</f>
        <v>0.23533554235889903</v>
      </c>
      <c r="N23">
        <f>TDIST(N22, N16+O16-1, 2)</f>
        <v>0.10462738685881888</v>
      </c>
      <c r="P23">
        <f>TDIST(P22, P16+Q16-1, 2)</f>
        <v>0.15637632712719551</v>
      </c>
      <c r="R23">
        <f>TDIST(R22, R16+S16-1, 2)</f>
        <v>1.6315795313022977E-2</v>
      </c>
      <c r="T23">
        <f>TDIST(T22, T16+U16-1, 2)</f>
        <v>4.916326235863782E-2</v>
      </c>
      <c r="V23">
        <f>TDIST(V22, V16+W16-1, 2)</f>
        <v>4.5408292792740466E-2</v>
      </c>
      <c r="X23">
        <f>TDIST(X22, X16+Y16-1, 2)</f>
        <v>0.15099270876488019</v>
      </c>
      <c r="Z23">
        <f>TDIST(Z22, Z16+AA16-1, 2)</f>
        <v>4.4286211061878945E-2</v>
      </c>
      <c r="AC23" t="s">
        <v>49</v>
      </c>
    </row>
    <row r="25" spans="1:29" ht="26" x14ac:dyDescent="0.2">
      <c r="A25" s="1" t="s">
        <v>48</v>
      </c>
      <c r="AC25" s="1" t="s">
        <v>48</v>
      </c>
    </row>
    <row r="26" spans="1:29" x14ac:dyDescent="0.2">
      <c r="A26" t="s">
        <v>39</v>
      </c>
      <c r="L26">
        <f>SUM(L4:L13, N4:N13)</f>
        <v>1087</v>
      </c>
      <c r="M26">
        <f>SUM(M4:M13, O4:O13)</f>
        <v>814</v>
      </c>
      <c r="R26">
        <f>SUM(R4:R13, T4:T13)</f>
        <v>2435</v>
      </c>
      <c r="S26">
        <f>SUM(S4:S13, U4:U13)</f>
        <v>1327</v>
      </c>
      <c r="X26">
        <f>SUM(X4:X13, Z4:Z13)</f>
        <v>546</v>
      </c>
      <c r="Y26">
        <f>SUM(Y4:Y13, AA4:AA13)</f>
        <v>174</v>
      </c>
      <c r="AC26" t="s">
        <v>39</v>
      </c>
    </row>
    <row r="27" spans="1:29" x14ac:dyDescent="0.2">
      <c r="A27" t="s">
        <v>44</v>
      </c>
      <c r="L27">
        <f>COUNT(L4:L13, N4:N13)</f>
        <v>10</v>
      </c>
      <c r="M27">
        <f>COUNT(M4:M13, O4:O13)</f>
        <v>10</v>
      </c>
      <c r="R27">
        <f>COUNT(R4:R13, T4:T13)</f>
        <v>10</v>
      </c>
      <c r="S27">
        <f>COUNT(S4:S13, U4:U13)</f>
        <v>10</v>
      </c>
      <c r="X27">
        <f>COUNT(X4:X13, Z4:Z13)</f>
        <v>10</v>
      </c>
      <c r="Y27">
        <f>COUNT(Y4:Y13, AA4:AA13)</f>
        <v>10</v>
      </c>
      <c r="AC27" t="s">
        <v>44</v>
      </c>
    </row>
    <row r="28" spans="1:29" x14ac:dyDescent="0.2">
      <c r="A28" t="s">
        <v>40</v>
      </c>
      <c r="L28">
        <f>SUM(L4:L13, N4:N13)/COUNT(L4:L13, N4:N13)</f>
        <v>108.7</v>
      </c>
      <c r="M28">
        <f>SUM(M4:M13, O4:O13)/COUNT(M4:M13, O4:O13)</f>
        <v>81.400000000000006</v>
      </c>
      <c r="R28">
        <f>SUM(R4:R13, T4:T13)/COUNT(R4:R13, T4:T13)</f>
        <v>243.5</v>
      </c>
      <c r="S28">
        <f>SUM(S4:S13, U4:U13)/COUNT(S4:S13, U4:U13)</f>
        <v>132.69999999999999</v>
      </c>
      <c r="X28">
        <f>SUM(X4:X13, Z4:Z13)/COUNT(X4:X13, Z4:Z13)</f>
        <v>54.6</v>
      </c>
      <c r="Y28">
        <f>SUM(Y4:Y13, AA4:AA13)/COUNT(Y4:Y13, AA4:AA13)</f>
        <v>17.399999999999999</v>
      </c>
      <c r="AC28" t="s">
        <v>40</v>
      </c>
    </row>
    <row r="29" spans="1:29" x14ac:dyDescent="0.2">
      <c r="A29" t="s">
        <v>41</v>
      </c>
      <c r="L29">
        <f>VAR(L4:L13, N4:N13)</f>
        <v>4790.2333333333336</v>
      </c>
      <c r="M29">
        <f>VAR(M4:M13, O4:O13)</f>
        <v>1643.1555555555549</v>
      </c>
      <c r="R29">
        <f>VAR(R4:R13, T4:T13)</f>
        <v>5408.7222222222226</v>
      </c>
      <c r="S29">
        <f>VAR(S4:S13, U4:U13)</f>
        <v>2986.4555555555562</v>
      </c>
      <c r="X29">
        <f>VAR(X4:X13, Z4:Z13)</f>
        <v>2933.6000000000004</v>
      </c>
      <c r="Y29">
        <f>VAR(Y4:Y13, AA4:AA13)</f>
        <v>199.60000000000002</v>
      </c>
      <c r="AC29" t="s">
        <v>41</v>
      </c>
    </row>
    <row r="30" spans="1:29" x14ac:dyDescent="0.2">
      <c r="A30" t="s">
        <v>42</v>
      </c>
      <c r="L30">
        <f>STDEV(L4:L13, N4:N13)</f>
        <v>69.211511566598034</v>
      </c>
      <c r="M30">
        <f>STDEV(M4:M13, O4:O13)</f>
        <v>40.535855184707216</v>
      </c>
      <c r="R30">
        <f>STDEV(R4:R13, T4:T13)</f>
        <v>73.544015543225697</v>
      </c>
      <c r="S30">
        <f>STDEV(S4:S13, U4:U13)</f>
        <v>54.648472582091038</v>
      </c>
      <c r="X30">
        <f>STDEV(X4:X13, Z4:Z13)</f>
        <v>54.162717804777856</v>
      </c>
      <c r="Y30">
        <f>STDEV(Y4:Y13, AA4:AA13)</f>
        <v>14.12798640995949</v>
      </c>
      <c r="AC30" t="s">
        <v>42</v>
      </c>
    </row>
    <row r="31" spans="1:29" x14ac:dyDescent="0.2">
      <c r="A31" t="s">
        <v>43</v>
      </c>
      <c r="L31">
        <f>STDEV(L4:L13, N4:N13)/SQRT(COUNT(L4:L13, N4:N13))</f>
        <v>21.886601685353835</v>
      </c>
      <c r="M31">
        <f>STDEV(M4:M13, O4:O13)/SQRT(COUNT(M4:M13, O4:O13))</f>
        <v>12.81856292864202</v>
      </c>
      <c r="R31">
        <f>STDEV(R4:R13, T4:T13)/SQRT(COUNT(R4:R13, T4:T13))</f>
        <v>23.256659739141867</v>
      </c>
      <c r="S31">
        <f>STDEV(S4:S13, U4:U13)/SQRT(COUNT(S4:S13, U4:U13))</f>
        <v>17.281364400867066</v>
      </c>
      <c r="X31">
        <f>STDEV(X4:X13, Z4:Z13)/SQRT(COUNT(X4:X13, Z4:Z13))</f>
        <v>17.127755252805311</v>
      </c>
      <c r="Y31">
        <f>STDEV(Y4:Y13, AA4:AA13)/SQRT(COUNT(Y4:Y13, AA4:AA13))</f>
        <v>4.4676615807377358</v>
      </c>
      <c r="AC31" t="s">
        <v>43</v>
      </c>
    </row>
    <row r="32" spans="1:29" x14ac:dyDescent="0.2">
      <c r="A32" t="s">
        <v>47</v>
      </c>
      <c r="L32">
        <f>ABS(L28-M28)/SQRT(L29/L27+M29/M27)</f>
        <v>1.0763233070087164</v>
      </c>
      <c r="R32">
        <f>ABS(R28-S28)/SQRT(R29/R27+S29/S27)</f>
        <v>3.824061003474454</v>
      </c>
      <c r="X32">
        <f>ABS(X28-Y28)/SQRT(X29/X27+Y29/Y27)</f>
        <v>2.1015942955095839</v>
      </c>
      <c r="AC32" t="s">
        <v>47</v>
      </c>
    </row>
    <row r="33" spans="1:29" x14ac:dyDescent="0.2">
      <c r="A33" t="s">
        <v>46</v>
      </c>
      <c r="L33">
        <f>TDIST(L32, L26 + M26 - 1, 2)</f>
        <v>0.28191933454720708</v>
      </c>
      <c r="R33">
        <f>TDIST(R32, R26 + S26 - 1, 2)</f>
        <v>1.3339876974922881E-4</v>
      </c>
      <c r="X33">
        <f>TDIST(X32, X26 + Y26 - 1, 2)</f>
        <v>3.5936213012634839E-2</v>
      </c>
      <c r="AC33" t="s">
        <v>46</v>
      </c>
    </row>
    <row r="35" spans="1:29" ht="26" x14ac:dyDescent="0.2">
      <c r="A35" s="1" t="s">
        <v>50</v>
      </c>
      <c r="AC35" s="1" t="s">
        <v>50</v>
      </c>
    </row>
    <row r="36" spans="1:29" x14ac:dyDescent="0.2">
      <c r="A36" t="s">
        <v>39</v>
      </c>
      <c r="J36">
        <f>SUM(J4:J13, L4:L13, N4:N13)</f>
        <v>2468</v>
      </c>
      <c r="K36">
        <f>SUM(K4:K13, M4:M13, O4:O13)</f>
        <v>1658</v>
      </c>
      <c r="P36">
        <f>SUM(P4:P13, R4:R13, T4:T13)</f>
        <v>4427</v>
      </c>
      <c r="Q36">
        <f>SUM(Q4:Q13, S4:S13, U4:U13)</f>
        <v>2780</v>
      </c>
      <c r="V36">
        <f>SUM(V4:V13, X4:X13, Z4:Z13)</f>
        <v>940</v>
      </c>
      <c r="W36">
        <f>SUM(W4:W13, Y4:Y13, AA4:AA13)</f>
        <v>279</v>
      </c>
      <c r="AC36" t="s">
        <v>39</v>
      </c>
    </row>
    <row r="37" spans="1:29" x14ac:dyDescent="0.2">
      <c r="A37" t="s">
        <v>44</v>
      </c>
      <c r="J37">
        <f>COUNT(J4:J13, L4:L13, N4:N13)</f>
        <v>15</v>
      </c>
      <c r="K37">
        <f>COUNT(K4:K13, M4:M13, O4:O13)</f>
        <v>15</v>
      </c>
      <c r="P37">
        <f>COUNT(P4:P13, R4:R13, T4:T13)</f>
        <v>15</v>
      </c>
      <c r="Q37">
        <f>COUNT(Q4:Q13, S4:S13, U4:U13)</f>
        <v>15</v>
      </c>
      <c r="V37">
        <f>COUNT(V4:V13, X4:X13, Z4:Z13)</f>
        <v>15</v>
      </c>
      <c r="W37">
        <f>COUNT(W4:W13, Y4:Y13, AA4:AA13)</f>
        <v>15</v>
      </c>
      <c r="AC37" t="s">
        <v>44</v>
      </c>
    </row>
    <row r="38" spans="1:29" x14ac:dyDescent="0.2">
      <c r="A38" t="s">
        <v>40</v>
      </c>
      <c r="J38">
        <f>J36/J37</f>
        <v>164.53333333333333</v>
      </c>
      <c r="K38">
        <f>K36/K37</f>
        <v>110.53333333333333</v>
      </c>
      <c r="P38">
        <f>P36/P37</f>
        <v>295.13333333333333</v>
      </c>
      <c r="Q38">
        <f>Q36/Q37</f>
        <v>185.33333333333334</v>
      </c>
      <c r="V38">
        <f>V36/V37</f>
        <v>62.666666666666664</v>
      </c>
      <c r="W38">
        <f>W36/W37</f>
        <v>18.600000000000001</v>
      </c>
      <c r="AC38" t="s">
        <v>40</v>
      </c>
    </row>
    <row r="39" spans="1:29" x14ac:dyDescent="0.2">
      <c r="A39" t="s">
        <v>41</v>
      </c>
      <c r="J39">
        <f>VAR(J4:J13, L4:L13, N4:N13)</f>
        <v>16407.266666666666</v>
      </c>
      <c r="K39">
        <f>VAR(K4:K13, M4:M13, O4:O13)</f>
        <v>19446.55238095238</v>
      </c>
      <c r="P39">
        <f>VAR(P4:P13, R4:R13, T4:T13)</f>
        <v>13388.838095238099</v>
      </c>
      <c r="Q39">
        <f>VAR(Q4:Q13, S4:S13, U4:U13)</f>
        <v>10598.095238095237</v>
      </c>
      <c r="V39">
        <f>VAR(V4:V13, X4:X13, Z4:Z13)</f>
        <v>2864.3809523809527</v>
      </c>
      <c r="W39">
        <f>VAR(W4:W13, Y4:Y13, AA4:AA13)</f>
        <v>178.2571428571429</v>
      </c>
      <c r="AC39" t="s">
        <v>41</v>
      </c>
    </row>
    <row r="40" spans="1:29" x14ac:dyDescent="0.2">
      <c r="A40" t="s">
        <v>42</v>
      </c>
      <c r="J40">
        <f>STDEV(J4:J13, L4:L13, N4:N13)</f>
        <v>128.09085317331079</v>
      </c>
      <c r="K40">
        <f>STDEV(K4:K13, M4:M13, O4:O13)</f>
        <v>139.45089594890518</v>
      </c>
      <c r="P40">
        <f>STDEV(P4:P13, R4:R13, T4:T13)</f>
        <v>115.71014689835157</v>
      </c>
      <c r="Q40">
        <f>STDEV(Q4:Q13, S4:S13, U4:U13)</f>
        <v>102.94705065272747</v>
      </c>
      <c r="V40">
        <f>STDEV(V4:V13, X4:X13, Z4:Z13)</f>
        <v>53.519911737417438</v>
      </c>
      <c r="W40">
        <f>STDEV(W4:W13, Y4:Y13, AA4:AA13)</f>
        <v>13.351297422241139</v>
      </c>
      <c r="AC40" t="s">
        <v>42</v>
      </c>
    </row>
    <row r="41" spans="1:29" x14ac:dyDescent="0.2">
      <c r="A41" t="s">
        <v>43</v>
      </c>
      <c r="J41">
        <f>STDEV(J4:J13, L4:L13, N4:N13)/SQRT(COUNT(J4:J13, L4:L13, N4:N13))</f>
        <v>33.072916076115476</v>
      </c>
      <c r="K41">
        <f>STDEV(K4:K13, M4:M13, O4:O13)/SQRT(COUNT(K4:K13, M4:M13, O4:O13))</f>
        <v>36.006066508254207</v>
      </c>
      <c r="P41">
        <f>STDEV(P4:P13, R4:R13, T4:T13)/SQRT(COUNT(P4:P13, R4:R13, T4:T13))</f>
        <v>29.876231461635292</v>
      </c>
      <c r="Q41">
        <f>STDEV(Q4:Q13, S4:S13, U4:U13)/SQRT(COUNT(Q4:Q13, S4:S13, U4:U13))</f>
        <v>26.580814181278992</v>
      </c>
      <c r="V41">
        <f>STDEV(V4:V13, X4:X13, Z4:Z13)/SQRT(COUNT(V4:V13, X4:X13, Z4:Z13))</f>
        <v>13.81878178996724</v>
      </c>
      <c r="W41">
        <f>STDEV(W4:W13, Y4:Y13, AA4:AA13)/SQRT(COUNT(W4:W13, Y4:Y13, AA4:AA13))</f>
        <v>3.447290171106796</v>
      </c>
      <c r="AC41" t="s">
        <v>43</v>
      </c>
    </row>
    <row r="42" spans="1:29" x14ac:dyDescent="0.2">
      <c r="A42" t="s">
        <v>47</v>
      </c>
      <c r="J42">
        <f>ABS(J38-K38)/SQRT(J39/J37+K39/K37)</f>
        <v>1.1045151525161869</v>
      </c>
      <c r="P42">
        <f>ABS(P38-Q38)/SQRT(P39/P37+Q39/Q37)</f>
        <v>2.7457475552655861</v>
      </c>
      <c r="V42">
        <f>ABS(V38-W38)/SQRT(V39/V37+W39/W37)</f>
        <v>3.0940738882768186</v>
      </c>
      <c r="AC42" t="s">
        <v>47</v>
      </c>
    </row>
    <row r="43" spans="1:29" x14ac:dyDescent="0.2">
      <c r="A43" t="s">
        <v>46</v>
      </c>
      <c r="J43">
        <f>TDIST(J42, J37+K37-1, 2)</f>
        <v>0.27845003952132508</v>
      </c>
      <c r="P43">
        <f>TDIST(P42, P37+Q37-1, 2)</f>
        <v>1.0259696921315054E-2</v>
      </c>
      <c r="V43">
        <f>TDIST(V42, V37+W37-1, 2)</f>
        <v>4.3426797376097011E-3</v>
      </c>
      <c r="AC43" t="s">
        <v>46</v>
      </c>
    </row>
    <row r="45" spans="1:29" ht="39" x14ac:dyDescent="0.2">
      <c r="A45" s="1" t="s">
        <v>51</v>
      </c>
    </row>
    <row r="46" spans="1:29" x14ac:dyDescent="0.2">
      <c r="A46" t="s">
        <v>52</v>
      </c>
      <c r="J46">
        <f>SUM(J4:J13, N4:N13)</f>
        <v>2155</v>
      </c>
      <c r="K46">
        <f>SUM(K4:K13, O4:O13)</f>
        <v>1254</v>
      </c>
    </row>
    <row r="47" spans="1:29" x14ac:dyDescent="0.2">
      <c r="A47" t="s">
        <v>53</v>
      </c>
      <c r="J47">
        <f>COUNT(J4:J13, N4:N13)</f>
        <v>10</v>
      </c>
      <c r="K47">
        <f>COUNT(K4:K13, O4:O13)</f>
        <v>10</v>
      </c>
    </row>
    <row r="48" spans="1:29" x14ac:dyDescent="0.2">
      <c r="A48" t="s">
        <v>54</v>
      </c>
      <c r="J48">
        <f>J46/J47</f>
        <v>215.5</v>
      </c>
      <c r="K48">
        <f>K46/K47</f>
        <v>125.4</v>
      </c>
    </row>
    <row r="49" spans="1:11" x14ac:dyDescent="0.2">
      <c r="A49" t="s">
        <v>55</v>
      </c>
      <c r="J49">
        <f>VAR(J4:J13, N4:N13)</f>
        <v>16738.722222222223</v>
      </c>
      <c r="K49">
        <f>VAR(K4:K13, O4:O13)</f>
        <v>29183.37777777778</v>
      </c>
    </row>
    <row r="50" spans="1:11" x14ac:dyDescent="0.2">
      <c r="A50" t="s">
        <v>56</v>
      </c>
      <c r="J50">
        <f>STDEV(J4:J13, N4:N13)</f>
        <v>129.3782138623896</v>
      </c>
      <c r="K50">
        <f>STDEV(K4:K13, O4:O13)</f>
        <v>170.83143088371583</v>
      </c>
    </row>
    <row r="51" spans="1:11" x14ac:dyDescent="0.2">
      <c r="A51" t="s">
        <v>57</v>
      </c>
      <c r="J51">
        <f>STDEV(J4:J13, N4:N13)/SQRT(COUNT(J4:J13, N4:N13))</f>
        <v>40.912983540952155</v>
      </c>
      <c r="K51">
        <f>STDEV(K4:K13, O4:O13)/SQRT(COUNT(K4:K13, O4:O13))</f>
        <v>54.021641753817306</v>
      </c>
    </row>
    <row r="52" spans="1:11" x14ac:dyDescent="0.2">
      <c r="A52" t="s">
        <v>58</v>
      </c>
      <c r="J52">
        <f>ABS(J48-K48)/SQRT(J49/J47+K49/K47)</f>
        <v>1.3295783079719592</v>
      </c>
    </row>
    <row r="53" spans="1:11" x14ac:dyDescent="0.2">
      <c r="A53" t="s">
        <v>59</v>
      </c>
      <c r="J53">
        <f>TDIST(J52, J47+K47-1, 2)</f>
        <v>0.19940079816552819</v>
      </c>
    </row>
  </sheetData>
  <mergeCells count="16">
    <mergeCell ref="V1:AA1"/>
    <mergeCell ref="V2:W2"/>
    <mergeCell ref="X2:Y2"/>
    <mergeCell ref="Z2:AA2"/>
    <mergeCell ref="B1:C1"/>
    <mergeCell ref="D1:E1"/>
    <mergeCell ref="F1:G1"/>
    <mergeCell ref="H1:I1"/>
    <mergeCell ref="J1:O1"/>
    <mergeCell ref="P1:U1"/>
    <mergeCell ref="J2:K2"/>
    <mergeCell ref="L2:M2"/>
    <mergeCell ref="N2:O2"/>
    <mergeCell ref="P2:Q2"/>
    <mergeCell ref="R2:S2"/>
    <mergeCell ref="T2:U2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Tomoki Ogushi</dc:creator>
  <cp:lastModifiedBy>Tomoki Ogushi</cp:lastModifiedBy>
  <dcterms:created xsi:type="dcterms:W3CDTF">2020-04-01T06:02:07Z</dcterms:created>
  <dcterms:modified xsi:type="dcterms:W3CDTF">2021-01-08T01:36:53Z</dcterms:modified>
</cp:coreProperties>
</file>