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한효경\Documents\GitHub\Management-and-Database\경영과데이터베이스 기말과제\"/>
    </mc:Choice>
  </mc:AlternateContent>
  <xr:revisionPtr revIDLastSave="0" documentId="8_{39909D43-1C15-42E0-ABB3-F04082088631}" xr6:coauthVersionLast="33" xr6:coauthVersionMax="33" xr10:uidLastSave="{00000000-0000-0000-0000-000000000000}"/>
  <bookViews>
    <workbookView xWindow="0" yWindow="0" windowWidth="19200" windowHeight="7540" xr2:uid="{99D0F889-DC38-487E-9898-0FB1375F7C0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F41" i="1"/>
  <c r="E41" i="1"/>
  <c r="C41" i="1"/>
  <c r="F40" i="1"/>
  <c r="C40" i="1"/>
  <c r="E40" i="1" s="1"/>
  <c r="F39" i="1"/>
  <c r="E39" i="1"/>
  <c r="C39" i="1"/>
  <c r="F38" i="1"/>
  <c r="C38" i="1"/>
  <c r="E38" i="1" s="1"/>
  <c r="D37" i="1"/>
  <c r="F37" i="1" s="1"/>
  <c r="C37" i="1"/>
  <c r="E37" i="1" s="1"/>
  <c r="F36" i="1"/>
  <c r="E36" i="1"/>
  <c r="C36" i="1"/>
  <c r="F35" i="1"/>
  <c r="C35" i="1"/>
  <c r="E35" i="1" s="1"/>
  <c r="F34" i="1"/>
  <c r="E34" i="1"/>
  <c r="C34" i="1"/>
  <c r="F33" i="1"/>
  <c r="C33" i="1"/>
  <c r="E33" i="1" s="1"/>
  <c r="F32" i="1"/>
  <c r="E32" i="1"/>
  <c r="C32" i="1"/>
  <c r="D31" i="1"/>
  <c r="C31" i="1" s="1"/>
  <c r="E31" i="1" s="1"/>
  <c r="D30" i="1"/>
  <c r="C30" i="1" s="1"/>
  <c r="E30" i="1" s="1"/>
  <c r="D29" i="1"/>
  <c r="C29" i="1" s="1"/>
  <c r="E29" i="1" s="1"/>
  <c r="D28" i="1"/>
  <c r="C28" i="1" s="1"/>
  <c r="E28" i="1" s="1"/>
  <c r="D27" i="1"/>
  <c r="C27" i="1" s="1"/>
  <c r="E27" i="1" s="1"/>
  <c r="D26" i="1"/>
  <c r="C26" i="1" s="1"/>
  <c r="E26" i="1" s="1"/>
  <c r="D25" i="1"/>
  <c r="C25" i="1" s="1"/>
  <c r="E25" i="1" s="1"/>
  <c r="D24" i="1"/>
  <c r="C24" i="1" s="1"/>
  <c r="E24" i="1" s="1"/>
  <c r="D23" i="1"/>
  <c r="C23" i="1" s="1"/>
  <c r="E23" i="1" s="1"/>
  <c r="D22" i="1"/>
  <c r="C22" i="1" s="1"/>
  <c r="E22" i="1" s="1"/>
  <c r="D21" i="1"/>
  <c r="C21" i="1" s="1"/>
  <c r="E21" i="1" s="1"/>
  <c r="D20" i="1"/>
  <c r="C20" i="1" s="1"/>
  <c r="E20" i="1" s="1"/>
  <c r="D19" i="1"/>
  <c r="C19" i="1" s="1"/>
  <c r="E19" i="1" s="1"/>
  <c r="D18" i="1"/>
  <c r="C18" i="1" s="1"/>
  <c r="E18" i="1" s="1"/>
  <c r="D17" i="1"/>
  <c r="C17" i="1" s="1"/>
  <c r="E17" i="1" s="1"/>
  <c r="D16" i="1"/>
  <c r="C16" i="1" s="1"/>
  <c r="E16" i="1" s="1"/>
  <c r="D15" i="1"/>
  <c r="C15" i="1" s="1"/>
  <c r="E15" i="1" s="1"/>
  <c r="D14" i="1"/>
  <c r="C14" i="1" s="1"/>
  <c r="E14" i="1" s="1"/>
  <c r="D13" i="1"/>
  <c r="C13" i="1" s="1"/>
  <c r="E13" i="1" s="1"/>
  <c r="D12" i="1"/>
  <c r="C12" i="1" s="1"/>
  <c r="E12" i="1" s="1"/>
  <c r="D11" i="1"/>
  <c r="C11" i="1" s="1"/>
  <c r="E11" i="1" s="1"/>
  <c r="D10" i="1"/>
  <c r="C10" i="1" s="1"/>
  <c r="E10" i="1" s="1"/>
  <c r="D9" i="1"/>
  <c r="C9" i="1" s="1"/>
  <c r="E9" i="1" s="1"/>
  <c r="D8" i="1"/>
  <c r="C8" i="1" s="1"/>
  <c r="E8" i="1" s="1"/>
  <c r="D7" i="1"/>
  <c r="C7" i="1" s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F3" i="1" s="1"/>
  <c r="C3" i="1"/>
  <c r="E3" i="1" s="1"/>
  <c r="D2" i="1"/>
  <c r="F2" i="1" s="1"/>
  <c r="C2" i="1"/>
  <c r="E2" i="1" s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<sst xmlns="http://schemas.openxmlformats.org/spreadsheetml/2006/main" count="149" uniqueCount="29">
  <si>
    <t>팀</t>
    <phoneticPr fontId="3" type="noConversion"/>
  </si>
  <si>
    <t>평균득점</t>
    <phoneticPr fontId="3" type="noConversion"/>
  </si>
  <si>
    <t>국내선수 득점</t>
    <phoneticPr fontId="3" type="noConversion"/>
  </si>
  <si>
    <t>용병선수 득점</t>
    <phoneticPr fontId="3" type="noConversion"/>
  </si>
  <si>
    <t>국내선수 득점 비중</t>
    <phoneticPr fontId="3" type="noConversion"/>
  </si>
  <si>
    <t>용병선수 득점 비중</t>
    <phoneticPr fontId="3" type="noConversion"/>
  </si>
  <si>
    <t>관중 수</t>
    <phoneticPr fontId="3" type="noConversion"/>
  </si>
  <si>
    <t>순위</t>
    <phoneticPr fontId="3" type="noConversion"/>
  </si>
  <si>
    <t>시즌</t>
    <phoneticPr fontId="3" type="noConversion"/>
  </si>
  <si>
    <t>창원LG</t>
  </si>
  <si>
    <t>14~15</t>
    <phoneticPr fontId="3" type="noConversion"/>
  </si>
  <si>
    <t>울산모비스</t>
    <phoneticPr fontId="3" type="noConversion"/>
  </si>
  <si>
    <t>고양오리온스</t>
    <phoneticPr fontId="3" type="noConversion"/>
  </si>
  <si>
    <t>서울SK</t>
  </si>
  <si>
    <t>부산KT</t>
  </si>
  <si>
    <t>인천전자랜드</t>
  </si>
  <si>
    <t>원주동부</t>
    <phoneticPr fontId="3" type="noConversion"/>
  </si>
  <si>
    <t>안양KGC</t>
  </si>
  <si>
    <t>전주KCC</t>
  </si>
  <si>
    <t>서울삼성</t>
  </si>
  <si>
    <t>13~14</t>
    <phoneticPr fontId="3" type="noConversion"/>
  </si>
  <si>
    <t>12~13</t>
    <phoneticPr fontId="3" type="noConversion"/>
  </si>
  <si>
    <t>11~12</t>
    <phoneticPr fontId="3" type="noConversion"/>
  </si>
  <si>
    <t>10~11</t>
    <phoneticPr fontId="3" type="noConversion"/>
  </si>
  <si>
    <t>대구오리온스</t>
    <phoneticPr fontId="3" type="noConversion"/>
  </si>
  <si>
    <t>09~10</t>
    <phoneticPr fontId="3" type="noConversion"/>
  </si>
  <si>
    <t>안양KT&amp;G</t>
    <phoneticPr fontId="3" type="noConversion"/>
  </si>
  <si>
    <t>08~09</t>
    <phoneticPr fontId="3" type="noConversion"/>
  </si>
  <si>
    <t>부산KTF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</si>
</sst>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b/>
      <sz val="10"/>
      <color rgb="FF666666"/>
      <name val="나눔바른고딕"/>
      <family val="3"/>
      <charset val="129"/>
    </font>
    <font>
      <b/>
      <sz val="12"/>
      <color rgb="FF666666"/>
      <name val="나눔고딕 ExtraBold"/>
      <family val="3"/>
      <charset val="129"/>
    </font>
    <font>
      <b/>
      <sz val="10"/>
      <color theme="1"/>
      <name val="나눔바른고딕"/>
      <family val="3"/>
      <charset val="129"/>
    </font>
    <font>
      <b/>
      <sz val="12"/>
      <color theme="1"/>
      <name val="나눔바른고딕"/>
      <family val="3"/>
      <charset val="129"/>
    </font>
    <font>
      <sz val="11"/>
      <color rgb="FF666666"/>
      <name val="나눔고딕 ExtraBold"/>
      <family val="3"/>
      <charset val="129"/>
    </font>
    <font>
      <sz val="12"/>
      <color rgb="FF666666"/>
      <name val="나눔고딕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thick">
        <color rgb="FF5D78AD"/>
      </top>
      <bottom style="medium">
        <color rgb="FFEEEEEE"/>
      </bottom>
      <diagonal/>
    </border>
    <border>
      <left/>
      <right/>
      <top style="thick">
        <color rgb="FF5D78A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5D78AD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E7E7E7"/>
      </right>
      <top style="medium">
        <color rgb="FF7A8CB0"/>
      </top>
      <bottom style="medium">
        <color rgb="FFE7E7E7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7" fillId="2" borderId="3" xfId="1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3311-4EBF-46A2-B7EC-C72A862C6FCA}">
  <dimension ref="A1:I71"/>
  <sheetViews>
    <sheetView tabSelected="1" workbookViewId="0">
      <selection activeCell="A2" sqref="A2:I71"/>
    </sheetView>
  </sheetViews>
  <sheetFormatPr defaultRowHeight="17" x14ac:dyDescent="0.45"/>
  <cols>
    <col min="1" max="1" width="12.1640625" customWidth="1"/>
    <col min="2" max="2" width="8" bestFit="1" customWidth="1"/>
    <col min="3" max="4" width="11.9140625" bestFit="1" customWidth="1"/>
    <col min="5" max="6" width="15.9140625" bestFit="1" customWidth="1"/>
  </cols>
  <sheetData>
    <row r="1" spans="1:9" ht="17.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8" thickTop="1" thickBot="1" x14ac:dyDescent="0.5">
      <c r="A2" s="3" t="s">
        <v>9</v>
      </c>
      <c r="B2" s="4">
        <v>80.099999999999994</v>
      </c>
      <c r="C2" s="5">
        <f>$B2-$D2</f>
        <v>47.899999999999991</v>
      </c>
      <c r="D2" s="6">
        <f>9.7+22+0.5</f>
        <v>32.200000000000003</v>
      </c>
      <c r="E2" s="7">
        <f>$C2/$B2</f>
        <v>0.59800249687890128</v>
      </c>
      <c r="F2" s="7">
        <f>$D2/$B2</f>
        <v>0.40199750312109866</v>
      </c>
      <c r="G2" s="8">
        <v>131678</v>
      </c>
      <c r="H2" s="9">
        <v>4</v>
      </c>
      <c r="I2" s="10" t="s">
        <v>10</v>
      </c>
    </row>
    <row r="3" spans="1:9" ht="18" thickTop="1" thickBot="1" x14ac:dyDescent="0.5">
      <c r="A3" s="3" t="s">
        <v>11</v>
      </c>
      <c r="B3" s="4">
        <v>78.400000000000006</v>
      </c>
      <c r="C3" s="5">
        <f>$B3-$D3</f>
        <v>46.5</v>
      </c>
      <c r="D3" s="6">
        <f>20.1+11.8</f>
        <v>31.900000000000002</v>
      </c>
      <c r="E3" s="7">
        <f>$C3/$B3</f>
        <v>0.59311224489795911</v>
      </c>
      <c r="F3" s="7">
        <f>$D3/$B3</f>
        <v>0.40688775510204084</v>
      </c>
      <c r="G3" s="8">
        <v>144855</v>
      </c>
      <c r="H3" s="9">
        <v>1</v>
      </c>
      <c r="I3" s="10" t="s">
        <v>10</v>
      </c>
    </row>
    <row r="4" spans="1:9" ht="18" thickTop="1" thickBot="1" x14ac:dyDescent="0.5">
      <c r="A4" s="3" t="s">
        <v>12</v>
      </c>
      <c r="B4" s="4">
        <v>78.099999999999994</v>
      </c>
      <c r="C4" s="5">
        <f>$B4-$D4</f>
        <v>45.099999999999994</v>
      </c>
      <c r="D4" s="6">
        <f>19.7+19.6-6.3</f>
        <v>33</v>
      </c>
      <c r="E4" s="7">
        <f>$C4/$B4</f>
        <v>0.57746478873239437</v>
      </c>
      <c r="F4" s="7">
        <f>$D4/$B4</f>
        <v>0.42253521126760568</v>
      </c>
      <c r="G4" s="8">
        <v>100837</v>
      </c>
      <c r="H4" s="9">
        <v>5</v>
      </c>
      <c r="I4" s="10" t="s">
        <v>10</v>
      </c>
    </row>
    <row r="5" spans="1:9" ht="18" thickTop="1" thickBot="1" x14ac:dyDescent="0.5">
      <c r="A5" s="3" t="s">
        <v>13</v>
      </c>
      <c r="B5" s="4">
        <v>74.900000000000006</v>
      </c>
      <c r="C5" s="5">
        <f>$B5-$D5</f>
        <v>47.600000000000009</v>
      </c>
      <c r="D5" s="6">
        <f>7.6+19.9-0.2</f>
        <v>27.3</v>
      </c>
      <c r="E5" s="7">
        <f>$C5/$B5</f>
        <v>0.63551401869158886</v>
      </c>
      <c r="F5" s="7">
        <f>$D5/$B5</f>
        <v>0.3644859813084112</v>
      </c>
      <c r="G5" s="8">
        <v>163750</v>
      </c>
      <c r="H5" s="9">
        <v>3</v>
      </c>
      <c r="I5" s="10" t="s">
        <v>10</v>
      </c>
    </row>
    <row r="6" spans="1:9" ht="18" thickTop="1" thickBot="1" x14ac:dyDescent="0.5">
      <c r="A6" s="3" t="s">
        <v>14</v>
      </c>
      <c r="B6" s="4">
        <v>74.099999999999994</v>
      </c>
      <c r="C6" s="5">
        <f>$B6-$D6</f>
        <v>49.999999999999993</v>
      </c>
      <c r="D6" s="6">
        <f>16+5.5+2.6</f>
        <v>24.1</v>
      </c>
      <c r="E6" s="7">
        <f>$C6/$B6</f>
        <v>0.67476383265856943</v>
      </c>
      <c r="F6" s="7">
        <f>$D6/$B6</f>
        <v>0.32523616734143057</v>
      </c>
      <c r="G6" s="8">
        <v>52196</v>
      </c>
      <c r="H6" s="9">
        <v>7</v>
      </c>
      <c r="I6" s="10" t="s">
        <v>10</v>
      </c>
    </row>
    <row r="7" spans="1:9" ht="18" thickTop="1" thickBot="1" x14ac:dyDescent="0.5">
      <c r="A7" s="3" t="s">
        <v>15</v>
      </c>
      <c r="B7" s="4">
        <v>73.7</v>
      </c>
      <c r="C7" s="5">
        <f>$B7-$D7</f>
        <v>44.400000000000006</v>
      </c>
      <c r="D7" s="6">
        <f>11+18.3</f>
        <v>29.3</v>
      </c>
      <c r="E7" s="7">
        <f>$C7/$B7</f>
        <v>0.6024423337856174</v>
      </c>
      <c r="F7" s="7">
        <f>$D7/$B7</f>
        <v>0.3975576662143826</v>
      </c>
      <c r="G7" s="8">
        <v>152334</v>
      </c>
      <c r="H7" s="9">
        <v>6</v>
      </c>
      <c r="I7" s="10" t="s">
        <v>10</v>
      </c>
    </row>
    <row r="8" spans="1:9" ht="18" thickTop="1" thickBot="1" x14ac:dyDescent="0.5">
      <c r="A8" s="3" t="s">
        <v>16</v>
      </c>
      <c r="B8" s="4">
        <v>73.400000000000006</v>
      </c>
      <c r="C8" s="5">
        <f>$B8-$D8</f>
        <v>46.600000000000009</v>
      </c>
      <c r="D8" s="6">
        <f>11.2+15.6</f>
        <v>26.799999999999997</v>
      </c>
      <c r="E8" s="7">
        <f>$C8/$B8</f>
        <v>0.63487738419618533</v>
      </c>
      <c r="F8" s="7">
        <f>$D8/$B8</f>
        <v>0.36512261580381467</v>
      </c>
      <c r="G8" s="8">
        <v>112647</v>
      </c>
      <c r="H8" s="9">
        <v>2</v>
      </c>
      <c r="I8" s="10" t="s">
        <v>10</v>
      </c>
    </row>
    <row r="9" spans="1:9" ht="18" thickTop="1" thickBot="1" x14ac:dyDescent="0.5">
      <c r="A9" s="11" t="s">
        <v>17</v>
      </c>
      <c r="B9" s="4">
        <v>72.400000000000006</v>
      </c>
      <c r="C9" s="5">
        <f>$B9-$D9</f>
        <v>49.2</v>
      </c>
      <c r="D9" s="12">
        <f>4.3+13.3+5.6</f>
        <v>23.200000000000003</v>
      </c>
      <c r="E9" s="13">
        <f>$C9/$B9</f>
        <v>0.6795580110497238</v>
      </c>
      <c r="F9" s="13">
        <f>$D9/$B9</f>
        <v>0.32044198895027626</v>
      </c>
      <c r="G9" s="14">
        <v>62272</v>
      </c>
      <c r="H9" s="15">
        <v>8</v>
      </c>
      <c r="I9" s="10" t="s">
        <v>10</v>
      </c>
    </row>
    <row r="10" spans="1:9" ht="18" thickTop="1" thickBot="1" x14ac:dyDescent="0.5">
      <c r="A10" s="3" t="s">
        <v>18</v>
      </c>
      <c r="B10" s="4">
        <v>70.599999999999994</v>
      </c>
      <c r="C10" s="5">
        <f>$B10-$D10</f>
        <v>40.799999999999997</v>
      </c>
      <c r="D10" s="6">
        <f>17.9+11.9</f>
        <v>29.799999999999997</v>
      </c>
      <c r="E10" s="16">
        <f>$C10/$B10</f>
        <v>0.57790368271954673</v>
      </c>
      <c r="F10" s="16">
        <f>$D10/$B10</f>
        <v>0.42209631728045327</v>
      </c>
      <c r="G10" s="8">
        <v>94128</v>
      </c>
      <c r="H10" s="17">
        <v>9</v>
      </c>
      <c r="I10" s="10" t="s">
        <v>10</v>
      </c>
    </row>
    <row r="11" spans="1:9" ht="18" thickTop="1" thickBot="1" x14ac:dyDescent="0.5">
      <c r="A11" s="3" t="s">
        <v>19</v>
      </c>
      <c r="B11" s="4">
        <v>70.2</v>
      </c>
      <c r="C11" s="5">
        <f>$B11-$D11</f>
        <v>42.400000000000006</v>
      </c>
      <c r="D11" s="6">
        <f>10.7+8.8+8.3</f>
        <v>27.8</v>
      </c>
      <c r="E11" s="7">
        <f>$C11/$B11</f>
        <v>0.6039886039886041</v>
      </c>
      <c r="F11" s="7">
        <f>$D11/$B11</f>
        <v>0.39601139601139601</v>
      </c>
      <c r="G11" s="8">
        <v>129561</v>
      </c>
      <c r="H11" s="9">
        <v>10</v>
      </c>
      <c r="I11" s="10" t="s">
        <v>10</v>
      </c>
    </row>
    <row r="12" spans="1:9" ht="18" thickTop="1" thickBot="1" x14ac:dyDescent="0.5">
      <c r="A12" s="3" t="s">
        <v>11</v>
      </c>
      <c r="B12" s="4">
        <v>78.3</v>
      </c>
      <c r="C12" s="5">
        <f>$B12-$D12</f>
        <v>54.099999999999994</v>
      </c>
      <c r="D12" s="6">
        <f>10.4+13.8</f>
        <v>24.200000000000003</v>
      </c>
      <c r="E12" s="7">
        <f>$C12/$B12</f>
        <v>0.69093231162196678</v>
      </c>
      <c r="F12" s="7">
        <f>$D12/$B12</f>
        <v>0.30906768837803328</v>
      </c>
      <c r="G12" s="8">
        <v>143185</v>
      </c>
      <c r="H12" s="9">
        <v>2</v>
      </c>
      <c r="I12" s="10" t="s">
        <v>20</v>
      </c>
    </row>
    <row r="13" spans="1:9" ht="18" thickTop="1" thickBot="1" x14ac:dyDescent="0.5">
      <c r="A13" s="3" t="s">
        <v>9</v>
      </c>
      <c r="B13" s="4">
        <v>77.8</v>
      </c>
      <c r="C13" s="5">
        <f>$B13-$D13</f>
        <v>50.9</v>
      </c>
      <c r="D13" s="6">
        <f>9.9+17</f>
        <v>26.9</v>
      </c>
      <c r="E13" s="7">
        <f>$C13/$B13</f>
        <v>0.65424164524421591</v>
      </c>
      <c r="F13" s="7">
        <f>$D13/$B13</f>
        <v>0.34575835475578404</v>
      </c>
      <c r="G13" s="18">
        <v>173258</v>
      </c>
      <c r="H13" s="9">
        <v>1</v>
      </c>
      <c r="I13" s="10" t="s">
        <v>20</v>
      </c>
    </row>
    <row r="14" spans="1:9" ht="18" thickTop="1" thickBot="1" x14ac:dyDescent="0.5">
      <c r="A14" s="3" t="s">
        <v>13</v>
      </c>
      <c r="B14" s="4">
        <v>75.2</v>
      </c>
      <c r="C14" s="5">
        <f>$B14-$D14</f>
        <v>46.100000000000009</v>
      </c>
      <c r="D14" s="6">
        <f>11.2+18.4-0.5</f>
        <v>29.099999999999998</v>
      </c>
      <c r="E14" s="7">
        <f>$C14/$B14</f>
        <v>0.61303191489361708</v>
      </c>
      <c r="F14" s="7">
        <f>$D14/$B14</f>
        <v>0.38696808510638292</v>
      </c>
      <c r="G14" s="8">
        <v>183811</v>
      </c>
      <c r="H14" s="9">
        <v>3</v>
      </c>
      <c r="I14" s="10" t="s">
        <v>20</v>
      </c>
    </row>
    <row r="15" spans="1:9" ht="18" thickTop="1" thickBot="1" x14ac:dyDescent="0.5">
      <c r="A15" s="3" t="s">
        <v>15</v>
      </c>
      <c r="B15" s="4">
        <v>74.099999999999994</v>
      </c>
      <c r="C15" s="5">
        <f>$B15-$D15</f>
        <v>45.699999999999996</v>
      </c>
      <c r="D15" s="6">
        <f>18.2+10.2</f>
        <v>28.4</v>
      </c>
      <c r="E15" s="7">
        <f>$C15/$B15</f>
        <v>0.61673414304993246</v>
      </c>
      <c r="F15" s="7">
        <f>$D15/$B15</f>
        <v>0.38326585695006748</v>
      </c>
      <c r="G15" s="19">
        <v>153746</v>
      </c>
      <c r="H15" s="9">
        <v>4</v>
      </c>
      <c r="I15" s="10" t="s">
        <v>20</v>
      </c>
    </row>
    <row r="16" spans="1:9" ht="18" thickTop="1" thickBot="1" x14ac:dyDescent="0.5">
      <c r="A16" s="3" t="s">
        <v>14</v>
      </c>
      <c r="B16" s="4">
        <v>74.099999999999994</v>
      </c>
      <c r="C16" s="5">
        <f>$B16-$D16</f>
        <v>44.599999999999994</v>
      </c>
      <c r="D16" s="6">
        <f>9.8+14.8+4.9</f>
        <v>29.5</v>
      </c>
      <c r="E16" s="7">
        <f>$C16/$B16</f>
        <v>0.60188933873144401</v>
      </c>
      <c r="F16" s="7">
        <f>$D16/$B16</f>
        <v>0.39811066126855604</v>
      </c>
      <c r="G16" s="8">
        <v>146376</v>
      </c>
      <c r="H16" s="9">
        <v>5</v>
      </c>
      <c r="I16" s="10" t="s">
        <v>20</v>
      </c>
    </row>
    <row r="17" spans="1:9" ht="18" thickTop="1" thickBot="1" x14ac:dyDescent="0.5">
      <c r="A17" s="3" t="s">
        <v>18</v>
      </c>
      <c r="B17" s="4">
        <v>72.099999999999994</v>
      </c>
      <c r="C17" s="5">
        <f>$B17-$D17</f>
        <v>44.399999999999991</v>
      </c>
      <c r="D17" s="6">
        <f>21.3+2.4+4</f>
        <v>27.7</v>
      </c>
      <c r="E17" s="7">
        <f>$C17/$B17</f>
        <v>0.61581137309292644</v>
      </c>
      <c r="F17" s="7">
        <f>$D17/$B17</f>
        <v>0.3841886269070735</v>
      </c>
      <c r="G17" s="8">
        <v>100696</v>
      </c>
      <c r="H17" s="9">
        <v>7</v>
      </c>
      <c r="I17" s="10" t="s">
        <v>20</v>
      </c>
    </row>
    <row r="18" spans="1:9" ht="18" thickTop="1" thickBot="1" x14ac:dyDescent="0.5">
      <c r="A18" s="3" t="s">
        <v>19</v>
      </c>
      <c r="B18" s="4">
        <v>72.099999999999994</v>
      </c>
      <c r="C18" s="5">
        <f>$B18-$D18</f>
        <v>41.699999999999996</v>
      </c>
      <c r="D18" s="6">
        <f>12.3+15.6+2.5</f>
        <v>30.4</v>
      </c>
      <c r="E18" s="7">
        <f>$C18/$B18</f>
        <v>0.57836338418862687</v>
      </c>
      <c r="F18" s="7">
        <f>$D18/$B18</f>
        <v>0.42163661581137313</v>
      </c>
      <c r="G18" s="8">
        <v>138005</v>
      </c>
      <c r="H18" s="9">
        <v>8</v>
      </c>
      <c r="I18" s="10" t="s">
        <v>20</v>
      </c>
    </row>
    <row r="19" spans="1:9" ht="18" thickTop="1" thickBot="1" x14ac:dyDescent="0.5">
      <c r="A19" s="11" t="s">
        <v>12</v>
      </c>
      <c r="B19" s="4">
        <v>71.400000000000006</v>
      </c>
      <c r="C19" s="5">
        <f>$B19-$D19</f>
        <v>42.400000000000006</v>
      </c>
      <c r="D19" s="12">
        <f>15.9+12.2+0.9</f>
        <v>29</v>
      </c>
      <c r="E19" s="13">
        <f>$C19/$B19</f>
        <v>0.5938375350140056</v>
      </c>
      <c r="F19" s="13">
        <f>$D19/$B19</f>
        <v>0.40616246498599434</v>
      </c>
      <c r="G19" s="14">
        <v>99133</v>
      </c>
      <c r="H19" s="15">
        <v>6</v>
      </c>
      <c r="I19" s="10" t="s">
        <v>20</v>
      </c>
    </row>
    <row r="20" spans="1:9" ht="18" thickTop="1" thickBot="1" x14ac:dyDescent="0.5">
      <c r="A20" s="3" t="s">
        <v>16</v>
      </c>
      <c r="B20" s="4">
        <v>70.900000000000006</v>
      </c>
      <c r="C20" s="5">
        <f>$B20-$D20</f>
        <v>49</v>
      </c>
      <c r="D20" s="6">
        <f>9.8+9.4+2.7</f>
        <v>21.900000000000002</v>
      </c>
      <c r="E20" s="16">
        <f>$C20/$B20</f>
        <v>0.69111424541607891</v>
      </c>
      <c r="F20" s="16">
        <f>$D20/$B20</f>
        <v>0.30888575458392104</v>
      </c>
      <c r="G20" s="8">
        <v>85447</v>
      </c>
      <c r="H20" s="9">
        <v>10</v>
      </c>
      <c r="I20" s="10" t="s">
        <v>20</v>
      </c>
    </row>
    <row r="21" spans="1:9" ht="18" thickTop="1" thickBot="1" x14ac:dyDescent="0.5">
      <c r="A21" s="3" t="s">
        <v>17</v>
      </c>
      <c r="B21" s="4">
        <v>70.099999999999994</v>
      </c>
      <c r="C21" s="5">
        <f>$B21-$D21</f>
        <v>45.599999999999994</v>
      </c>
      <c r="D21" s="6">
        <f>7+13.5+4</f>
        <v>24.5</v>
      </c>
      <c r="E21" s="7">
        <f>$C21/$B21</f>
        <v>0.6504992867332382</v>
      </c>
      <c r="F21" s="7">
        <f>$D21/$B21</f>
        <v>0.3495007132667618</v>
      </c>
      <c r="G21" s="8">
        <v>71468</v>
      </c>
      <c r="H21" s="9">
        <v>9</v>
      </c>
      <c r="I21" s="10" t="s">
        <v>20</v>
      </c>
    </row>
    <row r="22" spans="1:9" ht="18" thickTop="1" thickBot="1" x14ac:dyDescent="0.5">
      <c r="A22" s="3" t="s">
        <v>13</v>
      </c>
      <c r="B22" s="4">
        <v>77.2</v>
      </c>
      <c r="C22" s="5">
        <f>$B22-$D22</f>
        <v>47.8</v>
      </c>
      <c r="D22" s="6">
        <f>13.8+19.1-3.5</f>
        <v>29.400000000000006</v>
      </c>
      <c r="E22" s="7">
        <f>$C22/$B22</f>
        <v>0.61917098445595853</v>
      </c>
      <c r="F22" s="7">
        <f>$D22/$B22</f>
        <v>0.38082901554404153</v>
      </c>
      <c r="G22" s="8">
        <v>190727</v>
      </c>
      <c r="H22" s="9">
        <v>1</v>
      </c>
      <c r="I22" s="10" t="s">
        <v>21</v>
      </c>
    </row>
    <row r="23" spans="1:9" ht="18" thickTop="1" thickBot="1" x14ac:dyDescent="0.5">
      <c r="A23" s="3" t="s">
        <v>11</v>
      </c>
      <c r="B23" s="4">
        <v>77.099999999999994</v>
      </c>
      <c r="C23" s="5">
        <f>$B23-$D23</f>
        <v>53.599999999999994</v>
      </c>
      <c r="D23" s="6">
        <f>15.1+13-4.6</f>
        <v>23.5</v>
      </c>
      <c r="E23" s="7">
        <f>$C23/$B23</f>
        <v>0.69520103761348895</v>
      </c>
      <c r="F23" s="7">
        <f>$D23/$B23</f>
        <v>0.30479896238651105</v>
      </c>
      <c r="G23" s="8">
        <v>119610</v>
      </c>
      <c r="H23" s="9">
        <v>2</v>
      </c>
      <c r="I23" s="10" t="s">
        <v>21</v>
      </c>
    </row>
    <row r="24" spans="1:9" ht="18" thickTop="1" thickBot="1" x14ac:dyDescent="0.5">
      <c r="A24" s="3" t="s">
        <v>15</v>
      </c>
      <c r="B24" s="4">
        <v>76.2</v>
      </c>
      <c r="C24" s="5">
        <f>$B24-$D24</f>
        <v>48.600000000000009</v>
      </c>
      <c r="D24" s="20">
        <f>18.4+9.2</f>
        <v>27.599999999999998</v>
      </c>
      <c r="E24" s="7">
        <f>$C24/$B24</f>
        <v>0.63779527559055127</v>
      </c>
      <c r="F24" s="7">
        <f>$D24/$B24</f>
        <v>0.36220472440944879</v>
      </c>
      <c r="G24" s="8">
        <v>150788</v>
      </c>
      <c r="H24" s="9">
        <v>3</v>
      </c>
      <c r="I24" s="10" t="s">
        <v>21</v>
      </c>
    </row>
    <row r="25" spans="1:9" ht="18" thickTop="1" thickBot="1" x14ac:dyDescent="0.5">
      <c r="A25" s="3" t="s">
        <v>17</v>
      </c>
      <c r="B25" s="4">
        <v>74.099999999999994</v>
      </c>
      <c r="C25" s="5">
        <f>$B25-$D25</f>
        <v>49.099999999999994</v>
      </c>
      <c r="D25" s="6">
        <f>18.3+6.7</f>
        <v>25</v>
      </c>
      <c r="E25" s="7">
        <f>$C25/$B25</f>
        <v>0.66261808367071517</v>
      </c>
      <c r="F25" s="7">
        <f>$D25/$B25</f>
        <v>0.33738191632928477</v>
      </c>
      <c r="G25" s="8">
        <v>109192</v>
      </c>
      <c r="H25" s="9">
        <v>4</v>
      </c>
      <c r="I25" s="10" t="s">
        <v>21</v>
      </c>
    </row>
    <row r="26" spans="1:9" ht="18" thickTop="1" thickBot="1" x14ac:dyDescent="0.5">
      <c r="A26" s="3" t="s">
        <v>9</v>
      </c>
      <c r="B26" s="4">
        <v>73.8</v>
      </c>
      <c r="C26" s="5">
        <f>$B26-$D26</f>
        <v>48</v>
      </c>
      <c r="D26" s="6">
        <f>13.4+5.5+6.9</f>
        <v>25.799999999999997</v>
      </c>
      <c r="E26" s="7">
        <f>$C26/$B26</f>
        <v>0.65040650406504064</v>
      </c>
      <c r="F26" s="7">
        <f>$D26/$B26</f>
        <v>0.34959349593495931</v>
      </c>
      <c r="G26" s="8">
        <v>117189</v>
      </c>
      <c r="H26" s="9">
        <v>8</v>
      </c>
      <c r="I26" s="10" t="s">
        <v>21</v>
      </c>
    </row>
    <row r="27" spans="1:9" ht="18" thickTop="1" thickBot="1" x14ac:dyDescent="0.5">
      <c r="A27" s="3" t="s">
        <v>14</v>
      </c>
      <c r="B27" s="4">
        <v>73.599999999999994</v>
      </c>
      <c r="C27" s="5">
        <f>$B27-$D27</f>
        <v>46.599999999999994</v>
      </c>
      <c r="D27" s="20">
        <f>19.7+3.9+3.4</f>
        <v>26.999999999999996</v>
      </c>
      <c r="E27" s="7">
        <f>$C27/$B27</f>
        <v>0.63315217391304346</v>
      </c>
      <c r="F27" s="7">
        <f>$D27/$B27</f>
        <v>0.36684782608695649</v>
      </c>
      <c r="G27" s="8">
        <v>120579</v>
      </c>
      <c r="H27" s="9">
        <v>9</v>
      </c>
      <c r="I27" s="10" t="s">
        <v>21</v>
      </c>
    </row>
    <row r="28" spans="1:9" ht="18" thickTop="1" thickBot="1" x14ac:dyDescent="0.5">
      <c r="A28" s="3" t="s">
        <v>12</v>
      </c>
      <c r="B28" s="4">
        <v>73.5</v>
      </c>
      <c r="C28" s="5">
        <f>$B28-$D28</f>
        <v>41.4</v>
      </c>
      <c r="D28" s="6">
        <f>9.7+18.5+3.9</f>
        <v>32.1</v>
      </c>
      <c r="E28" s="7">
        <f>$C28/$B28</f>
        <v>0.56326530612244896</v>
      </c>
      <c r="F28" s="7">
        <f>$D28/$B28</f>
        <v>0.43673469387755104</v>
      </c>
      <c r="G28" s="8">
        <v>107808</v>
      </c>
      <c r="H28" s="9">
        <v>5</v>
      </c>
      <c r="I28" s="10" t="s">
        <v>21</v>
      </c>
    </row>
    <row r="29" spans="1:9" ht="18" thickTop="1" thickBot="1" x14ac:dyDescent="0.5">
      <c r="A29" s="11" t="s">
        <v>19</v>
      </c>
      <c r="B29" s="4">
        <v>69.5</v>
      </c>
      <c r="C29" s="5">
        <f>$B29-$D29</f>
        <v>45.599999999999994</v>
      </c>
      <c r="D29" s="12">
        <f>14.5+7.3+2.1</f>
        <v>23.900000000000002</v>
      </c>
      <c r="E29" s="13">
        <f>$C29/$B29</f>
        <v>0.656115107913669</v>
      </c>
      <c r="F29" s="13">
        <f>$D29/$B29</f>
        <v>0.34388489208633094</v>
      </c>
      <c r="G29" s="14">
        <v>126106</v>
      </c>
      <c r="H29" s="15">
        <v>6</v>
      </c>
      <c r="I29" s="10" t="s">
        <v>21</v>
      </c>
    </row>
    <row r="30" spans="1:9" ht="18" thickTop="1" thickBot="1" x14ac:dyDescent="0.5">
      <c r="A30" s="3" t="s">
        <v>16</v>
      </c>
      <c r="B30" s="21">
        <v>68.3</v>
      </c>
      <c r="C30" s="5">
        <f>$B30-$D30</f>
        <v>43.099999999999994</v>
      </c>
      <c r="D30" s="20">
        <f>13.8+11.4</f>
        <v>25.200000000000003</v>
      </c>
      <c r="E30" s="16">
        <f>$C30/$B30</f>
        <v>0.63103953147877012</v>
      </c>
      <c r="F30" s="16">
        <f>$D30/$B30</f>
        <v>0.36896046852122993</v>
      </c>
      <c r="G30" s="8">
        <v>73474</v>
      </c>
      <c r="H30" s="17">
        <v>7</v>
      </c>
      <c r="I30" s="10" t="s">
        <v>21</v>
      </c>
    </row>
    <row r="31" spans="1:9" ht="18" thickTop="1" thickBot="1" x14ac:dyDescent="0.5">
      <c r="A31" s="3" t="s">
        <v>18</v>
      </c>
      <c r="B31" s="4">
        <v>66.7</v>
      </c>
      <c r="C31" s="5">
        <f>$B31-$D31</f>
        <v>47.9</v>
      </c>
      <c r="D31" s="6">
        <f>10.3+5.9+2.6</f>
        <v>18.800000000000004</v>
      </c>
      <c r="E31" s="7">
        <f>$C31/$B31</f>
        <v>0.71814092953523234</v>
      </c>
      <c r="F31" s="7">
        <f>$D31/$B31</f>
        <v>0.28185907046476766</v>
      </c>
      <c r="G31" s="8">
        <v>82405</v>
      </c>
      <c r="H31" s="9">
        <v>10</v>
      </c>
      <c r="I31" s="10" t="s">
        <v>21</v>
      </c>
    </row>
    <row r="32" spans="1:9" ht="18" thickTop="1" thickBot="1" x14ac:dyDescent="0.5">
      <c r="A32" s="3" t="s">
        <v>18</v>
      </c>
      <c r="B32" s="4">
        <v>81</v>
      </c>
      <c r="C32" s="5">
        <f>$B32-$D32</f>
        <v>38.4</v>
      </c>
      <c r="D32" s="6">
        <v>42.6</v>
      </c>
      <c r="E32" s="7">
        <f>$C32/$B32</f>
        <v>0.47407407407407404</v>
      </c>
      <c r="F32" s="7">
        <f>$D32/$B32</f>
        <v>0.52592592592592591</v>
      </c>
      <c r="G32" s="8">
        <v>116300</v>
      </c>
      <c r="H32" s="9">
        <v>4</v>
      </c>
      <c r="I32" s="10" t="s">
        <v>22</v>
      </c>
    </row>
    <row r="33" spans="1:9" ht="18" thickTop="1" thickBot="1" x14ac:dyDescent="0.5">
      <c r="A33" s="3" t="s">
        <v>12</v>
      </c>
      <c r="B33" s="4">
        <v>79</v>
      </c>
      <c r="C33" s="5">
        <f>$B33-$D33</f>
        <v>55.2</v>
      </c>
      <c r="D33" s="6">
        <v>23.8</v>
      </c>
      <c r="E33" s="7">
        <f>$C33/$B33</f>
        <v>0.69873417721518993</v>
      </c>
      <c r="F33" s="7">
        <f>$D33/$B33</f>
        <v>0.30126582278481012</v>
      </c>
      <c r="G33" s="8">
        <v>102086</v>
      </c>
      <c r="H33" s="9">
        <v>8</v>
      </c>
      <c r="I33" s="10" t="s">
        <v>22</v>
      </c>
    </row>
    <row r="34" spans="1:9" ht="18" thickTop="1" thickBot="1" x14ac:dyDescent="0.5">
      <c r="A34" s="3" t="s">
        <v>9</v>
      </c>
      <c r="B34" s="4">
        <v>78.099999999999994</v>
      </c>
      <c r="C34" s="5">
        <f>$B34-$D34</f>
        <v>48.3</v>
      </c>
      <c r="D34" s="6">
        <v>29.8</v>
      </c>
      <c r="E34" s="7">
        <f>$C34/$B34</f>
        <v>0.61843790012804101</v>
      </c>
      <c r="F34" s="7">
        <f>$D34/$B34</f>
        <v>0.38156209987195905</v>
      </c>
      <c r="G34" s="8">
        <v>129365</v>
      </c>
      <c r="H34" s="9">
        <v>7</v>
      </c>
      <c r="I34" s="10" t="s">
        <v>22</v>
      </c>
    </row>
    <row r="35" spans="1:9" ht="18" thickTop="1" thickBot="1" x14ac:dyDescent="0.5">
      <c r="A35" s="3" t="s">
        <v>13</v>
      </c>
      <c r="B35" s="4">
        <v>76.7</v>
      </c>
      <c r="C35" s="5">
        <f>$B35-$D35</f>
        <v>41.800000000000004</v>
      </c>
      <c r="D35" s="6">
        <v>34.9</v>
      </c>
      <c r="E35" s="7">
        <f>$C35/$B35</f>
        <v>0.54498044328552808</v>
      </c>
      <c r="F35" s="7">
        <f>$D35/$B35</f>
        <v>0.45501955671447192</v>
      </c>
      <c r="G35" s="18">
        <v>160063</v>
      </c>
      <c r="H35" s="9">
        <v>9</v>
      </c>
      <c r="I35" s="10" t="s">
        <v>22</v>
      </c>
    </row>
    <row r="36" spans="1:9" ht="18" thickTop="1" thickBot="1" x14ac:dyDescent="0.5">
      <c r="A36" s="3" t="s">
        <v>17</v>
      </c>
      <c r="B36" s="4">
        <v>76.599999999999994</v>
      </c>
      <c r="C36" s="5">
        <f>$B36-$D36</f>
        <v>44.999999999999993</v>
      </c>
      <c r="D36" s="6">
        <v>31.6</v>
      </c>
      <c r="E36" s="7">
        <f>$C36/$B36</f>
        <v>0.58746736292428192</v>
      </c>
      <c r="F36" s="7">
        <f>$D36/$B36</f>
        <v>0.41253263707571808</v>
      </c>
      <c r="G36" s="19">
        <v>133780</v>
      </c>
      <c r="H36" s="9">
        <v>2</v>
      </c>
      <c r="I36" s="10" t="s">
        <v>22</v>
      </c>
    </row>
    <row r="37" spans="1:9" ht="18" thickTop="1" thickBot="1" x14ac:dyDescent="0.5">
      <c r="A37" s="3" t="s">
        <v>19</v>
      </c>
      <c r="B37" s="4">
        <v>76.599999999999994</v>
      </c>
      <c r="C37" s="5">
        <f>$B37-$D37</f>
        <v>40.399999999999991</v>
      </c>
      <c r="D37" s="6">
        <f>36.2</f>
        <v>36.200000000000003</v>
      </c>
      <c r="E37" s="7">
        <f>$C37/$B37</f>
        <v>0.52741514360313313</v>
      </c>
      <c r="F37" s="7">
        <f>$D37/$B37</f>
        <v>0.47258485639686693</v>
      </c>
      <c r="G37" s="8">
        <v>133094</v>
      </c>
      <c r="H37" s="9">
        <v>10</v>
      </c>
      <c r="I37" s="10" t="s">
        <v>22</v>
      </c>
    </row>
    <row r="38" spans="1:9" ht="18" thickTop="1" thickBot="1" x14ac:dyDescent="0.5">
      <c r="A38" s="3" t="s">
        <v>11</v>
      </c>
      <c r="B38" s="4">
        <v>75.900000000000006</v>
      </c>
      <c r="C38" s="5">
        <f>$B38-$D38</f>
        <v>45.100000000000009</v>
      </c>
      <c r="D38" s="6">
        <v>30.8</v>
      </c>
      <c r="E38" s="7">
        <f>$C38/$B38</f>
        <v>0.59420289855072472</v>
      </c>
      <c r="F38" s="7">
        <f>$D38/$B38</f>
        <v>0.40579710144927533</v>
      </c>
      <c r="G38" s="8">
        <v>114105</v>
      </c>
      <c r="H38" s="9">
        <v>5</v>
      </c>
      <c r="I38" s="10" t="s">
        <v>22</v>
      </c>
    </row>
    <row r="39" spans="1:9" ht="18" thickTop="1" thickBot="1" x14ac:dyDescent="0.5">
      <c r="A39" s="11" t="s">
        <v>16</v>
      </c>
      <c r="B39" s="4">
        <v>75.2</v>
      </c>
      <c r="C39" s="5">
        <f>$B39-$D39</f>
        <v>55.6</v>
      </c>
      <c r="D39" s="12">
        <v>19.600000000000001</v>
      </c>
      <c r="E39" s="13">
        <f>$C39/$B39</f>
        <v>0.73936170212765961</v>
      </c>
      <c r="F39" s="13">
        <f>$D39/$B39</f>
        <v>0.26063829787234044</v>
      </c>
      <c r="G39" s="14">
        <v>100899</v>
      </c>
      <c r="H39" s="15">
        <v>1</v>
      </c>
      <c r="I39" s="10" t="s">
        <v>22</v>
      </c>
    </row>
    <row r="40" spans="1:9" ht="18" thickTop="1" thickBot="1" x14ac:dyDescent="0.5">
      <c r="A40" s="3" t="s">
        <v>14</v>
      </c>
      <c r="B40" s="4">
        <v>74.099999999999994</v>
      </c>
      <c r="C40" s="5">
        <f>$B40-$D40</f>
        <v>53.8</v>
      </c>
      <c r="D40" s="6">
        <v>20.3</v>
      </c>
      <c r="E40" s="16">
        <f>$C40/$B40</f>
        <v>0.72604588394062075</v>
      </c>
      <c r="F40" s="16">
        <f>$D40/$B40</f>
        <v>0.27395411605937925</v>
      </c>
      <c r="G40" s="8">
        <v>189284</v>
      </c>
      <c r="H40" s="17">
        <v>3</v>
      </c>
      <c r="I40" s="10" t="s">
        <v>22</v>
      </c>
    </row>
    <row r="41" spans="1:9" ht="18" thickTop="1" thickBot="1" x14ac:dyDescent="0.5">
      <c r="A41" s="3" t="s">
        <v>15</v>
      </c>
      <c r="B41" s="4">
        <v>74.099999999999994</v>
      </c>
      <c r="C41" s="5">
        <f>$B41-$D41</f>
        <v>53.099999999999994</v>
      </c>
      <c r="D41" s="6">
        <v>21</v>
      </c>
      <c r="E41" s="7">
        <f>$C41/$B41</f>
        <v>0.7165991902834008</v>
      </c>
      <c r="F41" s="7">
        <f>$D41/$B41</f>
        <v>0.2834008097165992</v>
      </c>
      <c r="G41" s="8">
        <v>138252</v>
      </c>
      <c r="H41" s="9">
        <v>6</v>
      </c>
      <c r="I41" s="10" t="s">
        <v>22</v>
      </c>
    </row>
    <row r="42" spans="1:9" ht="18" thickTop="1" thickBot="1" x14ac:dyDescent="0.5">
      <c r="A42" s="3" t="s">
        <v>18</v>
      </c>
      <c r="B42" s="22">
        <v>82.5</v>
      </c>
      <c r="C42" s="5">
        <f>$B42-$D42</f>
        <v>54</v>
      </c>
      <c r="D42" s="6">
        <f>15.6+8.6+4.3</f>
        <v>28.5</v>
      </c>
      <c r="E42" s="7">
        <f>$C42/$B42</f>
        <v>0.65454545454545454</v>
      </c>
      <c r="F42" s="7">
        <f>$D42/$B42</f>
        <v>0.34545454545454546</v>
      </c>
      <c r="G42" s="8">
        <v>147549</v>
      </c>
      <c r="H42" s="9">
        <v>3</v>
      </c>
      <c r="I42" s="10" t="s">
        <v>23</v>
      </c>
    </row>
    <row r="43" spans="1:9" ht="18" thickTop="1" thickBot="1" x14ac:dyDescent="0.5">
      <c r="A43" s="3" t="s">
        <v>14</v>
      </c>
      <c r="B43" s="22">
        <v>81.8</v>
      </c>
      <c r="C43" s="5">
        <f>$B43-$D43</f>
        <v>53.3</v>
      </c>
      <c r="D43" s="6">
        <f>15.1+13.4</f>
        <v>28.5</v>
      </c>
      <c r="E43" s="7">
        <f>$C43/$B43</f>
        <v>0.65158924205378976</v>
      </c>
      <c r="F43" s="7">
        <f>$D43/$B43</f>
        <v>0.34841075794621029</v>
      </c>
      <c r="G43" s="19">
        <v>156155</v>
      </c>
      <c r="H43" s="9">
        <v>1</v>
      </c>
      <c r="I43" s="10" t="s">
        <v>23</v>
      </c>
    </row>
    <row r="44" spans="1:9" ht="18" thickTop="1" thickBot="1" x14ac:dyDescent="0.5">
      <c r="A44" s="3" t="s">
        <v>19</v>
      </c>
      <c r="B44" s="22">
        <v>81.3</v>
      </c>
      <c r="C44" s="5">
        <f>$B44-$D44</f>
        <v>51.199999999999996</v>
      </c>
      <c r="D44" s="6">
        <f>23.1+6.9+0.1</f>
        <v>30.1</v>
      </c>
      <c r="E44" s="7">
        <f>$C44/$B44</f>
        <v>0.62976629766297665</v>
      </c>
      <c r="F44" s="7">
        <f>$D44/$B44</f>
        <v>0.37023370233702341</v>
      </c>
      <c r="G44" s="8">
        <v>124969</v>
      </c>
      <c r="H44" s="9">
        <v>6</v>
      </c>
      <c r="I44" s="10" t="s">
        <v>23</v>
      </c>
    </row>
    <row r="45" spans="1:9" ht="18" thickTop="1" thickBot="1" x14ac:dyDescent="0.5">
      <c r="A45" s="3" t="s">
        <v>9</v>
      </c>
      <c r="B45" s="22">
        <v>80.5</v>
      </c>
      <c r="C45" s="5">
        <f>$B45-$D45</f>
        <v>63.9</v>
      </c>
      <c r="D45" s="6">
        <f>11.2+5.4</f>
        <v>16.600000000000001</v>
      </c>
      <c r="E45" s="7">
        <f>$C45/$B45</f>
        <v>0.79378881987577643</v>
      </c>
      <c r="F45" s="7">
        <f>$D45/$B45</f>
        <v>0.20621118012422363</v>
      </c>
      <c r="G45" s="8">
        <v>128571</v>
      </c>
      <c r="H45" s="9">
        <v>5</v>
      </c>
      <c r="I45" s="10" t="s">
        <v>23</v>
      </c>
    </row>
    <row r="46" spans="1:9" ht="18" thickTop="1" thickBot="1" x14ac:dyDescent="0.5">
      <c r="A46" s="3" t="s">
        <v>15</v>
      </c>
      <c r="B46" s="22">
        <v>78.3</v>
      </c>
      <c r="C46" s="5">
        <f>$B46-$D46</f>
        <v>56.3</v>
      </c>
      <c r="D46" s="6">
        <f>7.2+17-2.2</f>
        <v>22</v>
      </c>
      <c r="E46" s="7">
        <f>$C46/$B46</f>
        <v>0.71902937420178803</v>
      </c>
      <c r="F46" s="7">
        <f>$D46/$B46</f>
        <v>0.28097062579821203</v>
      </c>
      <c r="G46" s="8">
        <v>142767</v>
      </c>
      <c r="H46" s="9">
        <v>2</v>
      </c>
      <c r="I46" s="10" t="s">
        <v>23</v>
      </c>
    </row>
    <row r="47" spans="1:9" ht="18" thickTop="1" thickBot="1" x14ac:dyDescent="0.5">
      <c r="A47" s="3" t="s">
        <v>24</v>
      </c>
      <c r="B47" s="22">
        <v>75.5</v>
      </c>
      <c r="C47" s="5">
        <f>$B47-$D47</f>
        <v>46.9</v>
      </c>
      <c r="D47" s="6">
        <f>8.2+6.9+13.5</f>
        <v>28.6</v>
      </c>
      <c r="E47" s="7">
        <f>$C47/$B47</f>
        <v>0.62119205298013247</v>
      </c>
      <c r="F47" s="7">
        <f>$D47/$B47</f>
        <v>0.37880794701986759</v>
      </c>
      <c r="G47" s="18">
        <v>47374</v>
      </c>
      <c r="H47" s="9">
        <v>10</v>
      </c>
      <c r="I47" s="10" t="s">
        <v>23</v>
      </c>
    </row>
    <row r="48" spans="1:9" ht="18" thickTop="1" thickBot="1" x14ac:dyDescent="0.5">
      <c r="A48" s="3" t="s">
        <v>13</v>
      </c>
      <c r="B48" s="22">
        <v>74.900000000000006</v>
      </c>
      <c r="C48" s="5">
        <f>$B48-$D48</f>
        <v>48.600000000000009</v>
      </c>
      <c r="D48" s="6">
        <f>20.8+4.1+1.4</f>
        <v>26.299999999999997</v>
      </c>
      <c r="E48" s="7">
        <f>$C48/$B48</f>
        <v>0.64886515353805085</v>
      </c>
      <c r="F48" s="7">
        <f>$D48/$B48</f>
        <v>0.3511348464619492</v>
      </c>
      <c r="G48" s="8">
        <v>152684</v>
      </c>
      <c r="H48" s="9">
        <v>7</v>
      </c>
      <c r="I48" s="10" t="s">
        <v>23</v>
      </c>
    </row>
    <row r="49" spans="1:9" ht="18" thickTop="1" thickBot="1" x14ac:dyDescent="0.5">
      <c r="A49" s="11" t="s">
        <v>11</v>
      </c>
      <c r="B49" s="22">
        <v>74.8</v>
      </c>
      <c r="C49" s="5">
        <f>$B49-$D49</f>
        <v>51.599999999999994</v>
      </c>
      <c r="D49" s="12">
        <f>6.9+14.3+2</f>
        <v>23.200000000000003</v>
      </c>
      <c r="E49" s="13">
        <f>$C49/$B49</f>
        <v>0.68983957219251335</v>
      </c>
      <c r="F49" s="13">
        <f>$D49/$B49</f>
        <v>0.3101604278074867</v>
      </c>
      <c r="G49" s="14">
        <v>76762</v>
      </c>
      <c r="H49" s="15">
        <v>8</v>
      </c>
      <c r="I49" s="10" t="s">
        <v>23</v>
      </c>
    </row>
    <row r="50" spans="1:9" ht="18" thickTop="1" thickBot="1" x14ac:dyDescent="0.5">
      <c r="A50" s="3" t="s">
        <v>17</v>
      </c>
      <c r="B50" s="22">
        <v>74.400000000000006</v>
      </c>
      <c r="C50" s="5">
        <f>$B50-$D50</f>
        <v>44.000000000000007</v>
      </c>
      <c r="D50" s="6">
        <f>7.7+20.2+2.5</f>
        <v>30.4</v>
      </c>
      <c r="E50" s="16">
        <f>$C50/$B50</f>
        <v>0.59139784946236562</v>
      </c>
      <c r="F50" s="16">
        <f>$D50/$B50</f>
        <v>0.40860215053763438</v>
      </c>
      <c r="G50" s="8">
        <v>63271</v>
      </c>
      <c r="H50" s="17">
        <v>9</v>
      </c>
      <c r="I50" s="10" t="s">
        <v>23</v>
      </c>
    </row>
    <row r="51" spans="1:9" ht="18" thickTop="1" thickBot="1" x14ac:dyDescent="0.5">
      <c r="A51" s="3" t="s">
        <v>16</v>
      </c>
      <c r="B51" s="22">
        <v>73.900000000000006</v>
      </c>
      <c r="C51" s="5">
        <f>$B51-$D51</f>
        <v>50.100000000000009</v>
      </c>
      <c r="D51" s="6">
        <f>6.4+17.4</f>
        <v>23.799999999999997</v>
      </c>
      <c r="E51" s="7">
        <f>$C51/$B51</f>
        <v>0.67794316644113672</v>
      </c>
      <c r="F51" s="7">
        <f>$D51/$B51</f>
        <v>0.32205683355886328</v>
      </c>
      <c r="G51" s="8">
        <v>95273</v>
      </c>
      <c r="H51" s="9">
        <v>4</v>
      </c>
      <c r="I51" s="10" t="s">
        <v>23</v>
      </c>
    </row>
    <row r="52" spans="1:9" ht="18" thickTop="1" thickBot="1" x14ac:dyDescent="0.5">
      <c r="A52" s="3" t="s">
        <v>18</v>
      </c>
      <c r="B52" s="22">
        <v>83.6</v>
      </c>
      <c r="C52" s="5">
        <f>$B52-$D52</f>
        <v>54.199999999999996</v>
      </c>
      <c r="D52" s="6">
        <f>12.1+17.2+0.1</f>
        <v>29.4</v>
      </c>
      <c r="E52" s="7">
        <f>$C52/$B52</f>
        <v>0.64832535885167464</v>
      </c>
      <c r="F52" s="7">
        <f>$D52/$B52</f>
        <v>0.35167464114832536</v>
      </c>
      <c r="G52" s="8">
        <v>151004</v>
      </c>
      <c r="H52" s="9">
        <v>3</v>
      </c>
      <c r="I52" s="10" t="s">
        <v>25</v>
      </c>
    </row>
    <row r="53" spans="1:9" ht="18" thickTop="1" thickBot="1" x14ac:dyDescent="0.5">
      <c r="A53" s="3" t="s">
        <v>11</v>
      </c>
      <c r="B53" s="22">
        <v>82.7</v>
      </c>
      <c r="C53" s="5">
        <f>$B53-$D53</f>
        <v>54.7</v>
      </c>
      <c r="D53" s="6">
        <f>14.9+12.6+0.5</f>
        <v>28</v>
      </c>
      <c r="E53" s="7">
        <f>$C53/$B53</f>
        <v>0.66142684401451024</v>
      </c>
      <c r="F53" s="7">
        <f>$D53/$B53</f>
        <v>0.3385731559854897</v>
      </c>
      <c r="G53" s="8">
        <v>130592</v>
      </c>
      <c r="H53" s="9">
        <v>1</v>
      </c>
      <c r="I53" s="10" t="s">
        <v>25</v>
      </c>
    </row>
    <row r="54" spans="1:9" ht="18" thickTop="1" thickBot="1" x14ac:dyDescent="0.5">
      <c r="A54" s="3" t="s">
        <v>14</v>
      </c>
      <c r="B54" s="22">
        <v>81.599999999999994</v>
      </c>
      <c r="C54" s="5">
        <f>$B54-$D54</f>
        <v>54.599999999999994</v>
      </c>
      <c r="D54" s="6">
        <f>19.5+11.5-4</f>
        <v>27</v>
      </c>
      <c r="E54" s="7">
        <f>$C54/$B54</f>
        <v>0.66911764705882348</v>
      </c>
      <c r="F54" s="7">
        <f>$D54/$B54</f>
        <v>0.33088235294117652</v>
      </c>
      <c r="G54" s="8">
        <v>151320</v>
      </c>
      <c r="H54" s="9">
        <v>2</v>
      </c>
      <c r="I54" s="10" t="s">
        <v>25</v>
      </c>
    </row>
    <row r="55" spans="1:9" ht="18" thickTop="1" thickBot="1" x14ac:dyDescent="0.5">
      <c r="A55" s="3" t="s">
        <v>9</v>
      </c>
      <c r="B55" s="22">
        <v>81.2</v>
      </c>
      <c r="C55" s="5">
        <f>$B55-$D55</f>
        <v>52.2</v>
      </c>
      <c r="D55" s="6">
        <f>3.8+14.4+10.8</f>
        <v>29</v>
      </c>
      <c r="E55" s="7">
        <f>$C55/$B55</f>
        <v>0.6428571428571429</v>
      </c>
      <c r="F55" s="7">
        <f>$D55/$B55</f>
        <v>0.35714285714285715</v>
      </c>
      <c r="G55" s="8">
        <v>132910</v>
      </c>
      <c r="H55" s="9">
        <v>4</v>
      </c>
      <c r="I55" s="10" t="s">
        <v>25</v>
      </c>
    </row>
    <row r="56" spans="1:9" ht="18" thickTop="1" thickBot="1" x14ac:dyDescent="0.5">
      <c r="A56" s="3" t="s">
        <v>19</v>
      </c>
      <c r="B56" s="22">
        <v>79.5</v>
      </c>
      <c r="C56" s="5">
        <f>$B56-$D56</f>
        <v>53</v>
      </c>
      <c r="D56" s="6">
        <f>14.2+9.1+3.2</f>
        <v>26.499999999999996</v>
      </c>
      <c r="E56" s="7">
        <f>$C56/$B56</f>
        <v>0.66666666666666663</v>
      </c>
      <c r="F56" s="7">
        <f>$D56/$B56</f>
        <v>0.33333333333333331</v>
      </c>
      <c r="G56" s="19">
        <v>108121</v>
      </c>
      <c r="H56" s="9">
        <v>6</v>
      </c>
      <c r="I56" s="10" t="s">
        <v>25</v>
      </c>
    </row>
    <row r="57" spans="1:9" ht="18" thickTop="1" thickBot="1" x14ac:dyDescent="0.5">
      <c r="A57" s="3" t="s">
        <v>16</v>
      </c>
      <c r="B57" s="22">
        <v>77.8</v>
      </c>
      <c r="C57" s="5">
        <f>$B57-$D57</f>
        <v>48.1</v>
      </c>
      <c r="D57" s="6">
        <f>11.1+16.2+2.4</f>
        <v>29.699999999999996</v>
      </c>
      <c r="E57" s="7">
        <f>$C57/$B57</f>
        <v>0.61825192802056561</v>
      </c>
      <c r="F57" s="7">
        <f>$D57/$B57</f>
        <v>0.38174807197943439</v>
      </c>
      <c r="G57" s="8">
        <v>71519</v>
      </c>
      <c r="H57" s="9">
        <v>5</v>
      </c>
      <c r="I57" s="10" t="s">
        <v>25</v>
      </c>
    </row>
    <row r="58" spans="1:9" ht="18" thickTop="1" thickBot="1" x14ac:dyDescent="0.5">
      <c r="A58" s="3" t="s">
        <v>24</v>
      </c>
      <c r="B58" s="22">
        <v>76.5</v>
      </c>
      <c r="C58" s="5">
        <f>$B58-$D58</f>
        <v>47.9</v>
      </c>
      <c r="D58" s="6">
        <f>19.1+8.8+0.7</f>
        <v>28.6</v>
      </c>
      <c r="E58" s="7">
        <f>$C58/$B58</f>
        <v>0.6261437908496732</v>
      </c>
      <c r="F58" s="7">
        <f>$D58/$B58</f>
        <v>0.3738562091503268</v>
      </c>
      <c r="G58" s="19">
        <v>59073</v>
      </c>
      <c r="H58" s="9">
        <v>10</v>
      </c>
      <c r="I58" s="10" t="s">
        <v>25</v>
      </c>
    </row>
    <row r="59" spans="1:9" ht="18" thickTop="1" thickBot="1" x14ac:dyDescent="0.5">
      <c r="A59" s="11" t="s">
        <v>15</v>
      </c>
      <c r="B59" s="22">
        <v>75.3</v>
      </c>
      <c r="C59" s="5">
        <f>$B59-$D59</f>
        <v>47.6</v>
      </c>
      <c r="D59" s="12">
        <f>16.4+11.9-0.6</f>
        <v>27.699999999999996</v>
      </c>
      <c r="E59" s="13">
        <f>$C59/$B59</f>
        <v>0.63213811420982735</v>
      </c>
      <c r="F59" s="13">
        <f>$D59/$B59</f>
        <v>0.36786188579017259</v>
      </c>
      <c r="G59" s="23">
        <v>100068</v>
      </c>
      <c r="H59" s="15">
        <v>9</v>
      </c>
      <c r="I59" s="10" t="s">
        <v>25</v>
      </c>
    </row>
    <row r="60" spans="1:9" ht="18" thickTop="1" thickBot="1" x14ac:dyDescent="0.5">
      <c r="A60" s="3" t="s">
        <v>13</v>
      </c>
      <c r="B60" s="22">
        <v>74.7</v>
      </c>
      <c r="C60" s="5">
        <f>$B60-$D60</f>
        <v>38.1</v>
      </c>
      <c r="D60" s="6">
        <f>10+11.6+15</f>
        <v>36.6</v>
      </c>
      <c r="E60" s="16">
        <f>$C60/$B60</f>
        <v>0.51004016064257029</v>
      </c>
      <c r="F60" s="16">
        <f>$D60/$B60</f>
        <v>0.48995983935742971</v>
      </c>
      <c r="G60" s="18">
        <v>150738</v>
      </c>
      <c r="H60" s="17">
        <v>7</v>
      </c>
      <c r="I60" s="10" t="s">
        <v>25</v>
      </c>
    </row>
    <row r="61" spans="1:9" ht="18" thickTop="1" thickBot="1" x14ac:dyDescent="0.5">
      <c r="A61" s="3" t="s">
        <v>26</v>
      </c>
      <c r="B61" s="22">
        <v>74.400000000000006</v>
      </c>
      <c r="C61" s="5">
        <f>$B61-$D61</f>
        <v>33.300000000000004</v>
      </c>
      <c r="D61" s="6">
        <f>7.6+19.1+14.4</f>
        <v>41.1</v>
      </c>
      <c r="E61" s="7">
        <f>$C61/$B61</f>
        <v>0.44758064516129037</v>
      </c>
      <c r="F61" s="7">
        <f>$D61/$B61</f>
        <v>0.55241935483870963</v>
      </c>
      <c r="G61" s="8">
        <v>64201</v>
      </c>
      <c r="H61" s="9">
        <v>8</v>
      </c>
      <c r="I61" s="10" t="s">
        <v>25</v>
      </c>
    </row>
    <row r="62" spans="1:9" ht="18" thickTop="1" thickBot="1" x14ac:dyDescent="0.5">
      <c r="A62" s="3" t="s">
        <v>26</v>
      </c>
      <c r="B62" s="22">
        <v>84.4</v>
      </c>
      <c r="C62" s="5">
        <f>$B62-$D62</f>
        <v>45.800000000000011</v>
      </c>
      <c r="D62" s="6">
        <f>10.8+25.5+2.3</f>
        <v>38.599999999999994</v>
      </c>
      <c r="E62" s="7">
        <f>$C62/$B62</f>
        <v>0.54265402843601906</v>
      </c>
      <c r="F62" s="7">
        <f>$D62/$B62</f>
        <v>0.45734597156398094</v>
      </c>
      <c r="G62" s="8">
        <v>83996</v>
      </c>
      <c r="H62" s="9">
        <v>7</v>
      </c>
      <c r="I62" s="10" t="s">
        <v>27</v>
      </c>
    </row>
    <row r="63" spans="1:9" ht="18" thickTop="1" thickBot="1" x14ac:dyDescent="0.5">
      <c r="A63" s="3" t="s">
        <v>15</v>
      </c>
      <c r="B63" s="22">
        <v>83.8</v>
      </c>
      <c r="C63" s="5">
        <f>$B63-$D63</f>
        <v>50.099999999999994</v>
      </c>
      <c r="D63" s="6">
        <f>25.2+9.9-1.4</f>
        <v>33.700000000000003</v>
      </c>
      <c r="E63" s="7">
        <f>$C63/$B63</f>
        <v>0.59785202863961806</v>
      </c>
      <c r="F63" s="7">
        <f>$D63/$B63</f>
        <v>0.40214797136038188</v>
      </c>
      <c r="G63" s="8">
        <v>141180</v>
      </c>
      <c r="H63" s="9">
        <v>6</v>
      </c>
      <c r="I63" s="10" t="s">
        <v>27</v>
      </c>
    </row>
    <row r="64" spans="1:9" ht="18" thickTop="1" thickBot="1" x14ac:dyDescent="0.5">
      <c r="A64" s="3" t="s">
        <v>19</v>
      </c>
      <c r="B64" s="22">
        <v>83.5</v>
      </c>
      <c r="C64" s="5">
        <f>$B64-$D64</f>
        <v>37.9</v>
      </c>
      <c r="D64" s="6">
        <f>15.1+27.5+3</f>
        <v>45.6</v>
      </c>
      <c r="E64" s="7">
        <f>$C64/$B64</f>
        <v>0.45389221556886228</v>
      </c>
      <c r="F64" s="7">
        <f>$D64/$B64</f>
        <v>0.54610778443113772</v>
      </c>
      <c r="G64" s="24">
        <v>174241</v>
      </c>
      <c r="H64" s="9">
        <v>4</v>
      </c>
      <c r="I64" s="10" t="s">
        <v>27</v>
      </c>
    </row>
    <row r="65" spans="1:9" ht="18" thickTop="1" thickBot="1" x14ac:dyDescent="0.5">
      <c r="A65" s="3" t="s">
        <v>24</v>
      </c>
      <c r="B65" s="22">
        <v>83.2</v>
      </c>
      <c r="C65" s="5">
        <f>$B65-$D65</f>
        <v>37</v>
      </c>
      <c r="D65" s="6">
        <f>17.8+16.1+12.3</f>
        <v>46.2</v>
      </c>
      <c r="E65" s="7">
        <f>$C65/$B65</f>
        <v>0.44471153846153844</v>
      </c>
      <c r="F65" s="7">
        <f>$D65/$B65</f>
        <v>0.55528846153846156</v>
      </c>
      <c r="G65" s="8">
        <v>98093</v>
      </c>
      <c r="H65" s="9">
        <v>9</v>
      </c>
      <c r="I65" s="10" t="s">
        <v>27</v>
      </c>
    </row>
    <row r="66" spans="1:9" ht="18" thickTop="1" thickBot="1" x14ac:dyDescent="0.5">
      <c r="A66" s="3" t="s">
        <v>11</v>
      </c>
      <c r="B66" s="22">
        <v>83.1</v>
      </c>
      <c r="C66" s="5">
        <f>$B66-$D66</f>
        <v>31.5</v>
      </c>
      <c r="D66" s="6">
        <f>18.3+21+12.3</f>
        <v>51.599999999999994</v>
      </c>
      <c r="E66" s="7">
        <f>$C66/$B66</f>
        <v>0.37906137184115524</v>
      </c>
      <c r="F66" s="7">
        <f>$D66/$B66</f>
        <v>0.62093862815884471</v>
      </c>
      <c r="G66" s="8">
        <v>95013</v>
      </c>
      <c r="H66" s="9">
        <v>1</v>
      </c>
      <c r="I66" s="10" t="s">
        <v>27</v>
      </c>
    </row>
    <row r="67" spans="1:9" ht="18" thickTop="1" thickBot="1" x14ac:dyDescent="0.5">
      <c r="A67" s="3" t="s">
        <v>16</v>
      </c>
      <c r="B67" s="22">
        <v>82.6</v>
      </c>
      <c r="C67" s="5">
        <f>$B67-$D67</f>
        <v>34.599999999999994</v>
      </c>
      <c r="D67" s="6">
        <f>21.3+22+4.7</f>
        <v>48</v>
      </c>
      <c r="E67" s="7">
        <f>$C67/$B67</f>
        <v>0.41888619854721548</v>
      </c>
      <c r="F67" s="7">
        <f>$D67/$B67</f>
        <v>0.58111380145278457</v>
      </c>
      <c r="G67" s="8">
        <v>87445</v>
      </c>
      <c r="H67" s="9">
        <v>2</v>
      </c>
      <c r="I67" s="10" t="s">
        <v>27</v>
      </c>
    </row>
    <row r="68" spans="1:9" ht="18" thickTop="1" thickBot="1" x14ac:dyDescent="0.5">
      <c r="A68" s="3" t="s">
        <v>18</v>
      </c>
      <c r="B68" s="22">
        <v>82.4</v>
      </c>
      <c r="C68" s="5">
        <f>$B68-$D68</f>
        <v>43.300000000000011</v>
      </c>
      <c r="D68" s="6">
        <f>20.3+15+3.8</f>
        <v>39.099999999999994</v>
      </c>
      <c r="E68" s="7">
        <f>$C68/$B68</f>
        <v>0.52548543689320404</v>
      </c>
      <c r="F68" s="7">
        <f>$D68/$B68</f>
        <v>0.47451456310679602</v>
      </c>
      <c r="G68" s="8">
        <v>152544</v>
      </c>
      <c r="H68" s="9">
        <v>3</v>
      </c>
      <c r="I68" s="10" t="s">
        <v>27</v>
      </c>
    </row>
    <row r="69" spans="1:9" ht="18" thickTop="1" thickBot="1" x14ac:dyDescent="0.5">
      <c r="A69" s="11" t="s">
        <v>9</v>
      </c>
      <c r="B69" s="22">
        <v>82.1</v>
      </c>
      <c r="C69" s="5">
        <f>$B69-$D69</f>
        <v>52.699999999999996</v>
      </c>
      <c r="D69" s="12">
        <f>19+17.4-7</f>
        <v>29.4</v>
      </c>
      <c r="E69" s="13">
        <f>$C69/$B69</f>
        <v>0.64190012180267964</v>
      </c>
      <c r="F69" s="13">
        <f>$D69/$B69</f>
        <v>0.35809987819732036</v>
      </c>
      <c r="G69" s="14">
        <v>149639</v>
      </c>
      <c r="H69" s="15">
        <v>5</v>
      </c>
      <c r="I69" s="10" t="s">
        <v>27</v>
      </c>
    </row>
    <row r="70" spans="1:9" ht="18" thickTop="1" thickBot="1" x14ac:dyDescent="0.5">
      <c r="A70" s="3" t="s">
        <v>13</v>
      </c>
      <c r="B70" s="22">
        <v>81.599999999999994</v>
      </c>
      <c r="C70" s="5">
        <f>$B70-$D70</f>
        <v>31.499999999999993</v>
      </c>
      <c r="D70" s="6">
        <f>13.9+10.9+25.3</f>
        <v>50.1</v>
      </c>
      <c r="E70" s="16">
        <f>$C70/$B70</f>
        <v>0.38602941176470584</v>
      </c>
      <c r="F70" s="16">
        <f>$D70/$B70</f>
        <v>0.61397058823529416</v>
      </c>
      <c r="G70" s="8">
        <v>175635</v>
      </c>
      <c r="H70" s="9">
        <v>8</v>
      </c>
      <c r="I70" s="10" t="s">
        <v>27</v>
      </c>
    </row>
    <row r="71" spans="1:9" ht="18" thickTop="1" thickBot="1" x14ac:dyDescent="0.5">
      <c r="A71" s="3" t="s">
        <v>28</v>
      </c>
      <c r="B71" s="22">
        <v>77</v>
      </c>
      <c r="C71" s="5">
        <f>$B71-$D71</f>
        <v>21.799999999999997</v>
      </c>
      <c r="D71" s="6">
        <f>19.1+14.8+21.3</f>
        <v>55.2</v>
      </c>
      <c r="E71" s="7">
        <f>$C71/$B71</f>
        <v>0.2831168831168831</v>
      </c>
      <c r="F71" s="7">
        <f>$D71/$B71</f>
        <v>0.7168831168831169</v>
      </c>
      <c r="G71" s="8">
        <v>63850</v>
      </c>
      <c r="H71" s="9">
        <v>10</v>
      </c>
      <c r="I71" s="10" t="s">
        <v>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2018-06-13T03:59:58Z</dcterms:created>
  <dcterms:modified xsi:type="dcterms:W3CDTF">2018-06-13T04:01:10Z</dcterms:modified>
</cp:coreProperties>
</file>