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한효경\Documents\GitHub\Management-and-Database\경영과데이터베이스 기말과제\"/>
    </mc:Choice>
  </mc:AlternateContent>
  <xr:revisionPtr revIDLastSave="0" documentId="8_{81F699F8-F4BC-455A-9F34-57F215CE029B}" xr6:coauthVersionLast="33" xr6:coauthVersionMax="33" xr10:uidLastSave="{00000000-0000-0000-0000-000000000000}"/>
  <bookViews>
    <workbookView xWindow="0" yWindow="0" windowWidth="19200" windowHeight="7540" xr2:uid="{1731B206-3878-4BB6-9624-C92D960C73C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1" l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F85" i="1" s="1"/>
  <c r="C85" i="1"/>
  <c r="E85" i="1" s="1"/>
  <c r="F84" i="1"/>
  <c r="E84" i="1"/>
  <c r="C84" i="1"/>
  <c r="D83" i="1"/>
  <c r="C83" i="1" s="1"/>
  <c r="E83" i="1" s="1"/>
  <c r="F82" i="1"/>
  <c r="C82" i="1"/>
  <c r="E82" i="1" s="1"/>
  <c r="F81" i="1"/>
  <c r="E81" i="1"/>
  <c r="C81" i="1"/>
  <c r="D80" i="1"/>
  <c r="C80" i="1" s="1"/>
  <c r="E80" i="1" s="1"/>
  <c r="D79" i="1"/>
  <c r="C79" i="1" s="1"/>
  <c r="E79" i="1" s="1"/>
  <c r="D78" i="1"/>
  <c r="C78" i="1" s="1"/>
  <c r="E78" i="1" s="1"/>
  <c r="D77" i="1"/>
  <c r="C77" i="1" s="1"/>
  <c r="E77" i="1" s="1"/>
  <c r="D76" i="1"/>
  <c r="C76" i="1" s="1"/>
  <c r="E76" i="1" s="1"/>
  <c r="D75" i="1"/>
  <c r="C75" i="1" s="1"/>
  <c r="E75" i="1" s="1"/>
  <c r="D74" i="1"/>
  <c r="C74" i="1" s="1"/>
  <c r="E74" i="1" s="1"/>
  <c r="D73" i="1"/>
  <c r="C73" i="1" s="1"/>
  <c r="E73" i="1" s="1"/>
  <c r="D72" i="1"/>
  <c r="C72" i="1" s="1"/>
  <c r="E72" i="1" s="1"/>
  <c r="D71" i="1"/>
  <c r="C71" i="1" s="1"/>
  <c r="E71" i="1" s="1"/>
  <c r="D70" i="1"/>
  <c r="C70" i="1" s="1"/>
  <c r="E70" i="1" s="1"/>
  <c r="D69" i="1"/>
  <c r="C69" i="1" s="1"/>
  <c r="E69" i="1" s="1"/>
  <c r="D68" i="1"/>
  <c r="C68" i="1" s="1"/>
  <c r="E68" i="1" s="1"/>
  <c r="D67" i="1"/>
  <c r="C67" i="1" s="1"/>
  <c r="E67" i="1" s="1"/>
  <c r="D66" i="1"/>
  <c r="C66" i="1" s="1"/>
  <c r="E66" i="1" s="1"/>
  <c r="D65" i="1"/>
  <c r="C65" i="1" s="1"/>
  <c r="E65" i="1" s="1"/>
  <c r="D64" i="1"/>
  <c r="C64" i="1" s="1"/>
  <c r="E64" i="1" s="1"/>
  <c r="D63" i="1"/>
  <c r="C63" i="1" s="1"/>
  <c r="E63" i="1" s="1"/>
  <c r="D62" i="1"/>
  <c r="C62" i="1" s="1"/>
  <c r="E62" i="1" s="1"/>
  <c r="D61" i="1"/>
  <c r="C61" i="1" s="1"/>
  <c r="E61" i="1" s="1"/>
  <c r="D60" i="1"/>
  <c r="C60" i="1" s="1"/>
  <c r="E60" i="1" s="1"/>
  <c r="D59" i="1"/>
  <c r="C59" i="1" s="1"/>
  <c r="E59" i="1" s="1"/>
  <c r="D58" i="1"/>
  <c r="C58" i="1" s="1"/>
  <c r="E58" i="1" s="1"/>
  <c r="D57" i="1"/>
  <c r="C57" i="1" s="1"/>
  <c r="E57" i="1" s="1"/>
  <c r="D56" i="1"/>
  <c r="C56" i="1" s="1"/>
  <c r="E56" i="1" s="1"/>
  <c r="D55" i="1"/>
  <c r="C55" i="1" s="1"/>
  <c r="E55" i="1" s="1"/>
  <c r="D54" i="1"/>
  <c r="F53" i="1"/>
  <c r="D53" i="1"/>
  <c r="C53" i="1" s="1"/>
  <c r="E53" i="1" s="1"/>
  <c r="D52" i="1"/>
  <c r="C52" i="1" s="1"/>
  <c r="E52" i="1" s="1"/>
  <c r="D51" i="1"/>
  <c r="C51" i="1" s="1"/>
  <c r="E51" i="1" s="1"/>
  <c r="D50" i="1"/>
  <c r="C50" i="1" s="1"/>
  <c r="E50" i="1" s="1"/>
  <c r="D49" i="1"/>
  <c r="C49" i="1" s="1"/>
  <c r="E49" i="1" s="1"/>
  <c r="D48" i="1"/>
  <c r="C48" i="1" s="1"/>
  <c r="E48" i="1" s="1"/>
  <c r="D47" i="1"/>
  <c r="C47" i="1" s="1"/>
  <c r="E47" i="1" s="1"/>
  <c r="D46" i="1"/>
  <c r="C46" i="1" s="1"/>
  <c r="E46" i="1" s="1"/>
  <c r="D45" i="1"/>
  <c r="C45" i="1" s="1"/>
  <c r="E45" i="1" s="1"/>
  <c r="D44" i="1"/>
  <c r="C44" i="1" s="1"/>
  <c r="E44" i="1" s="1"/>
  <c r="D43" i="1"/>
  <c r="C43" i="1" s="1"/>
  <c r="E43" i="1" s="1"/>
  <c r="D42" i="1"/>
  <c r="F42" i="1" s="1"/>
  <c r="D41" i="1"/>
  <c r="C41" i="1" s="1"/>
  <c r="E41" i="1" s="1"/>
  <c r="D40" i="1"/>
  <c r="C40" i="1" s="1"/>
  <c r="E40" i="1" s="1"/>
  <c r="D39" i="1"/>
  <c r="C39" i="1" s="1"/>
  <c r="E39" i="1" s="1"/>
  <c r="D38" i="1"/>
  <c r="C38" i="1" s="1"/>
  <c r="E38" i="1" s="1"/>
  <c r="D37" i="1"/>
  <c r="C37" i="1" s="1"/>
  <c r="E37" i="1" s="1"/>
  <c r="D36" i="1"/>
  <c r="C36" i="1" s="1"/>
  <c r="E36" i="1" s="1"/>
  <c r="D35" i="1"/>
  <c r="C35" i="1" s="1"/>
  <c r="E35" i="1" s="1"/>
  <c r="D34" i="1"/>
  <c r="C34" i="1" s="1"/>
  <c r="E34" i="1" s="1"/>
  <c r="D33" i="1"/>
  <c r="C33" i="1" s="1"/>
  <c r="E33" i="1" s="1"/>
  <c r="D32" i="1"/>
  <c r="C32" i="1" s="1"/>
  <c r="E32" i="1" s="1"/>
  <c r="D31" i="1"/>
  <c r="C31" i="1" s="1"/>
  <c r="E31" i="1" s="1"/>
  <c r="D30" i="1"/>
  <c r="C30" i="1" s="1"/>
  <c r="E30" i="1" s="1"/>
  <c r="D29" i="1"/>
  <c r="C29" i="1" s="1"/>
  <c r="E29" i="1" s="1"/>
  <c r="D28" i="1"/>
  <c r="C28" i="1" s="1"/>
  <c r="E28" i="1" s="1"/>
  <c r="D27" i="1"/>
  <c r="C27" i="1" s="1"/>
  <c r="E27" i="1" s="1"/>
  <c r="D26" i="1"/>
  <c r="C26" i="1" s="1"/>
  <c r="E26" i="1" s="1"/>
  <c r="D25" i="1"/>
  <c r="C25" i="1" s="1"/>
  <c r="E25" i="1" s="1"/>
  <c r="F24" i="1"/>
  <c r="D24" i="1"/>
  <c r="C24" i="1" s="1"/>
  <c r="E24" i="1" s="1"/>
  <c r="D23" i="1"/>
  <c r="C23" i="1" s="1"/>
  <c r="E23" i="1" s="1"/>
  <c r="D22" i="1"/>
  <c r="C22" i="1" s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F8" i="1"/>
  <c r="E8" i="1"/>
  <c r="C8" i="1"/>
  <c r="D7" i="1"/>
  <c r="C7" i="1" s="1"/>
  <c r="E7" i="1" s="1"/>
  <c r="D6" i="1"/>
  <c r="C6" i="1" s="1"/>
  <c r="E6" i="1" s="1"/>
  <c r="D5" i="1"/>
  <c r="C5" i="1" s="1"/>
  <c r="E5" i="1" s="1"/>
  <c r="F4" i="1"/>
  <c r="C4" i="1"/>
  <c r="E4" i="1" s="1"/>
  <c r="F3" i="1"/>
  <c r="E3" i="1"/>
  <c r="C3" i="1"/>
  <c r="F2" i="1"/>
  <c r="C2" i="1"/>
  <c r="E2" i="1" s="1"/>
  <c r="F27" i="1" l="1"/>
  <c r="F31" i="1"/>
  <c r="F32" i="1"/>
  <c r="F33" i="1"/>
  <c r="F34" i="1"/>
  <c r="F35" i="1"/>
  <c r="F36" i="1"/>
  <c r="F37" i="1"/>
  <c r="F38" i="1"/>
  <c r="F39" i="1"/>
  <c r="F40" i="1"/>
  <c r="F41" i="1"/>
  <c r="C54" i="1"/>
  <c r="E54" i="1" s="1"/>
  <c r="F54" i="1"/>
  <c r="F22" i="1"/>
  <c r="F23" i="1"/>
  <c r="F25" i="1"/>
  <c r="F26" i="1"/>
  <c r="F28" i="1"/>
  <c r="F29" i="1"/>
  <c r="F30" i="1"/>
  <c r="C42" i="1"/>
  <c r="E42" i="1" s="1"/>
  <c r="F43" i="1"/>
  <c r="F44" i="1"/>
  <c r="F45" i="1"/>
  <c r="F46" i="1"/>
  <c r="F47" i="1"/>
  <c r="F48" i="1"/>
  <c r="F49" i="1"/>
  <c r="F50" i="1"/>
  <c r="F51" i="1"/>
  <c r="F52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3" i="1"/>
  <c r="F5" i="1"/>
  <c r="F6" i="1"/>
  <c r="F7" i="1"/>
</calcChain>
</file>

<file path=xl/sharedStrings.xml><?xml version="1.0" encoding="utf-8"?>
<sst xmlns="http://schemas.openxmlformats.org/spreadsheetml/2006/main" count="185" uniqueCount="43">
  <si>
    <t>팀</t>
    <phoneticPr fontId="3" type="noConversion"/>
  </si>
  <si>
    <t>평균득점</t>
    <phoneticPr fontId="3" type="noConversion"/>
  </si>
  <si>
    <t>국내선수 득점</t>
    <phoneticPr fontId="3" type="noConversion"/>
  </si>
  <si>
    <t>용병선수 득점</t>
    <phoneticPr fontId="3" type="noConversion"/>
  </si>
  <si>
    <t>국내선수 득점 비중</t>
    <phoneticPr fontId="3" type="noConversion"/>
  </si>
  <si>
    <t>용병선수 득점 비중</t>
    <phoneticPr fontId="3" type="noConversion"/>
  </si>
  <si>
    <t>관중 수</t>
    <phoneticPr fontId="3" type="noConversion"/>
  </si>
  <si>
    <t>순위</t>
    <phoneticPr fontId="3" type="noConversion"/>
  </si>
  <si>
    <t>시즌</t>
    <phoneticPr fontId="3" type="noConversion"/>
  </si>
  <si>
    <t>서울삼성</t>
  </si>
  <si>
    <t>16~17</t>
    <phoneticPr fontId="3" type="noConversion"/>
  </si>
  <si>
    <t>안양KGC</t>
  </si>
  <si>
    <t>고양오리온</t>
  </si>
  <si>
    <t>인천전자랜드</t>
  </si>
  <si>
    <t>창원LG</t>
  </si>
  <si>
    <t>서울SK</t>
  </si>
  <si>
    <t>원주동부</t>
    <phoneticPr fontId="3" type="noConversion"/>
  </si>
  <si>
    <t>전주KCC</t>
  </si>
  <si>
    <t>부산KT</t>
  </si>
  <si>
    <t>울산모비스</t>
    <phoneticPr fontId="3" type="noConversion"/>
  </si>
  <si>
    <t>15~16</t>
    <phoneticPr fontId="3" type="noConversion"/>
  </si>
  <si>
    <t>07~08</t>
    <phoneticPr fontId="3" type="noConversion"/>
  </si>
  <si>
    <t>안양KT&amp;G</t>
    <phoneticPr fontId="3" type="noConversion"/>
  </si>
  <si>
    <t>부산KTF</t>
    <phoneticPr fontId="3" type="noConversion"/>
  </si>
  <si>
    <t>대구오리온스</t>
    <phoneticPr fontId="3" type="noConversion"/>
  </si>
  <si>
    <t>대구오리온스</t>
  </si>
  <si>
    <t>06~07</t>
    <phoneticPr fontId="3" type="noConversion"/>
  </si>
  <si>
    <t>창원LG</t>
    <phoneticPr fontId="3" type="noConversion"/>
  </si>
  <si>
    <t>부산KT</t>
    <phoneticPr fontId="3" type="noConversion"/>
  </si>
  <si>
    <t>울산모비스</t>
  </si>
  <si>
    <t>안양KT&amp;G</t>
  </si>
  <si>
    <t>05~06</t>
    <phoneticPr fontId="3" type="noConversion"/>
  </si>
  <si>
    <t>서울SK</t>
    <phoneticPr fontId="3" type="noConversion"/>
  </si>
  <si>
    <t>서울삼성</t>
    <phoneticPr fontId="3" type="noConversion"/>
  </si>
  <si>
    <t>전주KCC</t>
    <phoneticPr fontId="3" type="noConversion"/>
  </si>
  <si>
    <t>04~05</t>
    <phoneticPr fontId="3" type="noConversion"/>
  </si>
  <si>
    <t>안양SBS</t>
    <phoneticPr fontId="3" type="noConversion"/>
  </si>
  <si>
    <t>원주TG삼보</t>
  </si>
  <si>
    <t>03~04</t>
    <phoneticPr fontId="3" type="noConversion"/>
  </si>
  <si>
    <t>안양SBS</t>
  </si>
  <si>
    <t>02~03</t>
    <phoneticPr fontId="3" type="noConversion"/>
  </si>
  <si>
    <t>인천SK</t>
  </si>
  <si>
    <t>01~02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</si>
</sst>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나눔바른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b/>
      <sz val="10"/>
      <color rgb="FF666666"/>
      <name val="나눔바른고딕"/>
      <family val="3"/>
      <charset val="129"/>
    </font>
    <font>
      <b/>
      <sz val="12"/>
      <color rgb="FF666666"/>
      <name val="나눔고딕 ExtraBold"/>
      <family val="3"/>
      <charset val="129"/>
    </font>
    <font>
      <b/>
      <sz val="10"/>
      <color theme="1"/>
      <name val="나눔바른고딕"/>
      <family val="3"/>
      <charset val="129"/>
    </font>
    <font>
      <b/>
      <sz val="12"/>
      <color theme="1"/>
      <name val="나눔바른고딕"/>
      <family val="3"/>
      <charset val="129"/>
    </font>
    <font>
      <sz val="11"/>
      <color theme="1"/>
      <name val="나눔고딕 ExtraBold"/>
      <family val="3"/>
      <charset val="129"/>
    </font>
    <font>
      <sz val="11"/>
      <color rgb="FF666666"/>
      <name val="나눔고딕 ExtraBold"/>
      <family val="3"/>
      <charset val="129"/>
    </font>
    <font>
      <sz val="12"/>
      <color rgb="FF666666"/>
      <name val="나눔고딕 ExtraBold"/>
      <family val="3"/>
      <charset val="129"/>
    </font>
    <font>
      <b/>
      <sz val="12"/>
      <color theme="1"/>
      <name val="나눔고딕 Extra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 style="thick">
        <color rgb="FF5D78AD"/>
      </top>
      <bottom style="medium">
        <color rgb="FFEEEEEE"/>
      </bottom>
      <diagonal/>
    </border>
    <border>
      <left/>
      <right/>
      <top style="thick">
        <color rgb="FF5D78A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5D78AD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E7E7E7"/>
      </right>
      <top style="medium">
        <color rgb="FF7A8CB0"/>
      </top>
      <bottom style="medium">
        <color rgb="FFE7E7E7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1" applyFont="1" applyFill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9" fontId="7" fillId="2" borderId="0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7E97-03CC-4E90-9610-96623EB78898}">
  <dimension ref="A1:I89"/>
  <sheetViews>
    <sheetView tabSelected="1" workbookViewId="0">
      <selection activeCell="A22" sqref="A22:I89"/>
    </sheetView>
  </sheetViews>
  <sheetFormatPr defaultRowHeight="17" x14ac:dyDescent="0.45"/>
  <cols>
    <col min="1" max="1" width="10" customWidth="1"/>
    <col min="2" max="2" width="8" bestFit="1" customWidth="1"/>
    <col min="3" max="4" width="11.9140625" bestFit="1" customWidth="1"/>
    <col min="5" max="6" width="15.9140625" bestFit="1" customWidth="1"/>
  </cols>
  <sheetData>
    <row r="1" spans="1:9" ht="17.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8" thickTop="1" thickBot="1" x14ac:dyDescent="0.5">
      <c r="A2" s="3" t="s">
        <v>9</v>
      </c>
      <c r="B2" s="4">
        <v>84.1</v>
      </c>
      <c r="C2" s="5">
        <f>$B2-$D2</f>
        <v>46.8</v>
      </c>
      <c r="D2" s="3">
        <v>37.299999999999997</v>
      </c>
      <c r="E2" s="6">
        <f>$C2/$B2</f>
        <v>0.55648038049940551</v>
      </c>
      <c r="F2" s="6">
        <f>$D2/$B2</f>
        <v>0.44351961950059454</v>
      </c>
      <c r="G2" s="7">
        <v>113071</v>
      </c>
      <c r="H2" s="8">
        <v>3</v>
      </c>
      <c r="I2" s="9" t="s">
        <v>10</v>
      </c>
    </row>
    <row r="3" spans="1:9" ht="18" thickTop="1" thickBot="1" x14ac:dyDescent="0.5">
      <c r="A3" s="3" t="s">
        <v>11</v>
      </c>
      <c r="B3" s="4">
        <v>84.1</v>
      </c>
      <c r="C3" s="5">
        <f>$B3-$D3</f>
        <v>45.999999999999993</v>
      </c>
      <c r="D3" s="3">
        <v>38.1</v>
      </c>
      <c r="E3" s="6">
        <f>$C3/$B3</f>
        <v>0.54696789536266344</v>
      </c>
      <c r="F3" s="6">
        <f>$D3/$B3</f>
        <v>0.45303210463733656</v>
      </c>
      <c r="G3" s="7">
        <v>81179</v>
      </c>
      <c r="H3" s="8">
        <v>1</v>
      </c>
      <c r="I3" s="9" t="s">
        <v>10</v>
      </c>
    </row>
    <row r="4" spans="1:9" ht="18" thickTop="1" thickBot="1" x14ac:dyDescent="0.5">
      <c r="A4" s="3" t="s">
        <v>12</v>
      </c>
      <c r="B4" s="4">
        <v>82.8</v>
      </c>
      <c r="C4" s="5">
        <f>$B4-$D4</f>
        <v>45.699999999999996</v>
      </c>
      <c r="D4" s="3">
        <v>37.1</v>
      </c>
      <c r="E4" s="6">
        <f>$C4/$B4</f>
        <v>0.55193236714975846</v>
      </c>
      <c r="F4" s="6">
        <f>$D4/$B4</f>
        <v>0.44806763285024159</v>
      </c>
      <c r="G4" s="7">
        <v>77072</v>
      </c>
      <c r="H4" s="8">
        <v>2</v>
      </c>
      <c r="I4" s="9" t="s">
        <v>10</v>
      </c>
    </row>
    <row r="5" spans="1:9" ht="28" thickTop="1" thickBot="1" x14ac:dyDescent="0.5">
      <c r="A5" s="3" t="s">
        <v>13</v>
      </c>
      <c r="B5" s="4">
        <v>78.3</v>
      </c>
      <c r="C5" s="5">
        <f>$B5-$D5</f>
        <v>43</v>
      </c>
      <c r="D5" s="3">
        <f>23.8+11.5</f>
        <v>35.299999999999997</v>
      </c>
      <c r="E5" s="6">
        <f>$C5/$B5</f>
        <v>0.54916985951468711</v>
      </c>
      <c r="F5" s="6">
        <f>$D5/$B5</f>
        <v>0.45083014048531289</v>
      </c>
      <c r="G5" s="7">
        <v>122304</v>
      </c>
      <c r="H5" s="8">
        <v>6</v>
      </c>
      <c r="I5" s="10" t="s">
        <v>10</v>
      </c>
    </row>
    <row r="6" spans="1:9" ht="18" thickTop="1" thickBot="1" x14ac:dyDescent="0.5">
      <c r="A6" s="3" t="s">
        <v>14</v>
      </c>
      <c r="B6" s="4">
        <v>78.099999999999994</v>
      </c>
      <c r="C6" s="5">
        <f>$B6-$D6</f>
        <v>41.099999999999994</v>
      </c>
      <c r="D6" s="3">
        <f>21.8+15.2</f>
        <v>37</v>
      </c>
      <c r="E6" s="6">
        <f>$C6/$B6</f>
        <v>0.52624839948783608</v>
      </c>
      <c r="F6" s="6">
        <f>$D6/$B6</f>
        <v>0.47375160051216392</v>
      </c>
      <c r="G6" s="7">
        <v>100231</v>
      </c>
      <c r="H6" s="8">
        <v>8</v>
      </c>
      <c r="I6" s="9" t="s">
        <v>10</v>
      </c>
    </row>
    <row r="7" spans="1:9" ht="18" thickTop="1" thickBot="1" x14ac:dyDescent="0.5">
      <c r="A7" s="3" t="s">
        <v>15</v>
      </c>
      <c r="B7" s="4">
        <v>77.900000000000006</v>
      </c>
      <c r="C7" s="5">
        <f>$B7-$D7</f>
        <v>36.600000000000009</v>
      </c>
      <c r="D7" s="3">
        <f>22.3+11.7+7.3</f>
        <v>41.3</v>
      </c>
      <c r="E7" s="6">
        <f>$C7/$B7</f>
        <v>0.46983311938382549</v>
      </c>
      <c r="F7" s="6">
        <f>$D7/$B7</f>
        <v>0.53016688061617456</v>
      </c>
      <c r="G7" s="7">
        <v>123723</v>
      </c>
      <c r="H7" s="8">
        <v>7</v>
      </c>
      <c r="I7" s="10" t="s">
        <v>10</v>
      </c>
    </row>
    <row r="8" spans="1:9" ht="18" thickTop="1" thickBot="1" x14ac:dyDescent="0.5">
      <c r="A8" s="3" t="s">
        <v>16</v>
      </c>
      <c r="B8" s="4">
        <v>77.599999999999994</v>
      </c>
      <c r="C8" s="5">
        <f>$B8-$D8</f>
        <v>42.8</v>
      </c>
      <c r="D8" s="3">
        <v>34.799999999999997</v>
      </c>
      <c r="E8" s="6">
        <f>$C8/$B8</f>
        <v>0.55154639175257736</v>
      </c>
      <c r="F8" s="6">
        <f>$D8/$B8</f>
        <v>0.4484536082474227</v>
      </c>
      <c r="G8" s="11">
        <v>73301</v>
      </c>
      <c r="H8" s="8">
        <v>5</v>
      </c>
      <c r="I8" s="9" t="s">
        <v>10</v>
      </c>
    </row>
    <row r="9" spans="1:9" ht="18" thickTop="1" thickBot="1" x14ac:dyDescent="0.5">
      <c r="A9" s="12" t="s">
        <v>17</v>
      </c>
      <c r="B9" s="13">
        <v>77.5</v>
      </c>
      <c r="C9" s="14">
        <f>$B9-$D9</f>
        <v>34.700000000000003</v>
      </c>
      <c r="D9" s="12">
        <f>28.8+14</f>
        <v>42.8</v>
      </c>
      <c r="E9" s="15">
        <f>$C9/$B9</f>
        <v>0.44774193548387098</v>
      </c>
      <c r="F9" s="15">
        <f>$D9/$B9</f>
        <v>0.55225806451612902</v>
      </c>
      <c r="G9" s="16">
        <v>70976</v>
      </c>
      <c r="H9" s="17">
        <v>10</v>
      </c>
      <c r="I9" s="18" t="s">
        <v>10</v>
      </c>
    </row>
    <row r="10" spans="1:9" ht="18" thickTop="1" thickBot="1" x14ac:dyDescent="0.5">
      <c r="A10" s="3" t="s">
        <v>18</v>
      </c>
      <c r="B10" s="4">
        <v>76.5</v>
      </c>
      <c r="C10" s="19">
        <f>$B10-$D10</f>
        <v>44.8</v>
      </c>
      <c r="D10" s="19">
        <f>19.4+6.3+6</f>
        <v>31.7</v>
      </c>
      <c r="E10" s="20">
        <f>$C10/$B10</f>
        <v>0.58562091503267966</v>
      </c>
      <c r="F10" s="20">
        <f>$D10/$B10</f>
        <v>0.41437908496732023</v>
      </c>
      <c r="G10" s="7">
        <v>60208</v>
      </c>
      <c r="H10" s="8">
        <v>9</v>
      </c>
      <c r="I10" s="21" t="s">
        <v>10</v>
      </c>
    </row>
    <row r="11" spans="1:9" ht="18" thickTop="1" thickBot="1" x14ac:dyDescent="0.5">
      <c r="A11" s="3" t="s">
        <v>19</v>
      </c>
      <c r="B11" s="4">
        <v>74.599999999999994</v>
      </c>
      <c r="C11" s="5">
        <f>$B11-$D11</f>
        <v>27.199999999999996</v>
      </c>
      <c r="D11" s="22">
        <f>13.4+13+21</f>
        <v>47.4</v>
      </c>
      <c r="E11" s="6">
        <f>$C11/$B11</f>
        <v>0.36461126005361927</v>
      </c>
      <c r="F11" s="6">
        <f>$D11/$B11</f>
        <v>0.63538873994638068</v>
      </c>
      <c r="G11" s="7">
        <v>93561</v>
      </c>
      <c r="H11" s="8">
        <v>4</v>
      </c>
      <c r="I11" s="21" t="s">
        <v>10</v>
      </c>
    </row>
    <row r="12" spans="1:9" ht="18" thickTop="1" thickBot="1" x14ac:dyDescent="0.5">
      <c r="A12" s="3" t="s">
        <v>11</v>
      </c>
      <c r="B12" s="4">
        <v>81.400000000000006</v>
      </c>
      <c r="C12" s="5">
        <f>$B12-$D12</f>
        <v>46.900000000000006</v>
      </c>
      <c r="D12" s="23">
        <f>17.9+16.6</f>
        <v>34.5</v>
      </c>
      <c r="E12" s="6">
        <f>$C12/$B12</f>
        <v>0.57616707616707619</v>
      </c>
      <c r="F12" s="6">
        <f>$D12/$B12</f>
        <v>0.42383292383292381</v>
      </c>
      <c r="G12" s="7">
        <v>81996</v>
      </c>
      <c r="H12" s="8">
        <v>4</v>
      </c>
      <c r="I12" s="24" t="s">
        <v>20</v>
      </c>
    </row>
    <row r="13" spans="1:9" ht="18" thickTop="1" thickBot="1" x14ac:dyDescent="0.5">
      <c r="A13" s="3" t="s">
        <v>12</v>
      </c>
      <c r="B13" s="4">
        <v>81.2</v>
      </c>
      <c r="C13" s="5">
        <f>$B13-$D13</f>
        <v>36.900000000000006</v>
      </c>
      <c r="D13" s="23">
        <f>14.1+25.2+5</f>
        <v>44.3</v>
      </c>
      <c r="E13" s="6">
        <f>$C13/$B13</f>
        <v>0.45443349753694584</v>
      </c>
      <c r="F13" s="6">
        <f>$D13/$B13</f>
        <v>0.54556650246305416</v>
      </c>
      <c r="G13" s="7">
        <v>112526</v>
      </c>
      <c r="H13" s="8">
        <v>3</v>
      </c>
      <c r="I13" s="24" t="s">
        <v>20</v>
      </c>
    </row>
    <row r="14" spans="1:9" ht="18" thickTop="1" thickBot="1" x14ac:dyDescent="0.5">
      <c r="A14" s="3" t="s">
        <v>14</v>
      </c>
      <c r="B14" s="4">
        <v>80.400000000000006</v>
      </c>
      <c r="C14" s="5">
        <f>$B14-$D14</f>
        <v>34.800000000000011</v>
      </c>
      <c r="D14" s="23">
        <f>26.2+16.1+3.3</f>
        <v>45.599999999999994</v>
      </c>
      <c r="E14" s="6">
        <f>$C14/$B14</f>
        <v>0.43283582089552247</v>
      </c>
      <c r="F14" s="6">
        <f>$D14/$B14</f>
        <v>0.56716417910447747</v>
      </c>
      <c r="G14" s="7">
        <v>103143</v>
      </c>
      <c r="H14" s="8">
        <v>8</v>
      </c>
      <c r="I14" s="24" t="s">
        <v>20</v>
      </c>
    </row>
    <row r="15" spans="1:9" ht="18" thickTop="1" thickBot="1" x14ac:dyDescent="0.5">
      <c r="A15" s="3" t="s">
        <v>17</v>
      </c>
      <c r="B15" s="4">
        <v>80.2</v>
      </c>
      <c r="C15" s="5">
        <f>$B15-$D15</f>
        <v>38</v>
      </c>
      <c r="D15" s="23">
        <f>14.4+25.7+2.1</f>
        <v>42.2</v>
      </c>
      <c r="E15" s="6">
        <f>$C15/$B15</f>
        <v>0.47381546134663338</v>
      </c>
      <c r="F15" s="6">
        <f>$D15/$B15</f>
        <v>0.52618453865336656</v>
      </c>
      <c r="G15" s="7">
        <v>133325</v>
      </c>
      <c r="H15" s="8">
        <v>1</v>
      </c>
      <c r="I15" s="24" t="s">
        <v>20</v>
      </c>
    </row>
    <row r="16" spans="1:9" ht="18" thickTop="1" thickBot="1" x14ac:dyDescent="0.5">
      <c r="A16" s="3" t="s">
        <v>18</v>
      </c>
      <c r="B16" s="4">
        <v>78.400000000000006</v>
      </c>
      <c r="C16" s="5">
        <f>$B16-$D16</f>
        <v>38.600000000000009</v>
      </c>
      <c r="D16" s="25">
        <f>16.2+13.8+9.8</f>
        <v>39.799999999999997</v>
      </c>
      <c r="E16" s="6">
        <f>$C16/$B16</f>
        <v>0.49234693877551028</v>
      </c>
      <c r="F16" s="6">
        <f>$D16/$B16</f>
        <v>0.50765306122448972</v>
      </c>
      <c r="G16" s="7">
        <v>85012</v>
      </c>
      <c r="H16" s="8">
        <v>7</v>
      </c>
      <c r="I16" s="24" t="s">
        <v>20</v>
      </c>
    </row>
    <row r="17" spans="1:9" ht="18" thickTop="1" thickBot="1" x14ac:dyDescent="0.5">
      <c r="A17" s="3" t="s">
        <v>9</v>
      </c>
      <c r="B17" s="4">
        <v>78.3</v>
      </c>
      <c r="C17" s="5">
        <f>$B17-$D17</f>
        <v>43.9</v>
      </c>
      <c r="D17" s="23">
        <f>10.8+20+3.6</f>
        <v>34.4</v>
      </c>
      <c r="E17" s="6">
        <f>$C17/$B17</f>
        <v>0.56066411238825031</v>
      </c>
      <c r="F17" s="6">
        <f>$D17/$B17</f>
        <v>0.43933588761174969</v>
      </c>
      <c r="G17" s="7">
        <v>76952</v>
      </c>
      <c r="H17" s="8">
        <v>5</v>
      </c>
      <c r="I17" s="24" t="s">
        <v>20</v>
      </c>
    </row>
    <row r="18" spans="1:9" ht="18" thickTop="1" thickBot="1" x14ac:dyDescent="0.5">
      <c r="A18" s="3" t="s">
        <v>16</v>
      </c>
      <c r="B18" s="4">
        <v>77.5</v>
      </c>
      <c r="C18" s="5">
        <f>$B18-$D18</f>
        <v>40.1</v>
      </c>
      <c r="D18" s="23">
        <f>20.5+14.1+2.8</f>
        <v>37.4</v>
      </c>
      <c r="E18" s="6">
        <f>$C18/$B18</f>
        <v>0.51741935483870971</v>
      </c>
      <c r="F18" s="6">
        <f>$D18/$B18</f>
        <v>0.48258064516129029</v>
      </c>
      <c r="G18" s="7">
        <v>81792</v>
      </c>
      <c r="H18" s="8">
        <v>6</v>
      </c>
      <c r="I18" s="24" t="s">
        <v>20</v>
      </c>
    </row>
    <row r="19" spans="1:9" ht="18" thickTop="1" thickBot="1" x14ac:dyDescent="0.5">
      <c r="A19" s="12" t="s">
        <v>15</v>
      </c>
      <c r="B19" s="4">
        <v>77.099999999999994</v>
      </c>
      <c r="C19" s="5">
        <f>$B19-$D19</f>
        <v>31.9</v>
      </c>
      <c r="D19" s="26">
        <f>12.8+20.5+11.9</f>
        <v>45.199999999999996</v>
      </c>
      <c r="E19" s="15">
        <f>$C19/$B19</f>
        <v>0.4137483787289235</v>
      </c>
      <c r="F19" s="15">
        <f>$D19/$B19</f>
        <v>0.58625162127107655</v>
      </c>
      <c r="G19" s="16">
        <v>131887</v>
      </c>
      <c r="H19" s="27">
        <v>9</v>
      </c>
      <c r="I19" s="24" t="s">
        <v>20</v>
      </c>
    </row>
    <row r="20" spans="1:9" ht="18" thickTop="1" thickBot="1" x14ac:dyDescent="0.5">
      <c r="A20" s="3" t="s">
        <v>19</v>
      </c>
      <c r="B20" s="4">
        <v>77</v>
      </c>
      <c r="C20" s="5">
        <f>$B20-$D20</f>
        <v>26.700000000000003</v>
      </c>
      <c r="D20" s="19">
        <f>20+15.1+15.2</f>
        <v>50.3</v>
      </c>
      <c r="E20" s="20">
        <f>$C20/$B20</f>
        <v>0.34675324675324681</v>
      </c>
      <c r="F20" s="20">
        <f>$D20/$B20</f>
        <v>0.65324675324675319</v>
      </c>
      <c r="G20" s="11">
        <v>96518</v>
      </c>
      <c r="H20" s="28">
        <v>2</v>
      </c>
      <c r="I20" s="29" t="s">
        <v>20</v>
      </c>
    </row>
    <row r="21" spans="1:9" ht="18" thickTop="1" thickBot="1" x14ac:dyDescent="0.5">
      <c r="A21" s="3" t="s">
        <v>13</v>
      </c>
      <c r="B21" s="4">
        <v>76.599999999999994</v>
      </c>
      <c r="C21" s="5">
        <f>$B21-$D21</f>
        <v>37.199999999999996</v>
      </c>
      <c r="D21" s="23">
        <f>13.6+18.9+6.9</f>
        <v>39.4</v>
      </c>
      <c r="E21" s="6">
        <f>$C21/$B21</f>
        <v>0.48563968668407309</v>
      </c>
      <c r="F21" s="6">
        <f>$D21/$B21</f>
        <v>0.51436031331592691</v>
      </c>
      <c r="G21" s="11">
        <v>118407</v>
      </c>
      <c r="H21" s="8">
        <v>10</v>
      </c>
      <c r="I21" s="29" t="s">
        <v>20</v>
      </c>
    </row>
    <row r="22" spans="1:9" ht="18" thickTop="1" thickBot="1" x14ac:dyDescent="0.5">
      <c r="A22" s="3" t="s">
        <v>9</v>
      </c>
      <c r="B22" s="30">
        <v>86.1</v>
      </c>
      <c r="C22" s="5">
        <f>$B22-$D22</f>
        <v>41.3</v>
      </c>
      <c r="D22" s="23">
        <f>22.2+19.4+3.2</f>
        <v>44.8</v>
      </c>
      <c r="E22" s="6">
        <f>$C22/$B22</f>
        <v>0.47967479674796748</v>
      </c>
      <c r="F22" s="6">
        <f>$D22/$B22</f>
        <v>0.52032520325203258</v>
      </c>
      <c r="G22" s="7">
        <v>167369</v>
      </c>
      <c r="H22" s="8">
        <v>3</v>
      </c>
      <c r="I22" s="29" t="s">
        <v>21</v>
      </c>
    </row>
    <row r="23" spans="1:9" ht="18" thickTop="1" thickBot="1" x14ac:dyDescent="0.5">
      <c r="A23" s="3" t="s">
        <v>13</v>
      </c>
      <c r="B23" s="30">
        <v>84.6</v>
      </c>
      <c r="C23" s="5">
        <f>$B23-$D23</f>
        <v>43.3</v>
      </c>
      <c r="D23" s="23">
        <f>27.2+19.3-5.2</f>
        <v>41.3</v>
      </c>
      <c r="E23" s="6">
        <f>$C23/$B23</f>
        <v>0.51182033096926716</v>
      </c>
      <c r="F23" s="6">
        <f>$D23/$B23</f>
        <v>0.48817966903073284</v>
      </c>
      <c r="G23" s="7">
        <v>96341</v>
      </c>
      <c r="H23" s="8">
        <v>7</v>
      </c>
      <c r="I23" s="29" t="s">
        <v>21</v>
      </c>
    </row>
    <row r="24" spans="1:9" ht="18" thickTop="1" thickBot="1" x14ac:dyDescent="0.5">
      <c r="A24" s="3" t="s">
        <v>22</v>
      </c>
      <c r="B24" s="30">
        <v>83.8</v>
      </c>
      <c r="C24" s="5">
        <f>$B24-$D24</f>
        <v>41.1</v>
      </c>
      <c r="D24" s="23">
        <f>19.4+22.9+0.4</f>
        <v>42.699999999999996</v>
      </c>
      <c r="E24" s="6">
        <f>$C24/$B24</f>
        <v>0.49045346062052508</v>
      </c>
      <c r="F24" s="6">
        <f>$D24/$B24</f>
        <v>0.50954653937947492</v>
      </c>
      <c r="G24" s="7">
        <v>90695</v>
      </c>
      <c r="H24" s="8">
        <v>4</v>
      </c>
      <c r="I24" s="29" t="s">
        <v>21</v>
      </c>
    </row>
    <row r="25" spans="1:9" ht="18" thickTop="1" thickBot="1" x14ac:dyDescent="0.5">
      <c r="A25" s="3" t="s">
        <v>15</v>
      </c>
      <c r="B25" s="30">
        <v>83.3</v>
      </c>
      <c r="C25" s="5">
        <f>$B25-$D25</f>
        <v>41.9</v>
      </c>
      <c r="D25" s="23">
        <f>18.9+17.1+5.4</f>
        <v>41.4</v>
      </c>
      <c r="E25" s="6">
        <f>$C25/$B25</f>
        <v>0.50300120048019203</v>
      </c>
      <c r="F25" s="6">
        <f>$D25/$B25</f>
        <v>0.49699879951980791</v>
      </c>
      <c r="G25" s="7">
        <v>165101</v>
      </c>
      <c r="H25" s="8">
        <v>5</v>
      </c>
      <c r="I25" s="29" t="s">
        <v>21</v>
      </c>
    </row>
    <row r="26" spans="1:9" ht="18" thickTop="1" thickBot="1" x14ac:dyDescent="0.5">
      <c r="A26" s="3" t="s">
        <v>17</v>
      </c>
      <c r="B26" s="30">
        <v>83.1</v>
      </c>
      <c r="C26" s="5">
        <f>$B26-$D26</f>
        <v>49.199999999999996</v>
      </c>
      <c r="D26" s="23">
        <f>19.4+14.6-0.1</f>
        <v>33.9</v>
      </c>
      <c r="E26" s="6">
        <f>$C26/$B26</f>
        <v>0.59205776173285196</v>
      </c>
      <c r="F26" s="6">
        <f>$D26/$B26</f>
        <v>0.40794223826714804</v>
      </c>
      <c r="G26" s="7">
        <v>121091</v>
      </c>
      <c r="H26" s="8">
        <v>2</v>
      </c>
      <c r="I26" s="29" t="s">
        <v>21</v>
      </c>
    </row>
    <row r="27" spans="1:9" ht="18" thickTop="1" thickBot="1" x14ac:dyDescent="0.5">
      <c r="A27" s="3" t="s">
        <v>14</v>
      </c>
      <c r="B27" s="30">
        <v>81.099999999999994</v>
      </c>
      <c r="C27" s="5">
        <f>$B27-$D27</f>
        <v>40.099999999999994</v>
      </c>
      <c r="D27" s="23">
        <f>24.4+16.6</f>
        <v>41</v>
      </c>
      <c r="E27" s="6">
        <f>$C27/$B27</f>
        <v>0.49445129469790378</v>
      </c>
      <c r="F27" s="6">
        <f>$D27/$B27</f>
        <v>0.50554870530209617</v>
      </c>
      <c r="G27" s="7">
        <v>160159</v>
      </c>
      <c r="H27" s="8">
        <v>6</v>
      </c>
      <c r="I27" s="29" t="s">
        <v>21</v>
      </c>
    </row>
    <row r="28" spans="1:9" ht="18" thickTop="1" thickBot="1" x14ac:dyDescent="0.5">
      <c r="A28" s="3" t="s">
        <v>16</v>
      </c>
      <c r="B28" s="30">
        <v>80.8</v>
      </c>
      <c r="C28" s="5">
        <f>$B28-$D28</f>
        <v>45.2</v>
      </c>
      <c r="D28" s="23">
        <f>14.4+18.4+2.8</f>
        <v>35.599999999999994</v>
      </c>
      <c r="E28" s="6">
        <f>$C28/$B28</f>
        <v>0.55940594059405946</v>
      </c>
      <c r="F28" s="6">
        <f>$D28/$B28</f>
        <v>0.44059405940594054</v>
      </c>
      <c r="G28" s="7">
        <v>90206</v>
      </c>
      <c r="H28" s="8">
        <v>1</v>
      </c>
      <c r="I28" s="29" t="s">
        <v>21</v>
      </c>
    </row>
    <row r="29" spans="1:9" ht="18" thickTop="1" thickBot="1" x14ac:dyDescent="0.5">
      <c r="A29" s="12" t="s">
        <v>23</v>
      </c>
      <c r="B29" s="30">
        <v>79.3</v>
      </c>
      <c r="C29" s="5">
        <f>$B29-$D29</f>
        <v>35.299999999999997</v>
      </c>
      <c r="D29" s="26">
        <f>14.3+19.4+10.3</f>
        <v>44</v>
      </c>
      <c r="E29" s="15">
        <f>$C29/$B29</f>
        <v>0.44514501891551073</v>
      </c>
      <c r="F29" s="15">
        <f>$D29/$B29</f>
        <v>0.55485498108448927</v>
      </c>
      <c r="G29" s="16">
        <v>113326</v>
      </c>
      <c r="H29" s="8">
        <v>8</v>
      </c>
      <c r="I29" s="29" t="s">
        <v>21</v>
      </c>
    </row>
    <row r="30" spans="1:9" ht="18" thickTop="1" thickBot="1" x14ac:dyDescent="0.5">
      <c r="A30" s="31" t="s">
        <v>24</v>
      </c>
      <c r="B30" s="30">
        <v>79.3</v>
      </c>
      <c r="C30" s="5">
        <f>$B30-$D30</f>
        <v>32.5</v>
      </c>
      <c r="D30" s="23">
        <f>13.6+4.3+18.5+10.4</f>
        <v>46.8</v>
      </c>
      <c r="E30" s="15">
        <f>$C30/$B30</f>
        <v>0.4098360655737705</v>
      </c>
      <c r="F30" s="15">
        <f>$D30/$B30</f>
        <v>0.5901639344262295</v>
      </c>
      <c r="G30" s="7">
        <v>77321</v>
      </c>
      <c r="H30" s="8">
        <v>10</v>
      </c>
      <c r="I30" s="29" t="s">
        <v>21</v>
      </c>
    </row>
    <row r="31" spans="1:9" ht="18" thickTop="1" thickBot="1" x14ac:dyDescent="0.5">
      <c r="A31" s="31" t="s">
        <v>19</v>
      </c>
      <c r="B31" s="30">
        <v>75.900000000000006</v>
      </c>
      <c r="C31" s="5">
        <f>$B31-$D31</f>
        <v>44.300000000000004</v>
      </c>
      <c r="D31" s="23">
        <f>11.8+17.3+2.5</f>
        <v>31.6</v>
      </c>
      <c r="E31" s="15">
        <f>$C31/$B31</f>
        <v>0.5836627140974967</v>
      </c>
      <c r="F31" s="15">
        <f>$D31/$B31</f>
        <v>0.4163372859025033</v>
      </c>
      <c r="G31" s="7">
        <v>66360</v>
      </c>
      <c r="H31" s="8">
        <v>9</v>
      </c>
      <c r="I31" s="29" t="s">
        <v>21</v>
      </c>
    </row>
    <row r="32" spans="1:9" ht="32" thickTop="1" thickBot="1" x14ac:dyDescent="0.5">
      <c r="A32" s="32" t="s">
        <v>25</v>
      </c>
      <c r="B32" s="32">
        <v>86.4</v>
      </c>
      <c r="C32" s="5">
        <f>$B32-$D32</f>
        <v>41.800000000000004</v>
      </c>
      <c r="D32" s="33">
        <f>35.1+9.5</f>
        <v>44.6</v>
      </c>
      <c r="E32" s="15">
        <f>$C32/$B32</f>
        <v>0.48379629629629634</v>
      </c>
      <c r="F32" s="15">
        <f>$D32/$B32</f>
        <v>0.51620370370370372</v>
      </c>
      <c r="G32" s="34">
        <v>114964</v>
      </c>
      <c r="H32" s="35">
        <v>4</v>
      </c>
      <c r="I32" s="29" t="s">
        <v>26</v>
      </c>
    </row>
    <row r="33" spans="1:9" ht="18" thickTop="1" thickBot="1" x14ac:dyDescent="0.5">
      <c r="A33" s="32" t="s">
        <v>27</v>
      </c>
      <c r="B33" s="32">
        <v>85</v>
      </c>
      <c r="C33" s="5">
        <f>$B33-$D33</f>
        <v>47</v>
      </c>
      <c r="D33" s="33">
        <f>9.4+28.6</f>
        <v>38</v>
      </c>
      <c r="E33" s="15">
        <f>$C33/$B33</f>
        <v>0.55294117647058827</v>
      </c>
      <c r="F33" s="15">
        <f>$D33/$B33</f>
        <v>0.44705882352941179</v>
      </c>
      <c r="G33" s="36">
        <v>159272</v>
      </c>
      <c r="H33" s="37">
        <v>2</v>
      </c>
      <c r="I33" s="29" t="s">
        <v>26</v>
      </c>
    </row>
    <row r="34" spans="1:9" ht="18" thickTop="1" thickBot="1" x14ac:dyDescent="0.5">
      <c r="A34" s="32" t="s">
        <v>28</v>
      </c>
      <c r="B34" s="32">
        <v>84.9</v>
      </c>
      <c r="C34" s="5">
        <f>$B34-$D34</f>
        <v>46.400000000000006</v>
      </c>
      <c r="D34">
        <f>20.3+18.2</f>
        <v>38.5</v>
      </c>
      <c r="E34" s="15">
        <f>$C34/$B34</f>
        <v>0.54652532391048292</v>
      </c>
      <c r="F34" s="15">
        <f>$D34/$B34</f>
        <v>0.45347467608951703</v>
      </c>
      <c r="G34" s="38">
        <v>156893</v>
      </c>
      <c r="H34" s="35">
        <v>3</v>
      </c>
      <c r="I34" s="29" t="s">
        <v>26</v>
      </c>
    </row>
    <row r="35" spans="1:9" ht="18" thickTop="1" thickBot="1" x14ac:dyDescent="0.5">
      <c r="A35" s="32" t="s">
        <v>15</v>
      </c>
      <c r="B35" s="32">
        <v>84</v>
      </c>
      <c r="C35" s="5">
        <f>$B35-$D35</f>
        <v>47</v>
      </c>
      <c r="D35">
        <f>15.7+21.3</f>
        <v>37</v>
      </c>
      <c r="E35" s="15">
        <f>$C35/$B35</f>
        <v>0.55952380952380953</v>
      </c>
      <c r="F35" s="15">
        <f>$D35/$B35</f>
        <v>0.44047619047619047</v>
      </c>
      <c r="G35" s="39">
        <v>112647</v>
      </c>
      <c r="H35" s="37">
        <v>7</v>
      </c>
      <c r="I35" s="29" t="s">
        <v>26</v>
      </c>
    </row>
    <row r="36" spans="1:9" ht="18" thickTop="1" thickBot="1" x14ac:dyDescent="0.5">
      <c r="A36" s="32" t="s">
        <v>9</v>
      </c>
      <c r="B36" s="32">
        <v>82.5</v>
      </c>
      <c r="C36" s="5">
        <f>$B36-$D36</f>
        <v>46.9</v>
      </c>
      <c r="D36">
        <f>12.9+22.7</f>
        <v>35.6</v>
      </c>
      <c r="E36" s="15">
        <f>$C36/$B36</f>
        <v>0.56848484848484848</v>
      </c>
      <c r="F36" s="15">
        <f>$D36/$B36</f>
        <v>0.43151515151515152</v>
      </c>
      <c r="G36" s="34">
        <v>124201</v>
      </c>
      <c r="H36" s="35">
        <v>5</v>
      </c>
      <c r="I36" s="29" t="s">
        <v>26</v>
      </c>
    </row>
    <row r="37" spans="1:9" ht="32" thickTop="1" thickBot="1" x14ac:dyDescent="0.5">
      <c r="A37" s="32" t="s">
        <v>13</v>
      </c>
      <c r="B37" s="32">
        <v>81.8</v>
      </c>
      <c r="C37" s="5">
        <f>$B37-$D37</f>
        <v>46.3</v>
      </c>
      <c r="D37">
        <f>16.9+18.6</f>
        <v>35.5</v>
      </c>
      <c r="E37" s="15">
        <f>$C37/$B37</f>
        <v>0.56601466992665039</v>
      </c>
      <c r="F37" s="15">
        <f>$D37/$B37</f>
        <v>0.43398533007334966</v>
      </c>
      <c r="G37" s="34">
        <v>102949</v>
      </c>
      <c r="H37" s="37">
        <v>9</v>
      </c>
      <c r="I37" s="29" t="s">
        <v>26</v>
      </c>
    </row>
    <row r="38" spans="1:9" ht="32" thickTop="1" thickBot="1" x14ac:dyDescent="0.5">
      <c r="A38" s="32" t="s">
        <v>29</v>
      </c>
      <c r="B38" s="32">
        <v>81.7</v>
      </c>
      <c r="C38" s="5">
        <f>$B38-$D38</f>
        <v>44.600000000000009</v>
      </c>
      <c r="D38">
        <f>14.2+22.9</f>
        <v>37.099999999999994</v>
      </c>
      <c r="E38" s="15">
        <f>$C38/$B38</f>
        <v>0.54589963280293763</v>
      </c>
      <c r="F38" s="15">
        <f>$D38/$B38</f>
        <v>0.45410036719706232</v>
      </c>
      <c r="G38" s="38">
        <v>138945</v>
      </c>
      <c r="H38" s="35">
        <v>1</v>
      </c>
      <c r="I38" s="29" t="s">
        <v>26</v>
      </c>
    </row>
    <row r="39" spans="1:9" ht="18" thickTop="1" thickBot="1" x14ac:dyDescent="0.5">
      <c r="A39" s="32" t="s">
        <v>30</v>
      </c>
      <c r="B39" s="32">
        <v>80.8</v>
      </c>
      <c r="C39" s="5">
        <f>$B39-$D39</f>
        <v>38.799999999999997</v>
      </c>
      <c r="D39">
        <f>24.2+17.8</f>
        <v>42</v>
      </c>
      <c r="E39" s="15">
        <f>$C39/$B39</f>
        <v>0.48019801980198018</v>
      </c>
      <c r="F39" s="15">
        <f>$D39/$B39</f>
        <v>0.51980198019801982</v>
      </c>
      <c r="G39" s="38">
        <v>80793</v>
      </c>
      <c r="H39" s="37">
        <v>6</v>
      </c>
      <c r="I39" s="29" t="s">
        <v>26</v>
      </c>
    </row>
    <row r="40" spans="1:9" ht="18" thickTop="1" thickBot="1" x14ac:dyDescent="0.5">
      <c r="A40" s="32" t="s">
        <v>17</v>
      </c>
      <c r="B40" s="32">
        <v>76.7</v>
      </c>
      <c r="C40" s="5">
        <f>$B40-$D40</f>
        <v>47.7</v>
      </c>
      <c r="D40">
        <f>14.5+14.5</f>
        <v>29</v>
      </c>
      <c r="E40" s="15">
        <f>$C40/$B40</f>
        <v>0.62190352020860495</v>
      </c>
      <c r="F40" s="15">
        <f>$D40/$B40</f>
        <v>0.37809647979139505</v>
      </c>
      <c r="G40" s="38">
        <v>101483</v>
      </c>
      <c r="H40" s="37">
        <v>10</v>
      </c>
      <c r="I40" s="29" t="s">
        <v>26</v>
      </c>
    </row>
    <row r="41" spans="1:9" ht="18" thickTop="1" thickBot="1" x14ac:dyDescent="0.5">
      <c r="A41" s="32" t="s">
        <v>16</v>
      </c>
      <c r="B41" s="32">
        <v>76.599999999999994</v>
      </c>
      <c r="C41" s="5">
        <f>$B41-$D41</f>
        <v>44.3</v>
      </c>
      <c r="D41">
        <f>14.4+17.9</f>
        <v>32.299999999999997</v>
      </c>
      <c r="E41" s="15">
        <f>$C41/$B41</f>
        <v>0.57832898172323766</v>
      </c>
      <c r="F41" s="15">
        <f>$D41/$B41</f>
        <v>0.4216710182767624</v>
      </c>
      <c r="G41" s="38">
        <v>57764</v>
      </c>
      <c r="H41" s="35">
        <v>8</v>
      </c>
      <c r="I41" s="29" t="s">
        <v>26</v>
      </c>
    </row>
    <row r="42" spans="1:9" ht="32" thickTop="1" thickBot="1" x14ac:dyDescent="0.5">
      <c r="A42" s="32" t="s">
        <v>24</v>
      </c>
      <c r="B42" s="32">
        <v>88.9</v>
      </c>
      <c r="C42" s="5">
        <f>$B42-$D42</f>
        <v>38.600000000000009</v>
      </c>
      <c r="D42" s="33">
        <f>22.4+27.9</f>
        <v>50.3</v>
      </c>
      <c r="E42" s="15">
        <f>$C42/$B42</f>
        <v>0.4341957255343083</v>
      </c>
      <c r="F42" s="15">
        <f>$D42/$B42</f>
        <v>0.5658042744656917</v>
      </c>
      <c r="G42" s="34">
        <v>103936</v>
      </c>
      <c r="H42" s="37">
        <v>6</v>
      </c>
      <c r="I42" s="29" t="s">
        <v>31</v>
      </c>
    </row>
    <row r="43" spans="1:9" ht="18" thickTop="1" thickBot="1" x14ac:dyDescent="0.5">
      <c r="A43" s="32" t="s">
        <v>32</v>
      </c>
      <c r="B43" s="32">
        <v>88.8</v>
      </c>
      <c r="C43" s="5">
        <f>$B43-$D43</f>
        <v>43.399999999999991</v>
      </c>
      <c r="D43" s="33">
        <f>25.3+20.1</f>
        <v>45.400000000000006</v>
      </c>
      <c r="E43" s="15">
        <f>$C43/$B43</f>
        <v>0.48873873873873863</v>
      </c>
      <c r="F43" s="15">
        <f>$D43/$B43</f>
        <v>0.51126126126126137</v>
      </c>
      <c r="G43" s="34">
        <v>121397</v>
      </c>
      <c r="H43" s="37">
        <v>9</v>
      </c>
      <c r="I43" s="29" t="s">
        <v>31</v>
      </c>
    </row>
    <row r="44" spans="1:9" ht="18" thickTop="1" thickBot="1" x14ac:dyDescent="0.5">
      <c r="A44" s="32" t="s">
        <v>33</v>
      </c>
      <c r="B44" s="32">
        <v>86.7</v>
      </c>
      <c r="C44" s="5">
        <f>$B44-$D44</f>
        <v>51.5</v>
      </c>
      <c r="D44">
        <f>23+12.2</f>
        <v>35.200000000000003</v>
      </c>
      <c r="E44" s="15">
        <f>$C44/$B44</f>
        <v>0.59400230680507493</v>
      </c>
      <c r="F44" s="15">
        <f>$D44/$B44</f>
        <v>0.40599769319492507</v>
      </c>
      <c r="G44" s="34">
        <v>142068</v>
      </c>
      <c r="H44" s="37">
        <v>2</v>
      </c>
      <c r="I44" s="29" t="s">
        <v>31</v>
      </c>
    </row>
    <row r="45" spans="1:9" ht="18" thickTop="1" thickBot="1" x14ac:dyDescent="0.5">
      <c r="A45" s="32" t="s">
        <v>30</v>
      </c>
      <c r="B45" s="32">
        <v>86.3</v>
      </c>
      <c r="C45" s="5">
        <f>$B45-$D45</f>
        <v>41.599999999999994</v>
      </c>
      <c r="D45">
        <f>29.2+15.5</f>
        <v>44.7</v>
      </c>
      <c r="E45" s="15">
        <f>$C45/$B45</f>
        <v>0.48203939745075314</v>
      </c>
      <c r="F45" s="15">
        <f>$D45/$B45</f>
        <v>0.51796060254924692</v>
      </c>
      <c r="G45" s="38">
        <v>80793</v>
      </c>
      <c r="H45" s="37">
        <v>7</v>
      </c>
      <c r="I45" s="29" t="s">
        <v>31</v>
      </c>
    </row>
    <row r="46" spans="1:9" ht="18" thickTop="1" thickBot="1" x14ac:dyDescent="0.5">
      <c r="A46" s="32" t="s">
        <v>18</v>
      </c>
      <c r="B46" s="32">
        <v>85</v>
      </c>
      <c r="C46" s="5">
        <f>$B46-$D46</f>
        <v>48.1</v>
      </c>
      <c r="D46" s="33">
        <f>22.9+18.1-4.1</f>
        <v>36.9</v>
      </c>
      <c r="E46" s="15">
        <f>$C46/$B46</f>
        <v>0.5658823529411765</v>
      </c>
      <c r="F46" s="15">
        <f>$D46/$B46</f>
        <v>0.4341176470588235</v>
      </c>
      <c r="G46" s="34">
        <v>91097</v>
      </c>
      <c r="H46" s="37">
        <v>4</v>
      </c>
      <c r="I46" s="29" t="s">
        <v>31</v>
      </c>
    </row>
    <row r="47" spans="1:9" ht="18" thickTop="1" thickBot="1" x14ac:dyDescent="0.5">
      <c r="A47" s="32" t="s">
        <v>34</v>
      </c>
      <c r="B47" s="32">
        <v>84.9</v>
      </c>
      <c r="C47" s="5">
        <f>$B47-$D47</f>
        <v>39.900000000000006</v>
      </c>
      <c r="D47" s="33">
        <f>28.6+16.4</f>
        <v>45</v>
      </c>
      <c r="E47" s="15">
        <f>$C47/$B47</f>
        <v>0.46996466431095407</v>
      </c>
      <c r="F47" s="15">
        <f>$D47/$B47</f>
        <v>0.53003533568904593</v>
      </c>
      <c r="G47" s="34">
        <v>137641</v>
      </c>
      <c r="H47" s="37">
        <v>5</v>
      </c>
      <c r="I47" s="29" t="s">
        <v>31</v>
      </c>
    </row>
    <row r="48" spans="1:9" ht="32" thickTop="1" thickBot="1" x14ac:dyDescent="0.5">
      <c r="A48" s="32" t="s">
        <v>29</v>
      </c>
      <c r="B48" s="32">
        <v>83.6</v>
      </c>
      <c r="C48" s="5">
        <f>$B48-$D48</f>
        <v>43.3</v>
      </c>
      <c r="D48">
        <f>25.4+14.9</f>
        <v>40.299999999999997</v>
      </c>
      <c r="E48" s="15">
        <f>$C48/$B48</f>
        <v>0.51794258373205737</v>
      </c>
      <c r="F48" s="15">
        <f>$D48/$B48</f>
        <v>0.48205741626794257</v>
      </c>
      <c r="G48" s="38">
        <v>130469</v>
      </c>
      <c r="H48" s="37">
        <v>1</v>
      </c>
      <c r="I48" s="29" t="s">
        <v>31</v>
      </c>
    </row>
    <row r="49" spans="1:9" ht="32" thickTop="1" thickBot="1" x14ac:dyDescent="0.5">
      <c r="A49" s="32" t="s">
        <v>13</v>
      </c>
      <c r="B49" s="32">
        <v>81.5</v>
      </c>
      <c r="C49" s="5">
        <f>$B49-$D49</f>
        <v>45</v>
      </c>
      <c r="D49">
        <f>21.5+15</f>
        <v>36.5</v>
      </c>
      <c r="E49" s="15">
        <f>$C49/$B49</f>
        <v>0.55214723926380371</v>
      </c>
      <c r="F49" s="15">
        <f>$D49/$B49</f>
        <v>0.44785276073619634</v>
      </c>
      <c r="G49" s="38">
        <v>70503</v>
      </c>
      <c r="H49" s="37">
        <v>3</v>
      </c>
      <c r="I49" s="29" t="s">
        <v>31</v>
      </c>
    </row>
    <row r="50" spans="1:9" ht="18" thickTop="1" thickBot="1" x14ac:dyDescent="0.5">
      <c r="A50" s="32" t="s">
        <v>14</v>
      </c>
      <c r="B50" s="32">
        <v>81.2</v>
      </c>
      <c r="C50" s="5">
        <f>$B50-$D50</f>
        <v>39.300000000000004</v>
      </c>
      <c r="D50">
        <f>22.9+19</f>
        <v>41.9</v>
      </c>
      <c r="E50" s="15">
        <f>$C50/$B50</f>
        <v>0.48399014778325128</v>
      </c>
      <c r="F50" s="15">
        <f>$D50/$B50</f>
        <v>0.51600985221674878</v>
      </c>
      <c r="G50" s="34">
        <v>132634</v>
      </c>
      <c r="H50" s="37">
        <v>8</v>
      </c>
      <c r="I50" s="29" t="s">
        <v>31</v>
      </c>
    </row>
    <row r="51" spans="1:9" ht="18" thickTop="1" thickBot="1" x14ac:dyDescent="0.5">
      <c r="A51" s="32" t="s">
        <v>16</v>
      </c>
      <c r="B51" s="32">
        <v>78.900000000000006</v>
      </c>
      <c r="C51" s="5">
        <f>$B51-$D51</f>
        <v>46.100000000000009</v>
      </c>
      <c r="D51" s="33">
        <f>16.9+15.9</f>
        <v>32.799999999999997</v>
      </c>
      <c r="E51" s="15">
        <f>$C51/$B51</f>
        <v>0.58428390367553873</v>
      </c>
      <c r="F51" s="15">
        <f>$D51/$B51</f>
        <v>0.41571609632446127</v>
      </c>
      <c r="G51" s="39">
        <v>74910</v>
      </c>
      <c r="H51" s="37">
        <v>10</v>
      </c>
      <c r="I51" s="29" t="s">
        <v>31</v>
      </c>
    </row>
    <row r="52" spans="1:9" ht="32" thickTop="1" thickBot="1" x14ac:dyDescent="0.5">
      <c r="A52" s="32" t="s">
        <v>25</v>
      </c>
      <c r="B52" s="32">
        <v>90.4</v>
      </c>
      <c r="C52" s="5">
        <f>$B52-$D52</f>
        <v>44.2</v>
      </c>
      <c r="D52" s="33">
        <f>26.9+19.3</f>
        <v>46.2</v>
      </c>
      <c r="E52" s="15">
        <f>$C52/$B52</f>
        <v>0.48893805309734512</v>
      </c>
      <c r="F52" s="15">
        <f>$D52/$B52</f>
        <v>0.51106194690265483</v>
      </c>
      <c r="G52" s="34">
        <v>107545</v>
      </c>
      <c r="H52" s="37">
        <v>6</v>
      </c>
      <c r="I52" s="29" t="s">
        <v>35</v>
      </c>
    </row>
    <row r="53" spans="1:9" ht="18" thickTop="1" thickBot="1" x14ac:dyDescent="0.5">
      <c r="A53" s="32" t="s">
        <v>36</v>
      </c>
      <c r="B53" s="32">
        <v>88.1</v>
      </c>
      <c r="C53" s="5">
        <f>$B53-$D53</f>
        <v>40.099999999999994</v>
      </c>
      <c r="D53" s="33">
        <f>29.4+18.6</f>
        <v>48</v>
      </c>
      <c r="E53" s="15">
        <f>$C53/$B53</f>
        <v>0.45516458569807033</v>
      </c>
      <c r="F53" s="15">
        <f>$D53/$B53</f>
        <v>0.54483541430192961</v>
      </c>
      <c r="G53" s="34">
        <v>103345</v>
      </c>
      <c r="H53" s="37">
        <v>3</v>
      </c>
      <c r="I53" s="29" t="s">
        <v>35</v>
      </c>
    </row>
    <row r="54" spans="1:9" ht="18" thickTop="1" thickBot="1" x14ac:dyDescent="0.5">
      <c r="A54" s="32" t="s">
        <v>9</v>
      </c>
      <c r="B54" s="32">
        <v>87.5</v>
      </c>
      <c r="C54" s="5">
        <f>$B54-$D54</f>
        <v>60</v>
      </c>
      <c r="D54" s="33">
        <f>18.2+9.3</f>
        <v>27.5</v>
      </c>
      <c r="E54" s="15">
        <f>$C54/$B54</f>
        <v>0.68571428571428572</v>
      </c>
      <c r="F54" s="15">
        <f>$D54/$B54</f>
        <v>0.31428571428571428</v>
      </c>
      <c r="G54" s="34">
        <v>129172</v>
      </c>
      <c r="H54" s="37">
        <v>5</v>
      </c>
      <c r="I54" s="29" t="s">
        <v>35</v>
      </c>
    </row>
    <row r="55" spans="1:9" ht="18" thickTop="1" thickBot="1" x14ac:dyDescent="0.5">
      <c r="A55" s="32" t="s">
        <v>34</v>
      </c>
      <c r="B55" s="32">
        <v>86.9</v>
      </c>
      <c r="C55" s="5">
        <f>$B55-$D55</f>
        <v>48.100000000000009</v>
      </c>
      <c r="D55">
        <f>26.3+12.5</f>
        <v>38.799999999999997</v>
      </c>
      <c r="E55" s="15">
        <f>$C55/$B55</f>
        <v>0.55350978135788265</v>
      </c>
      <c r="F55" s="15">
        <f>$D55/$B55</f>
        <v>0.4464902186421173</v>
      </c>
      <c r="G55" s="34">
        <v>159550</v>
      </c>
      <c r="H55" s="37">
        <v>2</v>
      </c>
      <c r="I55" s="29" t="s">
        <v>35</v>
      </c>
    </row>
    <row r="56" spans="1:9" ht="18" thickTop="1" thickBot="1" x14ac:dyDescent="0.5">
      <c r="A56" s="32" t="s">
        <v>18</v>
      </c>
      <c r="B56" s="32">
        <v>84.5</v>
      </c>
      <c r="C56" s="5">
        <f>$B56-$D56</f>
        <v>37.200000000000003</v>
      </c>
      <c r="D56">
        <f>24.7+22.6</f>
        <v>47.3</v>
      </c>
      <c r="E56" s="15">
        <f>$C56/$B56</f>
        <v>0.44023668639053259</v>
      </c>
      <c r="F56" s="15">
        <f>$D56/$B56</f>
        <v>0.55976331360946741</v>
      </c>
      <c r="G56" s="38">
        <v>86952</v>
      </c>
      <c r="H56" s="37">
        <v>4</v>
      </c>
      <c r="I56" s="29" t="s">
        <v>35</v>
      </c>
    </row>
    <row r="57" spans="1:9" ht="18" thickTop="1" thickBot="1" x14ac:dyDescent="0.5">
      <c r="A57" s="32" t="s">
        <v>27</v>
      </c>
      <c r="B57" s="32">
        <v>83.8</v>
      </c>
      <c r="C57" s="5">
        <f>$B57-$D57</f>
        <v>38.799999999999997</v>
      </c>
      <c r="D57" s="33">
        <f>21.4+0.3+23.3</f>
        <v>45</v>
      </c>
      <c r="E57" s="15">
        <f>$C57/$B57</f>
        <v>0.46300715990453462</v>
      </c>
      <c r="F57" s="15">
        <f>$D57/$B57</f>
        <v>0.53699284009546544</v>
      </c>
      <c r="G57" s="34">
        <v>100748</v>
      </c>
      <c r="H57" s="37">
        <v>9</v>
      </c>
      <c r="I57" s="29" t="s">
        <v>35</v>
      </c>
    </row>
    <row r="58" spans="1:9" ht="32" thickTop="1" thickBot="1" x14ac:dyDescent="0.5">
      <c r="A58" s="32" t="s">
        <v>13</v>
      </c>
      <c r="B58" s="32">
        <v>83.3</v>
      </c>
      <c r="C58" s="5">
        <f>$B58-$D58</f>
        <v>45.9</v>
      </c>
      <c r="D58" s="33">
        <f>23.3+14.1</f>
        <v>37.4</v>
      </c>
      <c r="E58" s="15">
        <f>$C58/$B58</f>
        <v>0.55102040816326536</v>
      </c>
      <c r="F58" s="15">
        <f>$D58/$B58</f>
        <v>0.44897959183673469</v>
      </c>
      <c r="G58" s="38">
        <v>90984</v>
      </c>
      <c r="H58" s="37">
        <v>10</v>
      </c>
      <c r="I58" s="29" t="s">
        <v>35</v>
      </c>
    </row>
    <row r="59" spans="1:9" ht="32" thickTop="1" thickBot="1" x14ac:dyDescent="0.5">
      <c r="A59" s="32" t="s">
        <v>29</v>
      </c>
      <c r="B59" s="32">
        <v>82</v>
      </c>
      <c r="C59" s="5">
        <f>$B59-$D59</f>
        <v>44.3</v>
      </c>
      <c r="D59">
        <f>18.6+19.1</f>
        <v>37.700000000000003</v>
      </c>
      <c r="E59" s="15">
        <f>$C59/$B59</f>
        <v>0.54024390243902431</v>
      </c>
      <c r="F59" s="15">
        <f>$D59/$B59</f>
        <v>0.45975609756097563</v>
      </c>
      <c r="G59" s="36">
        <v>85365</v>
      </c>
      <c r="H59" s="37">
        <v>7</v>
      </c>
      <c r="I59" s="29" t="s">
        <v>35</v>
      </c>
    </row>
    <row r="60" spans="1:9" ht="18" thickTop="1" thickBot="1" x14ac:dyDescent="0.5">
      <c r="A60" s="32" t="s">
        <v>15</v>
      </c>
      <c r="B60" s="32">
        <v>81.8</v>
      </c>
      <c r="C60" s="5">
        <f>$B60-$D60</f>
        <v>45.7</v>
      </c>
      <c r="D60">
        <f>22.9+13.2</f>
        <v>36.099999999999994</v>
      </c>
      <c r="E60" s="15">
        <f>$C60/$B60</f>
        <v>0.55867970660146704</v>
      </c>
      <c r="F60" s="15">
        <f>$D60/$B60</f>
        <v>0.44132029339853296</v>
      </c>
      <c r="G60" s="34">
        <v>141586</v>
      </c>
      <c r="H60" s="37">
        <v>8</v>
      </c>
      <c r="I60" s="29" t="s">
        <v>35</v>
      </c>
    </row>
    <row r="61" spans="1:9" ht="32" thickTop="1" thickBot="1" x14ac:dyDescent="0.5">
      <c r="A61" s="32" t="s">
        <v>37</v>
      </c>
      <c r="B61" s="32">
        <v>81.099999999999994</v>
      </c>
      <c r="C61" s="5">
        <f>$B61-$D61</f>
        <v>48.699999999999996</v>
      </c>
      <c r="D61" s="33">
        <f>16.9+15.5</f>
        <v>32.4</v>
      </c>
      <c r="E61" s="15">
        <f>$C61/$B61</f>
        <v>0.6004932182490752</v>
      </c>
      <c r="F61" s="15">
        <f>$D61/$B61</f>
        <v>0.3995067817509248</v>
      </c>
      <c r="G61" s="34">
        <v>90015</v>
      </c>
      <c r="H61" s="37">
        <v>1</v>
      </c>
      <c r="I61" s="29" t="s">
        <v>35</v>
      </c>
    </row>
    <row r="62" spans="1:9" ht="32" thickTop="1" thickBot="1" x14ac:dyDescent="0.5">
      <c r="A62" s="32" t="s">
        <v>25</v>
      </c>
      <c r="B62" s="32">
        <v>90.7</v>
      </c>
      <c r="C62" s="5">
        <f>$B62-$D62</f>
        <v>48.600000000000009</v>
      </c>
      <c r="D62" s="33">
        <f>23.7+18.4</f>
        <v>42.099999999999994</v>
      </c>
      <c r="E62" s="15">
        <f>$C62/$B62</f>
        <v>0.53583241455347308</v>
      </c>
      <c r="F62" s="15">
        <f>$D62/$B62</f>
        <v>0.46416758544652692</v>
      </c>
      <c r="G62" s="34">
        <v>114866</v>
      </c>
      <c r="H62" s="37">
        <v>3</v>
      </c>
      <c r="I62" s="29" t="s">
        <v>38</v>
      </c>
    </row>
    <row r="63" spans="1:9" ht="18" thickTop="1" thickBot="1" x14ac:dyDescent="0.5">
      <c r="A63" s="32" t="s">
        <v>34</v>
      </c>
      <c r="B63" s="32">
        <v>89.3</v>
      </c>
      <c r="C63" s="5">
        <f>$B63-$D63</f>
        <v>40.799999999999997</v>
      </c>
      <c r="D63" s="33">
        <f>27.1+21.4</f>
        <v>48.5</v>
      </c>
      <c r="E63" s="15">
        <f>$C63/$B63</f>
        <v>0.45688689809630456</v>
      </c>
      <c r="F63" s="15">
        <f>$D63/$B63</f>
        <v>0.54311310190369544</v>
      </c>
      <c r="G63" s="38">
        <v>142592</v>
      </c>
      <c r="H63" s="37">
        <v>2</v>
      </c>
      <c r="I63" s="29" t="s">
        <v>38</v>
      </c>
    </row>
    <row r="64" spans="1:9" ht="18" thickTop="1" thickBot="1" x14ac:dyDescent="0.5">
      <c r="A64" s="32" t="s">
        <v>27</v>
      </c>
      <c r="B64" s="32">
        <v>87.5</v>
      </c>
      <c r="C64" s="5">
        <f>$B64-$D64</f>
        <v>45.7</v>
      </c>
      <c r="D64">
        <f>3.4+23.4+15</f>
        <v>41.8</v>
      </c>
      <c r="E64" s="15">
        <f>$C64/$B64</f>
        <v>0.52228571428571435</v>
      </c>
      <c r="F64" s="15">
        <f>$D64/$B64</f>
        <v>0.4777142857142857</v>
      </c>
      <c r="G64" s="38">
        <v>150708</v>
      </c>
      <c r="H64" s="37">
        <v>6</v>
      </c>
      <c r="I64" s="29" t="s">
        <v>38</v>
      </c>
    </row>
    <row r="65" spans="1:9" ht="32" thickTop="1" thickBot="1" x14ac:dyDescent="0.5">
      <c r="A65" s="32" t="s">
        <v>13</v>
      </c>
      <c r="B65" s="32">
        <v>87.4</v>
      </c>
      <c r="C65" s="5">
        <f>$B65-$D65</f>
        <v>42.000000000000007</v>
      </c>
      <c r="D65">
        <f>26.2+19.2</f>
        <v>45.4</v>
      </c>
      <c r="E65" s="15">
        <f>$C65/$B65</f>
        <v>0.48054919908466825</v>
      </c>
      <c r="F65" s="15">
        <f>$D65/$B65</f>
        <v>0.5194508009153318</v>
      </c>
      <c r="G65" s="34">
        <v>80341</v>
      </c>
      <c r="H65" s="37">
        <v>4</v>
      </c>
      <c r="I65" s="29" t="s">
        <v>38</v>
      </c>
    </row>
    <row r="66" spans="1:9" ht="32" thickTop="1" thickBot="1" x14ac:dyDescent="0.5">
      <c r="A66" s="32" t="s">
        <v>29</v>
      </c>
      <c r="B66" s="32">
        <v>86.4</v>
      </c>
      <c r="C66" s="5">
        <f>$B66-$D66</f>
        <v>44.500000000000007</v>
      </c>
      <c r="D66" s="33">
        <f>15.5+16.8+9.6</f>
        <v>41.9</v>
      </c>
      <c r="E66" s="15">
        <f>$C66/$B66</f>
        <v>0.51504629629629639</v>
      </c>
      <c r="F66" s="15">
        <f>$D66/$B66</f>
        <v>0.48495370370370366</v>
      </c>
      <c r="G66" s="34">
        <v>73099</v>
      </c>
      <c r="H66" s="37">
        <v>10</v>
      </c>
      <c r="I66" s="29" t="s">
        <v>38</v>
      </c>
    </row>
    <row r="67" spans="1:9" ht="32" thickTop="1" thickBot="1" x14ac:dyDescent="0.5">
      <c r="A67" s="32" t="s">
        <v>37</v>
      </c>
      <c r="B67" s="32">
        <v>85.6</v>
      </c>
      <c r="C67" s="5">
        <f>$B67-$D67</f>
        <v>51.899999999999991</v>
      </c>
      <c r="D67">
        <f>13+18.7+2</f>
        <v>33.700000000000003</v>
      </c>
      <c r="E67" s="15">
        <f>$C67/$B67</f>
        <v>0.60630841121495316</v>
      </c>
      <c r="F67" s="15">
        <f>$D67/$B67</f>
        <v>0.39369158878504679</v>
      </c>
      <c r="G67" s="34">
        <v>96864</v>
      </c>
      <c r="H67" s="37">
        <v>1</v>
      </c>
      <c r="I67" s="29" t="s">
        <v>38</v>
      </c>
    </row>
    <row r="68" spans="1:9" ht="18" thickTop="1" thickBot="1" x14ac:dyDescent="0.5">
      <c r="A68" s="32" t="s">
        <v>9</v>
      </c>
      <c r="B68" s="32">
        <v>83.3</v>
      </c>
      <c r="C68" s="5">
        <f>$B68-$D68</f>
        <v>52.099999999999994</v>
      </c>
      <c r="D68" s="33">
        <f>14.9+16.3</f>
        <v>31.200000000000003</v>
      </c>
      <c r="E68" s="15">
        <f>$C68/$B68</f>
        <v>0.62545018007202879</v>
      </c>
      <c r="F68" s="15">
        <f>$D68/$B68</f>
        <v>0.37454981992797126</v>
      </c>
      <c r="G68" s="34">
        <v>121095</v>
      </c>
      <c r="H68" s="37">
        <v>5</v>
      </c>
      <c r="I68" s="29" t="s">
        <v>38</v>
      </c>
    </row>
    <row r="69" spans="1:9" ht="18" thickTop="1" thickBot="1" x14ac:dyDescent="0.5">
      <c r="A69" s="32" t="s">
        <v>39</v>
      </c>
      <c r="B69" s="32">
        <v>81.599999999999994</v>
      </c>
      <c r="C69" s="5">
        <f>$B69-$D69</f>
        <v>46.899999999999991</v>
      </c>
      <c r="D69" s="33">
        <f>19.4+15.3</f>
        <v>34.700000000000003</v>
      </c>
      <c r="E69" s="15">
        <f>$C69/$B69</f>
        <v>0.57475490196078427</v>
      </c>
      <c r="F69" s="15">
        <f>$D69/$B69</f>
        <v>0.42524509803921573</v>
      </c>
      <c r="G69" s="34">
        <v>57732</v>
      </c>
      <c r="H69" s="37">
        <v>9</v>
      </c>
      <c r="I69" s="29" t="s">
        <v>38</v>
      </c>
    </row>
    <row r="70" spans="1:9" ht="18" thickTop="1" thickBot="1" x14ac:dyDescent="0.5">
      <c r="A70" s="32" t="s">
        <v>15</v>
      </c>
      <c r="B70" s="32">
        <v>80.900000000000006</v>
      </c>
      <c r="C70" s="5">
        <f>$B70-$D70</f>
        <v>45.2</v>
      </c>
      <c r="D70" s="33">
        <f>19.8+18.8-2.9</f>
        <v>35.700000000000003</v>
      </c>
      <c r="E70" s="15">
        <f>$C70/$B70</f>
        <v>0.55871446229913468</v>
      </c>
      <c r="F70" s="15">
        <f>$D70/$B70</f>
        <v>0.44128553770086526</v>
      </c>
      <c r="G70" s="34">
        <v>132114</v>
      </c>
      <c r="H70" s="37">
        <v>7</v>
      </c>
      <c r="I70" s="29" t="s">
        <v>38</v>
      </c>
    </row>
    <row r="71" spans="1:9" ht="18" thickTop="1" thickBot="1" x14ac:dyDescent="0.5">
      <c r="A71" s="32" t="s">
        <v>18</v>
      </c>
      <c r="B71" s="32">
        <v>80.5</v>
      </c>
      <c r="C71" s="5">
        <f>$B71-$D71</f>
        <v>47.6</v>
      </c>
      <c r="D71" s="33">
        <f>18.1+8.4+6.4</f>
        <v>32.9</v>
      </c>
      <c r="E71" s="15">
        <f>$C71/$B71</f>
        <v>0.59130434782608698</v>
      </c>
      <c r="F71" s="15">
        <f>$D71/$B71</f>
        <v>0.40869565217391302</v>
      </c>
      <c r="G71" s="34">
        <v>64037</v>
      </c>
      <c r="H71" s="37">
        <v>8</v>
      </c>
      <c r="I71" s="29" t="s">
        <v>38</v>
      </c>
    </row>
    <row r="72" spans="1:9" ht="18" thickTop="1" thickBot="1" x14ac:dyDescent="0.5">
      <c r="A72" s="32" t="s">
        <v>14</v>
      </c>
      <c r="B72" s="32">
        <v>87</v>
      </c>
      <c r="C72" s="5">
        <f>$B72-$D72</f>
        <v>53.2</v>
      </c>
      <c r="D72">
        <f>16.8+18.5-1.5</f>
        <v>33.799999999999997</v>
      </c>
      <c r="E72" s="15">
        <f>$C72/$B72</f>
        <v>0.61149425287356329</v>
      </c>
      <c r="F72" s="15">
        <f>$D72/$B72</f>
        <v>0.38850574712643676</v>
      </c>
      <c r="G72" s="38">
        <v>154808</v>
      </c>
      <c r="H72" s="37">
        <v>2</v>
      </c>
      <c r="I72" s="29" t="s">
        <v>40</v>
      </c>
    </row>
    <row r="73" spans="1:9" ht="32" thickTop="1" thickBot="1" x14ac:dyDescent="0.5">
      <c r="A73" s="32" t="s">
        <v>25</v>
      </c>
      <c r="B73" s="32">
        <v>86.6</v>
      </c>
      <c r="C73" s="5">
        <f>$B73-$D73</f>
        <v>48.499999999999993</v>
      </c>
      <c r="D73" s="33">
        <f>26.1+12</f>
        <v>38.1</v>
      </c>
      <c r="E73" s="15">
        <f>$C73/$B73</f>
        <v>0.56004618937644335</v>
      </c>
      <c r="F73" s="15">
        <f>$D73/$B73</f>
        <v>0.43995381062355665</v>
      </c>
      <c r="G73" s="34">
        <v>126888</v>
      </c>
      <c r="H73" s="37">
        <v>1</v>
      </c>
      <c r="I73" s="29" t="s">
        <v>40</v>
      </c>
    </row>
    <row r="74" spans="1:9" ht="32" thickTop="1" thickBot="1" x14ac:dyDescent="0.5">
      <c r="A74" s="32" t="s">
        <v>37</v>
      </c>
      <c r="B74" s="32">
        <v>86.1</v>
      </c>
      <c r="C74" s="5">
        <f>$B74-$D74</f>
        <v>43.699999999999996</v>
      </c>
      <c r="D74">
        <f>18.9+18.5+5</f>
        <v>42.4</v>
      </c>
      <c r="E74" s="15">
        <f>$C74/$B74</f>
        <v>0.50754936120789773</v>
      </c>
      <c r="F74" s="15">
        <f>$D74/$B74</f>
        <v>0.49245063879210221</v>
      </c>
      <c r="G74" s="38">
        <v>98870</v>
      </c>
      <c r="H74" s="37">
        <v>3</v>
      </c>
      <c r="I74" s="29" t="s">
        <v>40</v>
      </c>
    </row>
    <row r="75" spans="1:9" ht="32" thickTop="1" thickBot="1" x14ac:dyDescent="0.5">
      <c r="A75" s="32" t="s">
        <v>19</v>
      </c>
      <c r="B75" s="32">
        <v>86</v>
      </c>
      <c r="C75" s="5">
        <f>$B75-$D75</f>
        <v>40.299999999999997</v>
      </c>
      <c r="D75">
        <f>4+21.9+19.8</f>
        <v>45.7</v>
      </c>
      <c r="E75" s="15">
        <f>$C75/$B75</f>
        <v>0.46860465116279065</v>
      </c>
      <c r="F75" s="15">
        <f>$D75/$B75</f>
        <v>0.53139534883720929</v>
      </c>
      <c r="G75" s="34">
        <v>76571</v>
      </c>
      <c r="H75" s="37">
        <v>6</v>
      </c>
      <c r="I75" s="29" t="s">
        <v>40</v>
      </c>
    </row>
    <row r="76" spans="1:9" ht="18" thickTop="1" thickBot="1" x14ac:dyDescent="0.5">
      <c r="A76" s="32" t="s">
        <v>32</v>
      </c>
      <c r="B76" s="32">
        <v>82.8</v>
      </c>
      <c r="C76" s="5">
        <f>$B76-$D76</f>
        <v>48.5</v>
      </c>
      <c r="D76" s="33">
        <f>22.3+10.5+1.5</f>
        <v>34.299999999999997</v>
      </c>
      <c r="E76" s="15">
        <f>$C76/$B76</f>
        <v>0.58574879227053145</v>
      </c>
      <c r="F76" s="15">
        <f>$D76/$B76</f>
        <v>0.41425120772946855</v>
      </c>
      <c r="G76" s="38">
        <v>110448</v>
      </c>
      <c r="H76" s="37">
        <v>10</v>
      </c>
      <c r="I76" s="29" t="s">
        <v>40</v>
      </c>
    </row>
    <row r="77" spans="1:9" ht="18" thickTop="1" thickBot="1" x14ac:dyDescent="0.5">
      <c r="A77" s="32" t="s">
        <v>39</v>
      </c>
      <c r="B77" s="32">
        <v>82.3</v>
      </c>
      <c r="C77" s="5">
        <f>$B77-$D77</f>
        <v>41.9</v>
      </c>
      <c r="D77">
        <f>20.4+17.1+2.9</f>
        <v>40.4</v>
      </c>
      <c r="E77" s="15">
        <f>$C77/$B77</f>
        <v>0.50911300121506686</v>
      </c>
      <c r="F77" s="15">
        <f>$D77/$B77</f>
        <v>0.49088699878493319</v>
      </c>
      <c r="G77" s="38">
        <v>70317</v>
      </c>
      <c r="H77" s="37">
        <v>8</v>
      </c>
      <c r="I77" s="29" t="s">
        <v>40</v>
      </c>
    </row>
    <row r="78" spans="1:9" ht="18" thickTop="1" thickBot="1" x14ac:dyDescent="0.5">
      <c r="A78" s="32" t="s">
        <v>41</v>
      </c>
      <c r="B78" s="32">
        <v>81.8</v>
      </c>
      <c r="C78" s="5">
        <f>$B78-$D78</f>
        <v>48.5</v>
      </c>
      <c r="D78">
        <f>20.3+13</f>
        <v>33.299999999999997</v>
      </c>
      <c r="E78" s="15">
        <f>$C78/$B78</f>
        <v>0.59290953545232272</v>
      </c>
      <c r="F78" s="15">
        <f>$D78/$B78</f>
        <v>0.40709046454767722</v>
      </c>
      <c r="G78" s="38">
        <v>101467</v>
      </c>
      <c r="H78" s="37">
        <v>7</v>
      </c>
      <c r="I78" s="29" t="s">
        <v>40</v>
      </c>
    </row>
    <row r="79" spans="1:9" ht="18" thickTop="1" thickBot="1" x14ac:dyDescent="0.5">
      <c r="A79" s="32" t="s">
        <v>33</v>
      </c>
      <c r="B79" s="32">
        <v>81.3</v>
      </c>
      <c r="C79" s="5">
        <f>$B79-$D79</f>
        <v>35.200000000000003</v>
      </c>
      <c r="D79">
        <f>13.7+19.4+13</f>
        <v>46.099999999999994</v>
      </c>
      <c r="E79" s="15">
        <f>$C79/$B79</f>
        <v>0.43296432964329651</v>
      </c>
      <c r="F79" s="15">
        <f>$D79/$B79</f>
        <v>0.56703567035670355</v>
      </c>
      <c r="G79" s="34">
        <v>119250</v>
      </c>
      <c r="H79" s="37">
        <v>5</v>
      </c>
      <c r="I79" s="29" t="s">
        <v>40</v>
      </c>
    </row>
    <row r="80" spans="1:9" ht="18" thickTop="1" thickBot="1" x14ac:dyDescent="0.5">
      <c r="A80" s="32" t="s">
        <v>34</v>
      </c>
      <c r="B80" s="32">
        <v>81.2</v>
      </c>
      <c r="C80" s="5">
        <f>$B80-$D80</f>
        <v>49.500000000000007</v>
      </c>
      <c r="D80" s="33">
        <f>10.7+7.4+16.7-3.1</f>
        <v>31.699999999999996</v>
      </c>
      <c r="E80" s="15">
        <f>$C80/$B80</f>
        <v>0.60960591133004938</v>
      </c>
      <c r="F80" s="15">
        <f>$D80/$B80</f>
        <v>0.39039408866995068</v>
      </c>
      <c r="G80" s="34">
        <v>91400</v>
      </c>
      <c r="H80" s="37">
        <v>9</v>
      </c>
      <c r="I80" s="29" t="s">
        <v>40</v>
      </c>
    </row>
    <row r="81" spans="1:9" ht="18" thickTop="1" thickBot="1" x14ac:dyDescent="0.5">
      <c r="A81" s="32" t="s">
        <v>14</v>
      </c>
      <c r="B81" s="32">
        <v>92.6</v>
      </c>
      <c r="C81" s="5">
        <f>$B81-$D81</f>
        <v>50.599999999999994</v>
      </c>
      <c r="D81" s="33">
        <v>42</v>
      </c>
      <c r="E81" s="15">
        <f>$C81/$B81</f>
        <v>0.54643628509719222</v>
      </c>
      <c r="F81" s="15">
        <f>$D81/$B81</f>
        <v>0.45356371490280778</v>
      </c>
      <c r="G81" s="38">
        <v>146295</v>
      </c>
      <c r="H81" s="37">
        <v>5</v>
      </c>
      <c r="I81" s="29" t="s">
        <v>42</v>
      </c>
    </row>
    <row r="82" spans="1:9" ht="32" thickTop="1" thickBot="1" x14ac:dyDescent="0.5">
      <c r="A82" s="32" t="s">
        <v>25</v>
      </c>
      <c r="B82" s="32">
        <v>87.5</v>
      </c>
      <c r="C82" s="5">
        <f>$B82-$D82</f>
        <v>46.6</v>
      </c>
      <c r="D82">
        <v>40.9</v>
      </c>
      <c r="E82" s="15">
        <f>$C82/$B82</f>
        <v>0.53257142857142858</v>
      </c>
      <c r="F82" s="15">
        <f>$D82/$B82</f>
        <v>0.46742857142857142</v>
      </c>
      <c r="G82" s="38">
        <v>150627</v>
      </c>
      <c r="H82" s="37">
        <v>1</v>
      </c>
      <c r="I82" s="29" t="s">
        <v>42</v>
      </c>
    </row>
    <row r="83" spans="1:9" ht="18" thickTop="1" thickBot="1" x14ac:dyDescent="0.5">
      <c r="A83" s="32" t="s">
        <v>34</v>
      </c>
      <c r="B83" s="32">
        <v>86.9</v>
      </c>
      <c r="C83" s="5">
        <f>$B83-$D83</f>
        <v>49.100000000000009</v>
      </c>
      <c r="D83" s="33">
        <f>17+19+1.8</f>
        <v>37.799999999999997</v>
      </c>
      <c r="E83" s="15">
        <f>$C83/$B83</f>
        <v>0.5650172612197929</v>
      </c>
      <c r="F83" s="15">
        <f>$D83/$B83</f>
        <v>0.4349827387802071</v>
      </c>
      <c r="G83" s="36">
        <v>127822</v>
      </c>
      <c r="H83" s="37">
        <v>3</v>
      </c>
      <c r="I83" s="29" t="s">
        <v>42</v>
      </c>
    </row>
    <row r="84" spans="1:9" ht="32" thickTop="1" thickBot="1" x14ac:dyDescent="0.5">
      <c r="A84" s="32" t="s">
        <v>29</v>
      </c>
      <c r="B84" s="32">
        <v>86.5</v>
      </c>
      <c r="C84" s="5">
        <f>$B84-$D84</f>
        <v>42.7</v>
      </c>
      <c r="D84" s="33">
        <v>43.8</v>
      </c>
      <c r="E84" s="15">
        <f>$C84/$B84</f>
        <v>0.49364161849710986</v>
      </c>
      <c r="F84" s="15">
        <f>$D84/$B84</f>
        <v>0.50635838150289014</v>
      </c>
      <c r="G84" s="38">
        <v>63231</v>
      </c>
      <c r="H84" s="37">
        <v>10</v>
      </c>
      <c r="I84" s="29" t="s">
        <v>42</v>
      </c>
    </row>
    <row r="85" spans="1:9" ht="18" thickTop="1" thickBot="1" x14ac:dyDescent="0.5">
      <c r="A85" s="32" t="s">
        <v>41</v>
      </c>
      <c r="B85" s="32">
        <v>84.4</v>
      </c>
      <c r="C85" s="5">
        <f>$B85-$D85</f>
        <v>38.200000000000003</v>
      </c>
      <c r="D85">
        <f>17.9+5.5+22.8</f>
        <v>46.2</v>
      </c>
      <c r="E85" s="15">
        <f>$C85/$B85</f>
        <v>0.45260663507109006</v>
      </c>
      <c r="F85" s="15">
        <f>$D85/$B85</f>
        <v>0.54739336492891</v>
      </c>
      <c r="G85" s="38">
        <v>107002</v>
      </c>
      <c r="H85" s="37">
        <v>4</v>
      </c>
      <c r="I85" s="29" t="s">
        <v>42</v>
      </c>
    </row>
    <row r="86" spans="1:9" ht="18" thickTop="1" thickBot="1" x14ac:dyDescent="0.5">
      <c r="A86" s="32" t="s">
        <v>15</v>
      </c>
      <c r="B86" s="32">
        <v>84</v>
      </c>
      <c r="C86" s="5">
        <f>$B86-$D86</f>
        <v>37.9</v>
      </c>
      <c r="D86" s="33">
        <f>17.8+14.8+13.5</f>
        <v>46.1</v>
      </c>
      <c r="E86" s="15">
        <f>$C86/$B86</f>
        <v>0.4511904761904762</v>
      </c>
      <c r="F86" s="15">
        <f>$D86/$B86</f>
        <v>0.54880952380952386</v>
      </c>
      <c r="G86" s="38">
        <v>176088</v>
      </c>
      <c r="H86" s="37">
        <v>2</v>
      </c>
      <c r="I86" s="29" t="s">
        <v>42</v>
      </c>
    </row>
    <row r="87" spans="1:9" ht="18" thickTop="1" thickBot="1" x14ac:dyDescent="0.5">
      <c r="A87" s="32" t="s">
        <v>36</v>
      </c>
      <c r="B87" s="32">
        <v>83.2</v>
      </c>
      <c r="C87" s="5">
        <f>$B87-$D87</f>
        <v>41.900000000000006</v>
      </c>
      <c r="D87">
        <f>23.1+18.2</f>
        <v>41.3</v>
      </c>
      <c r="E87" s="15">
        <f>$C87/$B87</f>
        <v>0.50360576923076927</v>
      </c>
      <c r="F87" s="15">
        <f>$D87/$B87</f>
        <v>0.49639423076923073</v>
      </c>
      <c r="G87" s="38">
        <v>74237</v>
      </c>
      <c r="H87" s="37">
        <v>6</v>
      </c>
      <c r="I87" s="29" t="s">
        <v>42</v>
      </c>
    </row>
    <row r="88" spans="1:9" ht="18" thickTop="1" thickBot="1" x14ac:dyDescent="0.5">
      <c r="A88" s="32" t="s">
        <v>9</v>
      </c>
      <c r="B88" s="32">
        <v>81.8</v>
      </c>
      <c r="C88" s="5">
        <f>$B88-$D88</f>
        <v>38.200000000000003</v>
      </c>
      <c r="D88">
        <f>21.9+5.5+16.2</f>
        <v>43.599999999999994</v>
      </c>
      <c r="E88" s="15">
        <f>$C88/$B88</f>
        <v>0.46699266503667486</v>
      </c>
      <c r="F88" s="15">
        <f>$D88/$B88</f>
        <v>0.53300733496332509</v>
      </c>
      <c r="G88" s="34">
        <v>118691</v>
      </c>
      <c r="H88" s="37">
        <v>8</v>
      </c>
      <c r="I88" s="29" t="s">
        <v>42</v>
      </c>
    </row>
    <row r="89" spans="1:9" ht="32" thickTop="1" thickBot="1" x14ac:dyDescent="0.5">
      <c r="A89" s="32" t="s">
        <v>37</v>
      </c>
      <c r="B89" s="32">
        <v>78.5</v>
      </c>
      <c r="C89" s="5">
        <f>$B89-$D89</f>
        <v>28.1</v>
      </c>
      <c r="D89">
        <f>21.3+11.9+9.8+7.4</f>
        <v>50.4</v>
      </c>
      <c r="E89" s="15">
        <f>$C89/$B89</f>
        <v>0.35796178343949048</v>
      </c>
      <c r="F89" s="15">
        <f>$D89/$B89</f>
        <v>0.64203821656050952</v>
      </c>
      <c r="G89" s="39">
        <v>55416</v>
      </c>
      <c r="H89" s="37">
        <v>9</v>
      </c>
      <c r="I89" s="29" t="s">
        <v>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2018-06-13T03:58:32Z</dcterms:created>
  <dcterms:modified xsi:type="dcterms:W3CDTF">2018-06-13T04:01:36Z</dcterms:modified>
</cp:coreProperties>
</file>