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한효경\Documents\GitHub\Management-and-Database\경영과데이터베이스 기말과제\"/>
    </mc:Choice>
  </mc:AlternateContent>
  <xr:revisionPtr revIDLastSave="0" documentId="13_ncr:1_{6FB1EE50-3A4E-4496-AE6B-94CFA4CCF9DB}" xr6:coauthVersionLast="33" xr6:coauthVersionMax="33" xr10:uidLastSave="{00000000-0000-0000-0000-000000000000}"/>
  <bookViews>
    <workbookView xWindow="0" yWindow="0" windowWidth="25200" windowHeight="11940" xr2:uid="{00000000-000D-0000-FFFF-FFFF00000000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" i="2" l="1"/>
  <c r="F161" i="2" s="1"/>
  <c r="D160" i="2"/>
  <c r="F160" i="2" s="1"/>
  <c r="D159" i="2"/>
  <c r="F159" i="2" s="1"/>
  <c r="D158" i="2"/>
  <c r="F158" i="2" s="1"/>
  <c r="C158" i="2"/>
  <c r="E158" i="2" s="1"/>
  <c r="D157" i="2"/>
  <c r="F157" i="2" s="1"/>
  <c r="D156" i="2"/>
  <c r="F156" i="2" s="1"/>
  <c r="D155" i="2"/>
  <c r="F155" i="2" s="1"/>
  <c r="D154" i="2"/>
  <c r="F154" i="2" s="1"/>
  <c r="C154" i="2"/>
  <c r="E154" i="2" s="1"/>
  <c r="D153" i="2"/>
  <c r="F153" i="2" s="1"/>
  <c r="D152" i="2"/>
  <c r="F152" i="2" s="1"/>
  <c r="D151" i="2"/>
  <c r="F151" i="2" s="1"/>
  <c r="D150" i="2"/>
  <c r="F150" i="2" s="1"/>
  <c r="C150" i="2"/>
  <c r="E150" i="2" s="1"/>
  <c r="D149" i="2"/>
  <c r="F149" i="2" s="1"/>
  <c r="D148" i="2"/>
  <c r="F148" i="2" s="1"/>
  <c r="D147" i="2"/>
  <c r="F147" i="2" s="1"/>
  <c r="D146" i="2"/>
  <c r="F146" i="2" s="1"/>
  <c r="C146" i="2"/>
  <c r="E146" i="2" s="1"/>
  <c r="D145" i="2"/>
  <c r="F145" i="2" s="1"/>
  <c r="D144" i="2"/>
  <c r="F144" i="2" s="1"/>
  <c r="D143" i="2"/>
  <c r="F143" i="2" s="1"/>
  <c r="D142" i="2"/>
  <c r="F142" i="2" s="1"/>
  <c r="C142" i="2"/>
  <c r="E142" i="2" s="1"/>
  <c r="D141" i="2"/>
  <c r="F141" i="2" s="1"/>
  <c r="D140" i="2"/>
  <c r="F140" i="2" s="1"/>
  <c r="D139" i="2"/>
  <c r="F139" i="2" s="1"/>
  <c r="D138" i="2"/>
  <c r="F138" i="2" s="1"/>
  <c r="C138" i="2"/>
  <c r="E138" i="2" s="1"/>
  <c r="D137" i="2"/>
  <c r="F137" i="2" s="1"/>
  <c r="D136" i="2"/>
  <c r="F136" i="2" s="1"/>
  <c r="D135" i="2"/>
  <c r="F135" i="2" s="1"/>
  <c r="D134" i="2"/>
  <c r="F134" i="2" s="1"/>
  <c r="C134" i="2"/>
  <c r="E134" i="2" s="1"/>
  <c r="D133" i="2"/>
  <c r="F133" i="2" s="1"/>
  <c r="F132" i="2"/>
  <c r="C132" i="2"/>
  <c r="E132" i="2" s="1"/>
  <c r="F131" i="2"/>
  <c r="D131" i="2"/>
  <c r="C131" i="2"/>
  <c r="E131" i="2" s="1"/>
  <c r="D130" i="2"/>
  <c r="F130" i="2" s="1"/>
  <c r="C130" i="2"/>
  <c r="E130" i="2" s="1"/>
  <c r="D129" i="2"/>
  <c r="F129" i="2" s="1"/>
  <c r="D128" i="2"/>
  <c r="F128" i="2" s="1"/>
  <c r="F127" i="2"/>
  <c r="D127" i="2"/>
  <c r="C127" i="2"/>
  <c r="E127" i="2" s="1"/>
  <c r="D126" i="2"/>
  <c r="F126" i="2" s="1"/>
  <c r="C126" i="2"/>
  <c r="E126" i="2" s="1"/>
  <c r="D125" i="2"/>
  <c r="F125" i="2" s="1"/>
  <c r="D124" i="2"/>
  <c r="F124" i="2" s="1"/>
  <c r="F123" i="2"/>
  <c r="D123" i="2"/>
  <c r="C123" i="2"/>
  <c r="E123" i="2" s="1"/>
  <c r="D122" i="2"/>
  <c r="F122" i="2" s="1"/>
  <c r="C122" i="2"/>
  <c r="E122" i="2" s="1"/>
  <c r="D121" i="2"/>
  <c r="F121" i="2" s="1"/>
  <c r="F120" i="2"/>
  <c r="C120" i="2"/>
  <c r="E120" i="2" s="1"/>
  <c r="F119" i="2"/>
  <c r="D119" i="2"/>
  <c r="C119" i="2" s="1"/>
  <c r="E119" i="2" s="1"/>
  <c r="F118" i="2"/>
  <c r="D118" i="2"/>
  <c r="C118" i="2" s="1"/>
  <c r="E118" i="2" s="1"/>
  <c r="F117" i="2"/>
  <c r="D117" i="2"/>
  <c r="C117" i="2" s="1"/>
  <c r="E117" i="2" s="1"/>
  <c r="F116" i="2"/>
  <c r="D116" i="2"/>
  <c r="C116" i="2" s="1"/>
  <c r="E116" i="2" s="1"/>
  <c r="F115" i="2"/>
  <c r="D115" i="2"/>
  <c r="C115" i="2" s="1"/>
  <c r="E115" i="2" s="1"/>
  <c r="F114" i="2"/>
  <c r="D114" i="2"/>
  <c r="C114" i="2" s="1"/>
  <c r="E114" i="2" s="1"/>
  <c r="F113" i="2"/>
  <c r="D113" i="2"/>
  <c r="C113" i="2" s="1"/>
  <c r="E113" i="2" s="1"/>
  <c r="F112" i="2"/>
  <c r="D112" i="2"/>
  <c r="C112" i="2" s="1"/>
  <c r="E112" i="2" s="1"/>
  <c r="D111" i="2"/>
  <c r="C111" i="2" s="1"/>
  <c r="E111" i="2" s="1"/>
  <c r="F110" i="2"/>
  <c r="D110" i="2"/>
  <c r="C110" i="2" s="1"/>
  <c r="E110" i="2" s="1"/>
  <c r="D109" i="2"/>
  <c r="C109" i="2" s="1"/>
  <c r="E109" i="2" s="1"/>
  <c r="F108" i="2"/>
  <c r="D108" i="2"/>
  <c r="C108" i="2" s="1"/>
  <c r="E108" i="2" s="1"/>
  <c r="D107" i="2"/>
  <c r="C107" i="2" s="1"/>
  <c r="E107" i="2" s="1"/>
  <c r="F106" i="2"/>
  <c r="D106" i="2"/>
  <c r="C106" i="2" s="1"/>
  <c r="E106" i="2" s="1"/>
  <c r="F105" i="2"/>
  <c r="C105" i="2"/>
  <c r="E105" i="2" s="1"/>
  <c r="D104" i="2"/>
  <c r="F104" i="2" s="1"/>
  <c r="D103" i="2"/>
  <c r="C103" i="2" s="1"/>
  <c r="E103" i="2" s="1"/>
  <c r="D102" i="2"/>
  <c r="F102" i="2" s="1"/>
  <c r="C102" i="2"/>
  <c r="E102" i="2" s="1"/>
  <c r="F101" i="2"/>
  <c r="C101" i="2"/>
  <c r="E101" i="2" s="1"/>
  <c r="D100" i="2"/>
  <c r="F100" i="2" s="1"/>
  <c r="F99" i="2"/>
  <c r="C99" i="2"/>
  <c r="E99" i="2" s="1"/>
  <c r="F98" i="2"/>
  <c r="D98" i="2"/>
  <c r="C98" i="2"/>
  <c r="E98" i="2" s="1"/>
  <c r="F97" i="2"/>
  <c r="E97" i="2"/>
  <c r="C97" i="2"/>
  <c r="D96" i="2"/>
  <c r="C96" i="2" s="1"/>
  <c r="E96" i="2" s="1"/>
  <c r="D95" i="2"/>
  <c r="F95" i="2" s="1"/>
  <c r="F94" i="2"/>
  <c r="E94" i="2"/>
  <c r="C94" i="2"/>
  <c r="F93" i="2"/>
  <c r="C93" i="2"/>
  <c r="E93" i="2" s="1"/>
  <c r="D92" i="2"/>
  <c r="F92" i="2" s="1"/>
  <c r="C92" i="2"/>
  <c r="E92" i="2" s="1"/>
  <c r="D91" i="2"/>
  <c r="F91" i="2" s="1"/>
  <c r="D90" i="2"/>
  <c r="F90" i="2" s="1"/>
  <c r="F89" i="2"/>
  <c r="C89" i="2"/>
  <c r="E89" i="2" s="1"/>
  <c r="D88" i="2"/>
  <c r="F88" i="2" s="1"/>
  <c r="F87" i="2"/>
  <c r="D87" i="2"/>
  <c r="C87" i="2"/>
  <c r="E87" i="2" s="1"/>
  <c r="D86" i="2"/>
  <c r="F86" i="2" s="1"/>
  <c r="C86" i="2"/>
  <c r="E86" i="2" s="1"/>
  <c r="D85" i="2"/>
  <c r="F85" i="2" s="1"/>
  <c r="D84" i="2"/>
  <c r="F84" i="2" s="1"/>
  <c r="F83" i="2"/>
  <c r="D83" i="2"/>
  <c r="C83" i="2"/>
  <c r="E83" i="2" s="1"/>
  <c r="D82" i="2"/>
  <c r="F82" i="2" s="1"/>
  <c r="C82" i="2"/>
  <c r="E82" i="2" s="1"/>
  <c r="D81" i="2"/>
  <c r="F81" i="2" s="1"/>
  <c r="D80" i="2"/>
  <c r="F80" i="2" s="1"/>
  <c r="F79" i="2"/>
  <c r="D79" i="2"/>
  <c r="C79" i="2"/>
  <c r="E79" i="2" s="1"/>
  <c r="D78" i="2"/>
  <c r="F78" i="2" s="1"/>
  <c r="C78" i="2"/>
  <c r="E78" i="2" s="1"/>
  <c r="D77" i="2"/>
  <c r="F77" i="2" s="1"/>
  <c r="D76" i="2"/>
  <c r="F76" i="2" s="1"/>
  <c r="F75" i="2"/>
  <c r="D75" i="2"/>
  <c r="C75" i="2"/>
  <c r="E75" i="2" s="1"/>
  <c r="D74" i="2"/>
  <c r="F74" i="2" s="1"/>
  <c r="C74" i="2"/>
  <c r="E74" i="2" s="1"/>
  <c r="D73" i="2"/>
  <c r="F73" i="2" s="1"/>
  <c r="D72" i="2"/>
  <c r="F72" i="2" s="1"/>
  <c r="F71" i="2"/>
  <c r="D71" i="2"/>
  <c r="C71" i="2"/>
  <c r="E71" i="2" s="1"/>
  <c r="D70" i="2"/>
  <c r="F70" i="2" s="1"/>
  <c r="C70" i="2"/>
  <c r="E70" i="2" s="1"/>
  <c r="D69" i="2"/>
  <c r="F69" i="2" s="1"/>
  <c r="D68" i="2"/>
  <c r="F68" i="2" s="1"/>
  <c r="F67" i="2"/>
  <c r="C67" i="2"/>
  <c r="E67" i="2" s="1"/>
  <c r="F66" i="2"/>
  <c r="D66" i="2"/>
  <c r="C66" i="2"/>
  <c r="E66" i="2" s="1"/>
  <c r="D65" i="2"/>
  <c r="F65" i="2" s="1"/>
  <c r="C65" i="2"/>
  <c r="E65" i="2" s="1"/>
  <c r="D64" i="2"/>
  <c r="C64" i="2" s="1"/>
  <c r="E64" i="2" s="1"/>
  <c r="D63" i="2"/>
  <c r="F63" i="2" s="1"/>
  <c r="C63" i="2"/>
  <c r="E63" i="2" s="1"/>
  <c r="D62" i="2"/>
  <c r="C62" i="2" s="1"/>
  <c r="E62" i="2" s="1"/>
  <c r="D61" i="2"/>
  <c r="F61" i="2" s="1"/>
  <c r="C61" i="2"/>
  <c r="E61" i="2" s="1"/>
  <c r="D60" i="2"/>
  <c r="C60" i="2" s="1"/>
  <c r="E60" i="2" s="1"/>
  <c r="F59" i="2"/>
  <c r="E59" i="2"/>
  <c r="C59" i="2"/>
  <c r="D58" i="2"/>
  <c r="C58" i="2" s="1"/>
  <c r="E58" i="2" s="1"/>
  <c r="D57" i="2"/>
  <c r="C57" i="2" s="1"/>
  <c r="E57" i="2" s="1"/>
  <c r="D56" i="2"/>
  <c r="F56" i="2" s="1"/>
  <c r="D55" i="2"/>
  <c r="C55" i="2" s="1"/>
  <c r="E55" i="2" s="1"/>
  <c r="D54" i="2"/>
  <c r="F54" i="2" s="1"/>
  <c r="C54" i="2"/>
  <c r="E54" i="2" s="1"/>
  <c r="D53" i="2"/>
  <c r="C53" i="2" s="1"/>
  <c r="E53" i="2" s="1"/>
  <c r="D52" i="2"/>
  <c r="F52" i="2" s="1"/>
  <c r="D51" i="2"/>
  <c r="C51" i="2" s="1"/>
  <c r="E51" i="2" s="1"/>
  <c r="D50" i="2"/>
  <c r="F50" i="2" s="1"/>
  <c r="C50" i="2"/>
  <c r="E50" i="2" s="1"/>
  <c r="D49" i="2"/>
  <c r="C49" i="2" s="1"/>
  <c r="E49" i="2" s="1"/>
  <c r="D48" i="2"/>
  <c r="F48" i="2" s="1"/>
  <c r="D47" i="2"/>
  <c r="C47" i="2" s="1"/>
  <c r="E47" i="2" s="1"/>
  <c r="D46" i="2"/>
  <c r="F46" i="2" s="1"/>
  <c r="C46" i="2"/>
  <c r="E46" i="2" s="1"/>
  <c r="F45" i="2"/>
  <c r="C45" i="2"/>
  <c r="E45" i="2" s="1"/>
  <c r="D44" i="2"/>
  <c r="F44" i="2" s="1"/>
  <c r="D43" i="2"/>
  <c r="F43" i="2" s="1"/>
  <c r="D42" i="2"/>
  <c r="F42" i="2" s="1"/>
  <c r="D41" i="2"/>
  <c r="F41" i="2" s="1"/>
  <c r="C41" i="2"/>
  <c r="E41" i="2" s="1"/>
  <c r="D40" i="2"/>
  <c r="F40" i="2" s="1"/>
  <c r="D39" i="2"/>
  <c r="F39" i="2" s="1"/>
  <c r="D38" i="2"/>
  <c r="F38" i="2" s="1"/>
  <c r="D37" i="2"/>
  <c r="F37" i="2" s="1"/>
  <c r="C37" i="2"/>
  <c r="E37" i="2" s="1"/>
  <c r="D36" i="2"/>
  <c r="F36" i="2" s="1"/>
  <c r="D35" i="2"/>
  <c r="F35" i="2" s="1"/>
  <c r="D34" i="2"/>
  <c r="F34" i="2" s="1"/>
  <c r="D33" i="2"/>
  <c r="F33" i="2" s="1"/>
  <c r="C33" i="2"/>
  <c r="E33" i="2" s="1"/>
  <c r="D32" i="2"/>
  <c r="F32" i="2" s="1"/>
  <c r="D31" i="2"/>
  <c r="F31" i="2" s="1"/>
  <c r="D30" i="2"/>
  <c r="F30" i="2" s="1"/>
  <c r="D29" i="2"/>
  <c r="F29" i="2" s="1"/>
  <c r="C29" i="2"/>
  <c r="E29" i="2" s="1"/>
  <c r="D28" i="2"/>
  <c r="F28" i="2" s="1"/>
  <c r="D27" i="2"/>
  <c r="F27" i="2" s="1"/>
  <c r="D26" i="2"/>
  <c r="F26" i="2" s="1"/>
  <c r="D25" i="2"/>
  <c r="F25" i="2" s="1"/>
  <c r="C25" i="2"/>
  <c r="E25" i="2" s="1"/>
  <c r="D24" i="2"/>
  <c r="F24" i="2" s="1"/>
  <c r="D23" i="2"/>
  <c r="F23" i="2" s="1"/>
  <c r="D22" i="2"/>
  <c r="F22" i="2" s="1"/>
  <c r="D21" i="2"/>
  <c r="F21" i="2" s="1"/>
  <c r="C21" i="2"/>
  <c r="E21" i="2" s="1"/>
  <c r="D20" i="2"/>
  <c r="F20" i="2" s="1"/>
  <c r="D19" i="2"/>
  <c r="F19" i="2" s="1"/>
  <c r="D18" i="2"/>
  <c r="F18" i="2" s="1"/>
  <c r="D17" i="2"/>
  <c r="F17" i="2" s="1"/>
  <c r="C17" i="2"/>
  <c r="E17" i="2" s="1"/>
  <c r="D16" i="2"/>
  <c r="F16" i="2" s="1"/>
  <c r="D15" i="2"/>
  <c r="F15" i="2" s="1"/>
  <c r="D14" i="2"/>
  <c r="F14" i="2" s="1"/>
  <c r="D13" i="2"/>
  <c r="F13" i="2" s="1"/>
  <c r="C13" i="2"/>
  <c r="E13" i="2" s="1"/>
  <c r="D12" i="2"/>
  <c r="F12" i="2" s="1"/>
  <c r="D11" i="2"/>
  <c r="F11" i="2" s="1"/>
  <c r="F10" i="2"/>
  <c r="C10" i="2"/>
  <c r="E10" i="2" s="1"/>
  <c r="F9" i="2"/>
  <c r="C9" i="2"/>
  <c r="E9" i="2" s="1"/>
  <c r="F8" i="2"/>
  <c r="D8" i="2"/>
  <c r="C8" i="2" s="1"/>
  <c r="E8" i="2" s="1"/>
  <c r="D7" i="2"/>
  <c r="F7" i="2" s="1"/>
  <c r="F6" i="2"/>
  <c r="E6" i="2"/>
  <c r="C6" i="2"/>
  <c r="F5" i="2"/>
  <c r="C5" i="2"/>
  <c r="E5" i="2" s="1"/>
  <c r="D4" i="2"/>
  <c r="F4" i="2" s="1"/>
  <c r="C4" i="2"/>
  <c r="E4" i="2" s="1"/>
  <c r="F3" i="2"/>
  <c r="C3" i="2"/>
  <c r="E3" i="2" s="1"/>
  <c r="F2" i="2"/>
  <c r="C2" i="2"/>
  <c r="E2" i="2" s="1"/>
  <c r="F58" i="2" l="1"/>
  <c r="F96" i="2"/>
  <c r="F107" i="2"/>
  <c r="F109" i="2"/>
  <c r="F111" i="2"/>
  <c r="C11" i="2"/>
  <c r="E11" i="2" s="1"/>
  <c r="C15" i="2"/>
  <c r="E15" i="2" s="1"/>
  <c r="C19" i="2"/>
  <c r="E19" i="2" s="1"/>
  <c r="C23" i="2"/>
  <c r="E23" i="2" s="1"/>
  <c r="C27" i="2"/>
  <c r="E27" i="2" s="1"/>
  <c r="C31" i="2"/>
  <c r="E31" i="2" s="1"/>
  <c r="C35" i="2"/>
  <c r="E35" i="2" s="1"/>
  <c r="C39" i="2"/>
  <c r="E39" i="2" s="1"/>
  <c r="C43" i="2"/>
  <c r="E43" i="2" s="1"/>
  <c r="C48" i="2"/>
  <c r="E48" i="2" s="1"/>
  <c r="C52" i="2"/>
  <c r="E52" i="2" s="1"/>
  <c r="C56" i="2"/>
  <c r="E56" i="2" s="1"/>
  <c r="F60" i="2"/>
  <c r="F62" i="2"/>
  <c r="F64" i="2"/>
  <c r="C68" i="2"/>
  <c r="E68" i="2" s="1"/>
  <c r="C69" i="2"/>
  <c r="E69" i="2" s="1"/>
  <c r="C72" i="2"/>
  <c r="E72" i="2" s="1"/>
  <c r="C73" i="2"/>
  <c r="E73" i="2" s="1"/>
  <c r="C76" i="2"/>
  <c r="E76" i="2" s="1"/>
  <c r="C77" i="2"/>
  <c r="E77" i="2" s="1"/>
  <c r="C80" i="2"/>
  <c r="E80" i="2" s="1"/>
  <c r="C81" i="2"/>
  <c r="E81" i="2" s="1"/>
  <c r="C84" i="2"/>
  <c r="E84" i="2" s="1"/>
  <c r="C85" i="2"/>
  <c r="E85" i="2" s="1"/>
  <c r="C88" i="2"/>
  <c r="E88" i="2" s="1"/>
  <c r="C90" i="2"/>
  <c r="E90" i="2" s="1"/>
  <c r="C104" i="2"/>
  <c r="E104" i="2" s="1"/>
  <c r="C121" i="2"/>
  <c r="E121" i="2" s="1"/>
  <c r="C124" i="2"/>
  <c r="E124" i="2" s="1"/>
  <c r="C125" i="2"/>
  <c r="E125" i="2" s="1"/>
  <c r="C128" i="2"/>
  <c r="E128" i="2" s="1"/>
  <c r="C129" i="2"/>
  <c r="E129" i="2" s="1"/>
  <c r="C136" i="2"/>
  <c r="E136" i="2" s="1"/>
  <c r="C140" i="2"/>
  <c r="E140" i="2" s="1"/>
  <c r="C144" i="2"/>
  <c r="E144" i="2" s="1"/>
  <c r="C148" i="2"/>
  <c r="E148" i="2" s="1"/>
  <c r="C152" i="2"/>
  <c r="E152" i="2" s="1"/>
  <c r="C156" i="2"/>
  <c r="E156" i="2" s="1"/>
  <c r="C160" i="2"/>
  <c r="E160" i="2" s="1"/>
  <c r="C7" i="2"/>
  <c r="E7" i="2" s="1"/>
  <c r="F47" i="2"/>
  <c r="F49" i="2"/>
  <c r="F51" i="2"/>
  <c r="F53" i="2"/>
  <c r="F55" i="2"/>
  <c r="F57" i="2"/>
  <c r="C95" i="2"/>
  <c r="E95" i="2" s="1"/>
  <c r="F103" i="2"/>
  <c r="C12" i="2"/>
  <c r="E12" i="2" s="1"/>
  <c r="C14" i="2"/>
  <c r="E14" i="2" s="1"/>
  <c r="C16" i="2"/>
  <c r="E16" i="2" s="1"/>
  <c r="C18" i="2"/>
  <c r="E18" i="2" s="1"/>
  <c r="C20" i="2"/>
  <c r="E20" i="2" s="1"/>
  <c r="C22" i="2"/>
  <c r="E22" i="2" s="1"/>
  <c r="C24" i="2"/>
  <c r="E24" i="2" s="1"/>
  <c r="C26" i="2"/>
  <c r="E26" i="2" s="1"/>
  <c r="C28" i="2"/>
  <c r="E28" i="2" s="1"/>
  <c r="C30" i="2"/>
  <c r="E30" i="2" s="1"/>
  <c r="C32" i="2"/>
  <c r="E32" i="2" s="1"/>
  <c r="C34" i="2"/>
  <c r="E34" i="2" s="1"/>
  <c r="C36" i="2"/>
  <c r="E36" i="2" s="1"/>
  <c r="C38" i="2"/>
  <c r="E38" i="2" s="1"/>
  <c r="C40" i="2"/>
  <c r="E40" i="2" s="1"/>
  <c r="C42" i="2"/>
  <c r="E42" i="2" s="1"/>
  <c r="C44" i="2"/>
  <c r="E44" i="2" s="1"/>
  <c r="C91" i="2"/>
  <c r="E91" i="2" s="1"/>
  <c r="C100" i="2"/>
  <c r="E100" i="2" s="1"/>
  <c r="C133" i="2"/>
  <c r="E133" i="2" s="1"/>
  <c r="C135" i="2"/>
  <c r="E135" i="2" s="1"/>
  <c r="C137" i="2"/>
  <c r="E137" i="2" s="1"/>
  <c r="C139" i="2"/>
  <c r="E139" i="2" s="1"/>
  <c r="C141" i="2"/>
  <c r="E141" i="2" s="1"/>
  <c r="C143" i="2"/>
  <c r="E143" i="2" s="1"/>
  <c r="C145" i="2"/>
  <c r="E145" i="2" s="1"/>
  <c r="C147" i="2"/>
  <c r="E147" i="2" s="1"/>
  <c r="C149" i="2"/>
  <c r="E149" i="2" s="1"/>
  <c r="C151" i="2"/>
  <c r="E151" i="2" s="1"/>
  <c r="C153" i="2"/>
  <c r="E153" i="2" s="1"/>
  <c r="C155" i="2"/>
  <c r="E155" i="2" s="1"/>
  <c r="C157" i="2"/>
  <c r="E157" i="2" s="1"/>
  <c r="C159" i="2"/>
  <c r="E159" i="2" s="1"/>
  <c r="C161" i="2"/>
  <c r="E161" i="2" s="1"/>
  <c r="D104" i="1"/>
  <c r="D108" i="1"/>
  <c r="D111" i="1"/>
  <c r="C111" i="1" s="1"/>
  <c r="E111" i="1" s="1"/>
  <c r="D102" i="1"/>
  <c r="F102" i="1" s="1"/>
  <c r="D106" i="1"/>
  <c r="C106" i="1" s="1"/>
  <c r="E106" i="1" s="1"/>
  <c r="D103" i="1"/>
  <c r="C103" i="1" s="1"/>
  <c r="E103" i="1" s="1"/>
  <c r="D105" i="1"/>
  <c r="D110" i="1"/>
  <c r="F110" i="1" s="1"/>
  <c r="D107" i="1"/>
  <c r="D109" i="1"/>
  <c r="F109" i="1" s="1"/>
  <c r="D115" i="1"/>
  <c r="D119" i="1"/>
  <c r="F119" i="1" s="1"/>
  <c r="D117" i="1"/>
  <c r="F117" i="1" s="1"/>
  <c r="D113" i="1"/>
  <c r="F113" i="1" s="1"/>
  <c r="D9" i="1"/>
  <c r="D120" i="1"/>
  <c r="C120" i="1" s="1"/>
  <c r="E120" i="1" s="1"/>
  <c r="D114" i="1"/>
  <c r="D112" i="1"/>
  <c r="D121" i="1"/>
  <c r="F121" i="1" s="1"/>
  <c r="D118" i="1"/>
  <c r="F118" i="1" s="1"/>
  <c r="D116" i="1"/>
  <c r="F116" i="1" s="1"/>
  <c r="D126" i="1"/>
  <c r="F126" i="1" s="1"/>
  <c r="D131" i="1"/>
  <c r="D129" i="1"/>
  <c r="D122" i="1"/>
  <c r="D124" i="1"/>
  <c r="F124" i="1" s="1"/>
  <c r="D123" i="1"/>
  <c r="D127" i="1"/>
  <c r="F127" i="1" s="1"/>
  <c r="D130" i="1"/>
  <c r="F130" i="1" s="1"/>
  <c r="D125" i="1"/>
  <c r="C125" i="1" s="1"/>
  <c r="E125" i="1" s="1"/>
  <c r="D128" i="1"/>
  <c r="C128" i="1" s="1"/>
  <c r="E128" i="1" s="1"/>
  <c r="D135" i="1"/>
  <c r="F135" i="1" s="1"/>
  <c r="D133" i="1"/>
  <c r="D140" i="1"/>
  <c r="F140" i="1" s="1"/>
  <c r="D134" i="1"/>
  <c r="D139" i="1"/>
  <c r="F139" i="1" s="1"/>
  <c r="D138" i="1"/>
  <c r="F138" i="1" s="1"/>
  <c r="D132" i="1"/>
  <c r="D137" i="1"/>
  <c r="D136" i="1"/>
  <c r="D141" i="1"/>
  <c r="F141" i="1" s="1"/>
  <c r="D146" i="1"/>
  <c r="D142" i="1"/>
  <c r="F142" i="1" s="1"/>
  <c r="D147" i="1"/>
  <c r="F147" i="1" s="1"/>
  <c r="D148" i="1"/>
  <c r="C148" i="1" s="1"/>
  <c r="E148" i="1" s="1"/>
  <c r="D149" i="1"/>
  <c r="F149" i="1" s="1"/>
  <c r="D143" i="1"/>
  <c r="F143" i="1" s="1"/>
  <c r="D144" i="1"/>
  <c r="D145" i="1"/>
  <c r="D150" i="1"/>
  <c r="F150" i="1" s="1"/>
  <c r="D153" i="1"/>
  <c r="F153" i="1" s="1"/>
  <c r="D156" i="1"/>
  <c r="C156" i="1" s="1"/>
  <c r="E156" i="1" s="1"/>
  <c r="D157" i="1"/>
  <c r="C157" i="1" s="1"/>
  <c r="E157" i="1" s="1"/>
  <c r="D155" i="1"/>
  <c r="C155" i="1" s="1"/>
  <c r="E155" i="1" s="1"/>
  <c r="D158" i="1"/>
  <c r="C158" i="1" s="1"/>
  <c r="E158" i="1" s="1"/>
  <c r="D159" i="1"/>
  <c r="F159" i="1" s="1"/>
  <c r="F151" i="1"/>
  <c r="F152" i="1"/>
  <c r="F154" i="1"/>
  <c r="F155" i="1"/>
  <c r="C151" i="1"/>
  <c r="E151" i="1" s="1"/>
  <c r="C152" i="1"/>
  <c r="E152" i="1" s="1"/>
  <c r="C153" i="1"/>
  <c r="E153" i="1" s="1"/>
  <c r="C154" i="1"/>
  <c r="E154" i="1" s="1"/>
  <c r="C159" i="1"/>
  <c r="E159" i="1" s="1"/>
  <c r="F103" i="1"/>
  <c r="F104" i="1"/>
  <c r="F105" i="1"/>
  <c r="F107" i="1"/>
  <c r="F108" i="1"/>
  <c r="F112" i="1"/>
  <c r="F114" i="1"/>
  <c r="F115" i="1"/>
  <c r="F120" i="1"/>
  <c r="F122" i="1"/>
  <c r="F123" i="1"/>
  <c r="F125" i="1"/>
  <c r="F129" i="1"/>
  <c r="F131" i="1"/>
  <c r="F132" i="1"/>
  <c r="F133" i="1"/>
  <c r="F134" i="1"/>
  <c r="F136" i="1"/>
  <c r="F137" i="1"/>
  <c r="F144" i="1"/>
  <c r="F145" i="1"/>
  <c r="F146" i="1"/>
  <c r="C102" i="1"/>
  <c r="E102" i="1" s="1"/>
  <c r="C104" i="1"/>
  <c r="E104" i="1" s="1"/>
  <c r="C105" i="1"/>
  <c r="E105" i="1" s="1"/>
  <c r="C107" i="1"/>
  <c r="E107" i="1" s="1"/>
  <c r="C108" i="1"/>
  <c r="E108" i="1" s="1"/>
  <c r="C112" i="1"/>
  <c r="E112" i="1" s="1"/>
  <c r="C114" i="1"/>
  <c r="E114" i="1" s="1"/>
  <c r="C115" i="1"/>
  <c r="E115" i="1" s="1"/>
  <c r="C118" i="1"/>
  <c r="E118" i="1" s="1"/>
  <c r="C122" i="1"/>
  <c r="E122" i="1" s="1"/>
  <c r="C123" i="1"/>
  <c r="E123" i="1" s="1"/>
  <c r="C124" i="1"/>
  <c r="E124" i="1" s="1"/>
  <c r="C126" i="1"/>
  <c r="E126" i="1" s="1"/>
  <c r="C129" i="1"/>
  <c r="E129" i="1" s="1"/>
  <c r="C131" i="1"/>
  <c r="E131" i="1" s="1"/>
  <c r="C132" i="1"/>
  <c r="E132" i="1" s="1"/>
  <c r="C133" i="1"/>
  <c r="E133" i="1" s="1"/>
  <c r="C134" i="1"/>
  <c r="E134" i="1" s="1"/>
  <c r="C136" i="1"/>
  <c r="E136" i="1" s="1"/>
  <c r="C137" i="1"/>
  <c r="E137" i="1" s="1"/>
  <c r="C139" i="1"/>
  <c r="E139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9" i="1"/>
  <c r="E149" i="1" s="1"/>
  <c r="C150" i="1" l="1"/>
  <c r="E150" i="1" s="1"/>
  <c r="C147" i="1"/>
  <c r="E147" i="1" s="1"/>
  <c r="C135" i="1"/>
  <c r="E135" i="1" s="1"/>
  <c r="C127" i="1"/>
  <c r="E127" i="1" s="1"/>
  <c r="C113" i="1"/>
  <c r="E113" i="1" s="1"/>
  <c r="C110" i="1"/>
  <c r="E110" i="1" s="1"/>
  <c r="C117" i="1"/>
  <c r="E117" i="1" s="1"/>
  <c r="F106" i="1"/>
  <c r="F148" i="1"/>
  <c r="F158" i="1"/>
  <c r="F157" i="1"/>
  <c r="C138" i="1"/>
  <c r="E138" i="1" s="1"/>
  <c r="C130" i="1"/>
  <c r="E130" i="1" s="1"/>
  <c r="F156" i="1"/>
  <c r="C116" i="1"/>
  <c r="E116" i="1" s="1"/>
  <c r="F111" i="1"/>
  <c r="C109" i="1"/>
  <c r="E109" i="1" s="1"/>
  <c r="C119" i="1"/>
  <c r="E119" i="1" s="1"/>
  <c r="C121" i="1"/>
  <c r="E121" i="1" s="1"/>
  <c r="F128" i="1"/>
  <c r="C140" i="1"/>
  <c r="E140" i="1" s="1"/>
  <c r="D101" i="1"/>
  <c r="D100" i="1"/>
  <c r="D98" i="1"/>
  <c r="D94" i="1"/>
  <c r="D93" i="1"/>
  <c r="D99" i="1"/>
  <c r="D96" i="1"/>
  <c r="D92" i="1"/>
  <c r="D95" i="1"/>
  <c r="D91" i="1"/>
  <c r="D82" i="1"/>
  <c r="D87" i="1"/>
  <c r="D86" i="1"/>
  <c r="D85" i="1"/>
  <c r="D83" i="1"/>
  <c r="D89" i="1"/>
  <c r="D88" i="1"/>
  <c r="D84" i="1"/>
  <c r="D90" i="1"/>
  <c r="D78" i="1"/>
  <c r="D81" i="1"/>
  <c r="D77" i="1"/>
  <c r="D79" i="1"/>
  <c r="D76" i="1"/>
  <c r="D73" i="1"/>
  <c r="D75" i="1"/>
  <c r="D80" i="1"/>
  <c r="D72" i="1"/>
  <c r="D74" i="1"/>
  <c r="D67" i="1"/>
  <c r="D70" i="1"/>
  <c r="D69" i="1"/>
  <c r="D64" i="1"/>
  <c r="D66" i="1"/>
  <c r="D62" i="1"/>
  <c r="D68" i="1"/>
  <c r="D57" i="1"/>
  <c r="D51" i="1"/>
  <c r="D48" i="1"/>
  <c r="D46" i="1"/>
  <c r="D43" i="1"/>
  <c r="D47" i="1"/>
  <c r="D49" i="1"/>
  <c r="D42" i="1"/>
  <c r="D40" i="1"/>
  <c r="D41" i="1"/>
  <c r="D37" i="1"/>
  <c r="D36" i="1"/>
  <c r="D34" i="1"/>
  <c r="D39" i="1"/>
  <c r="D38" i="1"/>
  <c r="D29" i="1"/>
  <c r="D26" i="1"/>
  <c r="D24" i="1"/>
  <c r="D31" i="1"/>
  <c r="D22" i="1"/>
  <c r="D25" i="1"/>
  <c r="D17" i="1"/>
  <c r="D13" i="1"/>
  <c r="D16" i="1"/>
  <c r="D18" i="1"/>
  <c r="D21" i="1"/>
  <c r="D19" i="1"/>
  <c r="D15" i="1"/>
  <c r="D14" i="1"/>
  <c r="D10" i="1"/>
  <c r="D11" i="1"/>
  <c r="D97" i="1" l="1"/>
  <c r="D65" i="1" l="1"/>
  <c r="C65" i="1" s="1"/>
  <c r="E65" i="1" s="1"/>
  <c r="D63" i="1"/>
  <c r="D71" i="1"/>
  <c r="C71" i="1" s="1"/>
  <c r="E71" i="1" s="1"/>
  <c r="C66" i="1"/>
  <c r="E66" i="1" s="1"/>
  <c r="F57" i="1"/>
  <c r="D50" i="1"/>
  <c r="C50" i="1" s="1"/>
  <c r="E50" i="1" s="1"/>
  <c r="C49" i="1"/>
  <c r="E49" i="1" s="1"/>
  <c r="C42" i="1"/>
  <c r="E42" i="1" s="1"/>
  <c r="D44" i="1"/>
  <c r="D45" i="1"/>
  <c r="D35" i="1"/>
  <c r="C35" i="1" s="1"/>
  <c r="E35" i="1" s="1"/>
  <c r="D33" i="1"/>
  <c r="C39" i="1"/>
  <c r="E39" i="1" s="1"/>
  <c r="D32" i="1"/>
  <c r="C32" i="1" s="1"/>
  <c r="E32" i="1" s="1"/>
  <c r="C36" i="1"/>
  <c r="E36" i="1" s="1"/>
  <c r="C26" i="1"/>
  <c r="E26" i="1" s="1"/>
  <c r="D23" i="1"/>
  <c r="D28" i="1"/>
  <c r="C28" i="1" s="1"/>
  <c r="E28" i="1" s="1"/>
  <c r="D30" i="1"/>
  <c r="C30" i="1" s="1"/>
  <c r="E30" i="1" s="1"/>
  <c r="D27" i="1"/>
  <c r="C27" i="1" s="1"/>
  <c r="E27" i="1" s="1"/>
  <c r="D12" i="1"/>
  <c r="C12" i="1" s="1"/>
  <c r="E12" i="1" s="1"/>
  <c r="F14" i="1"/>
  <c r="F17" i="1"/>
  <c r="D20" i="1"/>
  <c r="F20" i="1" s="1"/>
  <c r="D5" i="1"/>
  <c r="C9" i="1"/>
  <c r="E9" i="1" s="1"/>
  <c r="D6" i="1"/>
  <c r="C6" i="1" s="1"/>
  <c r="E6" i="1" s="1"/>
  <c r="D7" i="1"/>
  <c r="C7" i="1" s="1"/>
  <c r="E7" i="1" s="1"/>
  <c r="C11" i="1"/>
  <c r="E11" i="1" s="1"/>
  <c r="C8" i="1"/>
  <c r="E8" i="1" s="1"/>
  <c r="C4" i="1"/>
  <c r="E4" i="1" s="1"/>
  <c r="C2" i="1"/>
  <c r="E2" i="1" s="1"/>
  <c r="C5" i="1"/>
  <c r="E5" i="1" s="1"/>
  <c r="C3" i="1"/>
  <c r="E3" i="1" s="1"/>
  <c r="C16" i="1"/>
  <c r="E16" i="1" s="1"/>
  <c r="C18" i="1"/>
  <c r="E18" i="1" s="1"/>
  <c r="C13" i="1"/>
  <c r="E13" i="1" s="1"/>
  <c r="C14" i="1"/>
  <c r="E14" i="1" s="1"/>
  <c r="C19" i="1"/>
  <c r="E19" i="1" s="1"/>
  <c r="C15" i="1"/>
  <c r="E15" i="1" s="1"/>
  <c r="C21" i="1"/>
  <c r="E21" i="1" s="1"/>
  <c r="C23" i="1"/>
  <c r="E23" i="1" s="1"/>
  <c r="C24" i="1"/>
  <c r="E24" i="1" s="1"/>
  <c r="C31" i="1"/>
  <c r="E31" i="1" s="1"/>
  <c r="C22" i="1"/>
  <c r="E22" i="1" s="1"/>
  <c r="C25" i="1"/>
  <c r="E25" i="1" s="1"/>
  <c r="C29" i="1"/>
  <c r="E29" i="1" s="1"/>
  <c r="C40" i="1"/>
  <c r="E40" i="1" s="1"/>
  <c r="C38" i="1"/>
  <c r="E38" i="1" s="1"/>
  <c r="C33" i="1"/>
  <c r="E33" i="1" s="1"/>
  <c r="C34" i="1"/>
  <c r="E34" i="1" s="1"/>
  <c r="C37" i="1"/>
  <c r="E37" i="1" s="1"/>
  <c r="C41" i="1"/>
  <c r="E41" i="1" s="1"/>
  <c r="C47" i="1"/>
  <c r="E47" i="1" s="1"/>
  <c r="C43" i="1"/>
  <c r="E43" i="1" s="1"/>
  <c r="C48" i="1"/>
  <c r="E48" i="1" s="1"/>
  <c r="C46" i="1"/>
  <c r="E46" i="1" s="1"/>
  <c r="C51" i="1"/>
  <c r="E51" i="1" s="1"/>
  <c r="C44" i="1"/>
  <c r="E44" i="1" s="1"/>
  <c r="C45" i="1"/>
  <c r="E45" i="1" s="1"/>
  <c r="C60" i="1"/>
  <c r="E60" i="1" s="1"/>
  <c r="C58" i="1"/>
  <c r="E58" i="1" s="1"/>
  <c r="C59" i="1"/>
  <c r="E59" i="1" s="1"/>
  <c r="C53" i="1"/>
  <c r="E53" i="1" s="1"/>
  <c r="C54" i="1"/>
  <c r="E54" i="1" s="1"/>
  <c r="C55" i="1"/>
  <c r="E55" i="1" s="1"/>
  <c r="C52" i="1"/>
  <c r="E52" i="1" s="1"/>
  <c r="C61" i="1"/>
  <c r="E61" i="1" s="1"/>
  <c r="C56" i="1"/>
  <c r="E56" i="1" s="1"/>
  <c r="C63" i="1"/>
  <c r="E63" i="1" s="1"/>
  <c r="C69" i="1"/>
  <c r="E69" i="1" s="1"/>
  <c r="C67" i="1"/>
  <c r="E67" i="1" s="1"/>
  <c r="C64" i="1"/>
  <c r="E64" i="1" s="1"/>
  <c r="C68" i="1"/>
  <c r="E68" i="1" s="1"/>
  <c r="C62" i="1"/>
  <c r="E62" i="1" s="1"/>
  <c r="C70" i="1"/>
  <c r="E70" i="1" s="1"/>
  <c r="C74" i="1"/>
  <c r="E74" i="1" s="1"/>
  <c r="C73" i="1"/>
  <c r="E73" i="1" s="1"/>
  <c r="C77" i="1"/>
  <c r="E77" i="1" s="1"/>
  <c r="C78" i="1"/>
  <c r="E78" i="1" s="1"/>
  <c r="C76" i="1"/>
  <c r="E76" i="1" s="1"/>
  <c r="C75" i="1"/>
  <c r="E75" i="1" s="1"/>
  <c r="C80" i="1"/>
  <c r="E80" i="1" s="1"/>
  <c r="C72" i="1"/>
  <c r="E72" i="1" s="1"/>
  <c r="C79" i="1"/>
  <c r="E79" i="1" s="1"/>
  <c r="C81" i="1"/>
  <c r="E81" i="1" s="1"/>
  <c r="C91" i="1"/>
  <c r="E91" i="1" s="1"/>
  <c r="C86" i="1"/>
  <c r="E86" i="1" s="1"/>
  <c r="C87" i="1"/>
  <c r="E87" i="1" s="1"/>
  <c r="C85" i="1"/>
  <c r="E85" i="1" s="1"/>
  <c r="C84" i="1"/>
  <c r="E84" i="1" s="1"/>
  <c r="C89" i="1"/>
  <c r="E89" i="1" s="1"/>
  <c r="C90" i="1"/>
  <c r="E90" i="1" s="1"/>
  <c r="C88" i="1"/>
  <c r="E88" i="1" s="1"/>
  <c r="C83" i="1"/>
  <c r="E83" i="1" s="1"/>
  <c r="C82" i="1"/>
  <c r="E82" i="1" s="1"/>
  <c r="C99" i="1"/>
  <c r="E99" i="1" s="1"/>
  <c r="C101" i="1"/>
  <c r="E101" i="1" s="1"/>
  <c r="C98" i="1"/>
  <c r="E98" i="1" s="1"/>
  <c r="C100" i="1"/>
  <c r="E100" i="1" s="1"/>
  <c r="C92" i="1"/>
  <c r="E92" i="1" s="1"/>
  <c r="C97" i="1"/>
  <c r="E97" i="1" s="1"/>
  <c r="C95" i="1"/>
  <c r="E95" i="1" s="1"/>
  <c r="C96" i="1"/>
  <c r="E96" i="1" s="1"/>
  <c r="C93" i="1"/>
  <c r="E93" i="1" s="1"/>
  <c r="C94" i="1"/>
  <c r="E94" i="1" s="1"/>
  <c r="C10" i="1"/>
  <c r="E10" i="1" s="1"/>
  <c r="F11" i="1"/>
  <c r="F8" i="1"/>
  <c r="F4" i="1"/>
  <c r="F2" i="1"/>
  <c r="F6" i="1"/>
  <c r="F5" i="1"/>
  <c r="F3" i="1"/>
  <c r="F16" i="1"/>
  <c r="F18" i="1"/>
  <c r="F13" i="1"/>
  <c r="F19" i="1"/>
  <c r="F15" i="1"/>
  <c r="F21" i="1"/>
  <c r="F12" i="1"/>
  <c r="F26" i="1"/>
  <c r="F23" i="1"/>
  <c r="F24" i="1"/>
  <c r="F31" i="1"/>
  <c r="F22" i="1"/>
  <c r="F25" i="1"/>
  <c r="F30" i="1"/>
  <c r="F29" i="1"/>
  <c r="F40" i="1"/>
  <c r="F38" i="1"/>
  <c r="F33" i="1"/>
  <c r="F34" i="1"/>
  <c r="F37" i="1"/>
  <c r="F35" i="1"/>
  <c r="F41" i="1"/>
  <c r="F47" i="1"/>
  <c r="F43" i="1"/>
  <c r="F48" i="1"/>
  <c r="F49" i="1"/>
  <c r="F46" i="1"/>
  <c r="F42" i="1"/>
  <c r="F51" i="1"/>
  <c r="F44" i="1"/>
  <c r="F45" i="1"/>
  <c r="F60" i="1"/>
  <c r="F58" i="1"/>
  <c r="F59" i="1"/>
  <c r="F53" i="1"/>
  <c r="F54" i="1"/>
  <c r="F55" i="1"/>
  <c r="F52" i="1"/>
  <c r="F61" i="1"/>
  <c r="F56" i="1"/>
  <c r="F63" i="1"/>
  <c r="F69" i="1"/>
  <c r="F67" i="1"/>
  <c r="F64" i="1"/>
  <c r="F68" i="1"/>
  <c r="F62" i="1"/>
  <c r="F66" i="1"/>
  <c r="F70" i="1"/>
  <c r="F74" i="1"/>
  <c r="F73" i="1"/>
  <c r="F77" i="1"/>
  <c r="F78" i="1"/>
  <c r="F76" i="1"/>
  <c r="F75" i="1"/>
  <c r="F80" i="1"/>
  <c r="F72" i="1"/>
  <c r="F79" i="1"/>
  <c r="F81" i="1"/>
  <c r="F91" i="1"/>
  <c r="F86" i="1"/>
  <c r="F87" i="1"/>
  <c r="F85" i="1"/>
  <c r="F84" i="1"/>
  <c r="F89" i="1"/>
  <c r="F90" i="1"/>
  <c r="F88" i="1"/>
  <c r="F83" i="1"/>
  <c r="F82" i="1"/>
  <c r="F99" i="1"/>
  <c r="F101" i="1"/>
  <c r="F98" i="1"/>
  <c r="F100" i="1"/>
  <c r="F92" i="1"/>
  <c r="F97" i="1"/>
  <c r="F95" i="1"/>
  <c r="F96" i="1"/>
  <c r="F93" i="1"/>
  <c r="F94" i="1"/>
  <c r="F10" i="1"/>
  <c r="F50" i="1" l="1"/>
  <c r="F32" i="1"/>
  <c r="F27" i="1"/>
  <c r="F28" i="1"/>
  <c r="F7" i="1"/>
  <c r="C20" i="1"/>
  <c r="E20" i="1" s="1"/>
  <c r="F65" i="1"/>
  <c r="F71" i="1"/>
  <c r="C57" i="1"/>
  <c r="E57" i="1" s="1"/>
  <c r="F39" i="1"/>
  <c r="F36" i="1"/>
  <c r="C17" i="1"/>
  <c r="E17" i="1" s="1"/>
  <c r="F9" i="1"/>
</calcChain>
</file>

<file path=xl/sharedStrings.xml><?xml version="1.0" encoding="utf-8"?>
<sst xmlns="http://schemas.openxmlformats.org/spreadsheetml/2006/main" count="654" uniqueCount="61">
  <si>
    <t>팀</t>
    <phoneticPr fontId="2" type="noConversion"/>
  </si>
  <si>
    <t>평균득점</t>
    <phoneticPr fontId="2" type="noConversion"/>
  </si>
  <si>
    <t>국내선수 득점</t>
    <phoneticPr fontId="2" type="noConversion"/>
  </si>
  <si>
    <t>용병선수 득점</t>
    <phoneticPr fontId="2" type="noConversion"/>
  </si>
  <si>
    <t>국내선수 득점 비중</t>
    <phoneticPr fontId="2" type="noConversion"/>
  </si>
  <si>
    <t>용병선수 득점 비중</t>
    <phoneticPr fontId="2" type="noConversion"/>
  </si>
  <si>
    <t>관객</t>
    <phoneticPr fontId="2" type="noConversion"/>
  </si>
  <si>
    <t>부산KT</t>
  </si>
  <si>
    <t>고양오리온</t>
  </si>
  <si>
    <t>서울삼성</t>
  </si>
  <si>
    <t>창원LG</t>
  </si>
  <si>
    <t>서울SK</t>
  </si>
  <si>
    <t>전주KCC</t>
  </si>
  <si>
    <t>인천전자랜드</t>
  </si>
  <si>
    <t>안양KGC</t>
  </si>
  <si>
    <t>울산모비스</t>
    <phoneticPr fontId="2" type="noConversion"/>
  </si>
  <si>
    <t>고양오리온스</t>
    <phoneticPr fontId="2" type="noConversion"/>
  </si>
  <si>
    <t>원주동부</t>
    <phoneticPr fontId="2" type="noConversion"/>
  </si>
  <si>
    <t>대구오리온스</t>
    <phoneticPr fontId="2" type="noConversion"/>
  </si>
  <si>
    <t>안양KT&amp;G</t>
    <phoneticPr fontId="2" type="noConversion"/>
  </si>
  <si>
    <t>부산KTF</t>
    <phoneticPr fontId="2" type="noConversion"/>
  </si>
  <si>
    <t>순위</t>
    <phoneticPr fontId="2" type="noConversion"/>
  </si>
  <si>
    <t>시즌</t>
    <phoneticPr fontId="2" type="noConversion"/>
  </si>
  <si>
    <t>16~17</t>
    <phoneticPr fontId="2" type="noConversion"/>
  </si>
  <si>
    <t>15~16</t>
    <phoneticPr fontId="2" type="noConversion"/>
  </si>
  <si>
    <t>14~15</t>
    <phoneticPr fontId="2" type="noConversion"/>
  </si>
  <si>
    <t>13~14</t>
    <phoneticPr fontId="2" type="noConversion"/>
  </si>
  <si>
    <t>12~13</t>
    <phoneticPr fontId="2" type="noConversion"/>
  </si>
  <si>
    <t>11~12</t>
    <phoneticPr fontId="2" type="noConversion"/>
  </si>
  <si>
    <t>10~11</t>
    <phoneticPr fontId="2" type="noConversion"/>
  </si>
  <si>
    <t>09~10</t>
    <phoneticPr fontId="2" type="noConversion"/>
  </si>
  <si>
    <t>08~09</t>
    <phoneticPr fontId="2" type="noConversion"/>
  </si>
  <si>
    <t>07~08</t>
    <phoneticPr fontId="2" type="noConversion"/>
  </si>
  <si>
    <t>06~07</t>
    <phoneticPr fontId="2" type="noConversion"/>
  </si>
  <si>
    <t>05~06</t>
    <phoneticPr fontId="2" type="noConversion"/>
  </si>
  <si>
    <t>04~05</t>
    <phoneticPr fontId="2" type="noConversion"/>
  </si>
  <si>
    <t>03~04</t>
    <phoneticPr fontId="2" type="noConversion"/>
  </si>
  <si>
    <t>02~03</t>
    <phoneticPr fontId="2" type="noConversion"/>
  </si>
  <si>
    <t>01~02</t>
    <phoneticPr fontId="2" type="noConversion"/>
  </si>
  <si>
    <t>서울삼성</t>
    <phoneticPr fontId="2" type="noConversion"/>
  </si>
  <si>
    <t>안양KT&amp;G</t>
  </si>
  <si>
    <t>전주KCC</t>
    <phoneticPr fontId="2" type="noConversion"/>
  </si>
  <si>
    <t>울산모비스</t>
  </si>
  <si>
    <t>원주동부</t>
    <phoneticPr fontId="2" type="noConversion"/>
  </si>
  <si>
    <t>대구오리온스</t>
  </si>
  <si>
    <t>안양SBS</t>
    <phoneticPr fontId="2" type="noConversion"/>
  </si>
  <si>
    <t>창원LG</t>
    <phoneticPr fontId="2" type="noConversion"/>
  </si>
  <si>
    <t>원주TG삼보</t>
  </si>
  <si>
    <t>안양SBS</t>
  </si>
  <si>
    <t>울산모비스</t>
    <phoneticPr fontId="2" type="noConversion"/>
  </si>
  <si>
    <t>여수 코리아텐더</t>
  </si>
  <si>
    <t>서울SK</t>
    <phoneticPr fontId="2" type="noConversion"/>
  </si>
  <si>
    <t>인천SK</t>
  </si>
  <si>
    <t>창원LG</t>
    <phoneticPr fontId="2" type="noConversion"/>
  </si>
  <si>
    <t>부산KT</t>
    <phoneticPr fontId="2" type="noConversion"/>
  </si>
  <si>
    <t>대구오리온스</t>
    <phoneticPr fontId="2" type="noConversion"/>
  </si>
  <si>
    <t>전주KCC</t>
    <phoneticPr fontId="2" type="noConversion"/>
  </si>
  <si>
    <t>원주동부</t>
    <phoneticPr fontId="2" type="noConversion"/>
  </si>
  <si>
    <t>안양SBS</t>
    <phoneticPr fontId="2" type="noConversion"/>
  </si>
  <si>
    <t>서울삼성</t>
    <phoneticPr fontId="2" type="noConversion"/>
  </si>
  <si>
    <t>관중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</si>
</sst>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666666"/>
      <name val="돋움"/>
      <family val="3"/>
      <charset val="129"/>
    </font>
    <font>
      <b/>
      <sz val="11"/>
      <color theme="1"/>
      <name val="나눔바른고딕"/>
      <family val="3"/>
      <charset val="129"/>
    </font>
    <font>
      <b/>
      <sz val="10"/>
      <color rgb="FF666666"/>
      <name val="나눔바른고딕"/>
      <family val="3"/>
      <charset val="129"/>
    </font>
    <font>
      <b/>
      <sz val="10"/>
      <color theme="1"/>
      <name val="나눔바른고딕"/>
      <family val="3"/>
      <charset val="129"/>
    </font>
    <font>
      <b/>
      <sz val="12"/>
      <color theme="1"/>
      <name val="나눔바른고딕"/>
      <family val="3"/>
      <charset val="129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sz val="11"/>
      <color rgb="FF666666"/>
      <name val="나눔고딕 ExtraBold"/>
      <family val="3"/>
      <charset val="129"/>
    </font>
    <font>
      <b/>
      <sz val="12"/>
      <color rgb="FF666666"/>
      <name val="나눔고딕 ExtraBold"/>
      <family val="3"/>
      <charset val="129"/>
    </font>
    <font>
      <sz val="12"/>
      <color rgb="FF666666"/>
      <name val="나눔고딕 ExtraBold"/>
      <family val="3"/>
      <charset val="129"/>
    </font>
    <font>
      <b/>
      <sz val="12"/>
      <color theme="1"/>
      <name val="나눔고딕 Extra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 style="thick">
        <color rgb="FF5D78AD"/>
      </top>
      <bottom/>
      <diagonal/>
    </border>
    <border>
      <left/>
      <right/>
      <top style="thick">
        <color rgb="FF5D78AD"/>
      </top>
      <bottom style="medium">
        <color rgb="FFEEEEEE"/>
      </bottom>
      <diagonal/>
    </border>
    <border>
      <left/>
      <right style="medium">
        <color rgb="FFE7E7E7"/>
      </right>
      <top style="medium">
        <color rgb="FF7A8CB0"/>
      </top>
      <bottom style="medium">
        <color rgb="FFE7E7E7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5D78AD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9" fontId="6" fillId="2" borderId="2" xfId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9" fontId="6" fillId="2" borderId="6" xfId="1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2" borderId="0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Border="1" applyAlignment="1">
      <alignment horizontal="center" vertical="center"/>
    </xf>
    <xf numFmtId="3" fontId="12" fillId="0" borderId="4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3" fontId="5" fillId="2" borderId="4" xfId="0" applyNumberFormat="1" applyFont="1" applyFill="1" applyBorder="1" applyAlignment="1">
      <alignment horizontal="center" vertical="center" wrapText="1"/>
    </xf>
    <xf numFmtId="3" fontId="12" fillId="2" borderId="5" xfId="0" applyNumberFormat="1" applyFont="1" applyFill="1" applyBorder="1" applyAlignment="1">
      <alignment horizontal="center" vertical="center" wrapText="1"/>
    </xf>
    <xf numFmtId="3" fontId="12" fillId="0" borderId="5" xfId="0" applyNumberFormat="1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순위에 따른</a:t>
            </a:r>
            <a:r>
              <a:rPr lang="ko-KR" altLang="en-US" baseline="0"/>
              <a:t> 관중 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(2)'!$H$1</c:f>
              <c:strCache>
                <c:ptCount val="1"/>
                <c:pt idx="0">
                  <c:v>순위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(2)'!$G$2:$G$101</c:f>
              <c:numCache>
                <c:formatCode>#,##0</c:formatCode>
                <c:ptCount val="100"/>
                <c:pt idx="0">
                  <c:v>75117</c:v>
                </c:pt>
                <c:pt idx="1">
                  <c:v>69351</c:v>
                </c:pt>
                <c:pt idx="2">
                  <c:v>128571</c:v>
                </c:pt>
                <c:pt idx="3">
                  <c:v>100899</c:v>
                </c:pt>
                <c:pt idx="4">
                  <c:v>189284</c:v>
                </c:pt>
                <c:pt idx="5">
                  <c:v>142767</c:v>
                </c:pt>
                <c:pt idx="6">
                  <c:v>82405</c:v>
                </c:pt>
                <c:pt idx="7">
                  <c:v>138252</c:v>
                </c:pt>
                <c:pt idx="8">
                  <c:v>102086</c:v>
                </c:pt>
                <c:pt idx="9">
                  <c:v>119610</c:v>
                </c:pt>
                <c:pt idx="10">
                  <c:v>85447</c:v>
                </c:pt>
                <c:pt idx="11">
                  <c:v>143185</c:v>
                </c:pt>
                <c:pt idx="12">
                  <c:v>76762</c:v>
                </c:pt>
                <c:pt idx="13">
                  <c:v>129172</c:v>
                </c:pt>
                <c:pt idx="14">
                  <c:v>62272</c:v>
                </c:pt>
                <c:pt idx="15">
                  <c:v>95273</c:v>
                </c:pt>
                <c:pt idx="16">
                  <c:v>52196</c:v>
                </c:pt>
                <c:pt idx="17">
                  <c:v>151320</c:v>
                </c:pt>
                <c:pt idx="18">
                  <c:v>108121</c:v>
                </c:pt>
                <c:pt idx="19">
                  <c:v>109192</c:v>
                </c:pt>
                <c:pt idx="20">
                  <c:v>130592</c:v>
                </c:pt>
                <c:pt idx="21">
                  <c:v>126106</c:v>
                </c:pt>
                <c:pt idx="22">
                  <c:v>147549</c:v>
                </c:pt>
                <c:pt idx="23">
                  <c:v>173258</c:v>
                </c:pt>
                <c:pt idx="24">
                  <c:v>156155</c:v>
                </c:pt>
                <c:pt idx="25">
                  <c:v>71468</c:v>
                </c:pt>
                <c:pt idx="26">
                  <c:v>117189</c:v>
                </c:pt>
                <c:pt idx="27">
                  <c:v>152684</c:v>
                </c:pt>
                <c:pt idx="28">
                  <c:v>151004</c:v>
                </c:pt>
                <c:pt idx="29">
                  <c:v>132910</c:v>
                </c:pt>
                <c:pt idx="30">
                  <c:v>149639</c:v>
                </c:pt>
                <c:pt idx="31">
                  <c:v>150788</c:v>
                </c:pt>
                <c:pt idx="32">
                  <c:v>163750</c:v>
                </c:pt>
                <c:pt idx="33">
                  <c:v>112647</c:v>
                </c:pt>
                <c:pt idx="34">
                  <c:v>120579</c:v>
                </c:pt>
                <c:pt idx="35">
                  <c:v>100068</c:v>
                </c:pt>
                <c:pt idx="36">
                  <c:v>73474</c:v>
                </c:pt>
                <c:pt idx="37">
                  <c:v>124969</c:v>
                </c:pt>
                <c:pt idx="38">
                  <c:v>59073</c:v>
                </c:pt>
                <c:pt idx="39">
                  <c:v>121095</c:v>
                </c:pt>
                <c:pt idx="40">
                  <c:v>101483</c:v>
                </c:pt>
                <c:pt idx="41">
                  <c:v>47374</c:v>
                </c:pt>
                <c:pt idx="42">
                  <c:v>190727</c:v>
                </c:pt>
                <c:pt idx="43">
                  <c:v>129365</c:v>
                </c:pt>
                <c:pt idx="44">
                  <c:v>71519</c:v>
                </c:pt>
                <c:pt idx="45">
                  <c:v>153746</c:v>
                </c:pt>
                <c:pt idx="46">
                  <c:v>100696</c:v>
                </c:pt>
                <c:pt idx="47">
                  <c:v>183811</c:v>
                </c:pt>
                <c:pt idx="48">
                  <c:v>154808</c:v>
                </c:pt>
                <c:pt idx="49">
                  <c:v>91400</c:v>
                </c:pt>
                <c:pt idx="50">
                  <c:v>96864</c:v>
                </c:pt>
                <c:pt idx="51">
                  <c:v>129561</c:v>
                </c:pt>
                <c:pt idx="52">
                  <c:v>152334</c:v>
                </c:pt>
                <c:pt idx="53">
                  <c:v>146376</c:v>
                </c:pt>
                <c:pt idx="54">
                  <c:v>90015</c:v>
                </c:pt>
                <c:pt idx="55">
                  <c:v>131678</c:v>
                </c:pt>
                <c:pt idx="56">
                  <c:v>141180</c:v>
                </c:pt>
                <c:pt idx="57">
                  <c:v>114105</c:v>
                </c:pt>
                <c:pt idx="58">
                  <c:v>142068</c:v>
                </c:pt>
                <c:pt idx="59">
                  <c:v>99133</c:v>
                </c:pt>
                <c:pt idx="60">
                  <c:v>144855</c:v>
                </c:pt>
                <c:pt idx="61">
                  <c:v>101467</c:v>
                </c:pt>
                <c:pt idx="62">
                  <c:v>121091</c:v>
                </c:pt>
                <c:pt idx="63">
                  <c:v>63271</c:v>
                </c:pt>
                <c:pt idx="64">
                  <c:v>64037</c:v>
                </c:pt>
                <c:pt idx="65">
                  <c:v>133780</c:v>
                </c:pt>
                <c:pt idx="66">
                  <c:v>110448</c:v>
                </c:pt>
                <c:pt idx="67">
                  <c:v>60208</c:v>
                </c:pt>
                <c:pt idx="68">
                  <c:v>74910</c:v>
                </c:pt>
                <c:pt idx="69">
                  <c:v>66360</c:v>
                </c:pt>
                <c:pt idx="70">
                  <c:v>138005</c:v>
                </c:pt>
                <c:pt idx="71">
                  <c:v>57764</c:v>
                </c:pt>
                <c:pt idx="72">
                  <c:v>94128</c:v>
                </c:pt>
                <c:pt idx="73">
                  <c:v>100837</c:v>
                </c:pt>
                <c:pt idx="74">
                  <c:v>81996</c:v>
                </c:pt>
                <c:pt idx="75">
                  <c:v>57732</c:v>
                </c:pt>
                <c:pt idx="76">
                  <c:v>124201</c:v>
                </c:pt>
                <c:pt idx="77">
                  <c:v>102949</c:v>
                </c:pt>
                <c:pt idx="78">
                  <c:v>91097</c:v>
                </c:pt>
                <c:pt idx="79">
                  <c:v>127822</c:v>
                </c:pt>
                <c:pt idx="80">
                  <c:v>107808</c:v>
                </c:pt>
                <c:pt idx="81">
                  <c:v>76952</c:v>
                </c:pt>
                <c:pt idx="82">
                  <c:v>126888</c:v>
                </c:pt>
                <c:pt idx="83">
                  <c:v>112647</c:v>
                </c:pt>
                <c:pt idx="84">
                  <c:v>90206</c:v>
                </c:pt>
                <c:pt idx="85">
                  <c:v>132114</c:v>
                </c:pt>
                <c:pt idx="86">
                  <c:v>141586</c:v>
                </c:pt>
                <c:pt idx="87">
                  <c:v>113071</c:v>
                </c:pt>
                <c:pt idx="88">
                  <c:v>159550</c:v>
                </c:pt>
                <c:pt idx="89">
                  <c:v>159272</c:v>
                </c:pt>
                <c:pt idx="90">
                  <c:v>70503</c:v>
                </c:pt>
                <c:pt idx="91">
                  <c:v>77072</c:v>
                </c:pt>
                <c:pt idx="92">
                  <c:v>73301</c:v>
                </c:pt>
                <c:pt idx="93">
                  <c:v>90984</c:v>
                </c:pt>
                <c:pt idx="94">
                  <c:v>122304</c:v>
                </c:pt>
                <c:pt idx="95">
                  <c:v>81179</c:v>
                </c:pt>
                <c:pt idx="96">
                  <c:v>156893</c:v>
                </c:pt>
                <c:pt idx="97">
                  <c:v>146295</c:v>
                </c:pt>
                <c:pt idx="98">
                  <c:v>138945</c:v>
                </c:pt>
                <c:pt idx="99">
                  <c:v>160063</c:v>
                </c:pt>
              </c:numCache>
            </c:numRef>
          </c:xVal>
          <c:yVal>
            <c:numRef>
              <c:f>'Sheet1 (2)'!$H$2:$H$101</c:f>
              <c:numCache>
                <c:formatCode>General</c:formatCode>
                <c:ptCount val="100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2</c:v>
                </c:pt>
                <c:pt idx="10">
                  <c:v>10</c:v>
                </c:pt>
                <c:pt idx="11">
                  <c:v>2</c:v>
                </c:pt>
                <c:pt idx="12">
                  <c:v>8</c:v>
                </c:pt>
                <c:pt idx="13">
                  <c:v>5</c:v>
                </c:pt>
                <c:pt idx="14">
                  <c:v>8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6</c:v>
                </c:pt>
                <c:pt idx="38">
                  <c:v>10</c:v>
                </c:pt>
                <c:pt idx="39">
                  <c:v>5</c:v>
                </c:pt>
                <c:pt idx="40">
                  <c:v>10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5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2</c:v>
                </c:pt>
                <c:pt idx="49">
                  <c:v>9</c:v>
                </c:pt>
                <c:pt idx="50">
                  <c:v>1</c:v>
                </c:pt>
                <c:pt idx="51">
                  <c:v>10</c:v>
                </c:pt>
                <c:pt idx="52">
                  <c:v>6</c:v>
                </c:pt>
                <c:pt idx="53">
                  <c:v>5</c:v>
                </c:pt>
                <c:pt idx="54">
                  <c:v>1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2</c:v>
                </c:pt>
                <c:pt idx="59">
                  <c:v>6</c:v>
                </c:pt>
                <c:pt idx="60">
                  <c:v>1</c:v>
                </c:pt>
                <c:pt idx="61">
                  <c:v>7</c:v>
                </c:pt>
                <c:pt idx="62">
                  <c:v>2</c:v>
                </c:pt>
                <c:pt idx="63">
                  <c:v>9</c:v>
                </c:pt>
                <c:pt idx="64">
                  <c:v>8</c:v>
                </c:pt>
                <c:pt idx="65">
                  <c:v>2</c:v>
                </c:pt>
                <c:pt idx="66">
                  <c:v>10</c:v>
                </c:pt>
                <c:pt idx="67">
                  <c:v>9</c:v>
                </c:pt>
                <c:pt idx="68">
                  <c:v>10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5</c:v>
                </c:pt>
                <c:pt idx="74">
                  <c:v>4</c:v>
                </c:pt>
                <c:pt idx="75">
                  <c:v>9</c:v>
                </c:pt>
                <c:pt idx="76">
                  <c:v>5</c:v>
                </c:pt>
                <c:pt idx="77">
                  <c:v>9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1</c:v>
                </c:pt>
                <c:pt idx="83">
                  <c:v>7</c:v>
                </c:pt>
                <c:pt idx="84">
                  <c:v>1</c:v>
                </c:pt>
                <c:pt idx="85">
                  <c:v>7</c:v>
                </c:pt>
                <c:pt idx="86">
                  <c:v>8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1</c:v>
                </c:pt>
                <c:pt idx="96">
                  <c:v>3</c:v>
                </c:pt>
                <c:pt idx="97">
                  <c:v>5</c:v>
                </c:pt>
                <c:pt idx="98">
                  <c:v>1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6-4112-9943-47491D894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65104"/>
        <c:axId val="-1778572832"/>
      </c:scatterChart>
      <c:valAx>
        <c:axId val="-21375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78572832"/>
        <c:crosses val="autoZero"/>
        <c:crossBetween val="midCat"/>
      </c:valAx>
      <c:valAx>
        <c:axId val="-1778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75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국내선수 득점비중에 따른 관중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(2)'!$G$1</c:f>
              <c:strCache>
                <c:ptCount val="1"/>
                <c:pt idx="0">
                  <c:v>관객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(2)'!$E$2:$E$101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0.79378881987577643</c:v>
                </c:pt>
                <c:pt idx="3">
                  <c:v>0.73936170212765961</c:v>
                </c:pt>
                <c:pt idx="4">
                  <c:v>0.72604588394062075</c:v>
                </c:pt>
                <c:pt idx="5">
                  <c:v>0.71902937420178803</c:v>
                </c:pt>
                <c:pt idx="6">
                  <c:v>0.71814092953523234</c:v>
                </c:pt>
                <c:pt idx="7">
                  <c:v>0.7165991902834008</c:v>
                </c:pt>
                <c:pt idx="8">
                  <c:v>0.69873417721518993</c:v>
                </c:pt>
                <c:pt idx="9">
                  <c:v>0.69520103761348895</c:v>
                </c:pt>
                <c:pt idx="10">
                  <c:v>0.69111424541607891</c:v>
                </c:pt>
                <c:pt idx="11">
                  <c:v>0.69093231162196678</c:v>
                </c:pt>
                <c:pt idx="12">
                  <c:v>0.68983957219251335</c:v>
                </c:pt>
                <c:pt idx="13">
                  <c:v>0.68571428571428572</c:v>
                </c:pt>
                <c:pt idx="14">
                  <c:v>0.6795580110497238</c:v>
                </c:pt>
                <c:pt idx="15">
                  <c:v>0.67794316644113672</c:v>
                </c:pt>
                <c:pt idx="16">
                  <c:v>0.67476383265856943</c:v>
                </c:pt>
                <c:pt idx="17">
                  <c:v>0.66911764705882348</c:v>
                </c:pt>
                <c:pt idx="18">
                  <c:v>0.66666666666666663</c:v>
                </c:pt>
                <c:pt idx="19">
                  <c:v>0.66261808367071517</c:v>
                </c:pt>
                <c:pt idx="20">
                  <c:v>0.66142684401451024</c:v>
                </c:pt>
                <c:pt idx="21">
                  <c:v>0.656115107913669</c:v>
                </c:pt>
                <c:pt idx="22">
                  <c:v>0.65454545454545454</c:v>
                </c:pt>
                <c:pt idx="23">
                  <c:v>0.65424164524421591</c:v>
                </c:pt>
                <c:pt idx="24">
                  <c:v>0.65158924205378976</c:v>
                </c:pt>
                <c:pt idx="25">
                  <c:v>0.6504992867332382</c:v>
                </c:pt>
                <c:pt idx="26">
                  <c:v>0.65040650406504064</c:v>
                </c:pt>
                <c:pt idx="27">
                  <c:v>0.64886515353805085</c:v>
                </c:pt>
                <c:pt idx="28">
                  <c:v>0.64832535885167464</c:v>
                </c:pt>
                <c:pt idx="29">
                  <c:v>0.6428571428571429</c:v>
                </c:pt>
                <c:pt idx="30">
                  <c:v>0.64190012180267964</c:v>
                </c:pt>
                <c:pt idx="31">
                  <c:v>0.63779527559055127</c:v>
                </c:pt>
                <c:pt idx="32">
                  <c:v>0.63551401869158886</c:v>
                </c:pt>
                <c:pt idx="33">
                  <c:v>0.63487738419618533</c:v>
                </c:pt>
                <c:pt idx="34">
                  <c:v>0.63315217391304346</c:v>
                </c:pt>
                <c:pt idx="35">
                  <c:v>0.63213811420982735</c:v>
                </c:pt>
                <c:pt idx="36">
                  <c:v>0.63103953147877012</c:v>
                </c:pt>
                <c:pt idx="37">
                  <c:v>0.62976629766297665</c:v>
                </c:pt>
                <c:pt idx="38">
                  <c:v>0.6261437908496732</c:v>
                </c:pt>
                <c:pt idx="39">
                  <c:v>0.62545018007202879</c:v>
                </c:pt>
                <c:pt idx="40">
                  <c:v>0.62190352020860495</c:v>
                </c:pt>
                <c:pt idx="41">
                  <c:v>0.62119205298013247</c:v>
                </c:pt>
                <c:pt idx="42">
                  <c:v>0.61917098445595853</c:v>
                </c:pt>
                <c:pt idx="43">
                  <c:v>0.61843790012804101</c:v>
                </c:pt>
                <c:pt idx="44">
                  <c:v>0.61825192802056561</c:v>
                </c:pt>
                <c:pt idx="45">
                  <c:v>0.61673414304993246</c:v>
                </c:pt>
                <c:pt idx="46">
                  <c:v>0.61581137309292644</c:v>
                </c:pt>
                <c:pt idx="47">
                  <c:v>0.61303191489361708</c:v>
                </c:pt>
                <c:pt idx="48">
                  <c:v>0.61149425287356329</c:v>
                </c:pt>
                <c:pt idx="49">
                  <c:v>0.60960591133004938</c:v>
                </c:pt>
                <c:pt idx="50">
                  <c:v>0.60630841121495316</c:v>
                </c:pt>
                <c:pt idx="51">
                  <c:v>0.6039886039886041</c:v>
                </c:pt>
                <c:pt idx="52">
                  <c:v>0.6024423337856174</c:v>
                </c:pt>
                <c:pt idx="53">
                  <c:v>0.60188933873144401</c:v>
                </c:pt>
                <c:pt idx="54">
                  <c:v>0.6004932182490752</c:v>
                </c:pt>
                <c:pt idx="55">
                  <c:v>0.59800249687890128</c:v>
                </c:pt>
                <c:pt idx="56">
                  <c:v>0.59785202863961806</c:v>
                </c:pt>
                <c:pt idx="57">
                  <c:v>0.59420289855072472</c:v>
                </c:pt>
                <c:pt idx="58">
                  <c:v>0.59400230680507493</c:v>
                </c:pt>
                <c:pt idx="59">
                  <c:v>0.5938375350140056</c:v>
                </c:pt>
                <c:pt idx="60">
                  <c:v>0.59311224489795911</c:v>
                </c:pt>
                <c:pt idx="61">
                  <c:v>0.59290953545232272</c:v>
                </c:pt>
                <c:pt idx="62">
                  <c:v>0.59205776173285196</c:v>
                </c:pt>
                <c:pt idx="63">
                  <c:v>0.59139784946236562</c:v>
                </c:pt>
                <c:pt idx="64">
                  <c:v>0.59130434782608698</c:v>
                </c:pt>
                <c:pt idx="65">
                  <c:v>0.58746736292428192</c:v>
                </c:pt>
                <c:pt idx="66">
                  <c:v>0.58574879227053145</c:v>
                </c:pt>
                <c:pt idx="67">
                  <c:v>0.58562091503267966</c:v>
                </c:pt>
                <c:pt idx="68">
                  <c:v>0.58428390367553873</c:v>
                </c:pt>
                <c:pt idx="69">
                  <c:v>0.5836627140974967</c:v>
                </c:pt>
                <c:pt idx="70">
                  <c:v>0.57836338418862687</c:v>
                </c:pt>
                <c:pt idx="71">
                  <c:v>0.57832898172323766</c:v>
                </c:pt>
                <c:pt idx="72">
                  <c:v>0.57790368271954673</c:v>
                </c:pt>
                <c:pt idx="73">
                  <c:v>0.57746478873239437</c:v>
                </c:pt>
                <c:pt idx="74">
                  <c:v>0.57616707616707619</c:v>
                </c:pt>
                <c:pt idx="75">
                  <c:v>0.57475490196078427</c:v>
                </c:pt>
                <c:pt idx="76">
                  <c:v>0.56848484848484848</c:v>
                </c:pt>
                <c:pt idx="77">
                  <c:v>0.56601466992665039</c:v>
                </c:pt>
                <c:pt idx="78">
                  <c:v>0.5658823529411765</c:v>
                </c:pt>
                <c:pt idx="79">
                  <c:v>0.5650172612197929</c:v>
                </c:pt>
                <c:pt idx="80">
                  <c:v>0.56326530612244896</c:v>
                </c:pt>
                <c:pt idx="81">
                  <c:v>0.56066411238825031</c:v>
                </c:pt>
                <c:pt idx="82">
                  <c:v>0.56004618937644335</c:v>
                </c:pt>
                <c:pt idx="83">
                  <c:v>0.55952380952380953</c:v>
                </c:pt>
                <c:pt idx="84">
                  <c:v>0.55940594059405946</c:v>
                </c:pt>
                <c:pt idx="85">
                  <c:v>0.55871446229913468</c:v>
                </c:pt>
                <c:pt idx="86">
                  <c:v>0.55867970660146704</c:v>
                </c:pt>
                <c:pt idx="87">
                  <c:v>0.55648038049940551</c:v>
                </c:pt>
                <c:pt idx="88">
                  <c:v>0.55350978135788265</c:v>
                </c:pt>
                <c:pt idx="89">
                  <c:v>0.55294117647058827</c:v>
                </c:pt>
                <c:pt idx="90">
                  <c:v>0.55214723926380371</c:v>
                </c:pt>
                <c:pt idx="91">
                  <c:v>0.55193236714975846</c:v>
                </c:pt>
                <c:pt idx="92">
                  <c:v>0.55154639175257736</c:v>
                </c:pt>
                <c:pt idx="93">
                  <c:v>0.55102040816326536</c:v>
                </c:pt>
                <c:pt idx="94">
                  <c:v>0.54916985951468711</c:v>
                </c:pt>
                <c:pt idx="95">
                  <c:v>0.54696789536266344</c:v>
                </c:pt>
                <c:pt idx="96">
                  <c:v>0.54652532391048292</c:v>
                </c:pt>
                <c:pt idx="97">
                  <c:v>0.54643628509719222</c:v>
                </c:pt>
                <c:pt idx="98">
                  <c:v>0.54589963280293763</c:v>
                </c:pt>
                <c:pt idx="99">
                  <c:v>0.54498044328552808</c:v>
                </c:pt>
              </c:numCache>
            </c:numRef>
          </c:xVal>
          <c:yVal>
            <c:numRef>
              <c:f>'Sheet1 (2)'!$G$2:$G$101</c:f>
              <c:numCache>
                <c:formatCode>#,##0</c:formatCode>
                <c:ptCount val="100"/>
                <c:pt idx="0">
                  <c:v>75117</c:v>
                </c:pt>
                <c:pt idx="1">
                  <c:v>69351</c:v>
                </c:pt>
                <c:pt idx="2">
                  <c:v>128571</c:v>
                </c:pt>
                <c:pt idx="3">
                  <c:v>100899</c:v>
                </c:pt>
                <c:pt idx="4">
                  <c:v>189284</c:v>
                </c:pt>
                <c:pt idx="5">
                  <c:v>142767</c:v>
                </c:pt>
                <c:pt idx="6">
                  <c:v>82405</c:v>
                </c:pt>
                <c:pt idx="7">
                  <c:v>138252</c:v>
                </c:pt>
                <c:pt idx="8">
                  <c:v>102086</c:v>
                </c:pt>
                <c:pt idx="9">
                  <c:v>119610</c:v>
                </c:pt>
                <c:pt idx="10">
                  <c:v>85447</c:v>
                </c:pt>
                <c:pt idx="11">
                  <c:v>143185</c:v>
                </c:pt>
                <c:pt idx="12">
                  <c:v>76762</c:v>
                </c:pt>
                <c:pt idx="13">
                  <c:v>129172</c:v>
                </c:pt>
                <c:pt idx="14">
                  <c:v>62272</c:v>
                </c:pt>
                <c:pt idx="15">
                  <c:v>95273</c:v>
                </c:pt>
                <c:pt idx="16">
                  <c:v>52196</c:v>
                </c:pt>
                <c:pt idx="17">
                  <c:v>151320</c:v>
                </c:pt>
                <c:pt idx="18">
                  <c:v>108121</c:v>
                </c:pt>
                <c:pt idx="19">
                  <c:v>109192</c:v>
                </c:pt>
                <c:pt idx="20">
                  <c:v>130592</c:v>
                </c:pt>
                <c:pt idx="21">
                  <c:v>126106</c:v>
                </c:pt>
                <c:pt idx="22">
                  <c:v>147549</c:v>
                </c:pt>
                <c:pt idx="23">
                  <c:v>173258</c:v>
                </c:pt>
                <c:pt idx="24">
                  <c:v>156155</c:v>
                </c:pt>
                <c:pt idx="25">
                  <c:v>71468</c:v>
                </c:pt>
                <c:pt idx="26">
                  <c:v>117189</c:v>
                </c:pt>
                <c:pt idx="27">
                  <c:v>152684</c:v>
                </c:pt>
                <c:pt idx="28">
                  <c:v>151004</c:v>
                </c:pt>
                <c:pt idx="29">
                  <c:v>132910</c:v>
                </c:pt>
                <c:pt idx="30">
                  <c:v>149639</c:v>
                </c:pt>
                <c:pt idx="31">
                  <c:v>150788</c:v>
                </c:pt>
                <c:pt idx="32">
                  <c:v>163750</c:v>
                </c:pt>
                <c:pt idx="33">
                  <c:v>112647</c:v>
                </c:pt>
                <c:pt idx="34">
                  <c:v>120579</c:v>
                </c:pt>
                <c:pt idx="35">
                  <c:v>100068</c:v>
                </c:pt>
                <c:pt idx="36">
                  <c:v>73474</c:v>
                </c:pt>
                <c:pt idx="37">
                  <c:v>124969</c:v>
                </c:pt>
                <c:pt idx="38">
                  <c:v>59073</c:v>
                </c:pt>
                <c:pt idx="39">
                  <c:v>121095</c:v>
                </c:pt>
                <c:pt idx="40">
                  <c:v>101483</c:v>
                </c:pt>
                <c:pt idx="41">
                  <c:v>47374</c:v>
                </c:pt>
                <c:pt idx="42">
                  <c:v>190727</c:v>
                </c:pt>
                <c:pt idx="43">
                  <c:v>129365</c:v>
                </c:pt>
                <c:pt idx="44">
                  <c:v>71519</c:v>
                </c:pt>
                <c:pt idx="45">
                  <c:v>153746</c:v>
                </c:pt>
                <c:pt idx="46">
                  <c:v>100696</c:v>
                </c:pt>
                <c:pt idx="47">
                  <c:v>183811</c:v>
                </c:pt>
                <c:pt idx="48">
                  <c:v>154808</c:v>
                </c:pt>
                <c:pt idx="49">
                  <c:v>91400</c:v>
                </c:pt>
                <c:pt idx="50">
                  <c:v>96864</c:v>
                </c:pt>
                <c:pt idx="51">
                  <c:v>129561</c:v>
                </c:pt>
                <c:pt idx="52">
                  <c:v>152334</c:v>
                </c:pt>
                <c:pt idx="53">
                  <c:v>146376</c:v>
                </c:pt>
                <c:pt idx="54">
                  <c:v>90015</c:v>
                </c:pt>
                <c:pt idx="55">
                  <c:v>131678</c:v>
                </c:pt>
                <c:pt idx="56">
                  <c:v>141180</c:v>
                </c:pt>
                <c:pt idx="57">
                  <c:v>114105</c:v>
                </c:pt>
                <c:pt idx="58">
                  <c:v>142068</c:v>
                </c:pt>
                <c:pt idx="59">
                  <c:v>99133</c:v>
                </c:pt>
                <c:pt idx="60">
                  <c:v>144855</c:v>
                </c:pt>
                <c:pt idx="61">
                  <c:v>101467</c:v>
                </c:pt>
                <c:pt idx="62">
                  <c:v>121091</c:v>
                </c:pt>
                <c:pt idx="63">
                  <c:v>63271</c:v>
                </c:pt>
                <c:pt idx="64">
                  <c:v>64037</c:v>
                </c:pt>
                <c:pt idx="65">
                  <c:v>133780</c:v>
                </c:pt>
                <c:pt idx="66">
                  <c:v>110448</c:v>
                </c:pt>
                <c:pt idx="67">
                  <c:v>60208</c:v>
                </c:pt>
                <c:pt idx="68">
                  <c:v>74910</c:v>
                </c:pt>
                <c:pt idx="69">
                  <c:v>66360</c:v>
                </c:pt>
                <c:pt idx="70">
                  <c:v>138005</c:v>
                </c:pt>
                <c:pt idx="71">
                  <c:v>57764</c:v>
                </c:pt>
                <c:pt idx="72">
                  <c:v>94128</c:v>
                </c:pt>
                <c:pt idx="73">
                  <c:v>100837</c:v>
                </c:pt>
                <c:pt idx="74">
                  <c:v>81996</c:v>
                </c:pt>
                <c:pt idx="75">
                  <c:v>57732</c:v>
                </c:pt>
                <c:pt idx="76">
                  <c:v>124201</c:v>
                </c:pt>
                <c:pt idx="77">
                  <c:v>102949</c:v>
                </c:pt>
                <c:pt idx="78">
                  <c:v>91097</c:v>
                </c:pt>
                <c:pt idx="79">
                  <c:v>127822</c:v>
                </c:pt>
                <c:pt idx="80">
                  <c:v>107808</c:v>
                </c:pt>
                <c:pt idx="81">
                  <c:v>76952</c:v>
                </c:pt>
                <c:pt idx="82">
                  <c:v>126888</c:v>
                </c:pt>
                <c:pt idx="83">
                  <c:v>112647</c:v>
                </c:pt>
                <c:pt idx="84">
                  <c:v>90206</c:v>
                </c:pt>
                <c:pt idx="85">
                  <c:v>132114</c:v>
                </c:pt>
                <c:pt idx="86">
                  <c:v>141586</c:v>
                </c:pt>
                <c:pt idx="87">
                  <c:v>113071</c:v>
                </c:pt>
                <c:pt idx="88">
                  <c:v>159550</c:v>
                </c:pt>
                <c:pt idx="89">
                  <c:v>159272</c:v>
                </c:pt>
                <c:pt idx="90">
                  <c:v>70503</c:v>
                </c:pt>
                <c:pt idx="91">
                  <c:v>77072</c:v>
                </c:pt>
                <c:pt idx="92">
                  <c:v>73301</c:v>
                </c:pt>
                <c:pt idx="93">
                  <c:v>90984</c:v>
                </c:pt>
                <c:pt idx="94">
                  <c:v>122304</c:v>
                </c:pt>
                <c:pt idx="95">
                  <c:v>81179</c:v>
                </c:pt>
                <c:pt idx="96">
                  <c:v>156893</c:v>
                </c:pt>
                <c:pt idx="97">
                  <c:v>146295</c:v>
                </c:pt>
                <c:pt idx="98">
                  <c:v>138945</c:v>
                </c:pt>
                <c:pt idx="99">
                  <c:v>160063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B-483C-921D-9262BEB96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8562496"/>
        <c:axId val="-1778566304"/>
      </c:scatterChart>
      <c:valAx>
        <c:axId val="-17785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78566304"/>
        <c:crosses val="autoZero"/>
        <c:crossBetween val="midCat"/>
      </c:valAx>
      <c:valAx>
        <c:axId val="-17785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785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64</xdr:row>
      <xdr:rowOff>95250</xdr:rowOff>
    </xdr:from>
    <xdr:to>
      <xdr:col>16</xdr:col>
      <xdr:colOff>304799</xdr:colOff>
      <xdr:row>76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76</xdr:row>
      <xdr:rowOff>200025</xdr:rowOff>
    </xdr:from>
    <xdr:to>
      <xdr:col>16</xdr:col>
      <xdr:colOff>28575</xdr:colOff>
      <xdr:row>88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"/>
  <sheetViews>
    <sheetView tabSelected="1" zoomScale="77" zoomScaleNormal="77" workbookViewId="0">
      <selection activeCell="C159" sqref="C151:C159"/>
    </sheetView>
  </sheetViews>
  <sheetFormatPr defaultRowHeight="17" x14ac:dyDescent="0.45"/>
  <cols>
    <col min="1" max="1" width="15.5" bestFit="1" customWidth="1"/>
    <col min="3" max="4" width="13.75" bestFit="1" customWidth="1"/>
    <col min="5" max="6" width="18.58203125" bestFit="1" customWidth="1"/>
    <col min="7" max="7" width="9.9140625" bestFit="1" customWidth="1"/>
    <col min="10" max="10" width="9.5" bestFit="1" customWidth="1"/>
    <col min="11" max="11" width="10.08203125" bestFit="1" customWidth="1"/>
  </cols>
  <sheetData>
    <row r="1" spans="1:10" ht="17.5" thickBot="1" x14ac:dyDescent="0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60</v>
      </c>
      <c r="H1" s="7" t="s">
        <v>21</v>
      </c>
      <c r="I1" s="25" t="s">
        <v>22</v>
      </c>
      <c r="J1" s="7"/>
    </row>
    <row r="2" spans="1:10" ht="18" thickTop="1" thickBot="1" x14ac:dyDescent="0.5">
      <c r="A2" s="8" t="s">
        <v>9</v>
      </c>
      <c r="B2" s="30">
        <v>84.1</v>
      </c>
      <c r="C2" s="10">
        <f>$B2-$D2</f>
        <v>46.8</v>
      </c>
      <c r="D2" s="8">
        <v>37.299999999999997</v>
      </c>
      <c r="E2" s="11">
        <f>$C2/$B2</f>
        <v>0.55648038049940551</v>
      </c>
      <c r="F2" s="11">
        <f>$D2/$B2</f>
        <v>0.44351961950059454</v>
      </c>
      <c r="G2" s="21">
        <v>113071</v>
      </c>
      <c r="H2" s="5">
        <v>3</v>
      </c>
      <c r="I2" s="29" t="s">
        <v>23</v>
      </c>
    </row>
    <row r="3" spans="1:10" ht="18" thickTop="1" thickBot="1" x14ac:dyDescent="0.5">
      <c r="A3" s="8" t="s">
        <v>14</v>
      </c>
      <c r="B3" s="30">
        <v>84.1</v>
      </c>
      <c r="C3" s="10">
        <f>$B3-$D3</f>
        <v>45.999999999999993</v>
      </c>
      <c r="D3" s="8">
        <v>38.1</v>
      </c>
      <c r="E3" s="11">
        <f>$C3/$B3</f>
        <v>0.54696789536266344</v>
      </c>
      <c r="F3" s="11">
        <f>$D3/$B3</f>
        <v>0.45303210463733656</v>
      </c>
      <c r="G3" s="21">
        <v>81179</v>
      </c>
      <c r="H3" s="5">
        <v>1</v>
      </c>
      <c r="I3" s="29" t="s">
        <v>23</v>
      </c>
    </row>
    <row r="4" spans="1:10" ht="18" thickTop="1" thickBot="1" x14ac:dyDescent="0.5">
      <c r="A4" s="8" t="s">
        <v>8</v>
      </c>
      <c r="B4" s="30">
        <v>82.8</v>
      </c>
      <c r="C4" s="10">
        <f>$B4-$D4</f>
        <v>45.699999999999996</v>
      </c>
      <c r="D4" s="8">
        <v>37.1</v>
      </c>
      <c r="E4" s="11">
        <f>$C4/$B4</f>
        <v>0.55193236714975846</v>
      </c>
      <c r="F4" s="11">
        <f>$D4/$B4</f>
        <v>0.44806763285024159</v>
      </c>
      <c r="G4" s="21">
        <v>77072</v>
      </c>
      <c r="H4" s="5">
        <v>2</v>
      </c>
      <c r="I4" s="29" t="s">
        <v>23</v>
      </c>
    </row>
    <row r="5" spans="1:10" ht="18" thickTop="1" thickBot="1" x14ac:dyDescent="0.5">
      <c r="A5" s="8" t="s">
        <v>13</v>
      </c>
      <c r="B5" s="30">
        <v>78.3</v>
      </c>
      <c r="C5" s="10">
        <f>$B5-$D5</f>
        <v>43</v>
      </c>
      <c r="D5" s="8">
        <f>23.8+11.5</f>
        <v>35.299999999999997</v>
      </c>
      <c r="E5" s="11">
        <f>$C5/$B5</f>
        <v>0.54916985951468711</v>
      </c>
      <c r="F5" s="11">
        <f>$D5/$B5</f>
        <v>0.45083014048531289</v>
      </c>
      <c r="G5" s="21">
        <v>122304</v>
      </c>
      <c r="H5" s="5">
        <v>6</v>
      </c>
      <c r="I5" s="26" t="s">
        <v>23</v>
      </c>
    </row>
    <row r="6" spans="1:10" ht="18" thickTop="1" thickBot="1" x14ac:dyDescent="0.5">
      <c r="A6" s="8" t="s">
        <v>10</v>
      </c>
      <c r="B6" s="30">
        <v>78.099999999999994</v>
      </c>
      <c r="C6" s="10">
        <f>$B6-$D6</f>
        <v>41.099999999999994</v>
      </c>
      <c r="D6" s="8">
        <f>21.8+15.2</f>
        <v>37</v>
      </c>
      <c r="E6" s="11">
        <f>$C6/$B6</f>
        <v>0.52624839948783608</v>
      </c>
      <c r="F6" s="11">
        <f>$D6/$B6</f>
        <v>0.47375160051216392</v>
      </c>
      <c r="G6" s="21">
        <v>100231</v>
      </c>
      <c r="H6" s="5">
        <v>8</v>
      </c>
      <c r="I6" s="29" t="s">
        <v>23</v>
      </c>
    </row>
    <row r="7" spans="1:10" ht="18" thickTop="1" thickBot="1" x14ac:dyDescent="0.5">
      <c r="A7" s="8" t="s">
        <v>11</v>
      </c>
      <c r="B7" s="30">
        <v>77.900000000000006</v>
      </c>
      <c r="C7" s="10">
        <f>$B7-$D7</f>
        <v>36.600000000000009</v>
      </c>
      <c r="D7" s="8">
        <f>22.3+11.7+7.3</f>
        <v>41.3</v>
      </c>
      <c r="E7" s="11">
        <f>$C7/$B7</f>
        <v>0.46983311938382549</v>
      </c>
      <c r="F7" s="11">
        <f>$D7/$B7</f>
        <v>0.53016688061617456</v>
      </c>
      <c r="G7" s="21">
        <v>123723</v>
      </c>
      <c r="H7" s="5">
        <v>7</v>
      </c>
      <c r="I7" s="26" t="s">
        <v>23</v>
      </c>
    </row>
    <row r="8" spans="1:10" ht="18" thickTop="1" thickBot="1" x14ac:dyDescent="0.5">
      <c r="A8" s="8" t="s">
        <v>17</v>
      </c>
      <c r="B8" s="30">
        <v>77.599999999999994</v>
      </c>
      <c r="C8" s="10">
        <f>$B8-$D8</f>
        <v>42.8</v>
      </c>
      <c r="D8" s="8">
        <v>34.799999999999997</v>
      </c>
      <c r="E8" s="11">
        <f>$C8/$B8</f>
        <v>0.55154639175257736</v>
      </c>
      <c r="F8" s="11">
        <f>$D8/$B8</f>
        <v>0.4484536082474227</v>
      </c>
      <c r="G8" s="12">
        <v>73301</v>
      </c>
      <c r="H8" s="5">
        <v>5</v>
      </c>
      <c r="I8" s="29" t="s">
        <v>23</v>
      </c>
    </row>
    <row r="9" spans="1:10" ht="18" thickTop="1" thickBot="1" x14ac:dyDescent="0.5">
      <c r="A9" s="13" t="s">
        <v>12</v>
      </c>
      <c r="B9" s="31">
        <v>77.5</v>
      </c>
      <c r="C9" s="32">
        <f>$B9-$D9</f>
        <v>34.700000000000003</v>
      </c>
      <c r="D9" s="13">
        <f>28.8+14</f>
        <v>42.8</v>
      </c>
      <c r="E9" s="14">
        <f>$C9/$B9</f>
        <v>0.44774193548387098</v>
      </c>
      <c r="F9" s="14">
        <f>$D9/$B9</f>
        <v>0.55225806451612902</v>
      </c>
      <c r="G9" s="15">
        <v>70976</v>
      </c>
      <c r="H9" s="33">
        <v>10</v>
      </c>
      <c r="I9" s="56" t="s">
        <v>23</v>
      </c>
    </row>
    <row r="10" spans="1:10" ht="18" thickTop="1" thickBot="1" x14ac:dyDescent="0.5">
      <c r="A10" s="8" t="s">
        <v>7</v>
      </c>
      <c r="B10" s="30">
        <v>76.5</v>
      </c>
      <c r="C10" s="20">
        <f>$B10-$D10</f>
        <v>44.8</v>
      </c>
      <c r="D10" s="20">
        <f>19.4+6.3+6</f>
        <v>31.7</v>
      </c>
      <c r="E10" s="17">
        <f>$C10/$B10</f>
        <v>0.58562091503267966</v>
      </c>
      <c r="F10" s="17">
        <f>$D10/$B10</f>
        <v>0.41437908496732023</v>
      </c>
      <c r="G10" s="21">
        <v>60208</v>
      </c>
      <c r="H10" s="5">
        <v>9</v>
      </c>
      <c r="I10" s="57" t="s">
        <v>23</v>
      </c>
    </row>
    <row r="11" spans="1:10" ht="18" thickTop="1" thickBot="1" x14ac:dyDescent="0.5">
      <c r="A11" s="8" t="s">
        <v>15</v>
      </c>
      <c r="B11" s="30">
        <v>74.599999999999994</v>
      </c>
      <c r="C11" s="10">
        <f>$B11-$D11</f>
        <v>27.199999999999996</v>
      </c>
      <c r="D11" s="45">
        <f>13.4+13+21</f>
        <v>47.4</v>
      </c>
      <c r="E11" s="11">
        <f>$C11/$B11</f>
        <v>0.36461126005361927</v>
      </c>
      <c r="F11" s="11">
        <f>$D11/$B11</f>
        <v>0.63538873994638068</v>
      </c>
      <c r="G11" s="21">
        <v>93561</v>
      </c>
      <c r="H11" s="5">
        <v>4</v>
      </c>
      <c r="I11" s="57" t="s">
        <v>23</v>
      </c>
    </row>
    <row r="12" spans="1:10" ht="18" thickTop="1" thickBot="1" x14ac:dyDescent="0.5">
      <c r="A12" s="8" t="s">
        <v>14</v>
      </c>
      <c r="B12" s="30">
        <v>81.400000000000006</v>
      </c>
      <c r="C12" s="10">
        <f>$B12-$D12</f>
        <v>46.900000000000006</v>
      </c>
      <c r="D12" s="19">
        <f>17.9+16.6</f>
        <v>34.5</v>
      </c>
      <c r="E12" s="11">
        <f>$C12/$B12</f>
        <v>0.57616707616707619</v>
      </c>
      <c r="F12" s="11">
        <f>$D12/$B12</f>
        <v>0.42383292383292381</v>
      </c>
      <c r="G12" s="21">
        <v>81996</v>
      </c>
      <c r="H12" s="5">
        <v>4</v>
      </c>
      <c r="I12" s="27" t="s">
        <v>24</v>
      </c>
    </row>
    <row r="13" spans="1:10" ht="18" thickTop="1" thickBot="1" x14ac:dyDescent="0.5">
      <c r="A13" s="8" t="s">
        <v>8</v>
      </c>
      <c r="B13" s="30">
        <v>81.2</v>
      </c>
      <c r="C13" s="10">
        <f>$B13-$D13</f>
        <v>36.900000000000006</v>
      </c>
      <c r="D13" s="19">
        <f>14.1+25.2+5</f>
        <v>44.3</v>
      </c>
      <c r="E13" s="11">
        <f>$C13/$B13</f>
        <v>0.45443349753694584</v>
      </c>
      <c r="F13" s="11">
        <f>$D13/$B13</f>
        <v>0.54556650246305416</v>
      </c>
      <c r="G13" s="21">
        <v>112526</v>
      </c>
      <c r="H13" s="5">
        <v>3</v>
      </c>
      <c r="I13" s="27" t="s">
        <v>24</v>
      </c>
    </row>
    <row r="14" spans="1:10" ht="18" thickTop="1" thickBot="1" x14ac:dyDescent="0.5">
      <c r="A14" s="8" t="s">
        <v>10</v>
      </c>
      <c r="B14" s="30">
        <v>80.400000000000006</v>
      </c>
      <c r="C14" s="10">
        <f>$B14-$D14</f>
        <v>34.800000000000011</v>
      </c>
      <c r="D14" s="19">
        <f>26.2+16.1+3.3</f>
        <v>45.599999999999994</v>
      </c>
      <c r="E14" s="11">
        <f>$C14/$B14</f>
        <v>0.43283582089552247</v>
      </c>
      <c r="F14" s="11">
        <f>$D14/$B14</f>
        <v>0.56716417910447747</v>
      </c>
      <c r="G14" s="21">
        <v>103143</v>
      </c>
      <c r="H14" s="5">
        <v>8</v>
      </c>
      <c r="I14" s="27" t="s">
        <v>24</v>
      </c>
    </row>
    <row r="15" spans="1:10" ht="18" thickTop="1" thickBot="1" x14ac:dyDescent="0.5">
      <c r="A15" s="8" t="s">
        <v>12</v>
      </c>
      <c r="B15" s="30">
        <v>80.2</v>
      </c>
      <c r="C15" s="10">
        <f>$B15-$D15</f>
        <v>38</v>
      </c>
      <c r="D15" s="19">
        <f>14.4+25.7+2.1</f>
        <v>42.2</v>
      </c>
      <c r="E15" s="11">
        <f>$C15/$B15</f>
        <v>0.47381546134663338</v>
      </c>
      <c r="F15" s="11">
        <f>$D15/$B15</f>
        <v>0.52618453865336656</v>
      </c>
      <c r="G15" s="21">
        <v>133325</v>
      </c>
      <c r="H15" s="5">
        <v>1</v>
      </c>
      <c r="I15" s="27" t="s">
        <v>24</v>
      </c>
    </row>
    <row r="16" spans="1:10" ht="18" thickTop="1" thickBot="1" x14ac:dyDescent="0.5">
      <c r="A16" s="8" t="s">
        <v>7</v>
      </c>
      <c r="B16" s="30">
        <v>78.400000000000006</v>
      </c>
      <c r="C16" s="10">
        <f>$B16-$D16</f>
        <v>38.600000000000009</v>
      </c>
      <c r="D16" s="16">
        <f>16.2+13.8+9.8</f>
        <v>39.799999999999997</v>
      </c>
      <c r="E16" s="11">
        <f>$C16/$B16</f>
        <v>0.49234693877551028</v>
      </c>
      <c r="F16" s="11">
        <f>$D16/$B16</f>
        <v>0.50765306122448972</v>
      </c>
      <c r="G16" s="21">
        <v>85012</v>
      </c>
      <c r="H16" s="5">
        <v>7</v>
      </c>
      <c r="I16" s="27" t="s">
        <v>24</v>
      </c>
    </row>
    <row r="17" spans="1:9" ht="18" thickTop="1" thickBot="1" x14ac:dyDescent="0.5">
      <c r="A17" s="8" t="s">
        <v>9</v>
      </c>
      <c r="B17" s="30">
        <v>78.3</v>
      </c>
      <c r="C17" s="10">
        <f>$B17-$D17</f>
        <v>43.9</v>
      </c>
      <c r="D17" s="19">
        <f>10.8+20+3.6</f>
        <v>34.4</v>
      </c>
      <c r="E17" s="11">
        <f>$C17/$B17</f>
        <v>0.56066411238825031</v>
      </c>
      <c r="F17" s="11">
        <f>$D17/$B17</f>
        <v>0.43933588761174969</v>
      </c>
      <c r="G17" s="21">
        <v>76952</v>
      </c>
      <c r="H17" s="5">
        <v>5</v>
      </c>
      <c r="I17" s="27" t="s">
        <v>24</v>
      </c>
    </row>
    <row r="18" spans="1:9" ht="18" thickTop="1" thickBot="1" x14ac:dyDescent="0.5">
      <c r="A18" s="8" t="s">
        <v>17</v>
      </c>
      <c r="B18" s="30">
        <v>77.5</v>
      </c>
      <c r="C18" s="10">
        <f>$B18-$D18</f>
        <v>40.1</v>
      </c>
      <c r="D18" s="19">
        <f>20.5+14.1+2.8</f>
        <v>37.4</v>
      </c>
      <c r="E18" s="11">
        <f>$C18/$B18</f>
        <v>0.51741935483870971</v>
      </c>
      <c r="F18" s="11">
        <f>$D18/$B18</f>
        <v>0.48258064516129029</v>
      </c>
      <c r="G18" s="21">
        <v>81792</v>
      </c>
      <c r="H18" s="5">
        <v>6</v>
      </c>
      <c r="I18" s="27" t="s">
        <v>24</v>
      </c>
    </row>
    <row r="19" spans="1:9" ht="18" thickTop="1" thickBot="1" x14ac:dyDescent="0.5">
      <c r="A19" s="13" t="s">
        <v>11</v>
      </c>
      <c r="B19" s="30">
        <v>77.099999999999994</v>
      </c>
      <c r="C19" s="10">
        <f>$B19-$D19</f>
        <v>31.9</v>
      </c>
      <c r="D19" s="18">
        <f>12.8+20.5+11.9</f>
        <v>45.199999999999996</v>
      </c>
      <c r="E19" s="14">
        <f>$C19/$B19</f>
        <v>0.4137483787289235</v>
      </c>
      <c r="F19" s="14">
        <f>$D19/$B19</f>
        <v>0.58625162127107655</v>
      </c>
      <c r="G19" s="15">
        <v>131887</v>
      </c>
      <c r="H19" s="6">
        <v>9</v>
      </c>
      <c r="I19" s="27" t="s">
        <v>24</v>
      </c>
    </row>
    <row r="20" spans="1:9" ht="18" thickTop="1" thickBot="1" x14ac:dyDescent="0.5">
      <c r="A20" s="8" t="s">
        <v>15</v>
      </c>
      <c r="B20" s="30">
        <v>77</v>
      </c>
      <c r="C20" s="10">
        <f>$B20-$D20</f>
        <v>26.700000000000003</v>
      </c>
      <c r="D20" s="20">
        <f>20+15.1+15.2</f>
        <v>50.3</v>
      </c>
      <c r="E20" s="17">
        <f>$C20/$B20</f>
        <v>0.34675324675324681</v>
      </c>
      <c r="F20" s="17">
        <f>$D20/$B20</f>
        <v>0.65324675324675319</v>
      </c>
      <c r="G20" s="12">
        <v>96518</v>
      </c>
      <c r="H20" s="4">
        <v>2</v>
      </c>
      <c r="I20" s="28" t="s">
        <v>24</v>
      </c>
    </row>
    <row r="21" spans="1:9" ht="18" thickTop="1" thickBot="1" x14ac:dyDescent="0.5">
      <c r="A21" s="8" t="s">
        <v>13</v>
      </c>
      <c r="B21" s="30">
        <v>76.599999999999994</v>
      </c>
      <c r="C21" s="10">
        <f>$B21-$D21</f>
        <v>37.199999999999996</v>
      </c>
      <c r="D21" s="19">
        <f>13.6+18.9+6.9</f>
        <v>39.4</v>
      </c>
      <c r="E21" s="11">
        <f>$C21/$B21</f>
        <v>0.48563968668407309</v>
      </c>
      <c r="F21" s="11">
        <f>$D21/$B21</f>
        <v>0.51436031331592691</v>
      </c>
      <c r="G21" s="12">
        <v>118407</v>
      </c>
      <c r="H21" s="5">
        <v>10</v>
      </c>
      <c r="I21" s="28" t="s">
        <v>24</v>
      </c>
    </row>
    <row r="22" spans="1:9" ht="18" thickTop="1" thickBot="1" x14ac:dyDescent="0.5">
      <c r="A22" s="8" t="s">
        <v>10</v>
      </c>
      <c r="B22" s="30">
        <v>80.099999999999994</v>
      </c>
      <c r="C22" s="10">
        <f>$B22-$D22</f>
        <v>47.899999999999991</v>
      </c>
      <c r="D22" s="19">
        <f>9.7+22+0.5</f>
        <v>32.200000000000003</v>
      </c>
      <c r="E22" s="11">
        <f>$C22/$B22</f>
        <v>0.59800249687890128</v>
      </c>
      <c r="F22" s="11">
        <f>$D22/$B22</f>
        <v>0.40199750312109866</v>
      </c>
      <c r="G22" s="21">
        <v>131678</v>
      </c>
      <c r="H22" s="5">
        <v>4</v>
      </c>
      <c r="I22" s="28" t="s">
        <v>25</v>
      </c>
    </row>
    <row r="23" spans="1:9" ht="18" thickTop="1" thickBot="1" x14ac:dyDescent="0.5">
      <c r="A23" s="8" t="s">
        <v>15</v>
      </c>
      <c r="B23" s="30">
        <v>78.400000000000006</v>
      </c>
      <c r="C23" s="10">
        <f>$B23-$D23</f>
        <v>46.5</v>
      </c>
      <c r="D23" s="19">
        <f>20.1+11.8</f>
        <v>31.900000000000002</v>
      </c>
      <c r="E23" s="11">
        <f>$C23/$B23</f>
        <v>0.59311224489795911</v>
      </c>
      <c r="F23" s="11">
        <f>$D23/$B23</f>
        <v>0.40688775510204084</v>
      </c>
      <c r="G23" s="21">
        <v>144855</v>
      </c>
      <c r="H23" s="5">
        <v>1</v>
      </c>
      <c r="I23" s="28" t="s">
        <v>25</v>
      </c>
    </row>
    <row r="24" spans="1:9" ht="18" thickTop="1" thickBot="1" x14ac:dyDescent="0.5">
      <c r="A24" s="8" t="s">
        <v>16</v>
      </c>
      <c r="B24" s="30">
        <v>78.099999999999994</v>
      </c>
      <c r="C24" s="10">
        <f>$B24-$D24</f>
        <v>45.099999999999994</v>
      </c>
      <c r="D24" s="19">
        <f>19.7+19.6-6.3</f>
        <v>33</v>
      </c>
      <c r="E24" s="11">
        <f>$C24/$B24</f>
        <v>0.57746478873239437</v>
      </c>
      <c r="F24" s="11">
        <f>$D24/$B24</f>
        <v>0.42253521126760568</v>
      </c>
      <c r="G24" s="21">
        <v>100837</v>
      </c>
      <c r="H24" s="5">
        <v>5</v>
      </c>
      <c r="I24" s="28" t="s">
        <v>25</v>
      </c>
    </row>
    <row r="25" spans="1:9" ht="18" thickTop="1" thickBot="1" x14ac:dyDescent="0.5">
      <c r="A25" s="8" t="s">
        <v>11</v>
      </c>
      <c r="B25" s="30">
        <v>74.900000000000006</v>
      </c>
      <c r="C25" s="10">
        <f>$B25-$D25</f>
        <v>47.600000000000009</v>
      </c>
      <c r="D25" s="19">
        <f>7.6+19.9-0.2</f>
        <v>27.3</v>
      </c>
      <c r="E25" s="11">
        <f>$C25/$B25</f>
        <v>0.63551401869158886</v>
      </c>
      <c r="F25" s="11">
        <f>$D25/$B25</f>
        <v>0.3644859813084112</v>
      </c>
      <c r="G25" s="21">
        <v>163750</v>
      </c>
      <c r="H25" s="5">
        <v>3</v>
      </c>
      <c r="I25" s="28" t="s">
        <v>25</v>
      </c>
    </row>
    <row r="26" spans="1:9" ht="18" thickTop="1" thickBot="1" x14ac:dyDescent="0.5">
      <c r="A26" s="8" t="s">
        <v>7</v>
      </c>
      <c r="B26" s="30">
        <v>74.099999999999994</v>
      </c>
      <c r="C26" s="10">
        <f>$B26-$D26</f>
        <v>49.999999999999993</v>
      </c>
      <c r="D26" s="19">
        <f>16+5.5+2.6</f>
        <v>24.1</v>
      </c>
      <c r="E26" s="11">
        <f>$C26/$B26</f>
        <v>0.67476383265856943</v>
      </c>
      <c r="F26" s="11">
        <f>$D26/$B26</f>
        <v>0.32523616734143057</v>
      </c>
      <c r="G26" s="21">
        <v>52196</v>
      </c>
      <c r="H26" s="5">
        <v>7</v>
      </c>
      <c r="I26" s="28" t="s">
        <v>25</v>
      </c>
    </row>
    <row r="27" spans="1:9" ht="18" thickTop="1" thickBot="1" x14ac:dyDescent="0.5">
      <c r="A27" s="8" t="s">
        <v>13</v>
      </c>
      <c r="B27" s="30">
        <v>73.7</v>
      </c>
      <c r="C27" s="10">
        <f>$B27-$D27</f>
        <v>44.400000000000006</v>
      </c>
      <c r="D27" s="19">
        <f>11+18.3</f>
        <v>29.3</v>
      </c>
      <c r="E27" s="11">
        <f>$C27/$B27</f>
        <v>0.6024423337856174</v>
      </c>
      <c r="F27" s="11">
        <f>$D27/$B27</f>
        <v>0.3975576662143826</v>
      </c>
      <c r="G27" s="21">
        <v>152334</v>
      </c>
      <c r="H27" s="5">
        <v>6</v>
      </c>
      <c r="I27" s="28" t="s">
        <v>25</v>
      </c>
    </row>
    <row r="28" spans="1:9" ht="18" thickTop="1" thickBot="1" x14ac:dyDescent="0.5">
      <c r="A28" s="8" t="s">
        <v>17</v>
      </c>
      <c r="B28" s="30">
        <v>73.400000000000006</v>
      </c>
      <c r="C28" s="10">
        <f>$B28-$D28</f>
        <v>46.600000000000009</v>
      </c>
      <c r="D28" s="19">
        <f>11.2+15.6</f>
        <v>26.799999999999997</v>
      </c>
      <c r="E28" s="11">
        <f>$C28/$B28</f>
        <v>0.63487738419618533</v>
      </c>
      <c r="F28" s="11">
        <f>$D28/$B28</f>
        <v>0.36512261580381467</v>
      </c>
      <c r="G28" s="21">
        <v>112647</v>
      </c>
      <c r="H28" s="5">
        <v>2</v>
      </c>
      <c r="I28" s="28" t="s">
        <v>25</v>
      </c>
    </row>
    <row r="29" spans="1:9" ht="18" thickTop="1" thickBot="1" x14ac:dyDescent="0.5">
      <c r="A29" s="13" t="s">
        <v>14</v>
      </c>
      <c r="B29" s="30">
        <v>72.400000000000006</v>
      </c>
      <c r="C29" s="10">
        <f>$B29-$D29</f>
        <v>49.2</v>
      </c>
      <c r="D29" s="18">
        <f>4.3+13.3+5.6</f>
        <v>23.200000000000003</v>
      </c>
      <c r="E29" s="14">
        <f>$C29/$B29</f>
        <v>0.6795580110497238</v>
      </c>
      <c r="F29" s="14">
        <f>$D29/$B29</f>
        <v>0.32044198895027626</v>
      </c>
      <c r="G29" s="15">
        <v>62272</v>
      </c>
      <c r="H29" s="6">
        <v>8</v>
      </c>
      <c r="I29" s="28" t="s">
        <v>25</v>
      </c>
    </row>
    <row r="30" spans="1:9" ht="18" thickTop="1" thickBot="1" x14ac:dyDescent="0.5">
      <c r="A30" s="8" t="s">
        <v>12</v>
      </c>
      <c r="B30" s="30">
        <v>70.599999999999994</v>
      </c>
      <c r="C30" s="10">
        <f>$B30-$D30</f>
        <v>40.799999999999997</v>
      </c>
      <c r="D30" s="19">
        <f>17.9+11.9</f>
        <v>29.799999999999997</v>
      </c>
      <c r="E30" s="17">
        <f>$C30/$B30</f>
        <v>0.57790368271954673</v>
      </c>
      <c r="F30" s="17">
        <f>$D30/$B30</f>
        <v>0.42209631728045327</v>
      </c>
      <c r="G30" s="21">
        <v>94128</v>
      </c>
      <c r="H30" s="4">
        <v>9</v>
      </c>
      <c r="I30" s="28" t="s">
        <v>25</v>
      </c>
    </row>
    <row r="31" spans="1:9" ht="18" thickTop="1" thickBot="1" x14ac:dyDescent="0.5">
      <c r="A31" s="8" t="s">
        <v>9</v>
      </c>
      <c r="B31" s="30">
        <v>70.2</v>
      </c>
      <c r="C31" s="10">
        <f>$B31-$D31</f>
        <v>42.400000000000006</v>
      </c>
      <c r="D31" s="19">
        <f>10.7+8.8+8.3</f>
        <v>27.8</v>
      </c>
      <c r="E31" s="11">
        <f>$C31/$B31</f>
        <v>0.6039886039886041</v>
      </c>
      <c r="F31" s="11">
        <f>$D31/$B31</f>
        <v>0.39601139601139601</v>
      </c>
      <c r="G31" s="21">
        <v>129561</v>
      </c>
      <c r="H31" s="5">
        <v>10</v>
      </c>
      <c r="I31" s="28" t="s">
        <v>25</v>
      </c>
    </row>
    <row r="32" spans="1:9" ht="18" thickTop="1" thickBot="1" x14ac:dyDescent="0.5">
      <c r="A32" s="8" t="s">
        <v>15</v>
      </c>
      <c r="B32" s="30">
        <v>78.3</v>
      </c>
      <c r="C32" s="10">
        <f>$B32-$D32</f>
        <v>54.099999999999994</v>
      </c>
      <c r="D32" s="19">
        <f>10.4+13.8</f>
        <v>24.200000000000003</v>
      </c>
      <c r="E32" s="11">
        <f>$C32/$B32</f>
        <v>0.69093231162196678</v>
      </c>
      <c r="F32" s="11">
        <f>$D32/$B32</f>
        <v>0.30906768837803328</v>
      </c>
      <c r="G32" s="21">
        <v>143185</v>
      </c>
      <c r="H32" s="5">
        <v>2</v>
      </c>
      <c r="I32" s="28" t="s">
        <v>26</v>
      </c>
    </row>
    <row r="33" spans="1:9" ht="18" thickTop="1" thickBot="1" x14ac:dyDescent="0.5">
      <c r="A33" s="8" t="s">
        <v>10</v>
      </c>
      <c r="B33" s="30">
        <v>77.8</v>
      </c>
      <c r="C33" s="10">
        <f>$B33-$D33</f>
        <v>50.9</v>
      </c>
      <c r="D33" s="19">
        <f>9.9+17</f>
        <v>26.9</v>
      </c>
      <c r="E33" s="11">
        <f>$C33/$B33</f>
        <v>0.65424164524421591</v>
      </c>
      <c r="F33" s="11">
        <f>$D33/$B33</f>
        <v>0.34575835475578404</v>
      </c>
      <c r="G33" s="22">
        <v>173258</v>
      </c>
      <c r="H33" s="5">
        <v>1</v>
      </c>
      <c r="I33" s="28" t="s">
        <v>26</v>
      </c>
    </row>
    <row r="34" spans="1:9" ht="18" thickTop="1" thickBot="1" x14ac:dyDescent="0.5">
      <c r="A34" s="8" t="s">
        <v>11</v>
      </c>
      <c r="B34" s="30">
        <v>75.2</v>
      </c>
      <c r="C34" s="10">
        <f>$B34-$D34</f>
        <v>46.100000000000009</v>
      </c>
      <c r="D34" s="19">
        <f>11.2+18.4-0.5</f>
        <v>29.099999999999998</v>
      </c>
      <c r="E34" s="11">
        <f>$C34/$B34</f>
        <v>0.61303191489361708</v>
      </c>
      <c r="F34" s="11">
        <f>$D34/$B34</f>
        <v>0.38696808510638292</v>
      </c>
      <c r="G34" s="21">
        <v>183811</v>
      </c>
      <c r="H34" s="5">
        <v>3</v>
      </c>
      <c r="I34" s="28" t="s">
        <v>26</v>
      </c>
    </row>
    <row r="35" spans="1:9" ht="18" thickTop="1" thickBot="1" x14ac:dyDescent="0.5">
      <c r="A35" s="8" t="s">
        <v>13</v>
      </c>
      <c r="B35" s="30">
        <v>74.099999999999994</v>
      </c>
      <c r="C35" s="10">
        <f>$B35-$D35</f>
        <v>45.699999999999996</v>
      </c>
      <c r="D35" s="19">
        <f>18.2+10.2</f>
        <v>28.4</v>
      </c>
      <c r="E35" s="11">
        <f>$C35/$B35</f>
        <v>0.61673414304993246</v>
      </c>
      <c r="F35" s="11">
        <f>$D35/$B35</f>
        <v>0.38326585695006748</v>
      </c>
      <c r="G35" s="23">
        <v>153746</v>
      </c>
      <c r="H35" s="5">
        <v>4</v>
      </c>
      <c r="I35" s="28" t="s">
        <v>26</v>
      </c>
    </row>
    <row r="36" spans="1:9" ht="18" thickTop="1" thickBot="1" x14ac:dyDescent="0.5">
      <c r="A36" s="8" t="s">
        <v>7</v>
      </c>
      <c r="B36" s="30">
        <v>74.099999999999994</v>
      </c>
      <c r="C36" s="10">
        <f>$B36-$D36</f>
        <v>44.599999999999994</v>
      </c>
      <c r="D36" s="19">
        <f>9.8+14.8+4.9</f>
        <v>29.5</v>
      </c>
      <c r="E36" s="11">
        <f>$C36/$B36</f>
        <v>0.60188933873144401</v>
      </c>
      <c r="F36" s="11">
        <f>$D36/$B36</f>
        <v>0.39811066126855604</v>
      </c>
      <c r="G36" s="21">
        <v>146376</v>
      </c>
      <c r="H36" s="5">
        <v>5</v>
      </c>
      <c r="I36" s="28" t="s">
        <v>26</v>
      </c>
    </row>
    <row r="37" spans="1:9" ht="18" thickTop="1" thickBot="1" x14ac:dyDescent="0.5">
      <c r="A37" s="8" t="s">
        <v>12</v>
      </c>
      <c r="B37" s="30">
        <v>72.099999999999994</v>
      </c>
      <c r="C37" s="10">
        <f>$B37-$D37</f>
        <v>44.399999999999991</v>
      </c>
      <c r="D37" s="19">
        <f>21.3+2.4+4</f>
        <v>27.7</v>
      </c>
      <c r="E37" s="11">
        <f>$C37/$B37</f>
        <v>0.61581137309292644</v>
      </c>
      <c r="F37" s="11">
        <f>$D37/$B37</f>
        <v>0.3841886269070735</v>
      </c>
      <c r="G37" s="21">
        <v>100696</v>
      </c>
      <c r="H37" s="5">
        <v>7</v>
      </c>
      <c r="I37" s="28" t="s">
        <v>26</v>
      </c>
    </row>
    <row r="38" spans="1:9" ht="18" thickTop="1" thickBot="1" x14ac:dyDescent="0.5">
      <c r="A38" s="8" t="s">
        <v>9</v>
      </c>
      <c r="B38" s="30">
        <v>72.099999999999994</v>
      </c>
      <c r="C38" s="10">
        <f>$B38-$D38</f>
        <v>41.699999999999996</v>
      </c>
      <c r="D38" s="19">
        <f>12.3+15.6+2.5</f>
        <v>30.4</v>
      </c>
      <c r="E38" s="11">
        <f>$C38/$B38</f>
        <v>0.57836338418862687</v>
      </c>
      <c r="F38" s="11">
        <f>$D38/$B38</f>
        <v>0.42163661581137313</v>
      </c>
      <c r="G38" s="21">
        <v>138005</v>
      </c>
      <c r="H38" s="5">
        <v>8</v>
      </c>
      <c r="I38" s="28" t="s">
        <v>26</v>
      </c>
    </row>
    <row r="39" spans="1:9" ht="18" thickTop="1" thickBot="1" x14ac:dyDescent="0.5">
      <c r="A39" s="13" t="s">
        <v>16</v>
      </c>
      <c r="B39" s="30">
        <v>71.400000000000006</v>
      </c>
      <c r="C39" s="10">
        <f>$B39-$D39</f>
        <v>42.400000000000006</v>
      </c>
      <c r="D39" s="18">
        <f>15.9+12.2+0.9</f>
        <v>29</v>
      </c>
      <c r="E39" s="14">
        <f>$C39/$B39</f>
        <v>0.5938375350140056</v>
      </c>
      <c r="F39" s="14">
        <f>$D39/$B39</f>
        <v>0.40616246498599434</v>
      </c>
      <c r="G39" s="15">
        <v>99133</v>
      </c>
      <c r="H39" s="6">
        <v>6</v>
      </c>
      <c r="I39" s="28" t="s">
        <v>26</v>
      </c>
    </row>
    <row r="40" spans="1:9" ht="18" thickTop="1" thickBot="1" x14ac:dyDescent="0.5">
      <c r="A40" s="8" t="s">
        <v>17</v>
      </c>
      <c r="B40" s="30">
        <v>70.900000000000006</v>
      </c>
      <c r="C40" s="10">
        <f>$B40-$D40</f>
        <v>49</v>
      </c>
      <c r="D40" s="19">
        <f>9.8+9.4+2.7</f>
        <v>21.900000000000002</v>
      </c>
      <c r="E40" s="17">
        <f>$C40/$B40</f>
        <v>0.69111424541607891</v>
      </c>
      <c r="F40" s="17">
        <f>$D40/$B40</f>
        <v>0.30888575458392104</v>
      </c>
      <c r="G40" s="21">
        <v>85447</v>
      </c>
      <c r="H40" s="5">
        <v>10</v>
      </c>
      <c r="I40" s="28" t="s">
        <v>26</v>
      </c>
    </row>
    <row r="41" spans="1:9" ht="18" thickTop="1" thickBot="1" x14ac:dyDescent="0.5">
      <c r="A41" s="8" t="s">
        <v>14</v>
      </c>
      <c r="B41" s="30">
        <v>70.099999999999994</v>
      </c>
      <c r="C41" s="10">
        <f>$B41-$D41</f>
        <v>45.599999999999994</v>
      </c>
      <c r="D41" s="19">
        <f>7+13.5+4</f>
        <v>24.5</v>
      </c>
      <c r="E41" s="11">
        <f>$C41/$B41</f>
        <v>0.6504992867332382</v>
      </c>
      <c r="F41" s="11">
        <f>$D41/$B41</f>
        <v>0.3495007132667618</v>
      </c>
      <c r="G41" s="21">
        <v>71468</v>
      </c>
      <c r="H41" s="5">
        <v>9</v>
      </c>
      <c r="I41" s="28" t="s">
        <v>26</v>
      </c>
    </row>
    <row r="42" spans="1:9" ht="18" thickTop="1" thickBot="1" x14ac:dyDescent="0.5">
      <c r="A42" s="8" t="s">
        <v>11</v>
      </c>
      <c r="B42" s="30">
        <v>77.2</v>
      </c>
      <c r="C42" s="10">
        <f>$B42-$D42</f>
        <v>47.8</v>
      </c>
      <c r="D42" s="19">
        <f>13.8+19.1-3.5</f>
        <v>29.400000000000006</v>
      </c>
      <c r="E42" s="11">
        <f>$C42/$B42</f>
        <v>0.61917098445595853</v>
      </c>
      <c r="F42" s="11">
        <f>$D42/$B42</f>
        <v>0.38082901554404153</v>
      </c>
      <c r="G42" s="21">
        <v>190727</v>
      </c>
      <c r="H42" s="5">
        <v>1</v>
      </c>
      <c r="I42" s="28" t="s">
        <v>27</v>
      </c>
    </row>
    <row r="43" spans="1:9" ht="18" thickTop="1" thickBot="1" x14ac:dyDescent="0.5">
      <c r="A43" s="8" t="s">
        <v>15</v>
      </c>
      <c r="B43" s="30">
        <v>77.099999999999994</v>
      </c>
      <c r="C43" s="10">
        <f>$B43-$D43</f>
        <v>53.599999999999994</v>
      </c>
      <c r="D43" s="19">
        <f>15.1+13-4.6</f>
        <v>23.5</v>
      </c>
      <c r="E43" s="11">
        <f>$C43/$B43</f>
        <v>0.69520103761348895</v>
      </c>
      <c r="F43" s="11">
        <f>$D43/$B43</f>
        <v>0.30479896238651105</v>
      </c>
      <c r="G43" s="21">
        <v>119610</v>
      </c>
      <c r="H43" s="5">
        <v>2</v>
      </c>
      <c r="I43" s="28" t="s">
        <v>27</v>
      </c>
    </row>
    <row r="44" spans="1:9" ht="18" thickTop="1" thickBot="1" x14ac:dyDescent="0.5">
      <c r="A44" s="8" t="s">
        <v>13</v>
      </c>
      <c r="B44" s="30">
        <v>76.2</v>
      </c>
      <c r="C44" s="10">
        <f>$B44-$D44</f>
        <v>48.600000000000009</v>
      </c>
      <c r="D44" s="16">
        <f>18.4+9.2</f>
        <v>27.599999999999998</v>
      </c>
      <c r="E44" s="11">
        <f>$C44/$B44</f>
        <v>0.63779527559055127</v>
      </c>
      <c r="F44" s="11">
        <f>$D44/$B44</f>
        <v>0.36220472440944879</v>
      </c>
      <c r="G44" s="21">
        <v>150788</v>
      </c>
      <c r="H44" s="5">
        <v>3</v>
      </c>
      <c r="I44" s="28" t="s">
        <v>27</v>
      </c>
    </row>
    <row r="45" spans="1:9" ht="18" thickTop="1" thickBot="1" x14ac:dyDescent="0.5">
      <c r="A45" s="8" t="s">
        <v>14</v>
      </c>
      <c r="B45" s="30">
        <v>74.099999999999994</v>
      </c>
      <c r="C45" s="10">
        <f>$B45-$D45</f>
        <v>49.099999999999994</v>
      </c>
      <c r="D45" s="19">
        <f>18.3+6.7</f>
        <v>25</v>
      </c>
      <c r="E45" s="11">
        <f>$C45/$B45</f>
        <v>0.66261808367071517</v>
      </c>
      <c r="F45" s="11">
        <f>$D45/$B45</f>
        <v>0.33738191632928477</v>
      </c>
      <c r="G45" s="21">
        <v>109192</v>
      </c>
      <c r="H45" s="5">
        <v>4</v>
      </c>
      <c r="I45" s="28" t="s">
        <v>27</v>
      </c>
    </row>
    <row r="46" spans="1:9" ht="18" thickTop="1" thickBot="1" x14ac:dyDescent="0.5">
      <c r="A46" s="8" t="s">
        <v>10</v>
      </c>
      <c r="B46" s="30">
        <v>73.8</v>
      </c>
      <c r="C46" s="10">
        <f>$B46-$D46</f>
        <v>48</v>
      </c>
      <c r="D46" s="19">
        <f>13.4+5.5+6.9</f>
        <v>25.799999999999997</v>
      </c>
      <c r="E46" s="11">
        <f>$C46/$B46</f>
        <v>0.65040650406504064</v>
      </c>
      <c r="F46" s="11">
        <f>$D46/$B46</f>
        <v>0.34959349593495931</v>
      </c>
      <c r="G46" s="21">
        <v>117189</v>
      </c>
      <c r="H46" s="5">
        <v>8</v>
      </c>
      <c r="I46" s="28" t="s">
        <v>27</v>
      </c>
    </row>
    <row r="47" spans="1:9" ht="18" thickTop="1" thickBot="1" x14ac:dyDescent="0.5">
      <c r="A47" s="8" t="s">
        <v>7</v>
      </c>
      <c r="B47" s="30">
        <v>73.599999999999994</v>
      </c>
      <c r="C47" s="10">
        <f>$B47-$D47</f>
        <v>46.599999999999994</v>
      </c>
      <c r="D47" s="16">
        <f>19.7+3.9+3.4</f>
        <v>26.999999999999996</v>
      </c>
      <c r="E47" s="11">
        <f>$C47/$B47</f>
        <v>0.63315217391304346</v>
      </c>
      <c r="F47" s="11">
        <f>$D47/$B47</f>
        <v>0.36684782608695649</v>
      </c>
      <c r="G47" s="21">
        <v>120579</v>
      </c>
      <c r="H47" s="5">
        <v>9</v>
      </c>
      <c r="I47" s="28" t="s">
        <v>27</v>
      </c>
    </row>
    <row r="48" spans="1:9" ht="18" thickTop="1" thickBot="1" x14ac:dyDescent="0.5">
      <c r="A48" s="8" t="s">
        <v>16</v>
      </c>
      <c r="B48" s="30">
        <v>73.5</v>
      </c>
      <c r="C48" s="10">
        <f>$B48-$D48</f>
        <v>41.4</v>
      </c>
      <c r="D48" s="19">
        <f>9.7+18.5+3.9</f>
        <v>32.1</v>
      </c>
      <c r="E48" s="11">
        <f>$C48/$B48</f>
        <v>0.56326530612244896</v>
      </c>
      <c r="F48" s="11">
        <f>$D48/$B48</f>
        <v>0.43673469387755104</v>
      </c>
      <c r="G48" s="21">
        <v>107808</v>
      </c>
      <c r="H48" s="5">
        <v>5</v>
      </c>
      <c r="I48" s="28" t="s">
        <v>27</v>
      </c>
    </row>
    <row r="49" spans="1:9" ht="18" thickTop="1" thickBot="1" x14ac:dyDescent="0.5">
      <c r="A49" s="13" t="s">
        <v>9</v>
      </c>
      <c r="B49" s="30">
        <v>69.5</v>
      </c>
      <c r="C49" s="10">
        <f>$B49-$D49</f>
        <v>45.599999999999994</v>
      </c>
      <c r="D49" s="18">
        <f>14.5+7.3+2.1</f>
        <v>23.900000000000002</v>
      </c>
      <c r="E49" s="14">
        <f>$C49/$B49</f>
        <v>0.656115107913669</v>
      </c>
      <c r="F49" s="14">
        <f>$D49/$B49</f>
        <v>0.34388489208633094</v>
      </c>
      <c r="G49" s="15">
        <v>126106</v>
      </c>
      <c r="H49" s="6">
        <v>6</v>
      </c>
      <c r="I49" s="28" t="s">
        <v>27</v>
      </c>
    </row>
    <row r="50" spans="1:9" ht="18" thickTop="1" thickBot="1" x14ac:dyDescent="0.5">
      <c r="A50" s="8" t="s">
        <v>17</v>
      </c>
      <c r="B50" s="9">
        <v>68.3</v>
      </c>
      <c r="C50" s="10">
        <f>$B50-$D50</f>
        <v>43.099999999999994</v>
      </c>
      <c r="D50" s="16">
        <f>13.8+11.4</f>
        <v>25.200000000000003</v>
      </c>
      <c r="E50" s="17">
        <f>$C50/$B50</f>
        <v>0.63103953147877012</v>
      </c>
      <c r="F50" s="17">
        <f>$D50/$B50</f>
        <v>0.36896046852122993</v>
      </c>
      <c r="G50" s="21">
        <v>73474</v>
      </c>
      <c r="H50" s="4">
        <v>7</v>
      </c>
      <c r="I50" s="28" t="s">
        <v>27</v>
      </c>
    </row>
    <row r="51" spans="1:9" ht="18" thickTop="1" thickBot="1" x14ac:dyDescent="0.5">
      <c r="A51" s="8" t="s">
        <v>12</v>
      </c>
      <c r="B51" s="30">
        <v>66.7</v>
      </c>
      <c r="C51" s="10">
        <f>$B51-$D51</f>
        <v>47.9</v>
      </c>
      <c r="D51" s="19">
        <f>10.3+5.9+2.6</f>
        <v>18.800000000000004</v>
      </c>
      <c r="E51" s="11">
        <f>$C51/$B51</f>
        <v>0.71814092953523234</v>
      </c>
      <c r="F51" s="11">
        <f>$D51/$B51</f>
        <v>0.28185907046476766</v>
      </c>
      <c r="G51" s="21">
        <v>82405</v>
      </c>
      <c r="H51" s="5">
        <v>10</v>
      </c>
      <c r="I51" s="28" t="s">
        <v>27</v>
      </c>
    </row>
    <row r="52" spans="1:9" ht="18" thickTop="1" thickBot="1" x14ac:dyDescent="0.5">
      <c r="A52" s="8" t="s">
        <v>12</v>
      </c>
      <c r="B52" s="30">
        <v>81</v>
      </c>
      <c r="C52" s="10">
        <f>$B52-$D52</f>
        <v>38.4</v>
      </c>
      <c r="D52" s="19">
        <v>42.6</v>
      </c>
      <c r="E52" s="11">
        <f>$C52/$B52</f>
        <v>0.47407407407407404</v>
      </c>
      <c r="F52" s="11">
        <f>$D52/$B52</f>
        <v>0.52592592592592591</v>
      </c>
      <c r="G52" s="21">
        <v>116300</v>
      </c>
      <c r="H52" s="5">
        <v>4</v>
      </c>
      <c r="I52" s="28" t="s">
        <v>28</v>
      </c>
    </row>
    <row r="53" spans="1:9" ht="18" thickTop="1" thickBot="1" x14ac:dyDescent="0.5">
      <c r="A53" s="8" t="s">
        <v>16</v>
      </c>
      <c r="B53" s="30">
        <v>79</v>
      </c>
      <c r="C53" s="10">
        <f>$B53-$D53</f>
        <v>55.2</v>
      </c>
      <c r="D53" s="19">
        <v>23.8</v>
      </c>
      <c r="E53" s="11">
        <f>$C53/$B53</f>
        <v>0.69873417721518993</v>
      </c>
      <c r="F53" s="11">
        <f>$D53/$B53</f>
        <v>0.30126582278481012</v>
      </c>
      <c r="G53" s="21">
        <v>102086</v>
      </c>
      <c r="H53" s="5">
        <v>8</v>
      </c>
      <c r="I53" s="28" t="s">
        <v>28</v>
      </c>
    </row>
    <row r="54" spans="1:9" ht="18" thickTop="1" thickBot="1" x14ac:dyDescent="0.5">
      <c r="A54" s="8" t="s">
        <v>10</v>
      </c>
      <c r="B54" s="30">
        <v>78.099999999999994</v>
      </c>
      <c r="C54" s="10">
        <f>$B54-$D54</f>
        <v>48.3</v>
      </c>
      <c r="D54" s="19">
        <v>29.8</v>
      </c>
      <c r="E54" s="11">
        <f>$C54/$B54</f>
        <v>0.61843790012804101</v>
      </c>
      <c r="F54" s="11">
        <f>$D54/$B54</f>
        <v>0.38156209987195905</v>
      </c>
      <c r="G54" s="21">
        <v>129365</v>
      </c>
      <c r="H54" s="5">
        <v>7</v>
      </c>
      <c r="I54" s="28" t="s">
        <v>28</v>
      </c>
    </row>
    <row r="55" spans="1:9" ht="18" thickTop="1" thickBot="1" x14ac:dyDescent="0.5">
      <c r="A55" s="8" t="s">
        <v>11</v>
      </c>
      <c r="B55" s="30">
        <v>76.7</v>
      </c>
      <c r="C55" s="10">
        <f>$B55-$D55</f>
        <v>41.800000000000004</v>
      </c>
      <c r="D55" s="19">
        <v>34.9</v>
      </c>
      <c r="E55" s="11">
        <f>$C55/$B55</f>
        <v>0.54498044328552808</v>
      </c>
      <c r="F55" s="11">
        <f>$D55/$B55</f>
        <v>0.45501955671447192</v>
      </c>
      <c r="G55" s="22">
        <v>160063</v>
      </c>
      <c r="H55" s="5">
        <v>9</v>
      </c>
      <c r="I55" s="28" t="s">
        <v>28</v>
      </c>
    </row>
    <row r="56" spans="1:9" ht="18" thickTop="1" thickBot="1" x14ac:dyDescent="0.5">
      <c r="A56" s="8" t="s">
        <v>14</v>
      </c>
      <c r="B56" s="30">
        <v>76.599999999999994</v>
      </c>
      <c r="C56" s="10">
        <f>$B56-$D56</f>
        <v>44.999999999999993</v>
      </c>
      <c r="D56" s="19">
        <v>31.6</v>
      </c>
      <c r="E56" s="11">
        <f>$C56/$B56</f>
        <v>0.58746736292428192</v>
      </c>
      <c r="F56" s="11">
        <f>$D56/$B56</f>
        <v>0.41253263707571808</v>
      </c>
      <c r="G56" s="23">
        <v>133780</v>
      </c>
      <c r="H56" s="5">
        <v>2</v>
      </c>
      <c r="I56" s="28" t="s">
        <v>28</v>
      </c>
    </row>
    <row r="57" spans="1:9" ht="18" thickTop="1" thickBot="1" x14ac:dyDescent="0.5">
      <c r="A57" s="8" t="s">
        <v>9</v>
      </c>
      <c r="B57" s="30">
        <v>76.599999999999994</v>
      </c>
      <c r="C57" s="10">
        <f>$B57-$D57</f>
        <v>40.399999999999991</v>
      </c>
      <c r="D57" s="19">
        <f>36.2</f>
        <v>36.200000000000003</v>
      </c>
      <c r="E57" s="11">
        <f>$C57/$B57</f>
        <v>0.52741514360313313</v>
      </c>
      <c r="F57" s="11">
        <f>$D57/$B57</f>
        <v>0.47258485639686693</v>
      </c>
      <c r="G57" s="21">
        <v>133094</v>
      </c>
      <c r="H57" s="5">
        <v>10</v>
      </c>
      <c r="I57" s="28" t="s">
        <v>28</v>
      </c>
    </row>
    <row r="58" spans="1:9" ht="18" thickTop="1" thickBot="1" x14ac:dyDescent="0.5">
      <c r="A58" s="8" t="s">
        <v>15</v>
      </c>
      <c r="B58" s="30">
        <v>75.900000000000006</v>
      </c>
      <c r="C58" s="10">
        <f>$B58-$D58</f>
        <v>45.100000000000009</v>
      </c>
      <c r="D58" s="19">
        <v>30.8</v>
      </c>
      <c r="E58" s="11">
        <f>$C58/$B58</f>
        <v>0.59420289855072472</v>
      </c>
      <c r="F58" s="11">
        <f>$D58/$B58</f>
        <v>0.40579710144927533</v>
      </c>
      <c r="G58" s="21">
        <v>114105</v>
      </c>
      <c r="H58" s="5">
        <v>5</v>
      </c>
      <c r="I58" s="28" t="s">
        <v>28</v>
      </c>
    </row>
    <row r="59" spans="1:9" ht="18" thickTop="1" thickBot="1" x14ac:dyDescent="0.5">
      <c r="A59" s="13" t="s">
        <v>17</v>
      </c>
      <c r="B59" s="30">
        <v>75.2</v>
      </c>
      <c r="C59" s="10">
        <f>$B59-$D59</f>
        <v>55.6</v>
      </c>
      <c r="D59" s="18">
        <v>19.600000000000001</v>
      </c>
      <c r="E59" s="14">
        <f>$C59/$B59</f>
        <v>0.73936170212765961</v>
      </c>
      <c r="F59" s="14">
        <f>$D59/$B59</f>
        <v>0.26063829787234044</v>
      </c>
      <c r="G59" s="15">
        <v>100899</v>
      </c>
      <c r="H59" s="6">
        <v>1</v>
      </c>
      <c r="I59" s="28" t="s">
        <v>28</v>
      </c>
    </row>
    <row r="60" spans="1:9" ht="18" thickTop="1" thickBot="1" x14ac:dyDescent="0.5">
      <c r="A60" s="8" t="s">
        <v>7</v>
      </c>
      <c r="B60" s="30">
        <v>74.099999999999994</v>
      </c>
      <c r="C60" s="10">
        <f>$B60-$D60</f>
        <v>53.8</v>
      </c>
      <c r="D60" s="19">
        <v>20.3</v>
      </c>
      <c r="E60" s="17">
        <f>$C60/$B60</f>
        <v>0.72604588394062075</v>
      </c>
      <c r="F60" s="17">
        <f>$D60/$B60</f>
        <v>0.27395411605937925</v>
      </c>
      <c r="G60" s="21">
        <v>189284</v>
      </c>
      <c r="H60" s="4">
        <v>3</v>
      </c>
      <c r="I60" s="28" t="s">
        <v>28</v>
      </c>
    </row>
    <row r="61" spans="1:9" ht="18" thickTop="1" thickBot="1" x14ac:dyDescent="0.5">
      <c r="A61" s="8" t="s">
        <v>13</v>
      </c>
      <c r="B61" s="30">
        <v>74.099999999999994</v>
      </c>
      <c r="C61" s="10">
        <f>$B61-$D61</f>
        <v>53.099999999999994</v>
      </c>
      <c r="D61" s="19">
        <v>21</v>
      </c>
      <c r="E61" s="11">
        <f>$C61/$B61</f>
        <v>0.7165991902834008</v>
      </c>
      <c r="F61" s="11">
        <f>$D61/$B61</f>
        <v>0.2834008097165992</v>
      </c>
      <c r="G61" s="21">
        <v>138252</v>
      </c>
      <c r="H61" s="5">
        <v>6</v>
      </c>
      <c r="I61" s="28" t="s">
        <v>28</v>
      </c>
    </row>
    <row r="62" spans="1:9" ht="18" thickTop="1" thickBot="1" x14ac:dyDescent="0.5">
      <c r="A62" s="8" t="s">
        <v>12</v>
      </c>
      <c r="B62" s="34">
        <v>82.5</v>
      </c>
      <c r="C62" s="10">
        <f>$B62-$D62</f>
        <v>54</v>
      </c>
      <c r="D62" s="19">
        <f>15.6+8.6+4.3</f>
        <v>28.5</v>
      </c>
      <c r="E62" s="11">
        <f>$C62/$B62</f>
        <v>0.65454545454545454</v>
      </c>
      <c r="F62" s="11">
        <f>$D62/$B62</f>
        <v>0.34545454545454546</v>
      </c>
      <c r="G62" s="21">
        <v>147549</v>
      </c>
      <c r="H62" s="5">
        <v>3</v>
      </c>
      <c r="I62" s="28" t="s">
        <v>29</v>
      </c>
    </row>
    <row r="63" spans="1:9" ht="18" thickTop="1" thickBot="1" x14ac:dyDescent="0.5">
      <c r="A63" s="8" t="s">
        <v>7</v>
      </c>
      <c r="B63" s="34">
        <v>81.8</v>
      </c>
      <c r="C63" s="10">
        <f>$B63-$D63</f>
        <v>53.3</v>
      </c>
      <c r="D63" s="19">
        <f>15.1+13.4</f>
        <v>28.5</v>
      </c>
      <c r="E63" s="11">
        <f>$C63/$B63</f>
        <v>0.65158924205378976</v>
      </c>
      <c r="F63" s="11">
        <f>$D63/$B63</f>
        <v>0.34841075794621029</v>
      </c>
      <c r="G63" s="23">
        <v>156155</v>
      </c>
      <c r="H63" s="5">
        <v>1</v>
      </c>
      <c r="I63" s="28" t="s">
        <v>29</v>
      </c>
    </row>
    <row r="64" spans="1:9" ht="18" thickTop="1" thickBot="1" x14ac:dyDescent="0.5">
      <c r="A64" s="8" t="s">
        <v>9</v>
      </c>
      <c r="B64" s="34">
        <v>81.3</v>
      </c>
      <c r="C64" s="10">
        <f>$B64-$D64</f>
        <v>51.199999999999996</v>
      </c>
      <c r="D64" s="19">
        <f>23.1+6.9+0.1</f>
        <v>30.1</v>
      </c>
      <c r="E64" s="11">
        <f>$C64/$B64</f>
        <v>0.62976629766297665</v>
      </c>
      <c r="F64" s="11">
        <f>$D64/$B64</f>
        <v>0.37023370233702341</v>
      </c>
      <c r="G64" s="21">
        <v>124969</v>
      </c>
      <c r="H64" s="5">
        <v>6</v>
      </c>
      <c r="I64" s="28" t="s">
        <v>29</v>
      </c>
    </row>
    <row r="65" spans="1:9" ht="18" thickTop="1" thickBot="1" x14ac:dyDescent="0.5">
      <c r="A65" s="8" t="s">
        <v>10</v>
      </c>
      <c r="B65" s="34">
        <v>80.5</v>
      </c>
      <c r="C65" s="10">
        <f>$B65-$D65</f>
        <v>63.9</v>
      </c>
      <c r="D65" s="19">
        <f>11.2+5.4</f>
        <v>16.600000000000001</v>
      </c>
      <c r="E65" s="11">
        <f>$C65/$B65</f>
        <v>0.79378881987577643</v>
      </c>
      <c r="F65" s="11">
        <f>$D65/$B65</f>
        <v>0.20621118012422363</v>
      </c>
      <c r="G65" s="21">
        <v>128571</v>
      </c>
      <c r="H65" s="5">
        <v>5</v>
      </c>
      <c r="I65" s="28" t="s">
        <v>29</v>
      </c>
    </row>
    <row r="66" spans="1:9" ht="18" thickTop="1" thickBot="1" x14ac:dyDescent="0.5">
      <c r="A66" s="8" t="s">
        <v>13</v>
      </c>
      <c r="B66" s="34">
        <v>78.3</v>
      </c>
      <c r="C66" s="10">
        <f>$B66-$D66</f>
        <v>56.3</v>
      </c>
      <c r="D66" s="19">
        <f>7.2+17-2.2</f>
        <v>22</v>
      </c>
      <c r="E66" s="11">
        <f>$C66/$B66</f>
        <v>0.71902937420178803</v>
      </c>
      <c r="F66" s="11">
        <f>$D66/$B66</f>
        <v>0.28097062579821203</v>
      </c>
      <c r="G66" s="21">
        <v>142767</v>
      </c>
      <c r="H66" s="5">
        <v>2</v>
      </c>
      <c r="I66" s="28" t="s">
        <v>29</v>
      </c>
    </row>
    <row r="67" spans="1:9" ht="18" thickTop="1" thickBot="1" x14ac:dyDescent="0.5">
      <c r="A67" s="8" t="s">
        <v>18</v>
      </c>
      <c r="B67" s="34">
        <v>75.5</v>
      </c>
      <c r="C67" s="10">
        <f>$B67-$D67</f>
        <v>46.9</v>
      </c>
      <c r="D67" s="19">
        <f>8.2+6.9+13.5</f>
        <v>28.6</v>
      </c>
      <c r="E67" s="11">
        <f>$C67/$B67</f>
        <v>0.62119205298013247</v>
      </c>
      <c r="F67" s="11">
        <f>$D67/$B67</f>
        <v>0.37880794701986759</v>
      </c>
      <c r="G67" s="22">
        <v>47374</v>
      </c>
      <c r="H67" s="5">
        <v>10</v>
      </c>
      <c r="I67" s="28" t="s">
        <v>29</v>
      </c>
    </row>
    <row r="68" spans="1:9" ht="18" thickTop="1" thickBot="1" x14ac:dyDescent="0.5">
      <c r="A68" s="8" t="s">
        <v>11</v>
      </c>
      <c r="B68" s="34">
        <v>74.900000000000006</v>
      </c>
      <c r="C68" s="10">
        <f>$B68-$D68</f>
        <v>48.600000000000009</v>
      </c>
      <c r="D68" s="19">
        <f>20.8+4.1+1.4</f>
        <v>26.299999999999997</v>
      </c>
      <c r="E68" s="11">
        <f>$C68/$B68</f>
        <v>0.64886515353805085</v>
      </c>
      <c r="F68" s="11">
        <f>$D68/$B68</f>
        <v>0.3511348464619492</v>
      </c>
      <c r="G68" s="21">
        <v>152684</v>
      </c>
      <c r="H68" s="5">
        <v>7</v>
      </c>
      <c r="I68" s="28" t="s">
        <v>29</v>
      </c>
    </row>
    <row r="69" spans="1:9" ht="18" thickTop="1" thickBot="1" x14ac:dyDescent="0.5">
      <c r="A69" s="13" t="s">
        <v>15</v>
      </c>
      <c r="B69" s="34">
        <v>74.8</v>
      </c>
      <c r="C69" s="10">
        <f>$B69-$D69</f>
        <v>51.599999999999994</v>
      </c>
      <c r="D69" s="18">
        <f>6.9+14.3+2</f>
        <v>23.200000000000003</v>
      </c>
      <c r="E69" s="14">
        <f>$C69/$B69</f>
        <v>0.68983957219251335</v>
      </c>
      <c r="F69" s="14">
        <f>$D69/$B69</f>
        <v>0.3101604278074867</v>
      </c>
      <c r="G69" s="15">
        <v>76762</v>
      </c>
      <c r="H69" s="6">
        <v>8</v>
      </c>
      <c r="I69" s="28" t="s">
        <v>29</v>
      </c>
    </row>
    <row r="70" spans="1:9" ht="18" thickTop="1" thickBot="1" x14ac:dyDescent="0.5">
      <c r="A70" s="8" t="s">
        <v>14</v>
      </c>
      <c r="B70" s="34">
        <v>74.400000000000006</v>
      </c>
      <c r="C70" s="10">
        <f>$B70-$D70</f>
        <v>44.000000000000007</v>
      </c>
      <c r="D70" s="19">
        <f>7.7+20.2+2.5</f>
        <v>30.4</v>
      </c>
      <c r="E70" s="17">
        <f>$C70/$B70</f>
        <v>0.59139784946236562</v>
      </c>
      <c r="F70" s="17">
        <f>$D70/$B70</f>
        <v>0.40860215053763438</v>
      </c>
      <c r="G70" s="21">
        <v>63271</v>
      </c>
      <c r="H70" s="4">
        <v>9</v>
      </c>
      <c r="I70" s="28" t="s">
        <v>29</v>
      </c>
    </row>
    <row r="71" spans="1:9" ht="18" thickTop="1" thickBot="1" x14ac:dyDescent="0.5">
      <c r="A71" s="8" t="s">
        <v>17</v>
      </c>
      <c r="B71" s="34">
        <v>73.900000000000006</v>
      </c>
      <c r="C71" s="10">
        <f>$B71-$D71</f>
        <v>50.100000000000009</v>
      </c>
      <c r="D71" s="19">
        <f>6.4+17.4</f>
        <v>23.799999999999997</v>
      </c>
      <c r="E71" s="11">
        <f>$C71/$B71</f>
        <v>0.67794316644113672</v>
      </c>
      <c r="F71" s="11">
        <f>$D71/$B71</f>
        <v>0.32205683355886328</v>
      </c>
      <c r="G71" s="21">
        <v>95273</v>
      </c>
      <c r="H71" s="5">
        <v>4</v>
      </c>
      <c r="I71" s="28" t="s">
        <v>29</v>
      </c>
    </row>
    <row r="72" spans="1:9" ht="18" thickTop="1" thickBot="1" x14ac:dyDescent="0.5">
      <c r="A72" s="8" t="s">
        <v>12</v>
      </c>
      <c r="B72" s="34">
        <v>83.6</v>
      </c>
      <c r="C72" s="10">
        <f>$B72-$D72</f>
        <v>54.199999999999996</v>
      </c>
      <c r="D72" s="19">
        <f>12.1+17.2+0.1</f>
        <v>29.4</v>
      </c>
      <c r="E72" s="11">
        <f>$C72/$B72</f>
        <v>0.64832535885167464</v>
      </c>
      <c r="F72" s="11">
        <f>$D72/$B72</f>
        <v>0.35167464114832536</v>
      </c>
      <c r="G72" s="21">
        <v>151004</v>
      </c>
      <c r="H72" s="5">
        <v>3</v>
      </c>
      <c r="I72" s="28" t="s">
        <v>30</v>
      </c>
    </row>
    <row r="73" spans="1:9" ht="18" thickTop="1" thickBot="1" x14ac:dyDescent="0.5">
      <c r="A73" s="8" t="s">
        <v>15</v>
      </c>
      <c r="B73" s="34">
        <v>82.7</v>
      </c>
      <c r="C73" s="10">
        <f>$B73-$D73</f>
        <v>54.7</v>
      </c>
      <c r="D73" s="19">
        <f>14.9+12.6+0.5</f>
        <v>28</v>
      </c>
      <c r="E73" s="11">
        <f>$C73/$B73</f>
        <v>0.66142684401451024</v>
      </c>
      <c r="F73" s="11">
        <f>$D73/$B73</f>
        <v>0.3385731559854897</v>
      </c>
      <c r="G73" s="21">
        <v>130592</v>
      </c>
      <c r="H73" s="5">
        <v>1</v>
      </c>
      <c r="I73" s="28" t="s">
        <v>30</v>
      </c>
    </row>
    <row r="74" spans="1:9" ht="18" thickTop="1" thickBot="1" x14ac:dyDescent="0.5">
      <c r="A74" s="8" t="s">
        <v>7</v>
      </c>
      <c r="B74" s="34">
        <v>81.599999999999994</v>
      </c>
      <c r="C74" s="10">
        <f>$B74-$D74</f>
        <v>54.599999999999994</v>
      </c>
      <c r="D74" s="19">
        <f>19.5+11.5-4</f>
        <v>27</v>
      </c>
      <c r="E74" s="11">
        <f>$C74/$B74</f>
        <v>0.66911764705882348</v>
      </c>
      <c r="F74" s="11">
        <f>$D74/$B74</f>
        <v>0.33088235294117652</v>
      </c>
      <c r="G74" s="21">
        <v>151320</v>
      </c>
      <c r="H74" s="5">
        <v>2</v>
      </c>
      <c r="I74" s="28" t="s">
        <v>30</v>
      </c>
    </row>
    <row r="75" spans="1:9" ht="18" thickTop="1" thickBot="1" x14ac:dyDescent="0.5">
      <c r="A75" s="8" t="s">
        <v>10</v>
      </c>
      <c r="B75" s="34">
        <v>81.2</v>
      </c>
      <c r="C75" s="10">
        <f>$B75-$D75</f>
        <v>52.2</v>
      </c>
      <c r="D75" s="19">
        <f>3.8+14.4+10.8</f>
        <v>29</v>
      </c>
      <c r="E75" s="11">
        <f>$C75/$B75</f>
        <v>0.6428571428571429</v>
      </c>
      <c r="F75" s="11">
        <f>$D75/$B75</f>
        <v>0.35714285714285715</v>
      </c>
      <c r="G75" s="21">
        <v>132910</v>
      </c>
      <c r="H75" s="5">
        <v>4</v>
      </c>
      <c r="I75" s="28" t="s">
        <v>30</v>
      </c>
    </row>
    <row r="76" spans="1:9" ht="18" thickTop="1" thickBot="1" x14ac:dyDescent="0.5">
      <c r="A76" s="8" t="s">
        <v>9</v>
      </c>
      <c r="B76" s="34">
        <v>79.5</v>
      </c>
      <c r="C76" s="10">
        <f>$B76-$D76</f>
        <v>53</v>
      </c>
      <c r="D76" s="19">
        <f>14.2+9.1+3.2</f>
        <v>26.499999999999996</v>
      </c>
      <c r="E76" s="11">
        <f>$C76/$B76</f>
        <v>0.66666666666666663</v>
      </c>
      <c r="F76" s="11">
        <f>$D76/$B76</f>
        <v>0.33333333333333331</v>
      </c>
      <c r="G76" s="23">
        <v>108121</v>
      </c>
      <c r="H76" s="5">
        <v>6</v>
      </c>
      <c r="I76" s="28" t="s">
        <v>30</v>
      </c>
    </row>
    <row r="77" spans="1:9" ht="18" thickTop="1" thickBot="1" x14ac:dyDescent="0.5">
      <c r="A77" s="8" t="s">
        <v>17</v>
      </c>
      <c r="B77" s="34">
        <v>77.8</v>
      </c>
      <c r="C77" s="10">
        <f>$B77-$D77</f>
        <v>48.1</v>
      </c>
      <c r="D77" s="19">
        <f>11.1+16.2+2.4</f>
        <v>29.699999999999996</v>
      </c>
      <c r="E77" s="11">
        <f>$C77/$B77</f>
        <v>0.61825192802056561</v>
      </c>
      <c r="F77" s="11">
        <f>$D77/$B77</f>
        <v>0.38174807197943439</v>
      </c>
      <c r="G77" s="21">
        <v>71519</v>
      </c>
      <c r="H77" s="5">
        <v>5</v>
      </c>
      <c r="I77" s="28" t="s">
        <v>30</v>
      </c>
    </row>
    <row r="78" spans="1:9" ht="18" thickTop="1" thickBot="1" x14ac:dyDescent="0.5">
      <c r="A78" s="8" t="s">
        <v>18</v>
      </c>
      <c r="B78" s="34">
        <v>76.5</v>
      </c>
      <c r="C78" s="10">
        <f>$B78-$D78</f>
        <v>47.9</v>
      </c>
      <c r="D78" s="19">
        <f>19.1+8.8+0.7</f>
        <v>28.6</v>
      </c>
      <c r="E78" s="11">
        <f>$C78/$B78</f>
        <v>0.6261437908496732</v>
      </c>
      <c r="F78" s="11">
        <f>$D78/$B78</f>
        <v>0.3738562091503268</v>
      </c>
      <c r="G78" s="23">
        <v>59073</v>
      </c>
      <c r="H78" s="5">
        <v>10</v>
      </c>
      <c r="I78" s="28" t="s">
        <v>30</v>
      </c>
    </row>
    <row r="79" spans="1:9" ht="18" thickTop="1" thickBot="1" x14ac:dyDescent="0.5">
      <c r="A79" s="13" t="s">
        <v>13</v>
      </c>
      <c r="B79" s="34">
        <v>75.3</v>
      </c>
      <c r="C79" s="10">
        <f>$B79-$D79</f>
        <v>47.6</v>
      </c>
      <c r="D79" s="18">
        <f>16.4+11.9-0.6</f>
        <v>27.699999999999996</v>
      </c>
      <c r="E79" s="14">
        <f>$C79/$B79</f>
        <v>0.63213811420982735</v>
      </c>
      <c r="F79" s="14">
        <f>$D79/$B79</f>
        <v>0.36786188579017259</v>
      </c>
      <c r="G79" s="24">
        <v>100068</v>
      </c>
      <c r="H79" s="6">
        <v>9</v>
      </c>
      <c r="I79" s="28" t="s">
        <v>30</v>
      </c>
    </row>
    <row r="80" spans="1:9" ht="18" thickTop="1" thickBot="1" x14ac:dyDescent="0.5">
      <c r="A80" s="8" t="s">
        <v>11</v>
      </c>
      <c r="B80" s="34">
        <v>74.7</v>
      </c>
      <c r="C80" s="10">
        <f>$B80-$D80</f>
        <v>38.1</v>
      </c>
      <c r="D80" s="19">
        <f>10+11.6+15</f>
        <v>36.6</v>
      </c>
      <c r="E80" s="17">
        <f>$C80/$B80</f>
        <v>0.51004016064257029</v>
      </c>
      <c r="F80" s="17">
        <f>$D80/$B80</f>
        <v>0.48995983935742971</v>
      </c>
      <c r="G80" s="22">
        <v>150738</v>
      </c>
      <c r="H80" s="4">
        <v>7</v>
      </c>
      <c r="I80" s="28" t="s">
        <v>30</v>
      </c>
    </row>
    <row r="81" spans="1:9" ht="18" thickTop="1" thickBot="1" x14ac:dyDescent="0.5">
      <c r="A81" s="8" t="s">
        <v>19</v>
      </c>
      <c r="B81" s="34">
        <v>74.400000000000006</v>
      </c>
      <c r="C81" s="10">
        <f>$B81-$D81</f>
        <v>33.300000000000004</v>
      </c>
      <c r="D81" s="19">
        <f>7.6+19.1+14.4</f>
        <v>41.1</v>
      </c>
      <c r="E81" s="11">
        <f>$C81/$B81</f>
        <v>0.44758064516129037</v>
      </c>
      <c r="F81" s="11">
        <f>$D81/$B81</f>
        <v>0.55241935483870963</v>
      </c>
      <c r="G81" s="21">
        <v>64201</v>
      </c>
      <c r="H81" s="5">
        <v>8</v>
      </c>
      <c r="I81" s="28" t="s">
        <v>30</v>
      </c>
    </row>
    <row r="82" spans="1:9" ht="18" thickTop="1" thickBot="1" x14ac:dyDescent="0.5">
      <c r="A82" s="8" t="s">
        <v>19</v>
      </c>
      <c r="B82" s="34">
        <v>84.4</v>
      </c>
      <c r="C82" s="10">
        <f>$B82-$D82</f>
        <v>45.800000000000011</v>
      </c>
      <c r="D82" s="19">
        <f>10.8+25.5+2.3</f>
        <v>38.599999999999994</v>
      </c>
      <c r="E82" s="11">
        <f>$C82/$B82</f>
        <v>0.54265402843601906</v>
      </c>
      <c r="F82" s="11">
        <f>$D82/$B82</f>
        <v>0.45734597156398094</v>
      </c>
      <c r="G82" s="21">
        <v>83996</v>
      </c>
      <c r="H82" s="5">
        <v>7</v>
      </c>
      <c r="I82" s="28" t="s">
        <v>31</v>
      </c>
    </row>
    <row r="83" spans="1:9" ht="18" thickTop="1" thickBot="1" x14ac:dyDescent="0.5">
      <c r="A83" s="8" t="s">
        <v>13</v>
      </c>
      <c r="B83" s="34">
        <v>83.8</v>
      </c>
      <c r="C83" s="10">
        <f>$B83-$D83</f>
        <v>50.099999999999994</v>
      </c>
      <c r="D83" s="19">
        <f>25.2+9.9-1.4</f>
        <v>33.700000000000003</v>
      </c>
      <c r="E83" s="11">
        <f>$C83/$B83</f>
        <v>0.59785202863961806</v>
      </c>
      <c r="F83" s="11">
        <f>$D83/$B83</f>
        <v>0.40214797136038188</v>
      </c>
      <c r="G83" s="21">
        <v>141180</v>
      </c>
      <c r="H83" s="5">
        <v>6</v>
      </c>
      <c r="I83" s="28" t="s">
        <v>31</v>
      </c>
    </row>
    <row r="84" spans="1:9" ht="18" thickTop="1" thickBot="1" x14ac:dyDescent="0.5">
      <c r="A84" s="8" t="s">
        <v>9</v>
      </c>
      <c r="B84" s="34">
        <v>83.5</v>
      </c>
      <c r="C84" s="10">
        <f>$B84-$D84</f>
        <v>37.9</v>
      </c>
      <c r="D84" s="19">
        <f>15.1+27.5+3</f>
        <v>45.6</v>
      </c>
      <c r="E84" s="11">
        <f>$C84/$B84</f>
        <v>0.45389221556886228</v>
      </c>
      <c r="F84" s="11">
        <f>$D84/$B84</f>
        <v>0.54610778443113772</v>
      </c>
      <c r="G84" s="49">
        <v>174241</v>
      </c>
      <c r="H84" s="5">
        <v>4</v>
      </c>
      <c r="I84" s="28" t="s">
        <v>31</v>
      </c>
    </row>
    <row r="85" spans="1:9" ht="18" thickTop="1" thickBot="1" x14ac:dyDescent="0.5">
      <c r="A85" s="8" t="s">
        <v>18</v>
      </c>
      <c r="B85" s="34">
        <v>83.2</v>
      </c>
      <c r="C85" s="10">
        <f>$B85-$D85</f>
        <v>37</v>
      </c>
      <c r="D85" s="19">
        <f>17.8+16.1+12.3</f>
        <v>46.2</v>
      </c>
      <c r="E85" s="11">
        <f>$C85/$B85</f>
        <v>0.44471153846153844</v>
      </c>
      <c r="F85" s="11">
        <f>$D85/$B85</f>
        <v>0.55528846153846156</v>
      </c>
      <c r="G85" s="21">
        <v>98093</v>
      </c>
      <c r="H85" s="5">
        <v>9</v>
      </c>
      <c r="I85" s="28" t="s">
        <v>31</v>
      </c>
    </row>
    <row r="86" spans="1:9" ht="18" thickTop="1" thickBot="1" x14ac:dyDescent="0.5">
      <c r="A86" s="8" t="s">
        <v>15</v>
      </c>
      <c r="B86" s="34">
        <v>83.1</v>
      </c>
      <c r="C86" s="10">
        <f>$B86-$D86</f>
        <v>31.5</v>
      </c>
      <c r="D86" s="19">
        <f>18.3+21+12.3</f>
        <v>51.599999999999994</v>
      </c>
      <c r="E86" s="11">
        <f>$C86/$B86</f>
        <v>0.37906137184115524</v>
      </c>
      <c r="F86" s="11">
        <f>$D86/$B86</f>
        <v>0.62093862815884471</v>
      </c>
      <c r="G86" s="21">
        <v>95013</v>
      </c>
      <c r="H86" s="5">
        <v>1</v>
      </c>
      <c r="I86" s="28" t="s">
        <v>31</v>
      </c>
    </row>
    <row r="87" spans="1:9" ht="18" thickTop="1" thickBot="1" x14ac:dyDescent="0.5">
      <c r="A87" s="8" t="s">
        <v>17</v>
      </c>
      <c r="B87" s="34">
        <v>82.6</v>
      </c>
      <c r="C87" s="10">
        <f>$B87-$D87</f>
        <v>34.599999999999994</v>
      </c>
      <c r="D87" s="19">
        <f>21.3+22+4.7</f>
        <v>48</v>
      </c>
      <c r="E87" s="11">
        <f>$C87/$B87</f>
        <v>0.41888619854721548</v>
      </c>
      <c r="F87" s="11">
        <f>$D87/$B87</f>
        <v>0.58111380145278457</v>
      </c>
      <c r="G87" s="21">
        <v>87445</v>
      </c>
      <c r="H87" s="5">
        <v>2</v>
      </c>
      <c r="I87" s="28" t="s">
        <v>31</v>
      </c>
    </row>
    <row r="88" spans="1:9" ht="18" thickTop="1" thickBot="1" x14ac:dyDescent="0.5">
      <c r="A88" s="8" t="s">
        <v>12</v>
      </c>
      <c r="B88" s="34">
        <v>82.4</v>
      </c>
      <c r="C88" s="10">
        <f>$B88-$D88</f>
        <v>43.300000000000011</v>
      </c>
      <c r="D88" s="19">
        <f>20.3+15+3.8</f>
        <v>39.099999999999994</v>
      </c>
      <c r="E88" s="11">
        <f>$C88/$B88</f>
        <v>0.52548543689320404</v>
      </c>
      <c r="F88" s="11">
        <f>$D88/$B88</f>
        <v>0.47451456310679602</v>
      </c>
      <c r="G88" s="21">
        <v>152544</v>
      </c>
      <c r="H88" s="5">
        <v>3</v>
      </c>
      <c r="I88" s="28" t="s">
        <v>31</v>
      </c>
    </row>
    <row r="89" spans="1:9" ht="18" thickTop="1" thickBot="1" x14ac:dyDescent="0.5">
      <c r="A89" s="13" t="s">
        <v>10</v>
      </c>
      <c r="B89" s="34">
        <v>82.1</v>
      </c>
      <c r="C89" s="10">
        <f>$B89-$D89</f>
        <v>52.699999999999996</v>
      </c>
      <c r="D89" s="18">
        <f>19+17.4-7</f>
        <v>29.4</v>
      </c>
      <c r="E89" s="14">
        <f>$C89/$B89</f>
        <v>0.64190012180267964</v>
      </c>
      <c r="F89" s="14">
        <f>$D89/$B89</f>
        <v>0.35809987819732036</v>
      </c>
      <c r="G89" s="15">
        <v>149639</v>
      </c>
      <c r="H89" s="6">
        <v>5</v>
      </c>
      <c r="I89" s="28" t="s">
        <v>31</v>
      </c>
    </row>
    <row r="90" spans="1:9" ht="18" thickTop="1" thickBot="1" x14ac:dyDescent="0.5">
      <c r="A90" s="8" t="s">
        <v>11</v>
      </c>
      <c r="B90" s="34">
        <v>81.599999999999994</v>
      </c>
      <c r="C90" s="10">
        <f>$B90-$D90</f>
        <v>31.499999999999993</v>
      </c>
      <c r="D90" s="19">
        <f>13.9+10.9+25.3</f>
        <v>50.1</v>
      </c>
      <c r="E90" s="17">
        <f>$C90/$B90</f>
        <v>0.38602941176470584</v>
      </c>
      <c r="F90" s="17">
        <f>$D90/$B90</f>
        <v>0.61397058823529416</v>
      </c>
      <c r="G90" s="21">
        <v>175635</v>
      </c>
      <c r="H90" s="5">
        <v>8</v>
      </c>
      <c r="I90" s="28" t="s">
        <v>31</v>
      </c>
    </row>
    <row r="91" spans="1:9" ht="18" thickTop="1" thickBot="1" x14ac:dyDescent="0.5">
      <c r="A91" s="8" t="s">
        <v>20</v>
      </c>
      <c r="B91" s="34">
        <v>77</v>
      </c>
      <c r="C91" s="10">
        <f>$B91-$D91</f>
        <v>21.799999999999997</v>
      </c>
      <c r="D91" s="19">
        <f>19.1+14.8+21.3</f>
        <v>55.2</v>
      </c>
      <c r="E91" s="11">
        <f>$C91/$B91</f>
        <v>0.2831168831168831</v>
      </c>
      <c r="F91" s="11">
        <f>$D91/$B91</f>
        <v>0.7168831168831169</v>
      </c>
      <c r="G91" s="21">
        <v>63850</v>
      </c>
      <c r="H91" s="5">
        <v>10</v>
      </c>
      <c r="I91" s="28" t="s">
        <v>31</v>
      </c>
    </row>
    <row r="92" spans="1:9" ht="18" thickTop="1" thickBot="1" x14ac:dyDescent="0.5">
      <c r="A92" s="8" t="s">
        <v>9</v>
      </c>
      <c r="B92" s="34">
        <v>86.1</v>
      </c>
      <c r="C92" s="10">
        <f>$B92-$D92</f>
        <v>41.3</v>
      </c>
      <c r="D92" s="19">
        <f>22.2+19.4+3.2</f>
        <v>44.8</v>
      </c>
      <c r="E92" s="11">
        <f>$C92/$B92</f>
        <v>0.47967479674796748</v>
      </c>
      <c r="F92" s="11">
        <f>$D92/$B92</f>
        <v>0.52032520325203258</v>
      </c>
      <c r="G92" s="21">
        <v>167369</v>
      </c>
      <c r="H92" s="5">
        <v>3</v>
      </c>
      <c r="I92" s="28" t="s">
        <v>32</v>
      </c>
    </row>
    <row r="93" spans="1:9" ht="18" thickTop="1" thickBot="1" x14ac:dyDescent="0.5">
      <c r="A93" s="8" t="s">
        <v>13</v>
      </c>
      <c r="B93" s="34">
        <v>84.6</v>
      </c>
      <c r="C93" s="10">
        <f>$B93-$D93</f>
        <v>43.3</v>
      </c>
      <c r="D93" s="19">
        <f>27.2+19.3-5.2</f>
        <v>41.3</v>
      </c>
      <c r="E93" s="11">
        <f>$C93/$B93</f>
        <v>0.51182033096926716</v>
      </c>
      <c r="F93" s="11">
        <f>$D93/$B93</f>
        <v>0.48817966903073284</v>
      </c>
      <c r="G93" s="21">
        <v>96341</v>
      </c>
      <c r="H93" s="5">
        <v>7</v>
      </c>
      <c r="I93" s="28" t="s">
        <v>32</v>
      </c>
    </row>
    <row r="94" spans="1:9" ht="18" thickTop="1" thickBot="1" x14ac:dyDescent="0.5">
      <c r="A94" s="8" t="s">
        <v>19</v>
      </c>
      <c r="B94" s="34">
        <v>83.8</v>
      </c>
      <c r="C94" s="10">
        <f>$B94-$D94</f>
        <v>41.1</v>
      </c>
      <c r="D94" s="19">
        <f>19.4+22.9+0.4</f>
        <v>42.699999999999996</v>
      </c>
      <c r="E94" s="11">
        <f>$C94/$B94</f>
        <v>0.49045346062052508</v>
      </c>
      <c r="F94" s="11">
        <f>$D94/$B94</f>
        <v>0.50954653937947492</v>
      </c>
      <c r="G94" s="21">
        <v>90695</v>
      </c>
      <c r="H94" s="5">
        <v>4</v>
      </c>
      <c r="I94" s="28" t="s">
        <v>32</v>
      </c>
    </row>
    <row r="95" spans="1:9" ht="18" thickTop="1" thickBot="1" x14ac:dyDescent="0.5">
      <c r="A95" s="8" t="s">
        <v>11</v>
      </c>
      <c r="B95" s="34">
        <v>83.3</v>
      </c>
      <c r="C95" s="10">
        <f>$B95-$D95</f>
        <v>41.9</v>
      </c>
      <c r="D95" s="19">
        <f>18.9+17.1+5.4</f>
        <v>41.4</v>
      </c>
      <c r="E95" s="11">
        <f>$C95/$B95</f>
        <v>0.50300120048019203</v>
      </c>
      <c r="F95" s="11">
        <f>$D95/$B95</f>
        <v>0.49699879951980791</v>
      </c>
      <c r="G95" s="21">
        <v>165101</v>
      </c>
      <c r="H95" s="5">
        <v>5</v>
      </c>
      <c r="I95" s="28" t="s">
        <v>32</v>
      </c>
    </row>
    <row r="96" spans="1:9" ht="18" thickTop="1" thickBot="1" x14ac:dyDescent="0.5">
      <c r="A96" s="8" t="s">
        <v>12</v>
      </c>
      <c r="B96" s="34">
        <v>83.1</v>
      </c>
      <c r="C96" s="10">
        <f>$B96-$D96</f>
        <v>49.199999999999996</v>
      </c>
      <c r="D96" s="19">
        <f>19.4+14.6-0.1</f>
        <v>33.9</v>
      </c>
      <c r="E96" s="11">
        <f>$C96/$B96</f>
        <v>0.59205776173285196</v>
      </c>
      <c r="F96" s="11">
        <f>$D96/$B96</f>
        <v>0.40794223826714804</v>
      </c>
      <c r="G96" s="21">
        <v>121091</v>
      </c>
      <c r="H96" s="5">
        <v>2</v>
      </c>
      <c r="I96" s="28" t="s">
        <v>32</v>
      </c>
    </row>
    <row r="97" spans="1:9" ht="18" thickTop="1" thickBot="1" x14ac:dyDescent="0.5">
      <c r="A97" s="8" t="s">
        <v>10</v>
      </c>
      <c r="B97" s="34">
        <v>81.099999999999994</v>
      </c>
      <c r="C97" s="10">
        <f>$B97-$D97</f>
        <v>40.099999999999994</v>
      </c>
      <c r="D97" s="19">
        <f>24.4+16.6</f>
        <v>41</v>
      </c>
      <c r="E97" s="11">
        <f>$C97/$B97</f>
        <v>0.49445129469790378</v>
      </c>
      <c r="F97" s="11">
        <f>$D97/$B97</f>
        <v>0.50554870530209617</v>
      </c>
      <c r="G97" s="21">
        <v>160159</v>
      </c>
      <c r="H97" s="5">
        <v>6</v>
      </c>
      <c r="I97" s="28" t="s">
        <v>32</v>
      </c>
    </row>
    <row r="98" spans="1:9" ht="18" thickTop="1" thickBot="1" x14ac:dyDescent="0.5">
      <c r="A98" s="8" t="s">
        <v>17</v>
      </c>
      <c r="B98" s="34">
        <v>80.8</v>
      </c>
      <c r="C98" s="10">
        <f>$B98-$D98</f>
        <v>45.2</v>
      </c>
      <c r="D98" s="19">
        <f>14.4+18.4+2.8</f>
        <v>35.599999999999994</v>
      </c>
      <c r="E98" s="11">
        <f>$C98/$B98</f>
        <v>0.55940594059405946</v>
      </c>
      <c r="F98" s="11">
        <f>$D98/$B98</f>
        <v>0.44059405940594054</v>
      </c>
      <c r="G98" s="21">
        <v>90206</v>
      </c>
      <c r="H98" s="5">
        <v>1</v>
      </c>
      <c r="I98" s="28" t="s">
        <v>32</v>
      </c>
    </row>
    <row r="99" spans="1:9" ht="18" thickTop="1" thickBot="1" x14ac:dyDescent="0.5">
      <c r="A99" s="13" t="s">
        <v>20</v>
      </c>
      <c r="B99" s="34">
        <v>79.3</v>
      </c>
      <c r="C99" s="10">
        <f>$B99-$D99</f>
        <v>35.299999999999997</v>
      </c>
      <c r="D99" s="18">
        <f>14.3+19.4+10.3</f>
        <v>44</v>
      </c>
      <c r="E99" s="14">
        <f>$C99/$B99</f>
        <v>0.44514501891551073</v>
      </c>
      <c r="F99" s="14">
        <f>$D99/$B99</f>
        <v>0.55485498108448927</v>
      </c>
      <c r="G99" s="15">
        <v>113326</v>
      </c>
      <c r="H99" s="5">
        <v>8</v>
      </c>
      <c r="I99" s="28" t="s">
        <v>32</v>
      </c>
    </row>
    <row r="100" spans="1:9" ht="18" thickTop="1" thickBot="1" x14ac:dyDescent="0.5">
      <c r="A100" s="9" t="s">
        <v>18</v>
      </c>
      <c r="B100" s="34">
        <v>79.3</v>
      </c>
      <c r="C100" s="10">
        <f>$B100-$D100</f>
        <v>32.5</v>
      </c>
      <c r="D100" s="19">
        <f>13.6+4.3+18.5+10.4</f>
        <v>46.8</v>
      </c>
      <c r="E100" s="14">
        <f>$C100/$B100</f>
        <v>0.4098360655737705</v>
      </c>
      <c r="F100" s="14">
        <f>$D100/$B100</f>
        <v>0.5901639344262295</v>
      </c>
      <c r="G100" s="21">
        <v>77321</v>
      </c>
      <c r="H100" s="5">
        <v>10</v>
      </c>
      <c r="I100" s="28" t="s">
        <v>32</v>
      </c>
    </row>
    <row r="101" spans="1:9" ht="18" thickTop="1" thickBot="1" x14ac:dyDescent="0.5">
      <c r="A101" s="9" t="s">
        <v>15</v>
      </c>
      <c r="B101" s="34">
        <v>75.900000000000006</v>
      </c>
      <c r="C101" s="10">
        <f>$B101-$D101</f>
        <v>44.300000000000004</v>
      </c>
      <c r="D101" s="19">
        <f>11.8+17.3+2.5</f>
        <v>31.6</v>
      </c>
      <c r="E101" s="14">
        <f>$C101/$B101</f>
        <v>0.5836627140974967</v>
      </c>
      <c r="F101" s="14">
        <f>$D101/$B101</f>
        <v>0.4163372859025033</v>
      </c>
      <c r="G101" s="21">
        <v>66360</v>
      </c>
      <c r="H101" s="5">
        <v>9</v>
      </c>
      <c r="I101" s="28" t="s">
        <v>32</v>
      </c>
    </row>
    <row r="102" spans="1:9" ht="18" thickTop="1" thickBot="1" x14ac:dyDescent="0.5">
      <c r="A102" s="35" t="s">
        <v>44</v>
      </c>
      <c r="B102" s="35">
        <v>86.4</v>
      </c>
      <c r="C102" s="10">
        <f>$B102-$D102</f>
        <v>41.800000000000004</v>
      </c>
      <c r="D102" s="55">
        <f>35.1+9.5</f>
        <v>44.6</v>
      </c>
      <c r="E102" s="14">
        <f>$C102/$B102</f>
        <v>0.48379629629629634</v>
      </c>
      <c r="F102" s="14">
        <f>$D102/$B102</f>
        <v>0.51620370370370372</v>
      </c>
      <c r="G102" s="38">
        <v>114964</v>
      </c>
      <c r="H102" s="40">
        <v>4</v>
      </c>
      <c r="I102" s="28" t="s">
        <v>33</v>
      </c>
    </row>
    <row r="103" spans="1:9" ht="18" thickTop="1" thickBot="1" x14ac:dyDescent="0.5">
      <c r="A103" s="35" t="s">
        <v>53</v>
      </c>
      <c r="B103" s="35">
        <v>85</v>
      </c>
      <c r="C103" s="10">
        <f>$B103-$D103</f>
        <v>47</v>
      </c>
      <c r="D103" s="55">
        <f>9.4+28.6</f>
        <v>38</v>
      </c>
      <c r="E103" s="14">
        <f>$C103/$B103</f>
        <v>0.55294117647058827</v>
      </c>
      <c r="F103" s="14">
        <f>$D103/$B103</f>
        <v>0.44705882352941179</v>
      </c>
      <c r="G103" s="37">
        <v>159272</v>
      </c>
      <c r="H103" s="41">
        <v>2</v>
      </c>
      <c r="I103" s="28" t="s">
        <v>33</v>
      </c>
    </row>
    <row r="104" spans="1:9" ht="18" thickTop="1" thickBot="1" x14ac:dyDescent="0.5">
      <c r="A104" s="35" t="s">
        <v>54</v>
      </c>
      <c r="B104" s="35">
        <v>84.9</v>
      </c>
      <c r="C104" s="10">
        <f>$B104-$D104</f>
        <v>46.400000000000006</v>
      </c>
      <c r="D104">
        <f>20.3+18.2</f>
        <v>38.5</v>
      </c>
      <c r="E104" s="14">
        <f>$C104/$B104</f>
        <v>0.54652532391048292</v>
      </c>
      <c r="F104" s="14">
        <f>$D104/$B104</f>
        <v>0.45347467608951703</v>
      </c>
      <c r="G104" s="36">
        <v>156893</v>
      </c>
      <c r="H104" s="40">
        <v>3</v>
      </c>
      <c r="I104" s="28" t="s">
        <v>33</v>
      </c>
    </row>
    <row r="105" spans="1:9" ht="18" thickTop="1" thickBot="1" x14ac:dyDescent="0.5">
      <c r="A105" s="35" t="s">
        <v>11</v>
      </c>
      <c r="B105" s="35">
        <v>84</v>
      </c>
      <c r="C105" s="10">
        <f>$B105-$D105</f>
        <v>47</v>
      </c>
      <c r="D105">
        <f>15.7+21.3</f>
        <v>37</v>
      </c>
      <c r="E105" s="14">
        <f>$C105/$B105</f>
        <v>0.55952380952380953</v>
      </c>
      <c r="F105" s="14">
        <f>$D105/$B105</f>
        <v>0.44047619047619047</v>
      </c>
      <c r="G105" s="39">
        <v>112647</v>
      </c>
      <c r="H105" s="41">
        <v>7</v>
      </c>
      <c r="I105" s="28" t="s">
        <v>33</v>
      </c>
    </row>
    <row r="106" spans="1:9" ht="18" thickTop="1" thickBot="1" x14ac:dyDescent="0.5">
      <c r="A106" s="35" t="s">
        <v>9</v>
      </c>
      <c r="B106" s="35">
        <v>82.5</v>
      </c>
      <c r="C106" s="10">
        <f>$B106-$D106</f>
        <v>46.9</v>
      </c>
      <c r="D106">
        <f>12.9+22.7</f>
        <v>35.6</v>
      </c>
      <c r="E106" s="14">
        <f>$C106/$B106</f>
        <v>0.56848484848484848</v>
      </c>
      <c r="F106" s="14">
        <f>$D106/$B106</f>
        <v>0.43151515151515152</v>
      </c>
      <c r="G106" s="38">
        <v>124201</v>
      </c>
      <c r="H106" s="40">
        <v>5</v>
      </c>
      <c r="I106" s="28" t="s">
        <v>33</v>
      </c>
    </row>
    <row r="107" spans="1:9" ht="18" thickTop="1" thickBot="1" x14ac:dyDescent="0.5">
      <c r="A107" s="35" t="s">
        <v>13</v>
      </c>
      <c r="B107" s="35">
        <v>81.8</v>
      </c>
      <c r="C107" s="10">
        <f>$B107-$D107</f>
        <v>46.3</v>
      </c>
      <c r="D107">
        <f>16.9+18.6</f>
        <v>35.5</v>
      </c>
      <c r="E107" s="14">
        <f>$C107/$B107</f>
        <v>0.56601466992665039</v>
      </c>
      <c r="F107" s="14">
        <f>$D107/$B107</f>
        <v>0.43398533007334966</v>
      </c>
      <c r="G107" s="38">
        <v>102949</v>
      </c>
      <c r="H107" s="41">
        <v>9</v>
      </c>
      <c r="I107" s="28" t="s">
        <v>33</v>
      </c>
    </row>
    <row r="108" spans="1:9" ht="18" thickTop="1" thickBot="1" x14ac:dyDescent="0.5">
      <c r="A108" s="35" t="s">
        <v>42</v>
      </c>
      <c r="B108" s="35">
        <v>81.7</v>
      </c>
      <c r="C108" s="10">
        <f>$B108-$D108</f>
        <v>44.600000000000009</v>
      </c>
      <c r="D108">
        <f>14.2+22.9</f>
        <v>37.099999999999994</v>
      </c>
      <c r="E108" s="14">
        <f>$C108/$B108</f>
        <v>0.54589963280293763</v>
      </c>
      <c r="F108" s="14">
        <f>$D108/$B108</f>
        <v>0.45410036719706232</v>
      </c>
      <c r="G108" s="36">
        <v>138945</v>
      </c>
      <c r="H108" s="40">
        <v>1</v>
      </c>
      <c r="I108" s="28" t="s">
        <v>33</v>
      </c>
    </row>
    <row r="109" spans="1:9" ht="18" thickTop="1" thickBot="1" x14ac:dyDescent="0.5">
      <c r="A109" s="35" t="s">
        <v>40</v>
      </c>
      <c r="B109" s="35">
        <v>80.8</v>
      </c>
      <c r="C109" s="10">
        <f>$B109-$D109</f>
        <v>38.799999999999997</v>
      </c>
      <c r="D109">
        <f>24.2+17.8</f>
        <v>42</v>
      </c>
      <c r="E109" s="14">
        <f>$C109/$B109</f>
        <v>0.48019801980198018</v>
      </c>
      <c r="F109" s="14">
        <f>$D109/$B109</f>
        <v>0.51980198019801982</v>
      </c>
      <c r="G109" s="36">
        <v>80793</v>
      </c>
      <c r="H109" s="41">
        <v>6</v>
      </c>
      <c r="I109" s="28" t="s">
        <v>33</v>
      </c>
    </row>
    <row r="110" spans="1:9" ht="18" thickTop="1" thickBot="1" x14ac:dyDescent="0.5">
      <c r="A110" s="35" t="s">
        <v>12</v>
      </c>
      <c r="B110" s="35">
        <v>76.7</v>
      </c>
      <c r="C110" s="10">
        <f>$B110-$D110</f>
        <v>47.7</v>
      </c>
      <c r="D110">
        <f>14.5+14.5</f>
        <v>29</v>
      </c>
      <c r="E110" s="14">
        <f>$C110/$B110</f>
        <v>0.62190352020860495</v>
      </c>
      <c r="F110" s="14">
        <f>$D110/$B110</f>
        <v>0.37809647979139505</v>
      </c>
      <c r="G110" s="36">
        <v>101483</v>
      </c>
      <c r="H110" s="41">
        <v>10</v>
      </c>
      <c r="I110" s="28" t="s">
        <v>33</v>
      </c>
    </row>
    <row r="111" spans="1:9" ht="18" thickTop="1" thickBot="1" x14ac:dyDescent="0.5">
      <c r="A111" s="35" t="s">
        <v>43</v>
      </c>
      <c r="B111" s="35">
        <v>76.599999999999994</v>
      </c>
      <c r="C111" s="10">
        <f>$B111-$D111</f>
        <v>44.3</v>
      </c>
      <c r="D111">
        <f>14.4+17.9</f>
        <v>32.299999999999997</v>
      </c>
      <c r="E111" s="14">
        <f>$C111/$B111</f>
        <v>0.57832898172323766</v>
      </c>
      <c r="F111" s="14">
        <f>$D111/$B111</f>
        <v>0.4216710182767624</v>
      </c>
      <c r="G111" s="36">
        <v>57764</v>
      </c>
      <c r="H111" s="40">
        <v>8</v>
      </c>
      <c r="I111" s="28" t="s">
        <v>33</v>
      </c>
    </row>
    <row r="112" spans="1:9" ht="18" thickTop="1" thickBot="1" x14ac:dyDescent="0.5">
      <c r="A112" s="35" t="s">
        <v>55</v>
      </c>
      <c r="B112" s="35">
        <v>88.9</v>
      </c>
      <c r="C112" s="10">
        <f>$B112-$D112</f>
        <v>38.600000000000009</v>
      </c>
      <c r="D112" s="55">
        <f>22.4+27.9</f>
        <v>50.3</v>
      </c>
      <c r="E112" s="14">
        <f>$C112/$B112</f>
        <v>0.4341957255343083</v>
      </c>
      <c r="F112" s="14">
        <f>$D112/$B112</f>
        <v>0.5658042744656917</v>
      </c>
      <c r="G112" s="38">
        <v>103936</v>
      </c>
      <c r="H112" s="41">
        <v>6</v>
      </c>
      <c r="I112" s="28" t="s">
        <v>34</v>
      </c>
    </row>
    <row r="113" spans="1:9" ht="18" thickTop="1" thickBot="1" x14ac:dyDescent="0.5">
      <c r="A113" s="35" t="s">
        <v>51</v>
      </c>
      <c r="B113" s="35">
        <v>88.8</v>
      </c>
      <c r="C113" s="10">
        <f>$B113-$D113</f>
        <v>43.399999999999991</v>
      </c>
      <c r="D113" s="55">
        <f>25.3+20.1</f>
        <v>45.400000000000006</v>
      </c>
      <c r="E113" s="14">
        <f>$C113/$B113</f>
        <v>0.48873873873873863</v>
      </c>
      <c r="F113" s="14">
        <f>$D113/$B113</f>
        <v>0.51126126126126137</v>
      </c>
      <c r="G113" s="38">
        <v>121397</v>
      </c>
      <c r="H113" s="41">
        <v>9</v>
      </c>
      <c r="I113" s="28" t="s">
        <v>34</v>
      </c>
    </row>
    <row r="114" spans="1:9" ht="18" thickTop="1" thickBot="1" x14ac:dyDescent="0.5">
      <c r="A114" s="35" t="s">
        <v>39</v>
      </c>
      <c r="B114" s="35">
        <v>86.7</v>
      </c>
      <c r="C114" s="10">
        <f>$B114-$D114</f>
        <v>51.5</v>
      </c>
      <c r="D114">
        <f>23+12.2</f>
        <v>35.200000000000003</v>
      </c>
      <c r="E114" s="14">
        <f>$C114/$B114</f>
        <v>0.59400230680507493</v>
      </c>
      <c r="F114" s="14">
        <f>$D114/$B114</f>
        <v>0.40599769319492507</v>
      </c>
      <c r="G114" s="38">
        <v>142068</v>
      </c>
      <c r="H114" s="41">
        <v>2</v>
      </c>
      <c r="I114" s="28" t="s">
        <v>34</v>
      </c>
    </row>
    <row r="115" spans="1:9" ht="18" thickTop="1" thickBot="1" x14ac:dyDescent="0.5">
      <c r="A115" s="35" t="s">
        <v>40</v>
      </c>
      <c r="B115" s="35">
        <v>86.3</v>
      </c>
      <c r="C115" s="10">
        <f>$B115-$D115</f>
        <v>41.599999999999994</v>
      </c>
      <c r="D115">
        <f>29.2+15.5</f>
        <v>44.7</v>
      </c>
      <c r="E115" s="14">
        <f>$C115/$B115</f>
        <v>0.48203939745075314</v>
      </c>
      <c r="F115" s="14">
        <f>$D115/$B115</f>
        <v>0.51796060254924692</v>
      </c>
      <c r="G115" s="36">
        <v>80793</v>
      </c>
      <c r="H115" s="41">
        <v>7</v>
      </c>
      <c r="I115" s="28" t="s">
        <v>34</v>
      </c>
    </row>
    <row r="116" spans="1:9" ht="18" thickTop="1" thickBot="1" x14ac:dyDescent="0.5">
      <c r="A116" s="35" t="s">
        <v>7</v>
      </c>
      <c r="B116" s="35">
        <v>85</v>
      </c>
      <c r="C116" s="10">
        <f>$B116-$D116</f>
        <v>48.1</v>
      </c>
      <c r="D116" s="55">
        <f>22.9+18.1-4.1</f>
        <v>36.9</v>
      </c>
      <c r="E116" s="14">
        <f>$C116/$B116</f>
        <v>0.5658823529411765</v>
      </c>
      <c r="F116" s="14">
        <f>$D116/$B116</f>
        <v>0.4341176470588235</v>
      </c>
      <c r="G116" s="38">
        <v>91097</v>
      </c>
      <c r="H116" s="41">
        <v>4</v>
      </c>
      <c r="I116" s="28" t="s">
        <v>34</v>
      </c>
    </row>
    <row r="117" spans="1:9" ht="18" thickTop="1" thickBot="1" x14ac:dyDescent="0.5">
      <c r="A117" s="35" t="s">
        <v>56</v>
      </c>
      <c r="B117" s="35">
        <v>84.9</v>
      </c>
      <c r="C117" s="10">
        <f>$B117-$D117</f>
        <v>39.900000000000006</v>
      </c>
      <c r="D117" s="55">
        <f>28.6+16.4</f>
        <v>45</v>
      </c>
      <c r="E117" s="14">
        <f>$C117/$B117</f>
        <v>0.46996466431095407</v>
      </c>
      <c r="F117" s="14">
        <f>$D117/$B117</f>
        <v>0.53003533568904593</v>
      </c>
      <c r="G117" s="38">
        <v>137641</v>
      </c>
      <c r="H117" s="41">
        <v>5</v>
      </c>
      <c r="I117" s="28" t="s">
        <v>34</v>
      </c>
    </row>
    <row r="118" spans="1:9" ht="18" thickTop="1" thickBot="1" x14ac:dyDescent="0.5">
      <c r="A118" s="35" t="s">
        <v>42</v>
      </c>
      <c r="B118" s="35">
        <v>83.6</v>
      </c>
      <c r="C118" s="10">
        <f>$B118-$D118</f>
        <v>43.3</v>
      </c>
      <c r="D118">
        <f>25.4+14.9</f>
        <v>40.299999999999997</v>
      </c>
      <c r="E118" s="14">
        <f>$C118/$B118</f>
        <v>0.51794258373205737</v>
      </c>
      <c r="F118" s="14">
        <f>$D118/$B118</f>
        <v>0.48205741626794257</v>
      </c>
      <c r="G118" s="36">
        <v>130469</v>
      </c>
      <c r="H118" s="41">
        <v>1</v>
      </c>
      <c r="I118" s="28" t="s">
        <v>34</v>
      </c>
    </row>
    <row r="119" spans="1:9" ht="18" thickTop="1" thickBot="1" x14ac:dyDescent="0.5">
      <c r="A119" s="35" t="s">
        <v>13</v>
      </c>
      <c r="B119" s="35">
        <v>81.5</v>
      </c>
      <c r="C119" s="10">
        <f>$B119-$D119</f>
        <v>45</v>
      </c>
      <c r="D119">
        <f>21.5+15</f>
        <v>36.5</v>
      </c>
      <c r="E119" s="14">
        <f>$C119/$B119</f>
        <v>0.55214723926380371</v>
      </c>
      <c r="F119" s="14">
        <f>$D119/$B119</f>
        <v>0.44785276073619634</v>
      </c>
      <c r="G119" s="36">
        <v>70503</v>
      </c>
      <c r="H119" s="41">
        <v>3</v>
      </c>
      <c r="I119" s="28" t="s">
        <v>34</v>
      </c>
    </row>
    <row r="120" spans="1:9" ht="18" thickTop="1" thickBot="1" x14ac:dyDescent="0.5">
      <c r="A120" s="35" t="s">
        <v>10</v>
      </c>
      <c r="B120" s="35">
        <v>81.2</v>
      </c>
      <c r="C120" s="10">
        <f>$B120-$D120</f>
        <v>39.300000000000004</v>
      </c>
      <c r="D120">
        <f>22.9+19</f>
        <v>41.9</v>
      </c>
      <c r="E120" s="14">
        <f>$C120/$B120</f>
        <v>0.48399014778325128</v>
      </c>
      <c r="F120" s="14">
        <f>$D120/$B120</f>
        <v>0.51600985221674878</v>
      </c>
      <c r="G120" s="38">
        <v>132634</v>
      </c>
      <c r="H120" s="41">
        <v>8</v>
      </c>
      <c r="I120" s="28" t="s">
        <v>34</v>
      </c>
    </row>
    <row r="121" spans="1:9" ht="18" thickTop="1" thickBot="1" x14ac:dyDescent="0.5">
      <c r="A121" s="35" t="s">
        <v>57</v>
      </c>
      <c r="B121" s="35">
        <v>78.900000000000006</v>
      </c>
      <c r="C121" s="10">
        <f>$B121-$D121</f>
        <v>46.100000000000009</v>
      </c>
      <c r="D121" s="55">
        <f>16.9+15.9</f>
        <v>32.799999999999997</v>
      </c>
      <c r="E121" s="14">
        <f>$C121/$B121</f>
        <v>0.58428390367553873</v>
      </c>
      <c r="F121" s="14">
        <f>$D121/$B121</f>
        <v>0.41571609632446127</v>
      </c>
      <c r="G121" s="39">
        <v>74910</v>
      </c>
      <c r="H121" s="41">
        <v>10</v>
      </c>
      <c r="I121" s="28" t="s">
        <v>34</v>
      </c>
    </row>
    <row r="122" spans="1:9" ht="18" thickTop="1" thickBot="1" x14ac:dyDescent="0.5">
      <c r="A122" s="35" t="s">
        <v>44</v>
      </c>
      <c r="B122" s="35">
        <v>90.4</v>
      </c>
      <c r="C122" s="10">
        <f>$B122-$D122</f>
        <v>44.2</v>
      </c>
      <c r="D122" s="55">
        <f>26.9+19.3</f>
        <v>46.2</v>
      </c>
      <c r="E122" s="14">
        <f>$C122/$B122</f>
        <v>0.48893805309734512</v>
      </c>
      <c r="F122" s="14">
        <f>$D122/$B122</f>
        <v>0.51106194690265483</v>
      </c>
      <c r="G122" s="38">
        <v>107545</v>
      </c>
      <c r="H122" s="41">
        <v>6</v>
      </c>
      <c r="I122" s="28" t="s">
        <v>35</v>
      </c>
    </row>
    <row r="123" spans="1:9" ht="18" thickTop="1" thickBot="1" x14ac:dyDescent="0.5">
      <c r="A123" s="35" t="s">
        <v>58</v>
      </c>
      <c r="B123" s="35">
        <v>88.1</v>
      </c>
      <c r="C123" s="10">
        <f>$B123-$D123</f>
        <v>40.099999999999994</v>
      </c>
      <c r="D123" s="55">
        <f>29.4+18.6</f>
        <v>48</v>
      </c>
      <c r="E123" s="14">
        <f>$C123/$B123</f>
        <v>0.45516458569807033</v>
      </c>
      <c r="F123" s="14">
        <f>$D123/$B123</f>
        <v>0.54483541430192961</v>
      </c>
      <c r="G123" s="38">
        <v>103345</v>
      </c>
      <c r="H123" s="41">
        <v>3</v>
      </c>
      <c r="I123" s="28" t="s">
        <v>35</v>
      </c>
    </row>
    <row r="124" spans="1:9" ht="18" thickTop="1" thickBot="1" x14ac:dyDescent="0.5">
      <c r="A124" s="35" t="s">
        <v>9</v>
      </c>
      <c r="B124" s="35">
        <v>87.5</v>
      </c>
      <c r="C124" s="10">
        <f>$B124-$D124</f>
        <v>60</v>
      </c>
      <c r="D124" s="55">
        <f>18.2+9.3</f>
        <v>27.5</v>
      </c>
      <c r="E124" s="14">
        <f>$C124/$B124</f>
        <v>0.68571428571428572</v>
      </c>
      <c r="F124" s="14">
        <f>$D124/$B124</f>
        <v>0.31428571428571428</v>
      </c>
      <c r="G124" s="38">
        <v>129172</v>
      </c>
      <c r="H124" s="41">
        <v>5</v>
      </c>
      <c r="I124" s="28" t="s">
        <v>35</v>
      </c>
    </row>
    <row r="125" spans="1:9" ht="18" thickTop="1" thickBot="1" x14ac:dyDescent="0.5">
      <c r="A125" s="35" t="s">
        <v>56</v>
      </c>
      <c r="B125" s="35">
        <v>86.9</v>
      </c>
      <c r="C125" s="10">
        <f>$B125-$D125</f>
        <v>48.100000000000009</v>
      </c>
      <c r="D125">
        <f>26.3+12.5</f>
        <v>38.799999999999997</v>
      </c>
      <c r="E125" s="14">
        <f>$C125/$B125</f>
        <v>0.55350978135788265</v>
      </c>
      <c r="F125" s="14">
        <f>$D125/$B125</f>
        <v>0.4464902186421173</v>
      </c>
      <c r="G125" s="38">
        <v>159550</v>
      </c>
      <c r="H125" s="41">
        <v>2</v>
      </c>
      <c r="I125" s="28" t="s">
        <v>35</v>
      </c>
    </row>
    <row r="126" spans="1:9" ht="18" thickTop="1" thickBot="1" x14ac:dyDescent="0.5">
      <c r="A126" s="35" t="s">
        <v>7</v>
      </c>
      <c r="B126" s="35">
        <v>84.5</v>
      </c>
      <c r="C126" s="10">
        <f>$B126-$D126</f>
        <v>37.200000000000003</v>
      </c>
      <c r="D126">
        <f>24.7+22.6</f>
        <v>47.3</v>
      </c>
      <c r="E126" s="14">
        <f>$C126/$B126</f>
        <v>0.44023668639053259</v>
      </c>
      <c r="F126" s="14">
        <f>$D126/$B126</f>
        <v>0.55976331360946741</v>
      </c>
      <c r="G126" s="36">
        <v>86952</v>
      </c>
      <c r="H126" s="41">
        <v>4</v>
      </c>
      <c r="I126" s="28" t="s">
        <v>35</v>
      </c>
    </row>
    <row r="127" spans="1:9" ht="18" thickTop="1" thickBot="1" x14ac:dyDescent="0.5">
      <c r="A127" s="35" t="s">
        <v>46</v>
      </c>
      <c r="B127" s="35">
        <v>83.8</v>
      </c>
      <c r="C127" s="10">
        <f>$B127-$D127</f>
        <v>38.799999999999997</v>
      </c>
      <c r="D127" s="55">
        <f>21.4+0.3+23.3</f>
        <v>45</v>
      </c>
      <c r="E127" s="14">
        <f>$C127/$B127</f>
        <v>0.46300715990453462</v>
      </c>
      <c r="F127" s="14">
        <f>$D127/$B127</f>
        <v>0.53699284009546544</v>
      </c>
      <c r="G127" s="38">
        <v>100748</v>
      </c>
      <c r="H127" s="41">
        <v>9</v>
      </c>
      <c r="I127" s="28" t="s">
        <v>35</v>
      </c>
    </row>
    <row r="128" spans="1:9" ht="18" thickTop="1" thickBot="1" x14ac:dyDescent="0.5">
      <c r="A128" s="35" t="s">
        <v>13</v>
      </c>
      <c r="B128" s="35">
        <v>83.3</v>
      </c>
      <c r="C128" s="10">
        <f>$B128-$D128</f>
        <v>45.9</v>
      </c>
      <c r="D128" s="55">
        <f>23.3+14.1</f>
        <v>37.4</v>
      </c>
      <c r="E128" s="14">
        <f>$C128/$B128</f>
        <v>0.55102040816326536</v>
      </c>
      <c r="F128" s="14">
        <f>$D128/$B128</f>
        <v>0.44897959183673469</v>
      </c>
      <c r="G128" s="36">
        <v>90984</v>
      </c>
      <c r="H128" s="41">
        <v>10</v>
      </c>
      <c r="I128" s="28" t="s">
        <v>35</v>
      </c>
    </row>
    <row r="129" spans="1:9" ht="18" thickTop="1" thickBot="1" x14ac:dyDescent="0.5">
      <c r="A129" s="35" t="s">
        <v>42</v>
      </c>
      <c r="B129" s="35">
        <v>82</v>
      </c>
      <c r="C129" s="10">
        <f>$B129-$D129</f>
        <v>44.3</v>
      </c>
      <c r="D129">
        <f>18.6+19.1</f>
        <v>37.700000000000003</v>
      </c>
      <c r="E129" s="14">
        <f>$C129/$B129</f>
        <v>0.54024390243902431</v>
      </c>
      <c r="F129" s="14">
        <f>$D129/$B129</f>
        <v>0.45975609756097563</v>
      </c>
      <c r="G129" s="37">
        <v>85365</v>
      </c>
      <c r="H129" s="41">
        <v>7</v>
      </c>
      <c r="I129" s="28" t="s">
        <v>35</v>
      </c>
    </row>
    <row r="130" spans="1:9" ht="18" thickTop="1" thickBot="1" x14ac:dyDescent="0.5">
      <c r="A130" s="35" t="s">
        <v>11</v>
      </c>
      <c r="B130" s="35">
        <v>81.8</v>
      </c>
      <c r="C130" s="10">
        <f>$B130-$D130</f>
        <v>45.7</v>
      </c>
      <c r="D130">
        <f>22.9+13.2</f>
        <v>36.099999999999994</v>
      </c>
      <c r="E130" s="14">
        <f>$C130/$B130</f>
        <v>0.55867970660146704</v>
      </c>
      <c r="F130" s="14">
        <f>$D130/$B130</f>
        <v>0.44132029339853296</v>
      </c>
      <c r="G130" s="38">
        <v>141586</v>
      </c>
      <c r="H130" s="41">
        <v>8</v>
      </c>
      <c r="I130" s="28" t="s">
        <v>35</v>
      </c>
    </row>
    <row r="131" spans="1:9" ht="18" thickTop="1" thickBot="1" x14ac:dyDescent="0.5">
      <c r="A131" s="35" t="s">
        <v>47</v>
      </c>
      <c r="B131" s="35">
        <v>81.099999999999994</v>
      </c>
      <c r="C131" s="10">
        <f>$B131-$D131</f>
        <v>48.699999999999996</v>
      </c>
      <c r="D131" s="55">
        <f>16.9+15.5</f>
        <v>32.4</v>
      </c>
      <c r="E131" s="14">
        <f>$C131/$B131</f>
        <v>0.6004932182490752</v>
      </c>
      <c r="F131" s="14">
        <f>$D131/$B131</f>
        <v>0.3995067817509248</v>
      </c>
      <c r="G131" s="38">
        <v>90015</v>
      </c>
      <c r="H131" s="41">
        <v>1</v>
      </c>
      <c r="I131" s="28" t="s">
        <v>35</v>
      </c>
    </row>
    <row r="132" spans="1:9" ht="18" thickTop="1" thickBot="1" x14ac:dyDescent="0.5">
      <c r="A132" s="35" t="s">
        <v>44</v>
      </c>
      <c r="B132" s="35">
        <v>90.7</v>
      </c>
      <c r="C132" s="10">
        <f>$B132-$D132</f>
        <v>48.600000000000009</v>
      </c>
      <c r="D132" s="55">
        <f>23.7+18.4</f>
        <v>42.099999999999994</v>
      </c>
      <c r="E132" s="14">
        <f>$C132/$B132</f>
        <v>0.53583241455347308</v>
      </c>
      <c r="F132" s="14">
        <f>$D132/$B132</f>
        <v>0.46416758544652692</v>
      </c>
      <c r="G132" s="38">
        <v>114866</v>
      </c>
      <c r="H132" s="41">
        <v>3</v>
      </c>
      <c r="I132" s="28" t="s">
        <v>36</v>
      </c>
    </row>
    <row r="133" spans="1:9" ht="18" thickTop="1" thickBot="1" x14ac:dyDescent="0.5">
      <c r="A133" s="35" t="s">
        <v>56</v>
      </c>
      <c r="B133" s="35">
        <v>89.3</v>
      </c>
      <c r="C133" s="10">
        <f>$B133-$D133</f>
        <v>40.799999999999997</v>
      </c>
      <c r="D133" s="55">
        <f>27.1+21.4</f>
        <v>48.5</v>
      </c>
      <c r="E133" s="14">
        <f>$C133/$B133</f>
        <v>0.45688689809630456</v>
      </c>
      <c r="F133" s="14">
        <f>$D133/$B133</f>
        <v>0.54311310190369544</v>
      </c>
      <c r="G133" s="36">
        <v>142592</v>
      </c>
      <c r="H133" s="41">
        <v>2</v>
      </c>
      <c r="I133" s="28" t="s">
        <v>36</v>
      </c>
    </row>
    <row r="134" spans="1:9" ht="18" thickTop="1" thickBot="1" x14ac:dyDescent="0.5">
      <c r="A134" s="35" t="s">
        <v>46</v>
      </c>
      <c r="B134" s="35">
        <v>87.5</v>
      </c>
      <c r="C134" s="10">
        <f>$B134-$D134</f>
        <v>45.7</v>
      </c>
      <c r="D134">
        <f>3.4+23.4+15</f>
        <v>41.8</v>
      </c>
      <c r="E134" s="14">
        <f>$C134/$B134</f>
        <v>0.52228571428571435</v>
      </c>
      <c r="F134" s="14">
        <f>$D134/$B134</f>
        <v>0.4777142857142857</v>
      </c>
      <c r="G134" s="36">
        <v>150708</v>
      </c>
      <c r="H134" s="41">
        <v>6</v>
      </c>
      <c r="I134" s="28" t="s">
        <v>36</v>
      </c>
    </row>
    <row r="135" spans="1:9" ht="18" thickTop="1" thickBot="1" x14ac:dyDescent="0.5">
      <c r="A135" s="35" t="s">
        <v>13</v>
      </c>
      <c r="B135" s="35">
        <v>87.4</v>
      </c>
      <c r="C135" s="10">
        <f>$B135-$D135</f>
        <v>42.000000000000007</v>
      </c>
      <c r="D135">
        <f>26.2+19.2</f>
        <v>45.4</v>
      </c>
      <c r="E135" s="14">
        <f>$C135/$B135</f>
        <v>0.48054919908466825</v>
      </c>
      <c r="F135" s="14">
        <f>$D135/$B135</f>
        <v>0.5194508009153318</v>
      </c>
      <c r="G135" s="38">
        <v>80341</v>
      </c>
      <c r="H135" s="41">
        <v>4</v>
      </c>
      <c r="I135" s="28" t="s">
        <v>36</v>
      </c>
    </row>
    <row r="136" spans="1:9" ht="18" thickTop="1" thickBot="1" x14ac:dyDescent="0.5">
      <c r="A136" s="35" t="s">
        <v>42</v>
      </c>
      <c r="B136" s="35">
        <v>86.4</v>
      </c>
      <c r="C136" s="10">
        <f>$B136-$D136</f>
        <v>44.500000000000007</v>
      </c>
      <c r="D136" s="55">
        <f>15.5+16.8+9.6</f>
        <v>41.9</v>
      </c>
      <c r="E136" s="14">
        <f>$C136/$B136</f>
        <v>0.51504629629629639</v>
      </c>
      <c r="F136" s="14">
        <f>$D136/$B136</f>
        <v>0.48495370370370366</v>
      </c>
      <c r="G136" s="38">
        <v>73099</v>
      </c>
      <c r="H136" s="41">
        <v>10</v>
      </c>
      <c r="I136" s="28" t="s">
        <v>36</v>
      </c>
    </row>
    <row r="137" spans="1:9" ht="18" thickTop="1" thickBot="1" x14ac:dyDescent="0.5">
      <c r="A137" s="35" t="s">
        <v>47</v>
      </c>
      <c r="B137" s="35">
        <v>85.6</v>
      </c>
      <c r="C137" s="10">
        <f>$B137-$D137</f>
        <v>51.899999999999991</v>
      </c>
      <c r="D137">
        <f>13+18.7+2</f>
        <v>33.700000000000003</v>
      </c>
      <c r="E137" s="14">
        <f>$C137/$B137</f>
        <v>0.60630841121495316</v>
      </c>
      <c r="F137" s="14">
        <f>$D137/$B137</f>
        <v>0.39369158878504679</v>
      </c>
      <c r="G137" s="38">
        <v>96864</v>
      </c>
      <c r="H137" s="41">
        <v>1</v>
      </c>
      <c r="I137" s="28" t="s">
        <v>36</v>
      </c>
    </row>
    <row r="138" spans="1:9" ht="18" thickTop="1" thickBot="1" x14ac:dyDescent="0.5">
      <c r="A138" s="35" t="s">
        <v>9</v>
      </c>
      <c r="B138" s="35">
        <v>83.3</v>
      </c>
      <c r="C138" s="10">
        <f>$B138-$D138</f>
        <v>52.099999999999994</v>
      </c>
      <c r="D138" s="55">
        <f>14.9+16.3</f>
        <v>31.200000000000003</v>
      </c>
      <c r="E138" s="14">
        <f>$C138/$B138</f>
        <v>0.62545018007202879</v>
      </c>
      <c r="F138" s="14">
        <f>$D138/$B138</f>
        <v>0.37454981992797126</v>
      </c>
      <c r="G138" s="38">
        <v>121095</v>
      </c>
      <c r="H138" s="41">
        <v>5</v>
      </c>
      <c r="I138" s="28" t="s">
        <v>36</v>
      </c>
    </row>
    <row r="139" spans="1:9" ht="18" thickTop="1" thickBot="1" x14ac:dyDescent="0.5">
      <c r="A139" s="35" t="s">
        <v>48</v>
      </c>
      <c r="B139" s="35">
        <v>81.599999999999994</v>
      </c>
      <c r="C139" s="10">
        <f>$B139-$D139</f>
        <v>46.899999999999991</v>
      </c>
      <c r="D139" s="55">
        <f>19.4+15.3</f>
        <v>34.700000000000003</v>
      </c>
      <c r="E139" s="14">
        <f>$C139/$B139</f>
        <v>0.57475490196078427</v>
      </c>
      <c r="F139" s="14">
        <f>$D139/$B139</f>
        <v>0.42524509803921573</v>
      </c>
      <c r="G139" s="38">
        <v>57732</v>
      </c>
      <c r="H139" s="41">
        <v>9</v>
      </c>
      <c r="I139" s="28" t="s">
        <v>36</v>
      </c>
    </row>
    <row r="140" spans="1:9" ht="18" thickTop="1" thickBot="1" x14ac:dyDescent="0.5">
      <c r="A140" s="35" t="s">
        <v>11</v>
      </c>
      <c r="B140" s="35">
        <v>80.900000000000006</v>
      </c>
      <c r="C140" s="10">
        <f>$B140-$D140</f>
        <v>45.2</v>
      </c>
      <c r="D140" s="55">
        <f>19.8+18.8-2.9</f>
        <v>35.700000000000003</v>
      </c>
      <c r="E140" s="14">
        <f>$C140/$B140</f>
        <v>0.55871446229913468</v>
      </c>
      <c r="F140" s="14">
        <f>$D140/$B140</f>
        <v>0.44128553770086526</v>
      </c>
      <c r="G140" s="38">
        <v>132114</v>
      </c>
      <c r="H140" s="41">
        <v>7</v>
      </c>
      <c r="I140" s="28" t="s">
        <v>36</v>
      </c>
    </row>
    <row r="141" spans="1:9" ht="18" thickTop="1" thickBot="1" x14ac:dyDescent="0.5">
      <c r="A141" s="35" t="s">
        <v>7</v>
      </c>
      <c r="B141" s="35">
        <v>80.5</v>
      </c>
      <c r="C141" s="10">
        <f>$B141-$D141</f>
        <v>47.6</v>
      </c>
      <c r="D141" s="55">
        <f>18.1+8.4+6.4</f>
        <v>32.9</v>
      </c>
      <c r="E141" s="14">
        <f>$C141/$B141</f>
        <v>0.59130434782608698</v>
      </c>
      <c r="F141" s="14">
        <f>$D141/$B141</f>
        <v>0.40869565217391302</v>
      </c>
      <c r="G141" s="38">
        <v>64037</v>
      </c>
      <c r="H141" s="41">
        <v>8</v>
      </c>
      <c r="I141" s="28" t="s">
        <v>36</v>
      </c>
    </row>
    <row r="142" spans="1:9" ht="18" thickTop="1" thickBot="1" x14ac:dyDescent="0.5">
      <c r="A142" s="35" t="s">
        <v>10</v>
      </c>
      <c r="B142" s="35">
        <v>87</v>
      </c>
      <c r="C142" s="10">
        <f>$B142-$D142</f>
        <v>53.2</v>
      </c>
      <c r="D142">
        <f>16.8+18.5-1.5</f>
        <v>33.799999999999997</v>
      </c>
      <c r="E142" s="14">
        <f>$C142/$B142</f>
        <v>0.61149425287356329</v>
      </c>
      <c r="F142" s="14">
        <f>$D142/$B142</f>
        <v>0.38850574712643676</v>
      </c>
      <c r="G142" s="36">
        <v>154808</v>
      </c>
      <c r="H142" s="41">
        <v>2</v>
      </c>
      <c r="I142" s="28" t="s">
        <v>37</v>
      </c>
    </row>
    <row r="143" spans="1:9" ht="18" thickTop="1" thickBot="1" x14ac:dyDescent="0.5">
      <c r="A143" s="35" t="s">
        <v>44</v>
      </c>
      <c r="B143" s="35">
        <v>86.6</v>
      </c>
      <c r="C143" s="10">
        <f>$B143-$D143</f>
        <v>48.499999999999993</v>
      </c>
      <c r="D143" s="55">
        <f>26.1+12</f>
        <v>38.1</v>
      </c>
      <c r="E143" s="14">
        <f>$C143/$B143</f>
        <v>0.56004618937644335</v>
      </c>
      <c r="F143" s="14">
        <f>$D143/$B143</f>
        <v>0.43995381062355665</v>
      </c>
      <c r="G143" s="38">
        <v>126888</v>
      </c>
      <c r="H143" s="41">
        <v>1</v>
      </c>
      <c r="I143" s="28" t="s">
        <v>37</v>
      </c>
    </row>
    <row r="144" spans="1:9" ht="18" thickTop="1" thickBot="1" x14ac:dyDescent="0.5">
      <c r="A144" s="35" t="s">
        <v>47</v>
      </c>
      <c r="B144" s="35">
        <v>86.1</v>
      </c>
      <c r="C144" s="10">
        <f>$B144-$D144</f>
        <v>43.699999999999996</v>
      </c>
      <c r="D144">
        <f>18.9+18.5+5</f>
        <v>42.4</v>
      </c>
      <c r="E144" s="14">
        <f>$C144/$B144</f>
        <v>0.50754936120789773</v>
      </c>
      <c r="F144" s="14">
        <f>$D144/$B144</f>
        <v>0.49245063879210221</v>
      </c>
      <c r="G144" s="36">
        <v>98870</v>
      </c>
      <c r="H144" s="41">
        <v>3</v>
      </c>
      <c r="I144" s="28" t="s">
        <v>37</v>
      </c>
    </row>
    <row r="145" spans="1:9" ht="18" thickTop="1" thickBot="1" x14ac:dyDescent="0.5">
      <c r="A145" s="35" t="s">
        <v>49</v>
      </c>
      <c r="B145" s="35">
        <v>86</v>
      </c>
      <c r="C145" s="10">
        <f>$B145-$D145</f>
        <v>40.299999999999997</v>
      </c>
      <c r="D145">
        <f>4+21.9+19.8</f>
        <v>45.7</v>
      </c>
      <c r="E145" s="14">
        <f>$C145/$B145</f>
        <v>0.46860465116279065</v>
      </c>
      <c r="F145" s="14">
        <f>$D145/$B145</f>
        <v>0.53139534883720929</v>
      </c>
      <c r="G145" s="38">
        <v>76571</v>
      </c>
      <c r="H145" s="41">
        <v>6</v>
      </c>
      <c r="I145" s="28" t="s">
        <v>37</v>
      </c>
    </row>
    <row r="146" spans="1:9" ht="18" thickTop="1" thickBot="1" x14ac:dyDescent="0.5">
      <c r="A146" s="35" t="s">
        <v>51</v>
      </c>
      <c r="B146" s="35">
        <v>82.8</v>
      </c>
      <c r="C146" s="10">
        <f>$B146-$D146</f>
        <v>48.5</v>
      </c>
      <c r="D146" s="55">
        <f>22.3+10.5+1.5</f>
        <v>34.299999999999997</v>
      </c>
      <c r="E146" s="14">
        <f>$C146/$B146</f>
        <v>0.58574879227053145</v>
      </c>
      <c r="F146" s="14">
        <f>$D146/$B146</f>
        <v>0.41425120772946855</v>
      </c>
      <c r="G146" s="36">
        <v>110448</v>
      </c>
      <c r="H146" s="41">
        <v>10</v>
      </c>
      <c r="I146" s="28" t="s">
        <v>37</v>
      </c>
    </row>
    <row r="147" spans="1:9" ht="18" thickTop="1" thickBot="1" x14ac:dyDescent="0.5">
      <c r="A147" s="35" t="s">
        <v>48</v>
      </c>
      <c r="B147" s="35">
        <v>82.3</v>
      </c>
      <c r="C147" s="10">
        <f>$B147-$D147</f>
        <v>41.9</v>
      </c>
      <c r="D147">
        <f>20.4+17.1+2.9</f>
        <v>40.4</v>
      </c>
      <c r="E147" s="14">
        <f>$C147/$B147</f>
        <v>0.50911300121506686</v>
      </c>
      <c r="F147" s="14">
        <f>$D147/$B147</f>
        <v>0.49088699878493319</v>
      </c>
      <c r="G147" s="36">
        <v>70317</v>
      </c>
      <c r="H147" s="41">
        <v>8</v>
      </c>
      <c r="I147" s="28" t="s">
        <v>37</v>
      </c>
    </row>
    <row r="148" spans="1:9" ht="18" thickTop="1" thickBot="1" x14ac:dyDescent="0.5">
      <c r="A148" s="35" t="s">
        <v>52</v>
      </c>
      <c r="B148" s="35">
        <v>81.8</v>
      </c>
      <c r="C148" s="10">
        <f>$B148-$D148</f>
        <v>48.5</v>
      </c>
      <c r="D148">
        <f>20.3+13</f>
        <v>33.299999999999997</v>
      </c>
      <c r="E148" s="14">
        <f>$C148/$B148</f>
        <v>0.59290953545232272</v>
      </c>
      <c r="F148" s="14">
        <f>$D148/$B148</f>
        <v>0.40709046454767722</v>
      </c>
      <c r="G148" s="36">
        <v>101467</v>
      </c>
      <c r="H148" s="41">
        <v>7</v>
      </c>
      <c r="I148" s="28" t="s">
        <v>37</v>
      </c>
    </row>
    <row r="149" spans="1:9" ht="18" thickTop="1" thickBot="1" x14ac:dyDescent="0.5">
      <c r="A149" s="35" t="s">
        <v>59</v>
      </c>
      <c r="B149" s="35">
        <v>81.3</v>
      </c>
      <c r="C149" s="10">
        <f>$B149-$D149</f>
        <v>35.200000000000003</v>
      </c>
      <c r="D149">
        <f>13.7+19.4+13</f>
        <v>46.099999999999994</v>
      </c>
      <c r="E149" s="14">
        <f>$C149/$B149</f>
        <v>0.43296432964329651</v>
      </c>
      <c r="F149" s="14">
        <f>$D149/$B149</f>
        <v>0.56703567035670355</v>
      </c>
      <c r="G149" s="38">
        <v>119250</v>
      </c>
      <c r="H149" s="41">
        <v>5</v>
      </c>
      <c r="I149" s="28" t="s">
        <v>37</v>
      </c>
    </row>
    <row r="150" spans="1:9" ht="18" thickTop="1" thickBot="1" x14ac:dyDescent="0.5">
      <c r="A150" s="35" t="s">
        <v>56</v>
      </c>
      <c r="B150" s="35">
        <v>81.2</v>
      </c>
      <c r="C150" s="10">
        <f>$B150-$D150</f>
        <v>49.500000000000007</v>
      </c>
      <c r="D150" s="55">
        <f>10.7+7.4+16.7-3.1</f>
        <v>31.699999999999996</v>
      </c>
      <c r="E150" s="14">
        <f>$C150/$B150</f>
        <v>0.60960591133004938</v>
      </c>
      <c r="F150" s="14">
        <f>$D150/$B150</f>
        <v>0.39039408866995068</v>
      </c>
      <c r="G150" s="38">
        <v>91400</v>
      </c>
      <c r="H150" s="41">
        <v>9</v>
      </c>
      <c r="I150" s="28" t="s">
        <v>37</v>
      </c>
    </row>
    <row r="151" spans="1:9" ht="18" thickTop="1" thickBot="1" x14ac:dyDescent="0.5">
      <c r="A151" s="35" t="s">
        <v>10</v>
      </c>
      <c r="B151" s="35">
        <v>92.6</v>
      </c>
      <c r="C151" s="10">
        <f>$B151-$D151</f>
        <v>50.599999999999994</v>
      </c>
      <c r="D151" s="55">
        <v>42</v>
      </c>
      <c r="E151" s="14">
        <f>$C151/$B151</f>
        <v>0.54643628509719222</v>
      </c>
      <c r="F151" s="14">
        <f>$D151/$B151</f>
        <v>0.45356371490280778</v>
      </c>
      <c r="G151" s="36">
        <v>146295</v>
      </c>
      <c r="H151" s="41">
        <v>5</v>
      </c>
      <c r="I151" s="28" t="s">
        <v>38</v>
      </c>
    </row>
    <row r="152" spans="1:9" ht="18" thickTop="1" thickBot="1" x14ac:dyDescent="0.5">
      <c r="A152" s="35" t="s">
        <v>44</v>
      </c>
      <c r="B152" s="35">
        <v>87.5</v>
      </c>
      <c r="C152" s="10">
        <f>$B152-$D152</f>
        <v>46.6</v>
      </c>
      <c r="D152">
        <v>40.9</v>
      </c>
      <c r="E152" s="14">
        <f>$C152/$B152</f>
        <v>0.53257142857142858</v>
      </c>
      <c r="F152" s="14">
        <f>$D152/$B152</f>
        <v>0.46742857142857142</v>
      </c>
      <c r="G152" s="36">
        <v>150627</v>
      </c>
      <c r="H152" s="41">
        <v>1</v>
      </c>
      <c r="I152" s="28" t="s">
        <v>38</v>
      </c>
    </row>
    <row r="153" spans="1:9" ht="18" thickTop="1" thickBot="1" x14ac:dyDescent="0.5">
      <c r="A153" s="35" t="s">
        <v>41</v>
      </c>
      <c r="B153" s="35">
        <v>86.9</v>
      </c>
      <c r="C153" s="10">
        <f>$B153-$D153</f>
        <v>49.100000000000009</v>
      </c>
      <c r="D153" s="55">
        <f>17+19+1.8</f>
        <v>37.799999999999997</v>
      </c>
      <c r="E153" s="14">
        <f>$C153/$B153</f>
        <v>0.5650172612197929</v>
      </c>
      <c r="F153" s="14">
        <f>$D153/$B153</f>
        <v>0.4349827387802071</v>
      </c>
      <c r="G153" s="37">
        <v>127822</v>
      </c>
      <c r="H153" s="41">
        <v>3</v>
      </c>
      <c r="I153" s="28" t="s">
        <v>38</v>
      </c>
    </row>
    <row r="154" spans="1:9" ht="18" thickTop="1" thickBot="1" x14ac:dyDescent="0.5">
      <c r="A154" s="35" t="s">
        <v>42</v>
      </c>
      <c r="B154" s="35">
        <v>86.5</v>
      </c>
      <c r="C154" s="10">
        <f>$B154-$D154</f>
        <v>42.7</v>
      </c>
      <c r="D154" s="55">
        <v>43.8</v>
      </c>
      <c r="E154" s="14">
        <f>$C154/$B154</f>
        <v>0.49364161849710986</v>
      </c>
      <c r="F154" s="14">
        <f>$D154/$B154</f>
        <v>0.50635838150289014</v>
      </c>
      <c r="G154" s="36">
        <v>63231</v>
      </c>
      <c r="H154" s="41">
        <v>10</v>
      </c>
      <c r="I154" s="28" t="s">
        <v>38</v>
      </c>
    </row>
    <row r="155" spans="1:9" ht="18" thickTop="1" thickBot="1" x14ac:dyDescent="0.5">
      <c r="A155" s="35" t="s">
        <v>52</v>
      </c>
      <c r="B155" s="35">
        <v>84.4</v>
      </c>
      <c r="C155" s="10">
        <f>$B155-$D155</f>
        <v>38.200000000000003</v>
      </c>
      <c r="D155">
        <f>17.9+5.5+22.8</f>
        <v>46.2</v>
      </c>
      <c r="E155" s="14">
        <f>$C155/$B155</f>
        <v>0.45260663507109006</v>
      </c>
      <c r="F155" s="14">
        <f>$D155/$B155</f>
        <v>0.54739336492891</v>
      </c>
      <c r="G155" s="36">
        <v>107002</v>
      </c>
      <c r="H155" s="41">
        <v>4</v>
      </c>
      <c r="I155" s="28" t="s">
        <v>38</v>
      </c>
    </row>
    <row r="156" spans="1:9" ht="18" thickTop="1" thickBot="1" x14ac:dyDescent="0.5">
      <c r="A156" s="35" t="s">
        <v>11</v>
      </c>
      <c r="B156" s="35">
        <v>84</v>
      </c>
      <c r="C156" s="10">
        <f>$B156-$D156</f>
        <v>37.9</v>
      </c>
      <c r="D156" s="55">
        <f>17.8+14.8+13.5</f>
        <v>46.1</v>
      </c>
      <c r="E156" s="14">
        <f>$C156/$B156</f>
        <v>0.4511904761904762</v>
      </c>
      <c r="F156" s="14">
        <f>$D156/$B156</f>
        <v>0.54880952380952386</v>
      </c>
      <c r="G156" s="36">
        <v>176088</v>
      </c>
      <c r="H156" s="41">
        <v>2</v>
      </c>
      <c r="I156" s="28" t="s">
        <v>38</v>
      </c>
    </row>
    <row r="157" spans="1:9" ht="18" thickTop="1" thickBot="1" x14ac:dyDescent="0.5">
      <c r="A157" s="35" t="s">
        <v>45</v>
      </c>
      <c r="B157" s="35">
        <v>83.2</v>
      </c>
      <c r="C157" s="10">
        <f>$B157-$D157</f>
        <v>41.900000000000006</v>
      </c>
      <c r="D157">
        <f>23.1+18.2</f>
        <v>41.3</v>
      </c>
      <c r="E157" s="14">
        <f>$C157/$B157</f>
        <v>0.50360576923076927</v>
      </c>
      <c r="F157" s="14">
        <f>$D157/$B157</f>
        <v>0.49639423076923073</v>
      </c>
      <c r="G157" s="36">
        <v>74237</v>
      </c>
      <c r="H157" s="41">
        <v>6</v>
      </c>
      <c r="I157" s="28" t="s">
        <v>38</v>
      </c>
    </row>
    <row r="158" spans="1:9" ht="18" thickTop="1" thickBot="1" x14ac:dyDescent="0.5">
      <c r="A158" s="35" t="s">
        <v>9</v>
      </c>
      <c r="B158" s="35">
        <v>81.8</v>
      </c>
      <c r="C158" s="10">
        <f>$B158-$D158</f>
        <v>38.200000000000003</v>
      </c>
      <c r="D158">
        <f>21.9+5.5+16.2</f>
        <v>43.599999999999994</v>
      </c>
      <c r="E158" s="14">
        <f>$C158/$B158</f>
        <v>0.46699266503667486</v>
      </c>
      <c r="F158" s="14">
        <f>$D158/$B158</f>
        <v>0.53300733496332509</v>
      </c>
      <c r="G158" s="38">
        <v>118691</v>
      </c>
      <c r="H158" s="41">
        <v>8</v>
      </c>
      <c r="I158" s="28" t="s">
        <v>38</v>
      </c>
    </row>
    <row r="159" spans="1:9" ht="18" thickTop="1" thickBot="1" x14ac:dyDescent="0.5">
      <c r="A159" s="35" t="s">
        <v>47</v>
      </c>
      <c r="B159" s="35">
        <v>78.5</v>
      </c>
      <c r="C159" s="10">
        <f>$B159-$D159</f>
        <v>28.1</v>
      </c>
      <c r="D159">
        <f>21.3+11.9+9.8+7.4</f>
        <v>50.4</v>
      </c>
      <c r="E159" s="14">
        <f>$C159/$B159</f>
        <v>0.35796178343949048</v>
      </c>
      <c r="F159" s="14">
        <f>$D159/$B159</f>
        <v>0.64203821656050952</v>
      </c>
      <c r="G159" s="39">
        <v>55416</v>
      </c>
      <c r="H159" s="41">
        <v>9</v>
      </c>
      <c r="I159" s="28" t="s">
        <v>38</v>
      </c>
    </row>
  </sheetData>
  <sortState ref="A2:I159">
    <sortCondition descending="1" ref="I1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1"/>
  <sheetViews>
    <sheetView topLeftCell="A58" zoomScale="77" zoomScaleNormal="77" workbookViewId="0">
      <selection activeCell="D4" sqref="D4"/>
    </sheetView>
  </sheetViews>
  <sheetFormatPr defaultRowHeight="17" x14ac:dyDescent="0.45"/>
  <cols>
    <col min="1" max="1" width="15.5" bestFit="1" customWidth="1"/>
    <col min="3" max="4" width="13.75" bestFit="1" customWidth="1"/>
    <col min="5" max="6" width="18.58203125" bestFit="1" customWidth="1"/>
  </cols>
  <sheetData>
    <row r="1" spans="1:14" ht="17.5" thickBot="1" x14ac:dyDescent="0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21</v>
      </c>
      <c r="I1" s="25" t="s">
        <v>22</v>
      </c>
    </row>
    <row r="2" spans="1:14" ht="18" thickTop="1" thickBot="1" x14ac:dyDescent="0.5">
      <c r="A2" s="42" t="s">
        <v>50</v>
      </c>
      <c r="B2" s="35">
        <v>84.2</v>
      </c>
      <c r="C2" s="10">
        <f t="shared" ref="C2:C65" si="0">$B2-$D2</f>
        <v>84.2</v>
      </c>
      <c r="D2" s="44">
        <v>0</v>
      </c>
      <c r="E2" s="11">
        <f t="shared" ref="E2:E65" si="1">$C2/$B2</f>
        <v>1</v>
      </c>
      <c r="F2" s="11">
        <f t="shared" ref="F2:F65" si="2">$D2/$B2</f>
        <v>0</v>
      </c>
      <c r="G2" s="36">
        <v>75117</v>
      </c>
      <c r="H2" s="52">
        <v>4</v>
      </c>
      <c r="I2" s="28" t="s">
        <v>37</v>
      </c>
    </row>
    <row r="3" spans="1:14" ht="18" thickTop="1" thickBot="1" x14ac:dyDescent="0.5">
      <c r="A3" s="42" t="s">
        <v>50</v>
      </c>
      <c r="B3" s="35">
        <v>89.1</v>
      </c>
      <c r="C3" s="10">
        <f t="shared" si="0"/>
        <v>89.1</v>
      </c>
      <c r="D3" s="47">
        <v>0</v>
      </c>
      <c r="E3" s="11">
        <f t="shared" si="1"/>
        <v>1</v>
      </c>
      <c r="F3" s="11">
        <f t="shared" si="2"/>
        <v>0</v>
      </c>
      <c r="G3" s="36">
        <v>69351</v>
      </c>
      <c r="H3" s="41">
        <v>7</v>
      </c>
      <c r="I3" s="28" t="s">
        <v>38</v>
      </c>
      <c r="J3" s="3"/>
      <c r="K3" s="3"/>
      <c r="L3" s="3"/>
      <c r="M3" s="3"/>
      <c r="N3" s="3"/>
    </row>
    <row r="4" spans="1:14" ht="18" thickTop="1" thickBot="1" x14ac:dyDescent="0.5">
      <c r="A4" s="8" t="s">
        <v>10</v>
      </c>
      <c r="B4" s="34">
        <v>80.5</v>
      </c>
      <c r="C4" s="10">
        <f t="shared" si="0"/>
        <v>63.9</v>
      </c>
      <c r="D4" s="46">
        <f>11.2+5.4</f>
        <v>16.600000000000001</v>
      </c>
      <c r="E4" s="11">
        <f t="shared" si="1"/>
        <v>0.79378881987577643</v>
      </c>
      <c r="F4" s="11">
        <f t="shared" si="2"/>
        <v>0.20621118012422363</v>
      </c>
      <c r="G4" s="21">
        <v>128571</v>
      </c>
      <c r="H4" s="5">
        <v>5</v>
      </c>
      <c r="I4" s="28" t="s">
        <v>29</v>
      </c>
      <c r="J4" s="2"/>
      <c r="K4" s="2"/>
      <c r="L4" s="2"/>
      <c r="M4" s="2"/>
      <c r="N4" s="2"/>
    </row>
    <row r="5" spans="1:14" ht="18" thickTop="1" thickBot="1" x14ac:dyDescent="0.5">
      <c r="A5" s="8" t="s">
        <v>17</v>
      </c>
      <c r="B5" s="30">
        <v>75.2</v>
      </c>
      <c r="C5" s="10">
        <f t="shared" si="0"/>
        <v>55.6</v>
      </c>
      <c r="D5" s="46">
        <v>19.600000000000001</v>
      </c>
      <c r="E5" s="11">
        <f t="shared" si="1"/>
        <v>0.73936170212765961</v>
      </c>
      <c r="F5" s="11">
        <f t="shared" si="2"/>
        <v>0.26063829787234044</v>
      </c>
      <c r="G5" s="21">
        <v>100899</v>
      </c>
      <c r="H5" s="5">
        <v>1</v>
      </c>
      <c r="I5" s="28" t="s">
        <v>28</v>
      </c>
      <c r="J5" s="2"/>
      <c r="K5" s="2"/>
      <c r="L5" s="2"/>
      <c r="M5" s="2"/>
      <c r="N5" s="2"/>
    </row>
    <row r="6" spans="1:14" ht="18" thickTop="1" thickBot="1" x14ac:dyDescent="0.5">
      <c r="A6" s="8" t="s">
        <v>7</v>
      </c>
      <c r="B6" s="30">
        <v>74.099999999999994</v>
      </c>
      <c r="C6" s="10">
        <f t="shared" si="0"/>
        <v>53.8</v>
      </c>
      <c r="D6" s="46">
        <v>20.3</v>
      </c>
      <c r="E6" s="11">
        <f t="shared" si="1"/>
        <v>0.72604588394062075</v>
      </c>
      <c r="F6" s="11">
        <f t="shared" si="2"/>
        <v>0.27395411605937925</v>
      </c>
      <c r="G6" s="21">
        <v>189284</v>
      </c>
      <c r="H6" s="5">
        <v>3</v>
      </c>
      <c r="I6" s="28" t="s">
        <v>28</v>
      </c>
      <c r="J6" s="2"/>
      <c r="K6" s="2"/>
      <c r="L6" s="2"/>
      <c r="M6" s="2"/>
      <c r="N6" s="2"/>
    </row>
    <row r="7" spans="1:14" ht="18" thickTop="1" thickBot="1" x14ac:dyDescent="0.5">
      <c r="A7" s="8" t="s">
        <v>13</v>
      </c>
      <c r="B7" s="34">
        <v>78.3</v>
      </c>
      <c r="C7" s="10">
        <f t="shared" si="0"/>
        <v>56.3</v>
      </c>
      <c r="D7" s="46">
        <f>7.2+17-2.2</f>
        <v>22</v>
      </c>
      <c r="E7" s="11">
        <f t="shared" si="1"/>
        <v>0.71902937420178803</v>
      </c>
      <c r="F7" s="11">
        <f t="shared" si="2"/>
        <v>0.28097062579821203</v>
      </c>
      <c r="G7" s="21">
        <v>142767</v>
      </c>
      <c r="H7" s="5">
        <v>2</v>
      </c>
      <c r="I7" s="28" t="s">
        <v>29</v>
      </c>
      <c r="J7" s="2"/>
      <c r="K7" s="2"/>
      <c r="L7" s="2"/>
      <c r="M7" s="2"/>
      <c r="N7" s="2"/>
    </row>
    <row r="8" spans="1:14" ht="18" thickTop="1" thickBot="1" x14ac:dyDescent="0.5">
      <c r="A8" s="8" t="s">
        <v>12</v>
      </c>
      <c r="B8" s="30">
        <v>66.7</v>
      </c>
      <c r="C8" s="10">
        <f t="shared" si="0"/>
        <v>47.9</v>
      </c>
      <c r="D8" s="46">
        <f>10.3+5.9+2.6</f>
        <v>18.800000000000004</v>
      </c>
      <c r="E8" s="11">
        <f t="shared" si="1"/>
        <v>0.71814092953523234</v>
      </c>
      <c r="F8" s="11">
        <f t="shared" si="2"/>
        <v>0.28185907046476766</v>
      </c>
      <c r="G8" s="21">
        <v>82405</v>
      </c>
      <c r="H8" s="5">
        <v>10</v>
      </c>
      <c r="I8" s="28" t="s">
        <v>27</v>
      </c>
      <c r="J8" s="2"/>
      <c r="K8" s="2"/>
      <c r="L8" s="2"/>
      <c r="M8" s="2"/>
      <c r="N8" s="2"/>
    </row>
    <row r="9" spans="1:14" ht="18" thickTop="1" thickBot="1" x14ac:dyDescent="0.5">
      <c r="A9" s="8" t="s">
        <v>13</v>
      </c>
      <c r="B9" s="30">
        <v>74.099999999999994</v>
      </c>
      <c r="C9" s="10">
        <f t="shared" si="0"/>
        <v>53.099999999999994</v>
      </c>
      <c r="D9" s="46">
        <v>21</v>
      </c>
      <c r="E9" s="11">
        <f t="shared" si="1"/>
        <v>0.7165991902834008</v>
      </c>
      <c r="F9" s="11">
        <f t="shared" si="2"/>
        <v>0.2834008097165992</v>
      </c>
      <c r="G9" s="21">
        <v>138252</v>
      </c>
      <c r="H9" s="5">
        <v>6</v>
      </c>
      <c r="I9" s="28" t="s">
        <v>28</v>
      </c>
      <c r="J9" s="2"/>
      <c r="K9" s="2"/>
      <c r="L9" s="2"/>
      <c r="M9" s="2"/>
      <c r="N9" s="2"/>
    </row>
    <row r="10" spans="1:14" ht="18" thickTop="1" thickBot="1" x14ac:dyDescent="0.5">
      <c r="A10" s="8" t="s">
        <v>16</v>
      </c>
      <c r="B10" s="30">
        <v>79</v>
      </c>
      <c r="C10" s="10">
        <f t="shared" si="0"/>
        <v>55.2</v>
      </c>
      <c r="D10" s="46">
        <v>23.8</v>
      </c>
      <c r="E10" s="11">
        <f t="shared" si="1"/>
        <v>0.69873417721518993</v>
      </c>
      <c r="F10" s="11">
        <f t="shared" si="2"/>
        <v>0.30126582278481012</v>
      </c>
      <c r="G10" s="21">
        <v>102086</v>
      </c>
      <c r="H10" s="5">
        <v>8</v>
      </c>
      <c r="I10" s="28" t="s">
        <v>28</v>
      </c>
      <c r="J10" s="2"/>
      <c r="K10" s="2"/>
      <c r="L10" s="2"/>
      <c r="M10" s="2"/>
      <c r="N10" s="2"/>
    </row>
    <row r="11" spans="1:14" ht="18" thickTop="1" thickBot="1" x14ac:dyDescent="0.5">
      <c r="A11" s="13" t="s">
        <v>15</v>
      </c>
      <c r="B11" s="31">
        <v>77.099999999999994</v>
      </c>
      <c r="C11" s="32">
        <f t="shared" si="0"/>
        <v>53.599999999999994</v>
      </c>
      <c r="D11" s="18">
        <f>15.1+13-4.6</f>
        <v>23.5</v>
      </c>
      <c r="E11" s="14">
        <f t="shared" si="1"/>
        <v>0.69520103761348895</v>
      </c>
      <c r="F11" s="14">
        <f t="shared" si="2"/>
        <v>0.30479896238651105</v>
      </c>
      <c r="G11" s="15">
        <v>119610</v>
      </c>
      <c r="H11" s="33">
        <v>2</v>
      </c>
      <c r="I11" s="54" t="s">
        <v>27</v>
      </c>
      <c r="J11" s="2"/>
      <c r="K11" s="2"/>
      <c r="L11" s="2"/>
      <c r="M11" s="2"/>
      <c r="N11" s="2"/>
    </row>
    <row r="12" spans="1:14" ht="18" thickTop="1" thickBot="1" x14ac:dyDescent="0.5">
      <c r="A12" s="8" t="s">
        <v>17</v>
      </c>
      <c r="B12" s="30">
        <v>70.900000000000006</v>
      </c>
      <c r="C12" s="20">
        <f t="shared" si="0"/>
        <v>49</v>
      </c>
      <c r="D12" s="19">
        <f>9.8+9.4+2.7</f>
        <v>21.900000000000002</v>
      </c>
      <c r="E12" s="17">
        <f t="shared" si="1"/>
        <v>0.69111424541607891</v>
      </c>
      <c r="F12" s="17">
        <f t="shared" si="2"/>
        <v>0.30888575458392104</v>
      </c>
      <c r="G12" s="21">
        <v>85447</v>
      </c>
      <c r="H12" s="5">
        <v>10</v>
      </c>
      <c r="I12" s="27" t="s">
        <v>26</v>
      </c>
      <c r="J12" s="2"/>
      <c r="K12" s="2"/>
      <c r="L12" s="2"/>
      <c r="M12" s="2"/>
      <c r="N12" s="2"/>
    </row>
    <row r="13" spans="1:14" ht="18" thickTop="1" thickBot="1" x14ac:dyDescent="0.5">
      <c r="A13" s="8" t="s">
        <v>15</v>
      </c>
      <c r="B13" s="30">
        <v>78.3</v>
      </c>
      <c r="C13" s="10">
        <f t="shared" si="0"/>
        <v>54.099999999999994</v>
      </c>
      <c r="D13" s="19">
        <f>10.4+13.8</f>
        <v>24.200000000000003</v>
      </c>
      <c r="E13" s="11">
        <f t="shared" si="1"/>
        <v>0.69093231162196678</v>
      </c>
      <c r="F13" s="11">
        <f t="shared" si="2"/>
        <v>0.30906768837803328</v>
      </c>
      <c r="G13" s="21">
        <v>143185</v>
      </c>
      <c r="H13" s="5">
        <v>2</v>
      </c>
      <c r="I13" s="27" t="s">
        <v>26</v>
      </c>
      <c r="J13" s="1"/>
      <c r="K13" s="1"/>
      <c r="L13" s="1"/>
      <c r="M13" s="1"/>
      <c r="N13" s="1"/>
    </row>
    <row r="14" spans="1:14" ht="18" thickTop="1" thickBot="1" x14ac:dyDescent="0.5">
      <c r="A14" s="8" t="s">
        <v>15</v>
      </c>
      <c r="B14" s="34">
        <v>74.8</v>
      </c>
      <c r="C14" s="10">
        <f t="shared" si="0"/>
        <v>51.599999999999994</v>
      </c>
      <c r="D14" s="19">
        <f>6.9+14.3+2</f>
        <v>23.200000000000003</v>
      </c>
      <c r="E14" s="11">
        <f t="shared" si="1"/>
        <v>0.68983957219251335</v>
      </c>
      <c r="F14" s="11">
        <f t="shared" si="2"/>
        <v>0.3101604278074867</v>
      </c>
      <c r="G14" s="21">
        <v>76762</v>
      </c>
      <c r="H14" s="5">
        <v>8</v>
      </c>
      <c r="I14" s="27" t="s">
        <v>29</v>
      </c>
    </row>
    <row r="15" spans="1:14" ht="18" thickTop="1" thickBot="1" x14ac:dyDescent="0.5">
      <c r="A15" s="42" t="s">
        <v>9</v>
      </c>
      <c r="B15" s="35">
        <v>87.5</v>
      </c>
      <c r="C15" s="10">
        <f t="shared" si="0"/>
        <v>60</v>
      </c>
      <c r="D15">
        <f>18.2+9.3</f>
        <v>27.5</v>
      </c>
      <c r="E15" s="11">
        <f t="shared" si="1"/>
        <v>0.68571428571428572</v>
      </c>
      <c r="F15" s="11">
        <f t="shared" si="2"/>
        <v>0.31428571428571428</v>
      </c>
      <c r="G15" s="38">
        <v>129172</v>
      </c>
      <c r="H15" s="41">
        <v>5</v>
      </c>
      <c r="I15" s="27" t="s">
        <v>35</v>
      </c>
    </row>
    <row r="16" spans="1:14" ht="18" thickTop="1" thickBot="1" x14ac:dyDescent="0.5">
      <c r="A16" s="8" t="s">
        <v>14</v>
      </c>
      <c r="B16" s="30">
        <v>72.400000000000006</v>
      </c>
      <c r="C16" s="10">
        <f t="shared" si="0"/>
        <v>49.2</v>
      </c>
      <c r="D16" s="19">
        <f>4.3+13.3+5.6</f>
        <v>23.200000000000003</v>
      </c>
      <c r="E16" s="11">
        <f t="shared" si="1"/>
        <v>0.6795580110497238</v>
      </c>
      <c r="F16" s="11">
        <f t="shared" si="2"/>
        <v>0.32044198895027626</v>
      </c>
      <c r="G16" s="21">
        <v>62272</v>
      </c>
      <c r="H16" s="5">
        <v>8</v>
      </c>
      <c r="I16" s="27" t="s">
        <v>25</v>
      </c>
    </row>
    <row r="17" spans="1:9" ht="18" thickTop="1" thickBot="1" x14ac:dyDescent="0.5">
      <c r="A17" s="8" t="s">
        <v>17</v>
      </c>
      <c r="B17" s="34">
        <v>73.900000000000006</v>
      </c>
      <c r="C17" s="10">
        <f t="shared" si="0"/>
        <v>50.100000000000009</v>
      </c>
      <c r="D17" s="19">
        <f>6.4+17.4</f>
        <v>23.799999999999997</v>
      </c>
      <c r="E17" s="11">
        <f t="shared" si="1"/>
        <v>0.67794316644113672</v>
      </c>
      <c r="F17" s="11">
        <f t="shared" si="2"/>
        <v>0.32205683355886328</v>
      </c>
      <c r="G17" s="21">
        <v>95273</v>
      </c>
      <c r="H17" s="5">
        <v>4</v>
      </c>
      <c r="I17" s="27" t="s">
        <v>29</v>
      </c>
    </row>
    <row r="18" spans="1:9" ht="18" thickTop="1" thickBot="1" x14ac:dyDescent="0.5">
      <c r="A18" s="8" t="s">
        <v>7</v>
      </c>
      <c r="B18" s="30">
        <v>74.099999999999994</v>
      </c>
      <c r="C18" s="10">
        <f t="shared" si="0"/>
        <v>49.999999999999993</v>
      </c>
      <c r="D18" s="19">
        <f>16+5.5+2.6</f>
        <v>24.1</v>
      </c>
      <c r="E18" s="11">
        <f t="shared" si="1"/>
        <v>0.67476383265856943</v>
      </c>
      <c r="F18" s="11">
        <f t="shared" si="2"/>
        <v>0.32523616734143057</v>
      </c>
      <c r="G18" s="21">
        <v>52196</v>
      </c>
      <c r="H18" s="5">
        <v>7</v>
      </c>
      <c r="I18" s="27" t="s">
        <v>25</v>
      </c>
    </row>
    <row r="19" spans="1:9" ht="18" thickTop="1" thickBot="1" x14ac:dyDescent="0.5">
      <c r="A19" s="8" t="s">
        <v>7</v>
      </c>
      <c r="B19" s="34">
        <v>81.599999999999994</v>
      </c>
      <c r="C19" s="10">
        <f t="shared" si="0"/>
        <v>54.599999999999994</v>
      </c>
      <c r="D19" s="19">
        <f>19.5+11.5-4</f>
        <v>27</v>
      </c>
      <c r="E19" s="11">
        <f t="shared" si="1"/>
        <v>0.66911764705882348</v>
      </c>
      <c r="F19" s="11">
        <f t="shared" si="2"/>
        <v>0.33088235294117652</v>
      </c>
      <c r="G19" s="21">
        <v>151320</v>
      </c>
      <c r="H19" s="5">
        <v>2</v>
      </c>
      <c r="I19" s="27" t="s">
        <v>30</v>
      </c>
    </row>
    <row r="20" spans="1:9" ht="18" thickTop="1" thickBot="1" x14ac:dyDescent="0.5">
      <c r="A20" s="8" t="s">
        <v>9</v>
      </c>
      <c r="B20" s="34">
        <v>79.5</v>
      </c>
      <c r="C20" s="10">
        <f t="shared" si="0"/>
        <v>53</v>
      </c>
      <c r="D20" s="19">
        <f>14.2+9.1+3.2</f>
        <v>26.499999999999996</v>
      </c>
      <c r="E20" s="11">
        <f t="shared" si="1"/>
        <v>0.66666666666666663</v>
      </c>
      <c r="F20" s="11">
        <f t="shared" si="2"/>
        <v>0.33333333333333331</v>
      </c>
      <c r="G20" s="21">
        <v>108121</v>
      </c>
      <c r="H20" s="5">
        <v>6</v>
      </c>
      <c r="I20" s="27" t="s">
        <v>30</v>
      </c>
    </row>
    <row r="21" spans="1:9" ht="18" thickTop="1" thickBot="1" x14ac:dyDescent="0.5">
      <c r="A21" s="13" t="s">
        <v>14</v>
      </c>
      <c r="B21" s="30">
        <v>74.099999999999994</v>
      </c>
      <c r="C21" s="10">
        <f t="shared" si="0"/>
        <v>49.099999999999994</v>
      </c>
      <c r="D21" s="18">
        <f>18.3+6.7</f>
        <v>25</v>
      </c>
      <c r="E21" s="14">
        <f t="shared" si="1"/>
        <v>0.66261808367071517</v>
      </c>
      <c r="F21" s="14">
        <f t="shared" si="2"/>
        <v>0.33738191632928477</v>
      </c>
      <c r="G21" s="15">
        <v>109192</v>
      </c>
      <c r="H21" s="6">
        <v>4</v>
      </c>
      <c r="I21" s="27" t="s">
        <v>27</v>
      </c>
    </row>
    <row r="22" spans="1:9" ht="18" thickTop="1" thickBot="1" x14ac:dyDescent="0.5">
      <c r="A22" s="8" t="s">
        <v>15</v>
      </c>
      <c r="B22" s="34">
        <v>82.7</v>
      </c>
      <c r="C22" s="10">
        <f t="shared" si="0"/>
        <v>54.7</v>
      </c>
      <c r="D22" s="19">
        <f>14.9+12.6+0.5</f>
        <v>28</v>
      </c>
      <c r="E22" s="17">
        <f t="shared" si="1"/>
        <v>0.66142684401451024</v>
      </c>
      <c r="F22" s="17">
        <f t="shared" si="2"/>
        <v>0.3385731559854897</v>
      </c>
      <c r="G22" s="21">
        <v>130592</v>
      </c>
      <c r="H22" s="4">
        <v>1</v>
      </c>
      <c r="I22" s="28" t="s">
        <v>30</v>
      </c>
    </row>
    <row r="23" spans="1:9" ht="18" thickTop="1" thickBot="1" x14ac:dyDescent="0.5">
      <c r="A23" s="8" t="s">
        <v>9</v>
      </c>
      <c r="B23" s="30">
        <v>69.5</v>
      </c>
      <c r="C23" s="10">
        <f t="shared" si="0"/>
        <v>45.599999999999994</v>
      </c>
      <c r="D23" s="19">
        <f>14.5+7.3+2.1</f>
        <v>23.900000000000002</v>
      </c>
      <c r="E23" s="11">
        <f t="shared" si="1"/>
        <v>0.656115107913669</v>
      </c>
      <c r="F23" s="11">
        <f t="shared" si="2"/>
        <v>0.34388489208633094</v>
      </c>
      <c r="G23" s="21">
        <v>126106</v>
      </c>
      <c r="H23" s="5">
        <v>6</v>
      </c>
      <c r="I23" s="28" t="s">
        <v>27</v>
      </c>
    </row>
    <row r="24" spans="1:9" ht="18" thickTop="1" thickBot="1" x14ac:dyDescent="0.5">
      <c r="A24" s="8" t="s">
        <v>12</v>
      </c>
      <c r="B24" s="34">
        <v>82.5</v>
      </c>
      <c r="C24" s="10">
        <f t="shared" si="0"/>
        <v>54</v>
      </c>
      <c r="D24" s="19">
        <f>15.6+8.6+4.3</f>
        <v>28.5</v>
      </c>
      <c r="E24" s="11">
        <f t="shared" si="1"/>
        <v>0.65454545454545454</v>
      </c>
      <c r="F24" s="11">
        <f t="shared" si="2"/>
        <v>0.34545454545454546</v>
      </c>
      <c r="G24" s="21">
        <v>147549</v>
      </c>
      <c r="H24" s="5">
        <v>3</v>
      </c>
      <c r="I24" s="28" t="s">
        <v>29</v>
      </c>
    </row>
    <row r="25" spans="1:9" ht="18" thickTop="1" thickBot="1" x14ac:dyDescent="0.5">
      <c r="A25" s="8" t="s">
        <v>10</v>
      </c>
      <c r="B25" s="30">
        <v>77.8</v>
      </c>
      <c r="C25" s="10">
        <f t="shared" si="0"/>
        <v>50.9</v>
      </c>
      <c r="D25" s="19">
        <f>9.9+17</f>
        <v>26.9</v>
      </c>
      <c r="E25" s="11">
        <f t="shared" si="1"/>
        <v>0.65424164524421591</v>
      </c>
      <c r="F25" s="11">
        <f t="shared" si="2"/>
        <v>0.34575835475578404</v>
      </c>
      <c r="G25" s="22">
        <v>173258</v>
      </c>
      <c r="H25" s="5">
        <v>1</v>
      </c>
      <c r="I25" s="28" t="s">
        <v>26</v>
      </c>
    </row>
    <row r="26" spans="1:9" ht="18" thickTop="1" thickBot="1" x14ac:dyDescent="0.5">
      <c r="A26" s="8" t="s">
        <v>7</v>
      </c>
      <c r="B26" s="34">
        <v>81.8</v>
      </c>
      <c r="C26" s="10">
        <f t="shared" si="0"/>
        <v>53.3</v>
      </c>
      <c r="D26" s="19">
        <f>15.1+13.4</f>
        <v>28.5</v>
      </c>
      <c r="E26" s="11">
        <f t="shared" si="1"/>
        <v>0.65158924205378976</v>
      </c>
      <c r="F26" s="11">
        <f t="shared" si="2"/>
        <v>0.34841075794621029</v>
      </c>
      <c r="G26" s="21">
        <v>156155</v>
      </c>
      <c r="H26" s="5">
        <v>1</v>
      </c>
      <c r="I26" s="28" t="s">
        <v>29</v>
      </c>
    </row>
    <row r="27" spans="1:9" ht="18" thickTop="1" thickBot="1" x14ac:dyDescent="0.5">
      <c r="A27" s="8" t="s">
        <v>14</v>
      </c>
      <c r="B27" s="30">
        <v>70.099999999999994</v>
      </c>
      <c r="C27" s="10">
        <f t="shared" si="0"/>
        <v>45.599999999999994</v>
      </c>
      <c r="D27" s="19">
        <f>7+13.5+4</f>
        <v>24.5</v>
      </c>
      <c r="E27" s="11">
        <f t="shared" si="1"/>
        <v>0.6504992867332382</v>
      </c>
      <c r="F27" s="11">
        <f t="shared" si="2"/>
        <v>0.3495007132667618</v>
      </c>
      <c r="G27" s="21">
        <v>71468</v>
      </c>
      <c r="H27" s="5">
        <v>9</v>
      </c>
      <c r="I27" s="28" t="s">
        <v>26</v>
      </c>
    </row>
    <row r="28" spans="1:9" ht="18" thickTop="1" thickBot="1" x14ac:dyDescent="0.5">
      <c r="A28" s="8" t="s">
        <v>10</v>
      </c>
      <c r="B28" s="30">
        <v>73.8</v>
      </c>
      <c r="C28" s="10">
        <f t="shared" si="0"/>
        <v>48</v>
      </c>
      <c r="D28" s="19">
        <f>13.4+5.5+6.9</f>
        <v>25.799999999999997</v>
      </c>
      <c r="E28" s="11">
        <f t="shared" si="1"/>
        <v>0.65040650406504064</v>
      </c>
      <c r="F28" s="11">
        <f t="shared" si="2"/>
        <v>0.34959349593495931</v>
      </c>
      <c r="G28" s="21">
        <v>117189</v>
      </c>
      <c r="H28" s="5">
        <v>8</v>
      </c>
      <c r="I28" s="28" t="s">
        <v>27</v>
      </c>
    </row>
    <row r="29" spans="1:9" ht="18" thickTop="1" thickBot="1" x14ac:dyDescent="0.5">
      <c r="A29" s="8" t="s">
        <v>11</v>
      </c>
      <c r="B29" s="34">
        <v>74.900000000000006</v>
      </c>
      <c r="C29" s="10">
        <f t="shared" si="0"/>
        <v>48.600000000000009</v>
      </c>
      <c r="D29" s="19">
        <f>20.8+4.1+1.4</f>
        <v>26.299999999999997</v>
      </c>
      <c r="E29" s="11">
        <f t="shared" si="1"/>
        <v>0.64886515353805085</v>
      </c>
      <c r="F29" s="11">
        <f t="shared" si="2"/>
        <v>0.3511348464619492</v>
      </c>
      <c r="G29" s="21">
        <v>152684</v>
      </c>
      <c r="H29" s="5">
        <v>7</v>
      </c>
      <c r="I29" s="28" t="s">
        <v>29</v>
      </c>
    </row>
    <row r="30" spans="1:9" ht="18" thickTop="1" thickBot="1" x14ac:dyDescent="0.5">
      <c r="A30" s="8" t="s">
        <v>12</v>
      </c>
      <c r="B30" s="34">
        <v>83.6</v>
      </c>
      <c r="C30" s="10">
        <f t="shared" si="0"/>
        <v>54.199999999999996</v>
      </c>
      <c r="D30" s="19">
        <f>12.1+17.2+0.1</f>
        <v>29.4</v>
      </c>
      <c r="E30" s="11">
        <f t="shared" si="1"/>
        <v>0.64832535885167464</v>
      </c>
      <c r="F30" s="11">
        <f t="shared" si="2"/>
        <v>0.35167464114832536</v>
      </c>
      <c r="G30" s="21">
        <v>151004</v>
      </c>
      <c r="H30" s="5">
        <v>3</v>
      </c>
      <c r="I30" s="28" t="s">
        <v>30</v>
      </c>
    </row>
    <row r="31" spans="1:9" ht="18" thickTop="1" thickBot="1" x14ac:dyDescent="0.5">
      <c r="A31" s="13" t="s">
        <v>10</v>
      </c>
      <c r="B31" s="34">
        <v>81.2</v>
      </c>
      <c r="C31" s="10">
        <f t="shared" si="0"/>
        <v>52.2</v>
      </c>
      <c r="D31" s="18">
        <f>3.8+14.4+10.8</f>
        <v>29</v>
      </c>
      <c r="E31" s="14">
        <f t="shared" si="1"/>
        <v>0.6428571428571429</v>
      </c>
      <c r="F31" s="14">
        <f t="shared" si="2"/>
        <v>0.35714285714285715</v>
      </c>
      <c r="G31" s="15">
        <v>132910</v>
      </c>
      <c r="H31" s="6">
        <v>4</v>
      </c>
      <c r="I31" s="28" t="s">
        <v>30</v>
      </c>
    </row>
    <row r="32" spans="1:9" ht="18" thickTop="1" thickBot="1" x14ac:dyDescent="0.5">
      <c r="A32" s="8" t="s">
        <v>10</v>
      </c>
      <c r="B32" s="34">
        <v>82.1</v>
      </c>
      <c r="C32" s="10">
        <f t="shared" si="0"/>
        <v>52.699999999999996</v>
      </c>
      <c r="D32" s="19">
        <f>19+17.4-7</f>
        <v>29.4</v>
      </c>
      <c r="E32" s="17">
        <f t="shared" si="1"/>
        <v>0.64190012180267964</v>
      </c>
      <c r="F32" s="17">
        <f t="shared" si="2"/>
        <v>0.35809987819732036</v>
      </c>
      <c r="G32" s="21">
        <v>149639</v>
      </c>
      <c r="H32" s="4">
        <v>5</v>
      </c>
      <c r="I32" s="28" t="s">
        <v>31</v>
      </c>
    </row>
    <row r="33" spans="1:9" ht="18" thickTop="1" thickBot="1" x14ac:dyDescent="0.5">
      <c r="A33" s="8" t="s">
        <v>13</v>
      </c>
      <c r="B33" s="30">
        <v>76.2</v>
      </c>
      <c r="C33" s="10">
        <f t="shared" si="0"/>
        <v>48.600000000000009</v>
      </c>
      <c r="D33" s="16">
        <f>18.4+9.2</f>
        <v>27.599999999999998</v>
      </c>
      <c r="E33" s="11">
        <f t="shared" si="1"/>
        <v>0.63779527559055127</v>
      </c>
      <c r="F33" s="11">
        <f t="shared" si="2"/>
        <v>0.36220472440944879</v>
      </c>
      <c r="G33" s="21">
        <v>150788</v>
      </c>
      <c r="H33" s="5">
        <v>3</v>
      </c>
      <c r="I33" s="28" t="s">
        <v>27</v>
      </c>
    </row>
    <row r="34" spans="1:9" ht="18" thickTop="1" thickBot="1" x14ac:dyDescent="0.5">
      <c r="A34" s="8" t="s">
        <v>11</v>
      </c>
      <c r="B34" s="30">
        <v>74.900000000000006</v>
      </c>
      <c r="C34" s="10">
        <f t="shared" si="0"/>
        <v>47.600000000000009</v>
      </c>
      <c r="D34" s="19">
        <f>7.6+19.9-0.2</f>
        <v>27.3</v>
      </c>
      <c r="E34" s="11">
        <f t="shared" si="1"/>
        <v>0.63551401869158886</v>
      </c>
      <c r="F34" s="11">
        <f t="shared" si="2"/>
        <v>0.3644859813084112</v>
      </c>
      <c r="G34" s="21">
        <v>163750</v>
      </c>
      <c r="H34" s="5">
        <v>3</v>
      </c>
      <c r="I34" s="28" t="s">
        <v>25</v>
      </c>
    </row>
    <row r="35" spans="1:9" ht="18" thickTop="1" thickBot="1" x14ac:dyDescent="0.5">
      <c r="A35" s="8" t="s">
        <v>17</v>
      </c>
      <c r="B35" s="30">
        <v>73.400000000000006</v>
      </c>
      <c r="C35" s="10">
        <f t="shared" si="0"/>
        <v>46.600000000000009</v>
      </c>
      <c r="D35" s="19">
        <f>11.2+15.6</f>
        <v>26.799999999999997</v>
      </c>
      <c r="E35" s="11">
        <f t="shared" si="1"/>
        <v>0.63487738419618533</v>
      </c>
      <c r="F35" s="11">
        <f t="shared" si="2"/>
        <v>0.36512261580381467</v>
      </c>
      <c r="G35" s="21">
        <v>112647</v>
      </c>
      <c r="H35" s="5">
        <v>2</v>
      </c>
      <c r="I35" s="28" t="s">
        <v>25</v>
      </c>
    </row>
    <row r="36" spans="1:9" ht="18" thickTop="1" thickBot="1" x14ac:dyDescent="0.5">
      <c r="A36" s="8" t="s">
        <v>7</v>
      </c>
      <c r="B36" s="30">
        <v>73.599999999999994</v>
      </c>
      <c r="C36" s="10">
        <f t="shared" si="0"/>
        <v>46.599999999999994</v>
      </c>
      <c r="D36" s="16">
        <f>19.7+3.9+3.4</f>
        <v>26.999999999999996</v>
      </c>
      <c r="E36" s="11">
        <f t="shared" si="1"/>
        <v>0.63315217391304346</v>
      </c>
      <c r="F36" s="11">
        <f t="shared" si="2"/>
        <v>0.36684782608695649</v>
      </c>
      <c r="G36" s="21">
        <v>120579</v>
      </c>
      <c r="H36" s="5">
        <v>9</v>
      </c>
      <c r="I36" s="28" t="s">
        <v>27</v>
      </c>
    </row>
    <row r="37" spans="1:9" ht="18" thickTop="1" thickBot="1" x14ac:dyDescent="0.5">
      <c r="A37" s="8" t="s">
        <v>13</v>
      </c>
      <c r="B37" s="34">
        <v>75.3</v>
      </c>
      <c r="C37" s="10">
        <f t="shared" si="0"/>
        <v>47.6</v>
      </c>
      <c r="D37" s="19">
        <f>16.4+11.9-0.6</f>
        <v>27.699999999999996</v>
      </c>
      <c r="E37" s="11">
        <f t="shared" si="1"/>
        <v>0.63213811420982735</v>
      </c>
      <c r="F37" s="11">
        <f t="shared" si="2"/>
        <v>0.36786188579017259</v>
      </c>
      <c r="G37" s="49">
        <v>100068</v>
      </c>
      <c r="H37" s="5">
        <v>9</v>
      </c>
      <c r="I37" s="28" t="s">
        <v>30</v>
      </c>
    </row>
    <row r="38" spans="1:9" ht="18" thickTop="1" thickBot="1" x14ac:dyDescent="0.5">
      <c r="A38" s="8" t="s">
        <v>17</v>
      </c>
      <c r="B38" s="9">
        <v>68.3</v>
      </c>
      <c r="C38" s="10">
        <f t="shared" si="0"/>
        <v>43.099999999999994</v>
      </c>
      <c r="D38" s="16">
        <f>13.8+11.4</f>
        <v>25.200000000000003</v>
      </c>
      <c r="E38" s="11">
        <f t="shared" si="1"/>
        <v>0.63103953147877012</v>
      </c>
      <c r="F38" s="11">
        <f t="shared" si="2"/>
        <v>0.36896046852122993</v>
      </c>
      <c r="G38" s="21">
        <v>73474</v>
      </c>
      <c r="H38" s="5">
        <v>7</v>
      </c>
      <c r="I38" s="28" t="s">
        <v>27</v>
      </c>
    </row>
    <row r="39" spans="1:9" ht="18" thickTop="1" thickBot="1" x14ac:dyDescent="0.5">
      <c r="A39" s="8" t="s">
        <v>9</v>
      </c>
      <c r="B39" s="34">
        <v>81.3</v>
      </c>
      <c r="C39" s="10">
        <f t="shared" si="0"/>
        <v>51.199999999999996</v>
      </c>
      <c r="D39" s="19">
        <f>23.1+6.9+0.1</f>
        <v>30.1</v>
      </c>
      <c r="E39" s="11">
        <f t="shared" si="1"/>
        <v>0.62976629766297665</v>
      </c>
      <c r="F39" s="11">
        <f t="shared" si="2"/>
        <v>0.37023370233702341</v>
      </c>
      <c r="G39" s="21">
        <v>124969</v>
      </c>
      <c r="H39" s="5">
        <v>6</v>
      </c>
      <c r="I39" s="28" t="s">
        <v>29</v>
      </c>
    </row>
    <row r="40" spans="1:9" ht="18" thickTop="1" thickBot="1" x14ac:dyDescent="0.5">
      <c r="A40" s="8" t="s">
        <v>18</v>
      </c>
      <c r="B40" s="34">
        <v>76.5</v>
      </c>
      <c r="C40" s="10">
        <f t="shared" si="0"/>
        <v>47.9</v>
      </c>
      <c r="D40" s="19">
        <f>19.1+8.8+0.7</f>
        <v>28.6</v>
      </c>
      <c r="E40" s="11">
        <f t="shared" si="1"/>
        <v>0.6261437908496732</v>
      </c>
      <c r="F40" s="11">
        <f t="shared" si="2"/>
        <v>0.3738562091503268</v>
      </c>
      <c r="G40" s="21">
        <v>59073</v>
      </c>
      <c r="H40" s="5">
        <v>10</v>
      </c>
      <c r="I40" s="28" t="s">
        <v>30</v>
      </c>
    </row>
    <row r="41" spans="1:9" ht="18" thickTop="1" thickBot="1" x14ac:dyDescent="0.5">
      <c r="A41" s="43" t="s">
        <v>9</v>
      </c>
      <c r="B41" s="35">
        <v>83.3</v>
      </c>
      <c r="C41" s="10">
        <f t="shared" si="0"/>
        <v>52.099999999999994</v>
      </c>
      <c r="D41" s="48">
        <f>14.9+16.3</f>
        <v>31.200000000000003</v>
      </c>
      <c r="E41" s="14">
        <f t="shared" si="1"/>
        <v>0.62545018007202879</v>
      </c>
      <c r="F41" s="14">
        <f t="shared" si="2"/>
        <v>0.37454981992797126</v>
      </c>
      <c r="G41" s="51">
        <v>121095</v>
      </c>
      <c r="H41" s="53">
        <v>5</v>
      </c>
      <c r="I41" s="28" t="s">
        <v>36</v>
      </c>
    </row>
    <row r="42" spans="1:9" ht="18" thickTop="1" thickBot="1" x14ac:dyDescent="0.5">
      <c r="A42" s="42" t="s">
        <v>12</v>
      </c>
      <c r="B42" s="35">
        <v>76.7</v>
      </c>
      <c r="C42" s="10">
        <f t="shared" si="0"/>
        <v>47.7</v>
      </c>
      <c r="D42">
        <f>14.5+14.5</f>
        <v>29</v>
      </c>
      <c r="E42" s="17">
        <f t="shared" si="1"/>
        <v>0.62190352020860495</v>
      </c>
      <c r="F42" s="17">
        <f t="shared" si="2"/>
        <v>0.37809647979139505</v>
      </c>
      <c r="G42" s="36">
        <v>101483</v>
      </c>
      <c r="H42" s="41">
        <v>10</v>
      </c>
      <c r="I42" s="28" t="s">
        <v>33</v>
      </c>
    </row>
    <row r="43" spans="1:9" ht="18" thickTop="1" thickBot="1" x14ac:dyDescent="0.5">
      <c r="A43" s="8" t="s">
        <v>18</v>
      </c>
      <c r="B43" s="34">
        <v>75.5</v>
      </c>
      <c r="C43" s="10">
        <f t="shared" si="0"/>
        <v>46.9</v>
      </c>
      <c r="D43" s="19">
        <f>8.2+6.9+13.5</f>
        <v>28.6</v>
      </c>
      <c r="E43" s="11">
        <f t="shared" si="1"/>
        <v>0.62119205298013247</v>
      </c>
      <c r="F43" s="11">
        <f t="shared" si="2"/>
        <v>0.37880794701986759</v>
      </c>
      <c r="G43" s="22">
        <v>47374</v>
      </c>
      <c r="H43" s="5">
        <v>10</v>
      </c>
      <c r="I43" s="28" t="s">
        <v>29</v>
      </c>
    </row>
    <row r="44" spans="1:9" ht="18" thickTop="1" thickBot="1" x14ac:dyDescent="0.5">
      <c r="A44" s="8" t="s">
        <v>11</v>
      </c>
      <c r="B44" s="30">
        <v>77.2</v>
      </c>
      <c r="C44" s="10">
        <f t="shared" si="0"/>
        <v>47.8</v>
      </c>
      <c r="D44" s="19">
        <f>13.8+19.1-3.5</f>
        <v>29.400000000000006</v>
      </c>
      <c r="E44" s="11">
        <f t="shared" si="1"/>
        <v>0.61917098445595853</v>
      </c>
      <c r="F44" s="11">
        <f t="shared" si="2"/>
        <v>0.38082901554404153</v>
      </c>
      <c r="G44" s="21">
        <v>190727</v>
      </c>
      <c r="H44" s="5">
        <v>1</v>
      </c>
      <c r="I44" s="28" t="s">
        <v>27</v>
      </c>
    </row>
    <row r="45" spans="1:9" ht="18" thickTop="1" thickBot="1" x14ac:dyDescent="0.5">
      <c r="A45" s="8" t="s">
        <v>10</v>
      </c>
      <c r="B45" s="30">
        <v>78.099999999999994</v>
      </c>
      <c r="C45" s="10">
        <f t="shared" si="0"/>
        <v>48.3</v>
      </c>
      <c r="D45" s="19">
        <v>29.8</v>
      </c>
      <c r="E45" s="11">
        <f t="shared" si="1"/>
        <v>0.61843790012804101</v>
      </c>
      <c r="F45" s="11">
        <f t="shared" si="2"/>
        <v>0.38156209987195905</v>
      </c>
      <c r="G45" s="21">
        <v>129365</v>
      </c>
      <c r="H45" s="5">
        <v>7</v>
      </c>
      <c r="I45" s="28" t="s">
        <v>28</v>
      </c>
    </row>
    <row r="46" spans="1:9" ht="18" thickTop="1" thickBot="1" x14ac:dyDescent="0.5">
      <c r="A46" s="8" t="s">
        <v>17</v>
      </c>
      <c r="B46" s="34">
        <v>77.8</v>
      </c>
      <c r="C46" s="10">
        <f t="shared" si="0"/>
        <v>48.1</v>
      </c>
      <c r="D46" s="19">
        <f>11.1+16.2+2.4</f>
        <v>29.699999999999996</v>
      </c>
      <c r="E46" s="11">
        <f t="shared" si="1"/>
        <v>0.61825192802056561</v>
      </c>
      <c r="F46" s="11">
        <f t="shared" si="2"/>
        <v>0.38174807197943439</v>
      </c>
      <c r="G46" s="21">
        <v>71519</v>
      </c>
      <c r="H46" s="5">
        <v>5</v>
      </c>
      <c r="I46" s="28" t="s">
        <v>30</v>
      </c>
    </row>
    <row r="47" spans="1:9" ht="18" thickTop="1" thickBot="1" x14ac:dyDescent="0.5">
      <c r="A47" s="8" t="s">
        <v>13</v>
      </c>
      <c r="B47" s="30">
        <v>74.099999999999994</v>
      </c>
      <c r="C47" s="10">
        <f t="shared" si="0"/>
        <v>45.699999999999996</v>
      </c>
      <c r="D47" s="16">
        <f>18.2+10.2</f>
        <v>28.4</v>
      </c>
      <c r="E47" s="11">
        <f t="shared" si="1"/>
        <v>0.61673414304993246</v>
      </c>
      <c r="F47" s="11">
        <f t="shared" si="2"/>
        <v>0.38326585695006748</v>
      </c>
      <c r="G47" s="12">
        <v>153746</v>
      </c>
      <c r="H47" s="5">
        <v>4</v>
      </c>
      <c r="I47" s="28" t="s">
        <v>26</v>
      </c>
    </row>
    <row r="48" spans="1:9" ht="18" thickTop="1" thickBot="1" x14ac:dyDescent="0.5">
      <c r="A48" s="8" t="s">
        <v>12</v>
      </c>
      <c r="B48" s="30">
        <v>72.099999999999994</v>
      </c>
      <c r="C48" s="10">
        <f t="shared" si="0"/>
        <v>44.399999999999991</v>
      </c>
      <c r="D48" s="16">
        <f>21.3+2.4+4</f>
        <v>27.7</v>
      </c>
      <c r="E48" s="11">
        <f t="shared" si="1"/>
        <v>0.61581137309292644</v>
      </c>
      <c r="F48" s="11">
        <f t="shared" si="2"/>
        <v>0.3841886269070735</v>
      </c>
      <c r="G48" s="21">
        <v>100696</v>
      </c>
      <c r="H48" s="5">
        <v>7</v>
      </c>
      <c r="I48" s="28" t="s">
        <v>26</v>
      </c>
    </row>
    <row r="49" spans="1:9" ht="18" thickTop="1" thickBot="1" x14ac:dyDescent="0.5">
      <c r="A49" s="8" t="s">
        <v>11</v>
      </c>
      <c r="B49" s="30">
        <v>75.2</v>
      </c>
      <c r="C49" s="10">
        <f t="shared" si="0"/>
        <v>46.100000000000009</v>
      </c>
      <c r="D49" s="19">
        <f>11.2+18.4-0.5</f>
        <v>29.099999999999998</v>
      </c>
      <c r="E49" s="11">
        <f t="shared" si="1"/>
        <v>0.61303191489361708</v>
      </c>
      <c r="F49" s="11">
        <f t="shared" si="2"/>
        <v>0.38696808510638292</v>
      </c>
      <c r="G49" s="21">
        <v>183811</v>
      </c>
      <c r="H49" s="5">
        <v>3</v>
      </c>
      <c r="I49" s="28" t="s">
        <v>26</v>
      </c>
    </row>
    <row r="50" spans="1:9" ht="18" thickTop="1" thickBot="1" x14ac:dyDescent="0.5">
      <c r="A50" s="42" t="s">
        <v>10</v>
      </c>
      <c r="B50" s="35">
        <v>87</v>
      </c>
      <c r="C50" s="10">
        <f t="shared" si="0"/>
        <v>53.2</v>
      </c>
      <c r="D50">
        <f>16.8+18.5-1.5</f>
        <v>33.799999999999997</v>
      </c>
      <c r="E50" s="11">
        <f t="shared" si="1"/>
        <v>0.61149425287356329</v>
      </c>
      <c r="F50" s="11">
        <f t="shared" si="2"/>
        <v>0.38850574712643676</v>
      </c>
      <c r="G50" s="36">
        <v>154808</v>
      </c>
      <c r="H50" s="41">
        <v>2</v>
      </c>
      <c r="I50" s="28" t="s">
        <v>37</v>
      </c>
    </row>
    <row r="51" spans="1:9" ht="18" thickTop="1" thickBot="1" x14ac:dyDescent="0.5">
      <c r="A51" s="43" t="s">
        <v>41</v>
      </c>
      <c r="B51" s="35">
        <v>81.2</v>
      </c>
      <c r="C51" s="10">
        <f t="shared" si="0"/>
        <v>49.500000000000007</v>
      </c>
      <c r="D51" s="48">
        <f>10.7+7.4+16.7-3.1</f>
        <v>31.699999999999996</v>
      </c>
      <c r="E51" s="14">
        <f t="shared" si="1"/>
        <v>0.60960591133004938</v>
      </c>
      <c r="F51" s="14">
        <f t="shared" si="2"/>
        <v>0.39039408866995068</v>
      </c>
      <c r="G51" s="51">
        <v>91400</v>
      </c>
      <c r="H51" s="53">
        <v>9</v>
      </c>
      <c r="I51" s="28" t="s">
        <v>37</v>
      </c>
    </row>
    <row r="52" spans="1:9" ht="18" thickTop="1" thickBot="1" x14ac:dyDescent="0.5">
      <c r="A52" s="42" t="s">
        <v>47</v>
      </c>
      <c r="B52" s="35">
        <v>85.6</v>
      </c>
      <c r="C52" s="10">
        <f t="shared" si="0"/>
        <v>51.899999999999991</v>
      </c>
      <c r="D52">
        <f>13+18.7+2</f>
        <v>33.700000000000003</v>
      </c>
      <c r="E52" s="17">
        <f t="shared" si="1"/>
        <v>0.60630841121495316</v>
      </c>
      <c r="F52" s="17">
        <f t="shared" si="2"/>
        <v>0.39369158878504679</v>
      </c>
      <c r="G52" s="36">
        <v>96864</v>
      </c>
      <c r="H52" s="52">
        <v>1</v>
      </c>
      <c r="I52" s="28" t="s">
        <v>36</v>
      </c>
    </row>
    <row r="53" spans="1:9" ht="18" thickTop="1" thickBot="1" x14ac:dyDescent="0.5">
      <c r="A53" s="8" t="s">
        <v>9</v>
      </c>
      <c r="B53" s="30">
        <v>70.2</v>
      </c>
      <c r="C53" s="10">
        <f t="shared" si="0"/>
        <v>42.400000000000006</v>
      </c>
      <c r="D53" s="19">
        <f>10.7+8.8+8.3</f>
        <v>27.8</v>
      </c>
      <c r="E53" s="11">
        <f t="shared" si="1"/>
        <v>0.6039886039886041</v>
      </c>
      <c r="F53" s="11">
        <f t="shared" si="2"/>
        <v>0.39601139601139601</v>
      </c>
      <c r="G53" s="21">
        <v>129561</v>
      </c>
      <c r="H53" s="5">
        <v>10</v>
      </c>
      <c r="I53" s="28" t="s">
        <v>25</v>
      </c>
    </row>
    <row r="54" spans="1:9" ht="18" thickTop="1" thickBot="1" x14ac:dyDescent="0.5">
      <c r="A54" s="8" t="s">
        <v>13</v>
      </c>
      <c r="B54" s="30">
        <v>73.7</v>
      </c>
      <c r="C54" s="10">
        <f t="shared" si="0"/>
        <v>44.400000000000006</v>
      </c>
      <c r="D54" s="19">
        <f>11+18.3</f>
        <v>29.3</v>
      </c>
      <c r="E54" s="11">
        <f t="shared" si="1"/>
        <v>0.6024423337856174</v>
      </c>
      <c r="F54" s="11">
        <f t="shared" si="2"/>
        <v>0.3975576662143826</v>
      </c>
      <c r="G54" s="21">
        <v>152334</v>
      </c>
      <c r="H54" s="5">
        <v>6</v>
      </c>
      <c r="I54" s="28" t="s">
        <v>25</v>
      </c>
    </row>
    <row r="55" spans="1:9" ht="18" thickTop="1" thickBot="1" x14ac:dyDescent="0.5">
      <c r="A55" s="8" t="s">
        <v>7</v>
      </c>
      <c r="B55" s="30">
        <v>74.099999999999994</v>
      </c>
      <c r="C55" s="10">
        <f t="shared" si="0"/>
        <v>44.599999999999994</v>
      </c>
      <c r="D55" s="19">
        <f>9.8+14.8+4.9</f>
        <v>29.5</v>
      </c>
      <c r="E55" s="11">
        <f t="shared" si="1"/>
        <v>0.60188933873144401</v>
      </c>
      <c r="F55" s="11">
        <f t="shared" si="2"/>
        <v>0.39811066126855604</v>
      </c>
      <c r="G55" s="21">
        <v>146376</v>
      </c>
      <c r="H55" s="5">
        <v>5</v>
      </c>
      <c r="I55" s="28" t="s">
        <v>26</v>
      </c>
    </row>
    <row r="56" spans="1:9" ht="18" thickTop="1" thickBot="1" x14ac:dyDescent="0.5">
      <c r="A56" s="42" t="s">
        <v>47</v>
      </c>
      <c r="B56" s="35">
        <v>81.099999999999994</v>
      </c>
      <c r="C56" s="10">
        <f t="shared" si="0"/>
        <v>48.699999999999996</v>
      </c>
      <c r="D56">
        <f>16.9+15.5</f>
        <v>32.4</v>
      </c>
      <c r="E56" s="11">
        <f t="shared" si="1"/>
        <v>0.6004932182490752</v>
      </c>
      <c r="F56" s="11">
        <f t="shared" si="2"/>
        <v>0.3995067817509248</v>
      </c>
      <c r="G56" s="36">
        <v>90015</v>
      </c>
      <c r="H56" s="41">
        <v>1</v>
      </c>
      <c r="I56" s="28" t="s">
        <v>35</v>
      </c>
    </row>
    <row r="57" spans="1:9" ht="18" thickTop="1" thickBot="1" x14ac:dyDescent="0.5">
      <c r="A57" s="8" t="s">
        <v>10</v>
      </c>
      <c r="B57" s="30">
        <v>80.099999999999994</v>
      </c>
      <c r="C57" s="10">
        <f t="shared" si="0"/>
        <v>47.899999999999991</v>
      </c>
      <c r="D57" s="19">
        <f>9.7+22+0.5</f>
        <v>32.200000000000003</v>
      </c>
      <c r="E57" s="11">
        <f t="shared" si="1"/>
        <v>0.59800249687890128</v>
      </c>
      <c r="F57" s="11">
        <f t="shared" si="2"/>
        <v>0.40199750312109866</v>
      </c>
      <c r="G57" s="21">
        <v>131678</v>
      </c>
      <c r="H57" s="5">
        <v>4</v>
      </c>
      <c r="I57" s="28" t="s">
        <v>25</v>
      </c>
    </row>
    <row r="58" spans="1:9" ht="18" thickTop="1" thickBot="1" x14ac:dyDescent="0.5">
      <c r="A58" s="8" t="s">
        <v>13</v>
      </c>
      <c r="B58" s="34">
        <v>83.8</v>
      </c>
      <c r="C58" s="10">
        <f t="shared" si="0"/>
        <v>50.099999999999994</v>
      </c>
      <c r="D58" s="19">
        <f>25.2+9.9-1.4</f>
        <v>33.700000000000003</v>
      </c>
      <c r="E58" s="11">
        <f t="shared" si="1"/>
        <v>0.59785202863961806</v>
      </c>
      <c r="F58" s="11">
        <f t="shared" si="2"/>
        <v>0.40214797136038188</v>
      </c>
      <c r="G58" s="23">
        <v>141180</v>
      </c>
      <c r="H58" s="5">
        <v>6</v>
      </c>
      <c r="I58" s="28" t="s">
        <v>31</v>
      </c>
    </row>
    <row r="59" spans="1:9" ht="18" thickTop="1" thickBot="1" x14ac:dyDescent="0.5">
      <c r="A59" s="8" t="s">
        <v>15</v>
      </c>
      <c r="B59" s="30">
        <v>75.900000000000006</v>
      </c>
      <c r="C59" s="10">
        <f t="shared" si="0"/>
        <v>45.100000000000009</v>
      </c>
      <c r="D59" s="19">
        <v>30.8</v>
      </c>
      <c r="E59" s="11">
        <f t="shared" si="1"/>
        <v>0.59420289855072472</v>
      </c>
      <c r="F59" s="11">
        <f t="shared" si="2"/>
        <v>0.40579710144927533</v>
      </c>
      <c r="G59" s="21">
        <v>114105</v>
      </c>
      <c r="H59" s="5">
        <v>5</v>
      </c>
      <c r="I59" s="28" t="s">
        <v>28</v>
      </c>
    </row>
    <row r="60" spans="1:9" ht="18" thickTop="1" thickBot="1" x14ac:dyDescent="0.5">
      <c r="A60" s="42" t="s">
        <v>39</v>
      </c>
      <c r="B60" s="35">
        <v>86.7</v>
      </c>
      <c r="C60" s="10">
        <f t="shared" si="0"/>
        <v>51.5</v>
      </c>
      <c r="D60">
        <f>23+12.2</f>
        <v>35.200000000000003</v>
      </c>
      <c r="E60" s="11">
        <f t="shared" si="1"/>
        <v>0.59400230680507493</v>
      </c>
      <c r="F60" s="11">
        <f t="shared" si="2"/>
        <v>0.40599769319492507</v>
      </c>
      <c r="G60" s="38">
        <v>142068</v>
      </c>
      <c r="H60" s="41">
        <v>2</v>
      </c>
      <c r="I60" s="28" t="s">
        <v>34</v>
      </c>
    </row>
    <row r="61" spans="1:9" ht="18" thickTop="1" thickBot="1" x14ac:dyDescent="0.5">
      <c r="A61" s="13" t="s">
        <v>16</v>
      </c>
      <c r="B61" s="30">
        <v>71.400000000000006</v>
      </c>
      <c r="C61" s="10">
        <f t="shared" si="0"/>
        <v>42.400000000000006</v>
      </c>
      <c r="D61" s="18">
        <f>15.9+12.2+0.9</f>
        <v>29</v>
      </c>
      <c r="E61" s="14">
        <f t="shared" si="1"/>
        <v>0.5938375350140056</v>
      </c>
      <c r="F61" s="14">
        <f t="shared" si="2"/>
        <v>0.40616246498599434</v>
      </c>
      <c r="G61" s="15">
        <v>99133</v>
      </c>
      <c r="H61" s="6">
        <v>6</v>
      </c>
      <c r="I61" s="28" t="s">
        <v>26</v>
      </c>
    </row>
    <row r="62" spans="1:9" ht="18" thickTop="1" thickBot="1" x14ac:dyDescent="0.5">
      <c r="A62" s="8" t="s">
        <v>15</v>
      </c>
      <c r="B62" s="30">
        <v>78.400000000000006</v>
      </c>
      <c r="C62" s="10">
        <f t="shared" si="0"/>
        <v>46.5</v>
      </c>
      <c r="D62" s="19">
        <f>20.1+11.8</f>
        <v>31.900000000000002</v>
      </c>
      <c r="E62" s="17">
        <f t="shared" si="1"/>
        <v>0.59311224489795911</v>
      </c>
      <c r="F62" s="17">
        <f t="shared" si="2"/>
        <v>0.40688775510204084</v>
      </c>
      <c r="G62" s="21">
        <v>144855</v>
      </c>
      <c r="H62" s="4">
        <v>1</v>
      </c>
      <c r="I62" s="28" t="s">
        <v>25</v>
      </c>
    </row>
    <row r="63" spans="1:9" ht="18" thickTop="1" thickBot="1" x14ac:dyDescent="0.5">
      <c r="A63" s="42" t="s">
        <v>52</v>
      </c>
      <c r="B63" s="35">
        <v>81.8</v>
      </c>
      <c r="C63" s="10">
        <f t="shared" si="0"/>
        <v>48.5</v>
      </c>
      <c r="D63">
        <f>20.3+13</f>
        <v>33.299999999999997</v>
      </c>
      <c r="E63" s="11">
        <f t="shared" si="1"/>
        <v>0.59290953545232272</v>
      </c>
      <c r="F63" s="11">
        <f t="shared" si="2"/>
        <v>0.40709046454767722</v>
      </c>
      <c r="G63" s="36">
        <v>101467</v>
      </c>
      <c r="H63" s="41">
        <v>7</v>
      </c>
      <c r="I63" s="28" t="s">
        <v>37</v>
      </c>
    </row>
    <row r="64" spans="1:9" ht="18" thickTop="1" thickBot="1" x14ac:dyDescent="0.5">
      <c r="A64" s="8" t="s">
        <v>12</v>
      </c>
      <c r="B64" s="34">
        <v>83.1</v>
      </c>
      <c r="C64" s="10">
        <f t="shared" si="0"/>
        <v>49.199999999999996</v>
      </c>
      <c r="D64" s="19">
        <f>19.4+14.6-0.1</f>
        <v>33.9</v>
      </c>
      <c r="E64" s="11">
        <f t="shared" si="1"/>
        <v>0.59205776173285196</v>
      </c>
      <c r="F64" s="11">
        <f t="shared" si="2"/>
        <v>0.40794223826714804</v>
      </c>
      <c r="G64" s="21">
        <v>121091</v>
      </c>
      <c r="H64" s="5">
        <v>2</v>
      </c>
      <c r="I64" s="28" t="s">
        <v>32</v>
      </c>
    </row>
    <row r="65" spans="1:9" ht="18" thickTop="1" thickBot="1" x14ac:dyDescent="0.5">
      <c r="A65" s="8" t="s">
        <v>14</v>
      </c>
      <c r="B65" s="34">
        <v>74.400000000000006</v>
      </c>
      <c r="C65" s="10">
        <f t="shared" si="0"/>
        <v>44.000000000000007</v>
      </c>
      <c r="D65" s="19">
        <f>7.7+20.2+2.5</f>
        <v>30.4</v>
      </c>
      <c r="E65" s="11">
        <f t="shared" si="1"/>
        <v>0.59139784946236562</v>
      </c>
      <c r="F65" s="11">
        <f t="shared" si="2"/>
        <v>0.40860215053763438</v>
      </c>
      <c r="G65" s="23">
        <v>63271</v>
      </c>
      <c r="H65" s="5">
        <v>9</v>
      </c>
      <c r="I65" s="28" t="s">
        <v>29</v>
      </c>
    </row>
    <row r="66" spans="1:9" ht="18" thickTop="1" thickBot="1" x14ac:dyDescent="0.5">
      <c r="A66" s="42" t="s">
        <v>7</v>
      </c>
      <c r="B66" s="35">
        <v>80.5</v>
      </c>
      <c r="C66" s="10">
        <f t="shared" ref="C66:C129" si="3">$B66-$D66</f>
        <v>47.6</v>
      </c>
      <c r="D66">
        <f>18.1+8.4+6.4</f>
        <v>32.9</v>
      </c>
      <c r="E66" s="11">
        <f t="shared" ref="E66:E129" si="4">$C66/$B66</f>
        <v>0.59130434782608698</v>
      </c>
      <c r="F66" s="11">
        <f t="shared" ref="F66:F129" si="5">$D66/$B66</f>
        <v>0.40869565217391302</v>
      </c>
      <c r="G66" s="36">
        <v>64037</v>
      </c>
      <c r="H66" s="41">
        <v>8</v>
      </c>
      <c r="I66" s="28" t="s">
        <v>36</v>
      </c>
    </row>
    <row r="67" spans="1:9" ht="18" thickTop="1" thickBot="1" x14ac:dyDescent="0.5">
      <c r="A67" s="8" t="s">
        <v>14</v>
      </c>
      <c r="B67" s="30">
        <v>76.599999999999994</v>
      </c>
      <c r="C67" s="10">
        <f t="shared" si="3"/>
        <v>44.999999999999993</v>
      </c>
      <c r="D67" s="19">
        <v>31.6</v>
      </c>
      <c r="E67" s="11">
        <f t="shared" si="4"/>
        <v>0.58746736292428192</v>
      </c>
      <c r="F67" s="11">
        <f t="shared" si="5"/>
        <v>0.41253263707571808</v>
      </c>
      <c r="G67" s="21">
        <v>133780</v>
      </c>
      <c r="H67" s="5">
        <v>2</v>
      </c>
      <c r="I67" s="28" t="s">
        <v>28</v>
      </c>
    </row>
    <row r="68" spans="1:9" ht="18" thickTop="1" thickBot="1" x14ac:dyDescent="0.5">
      <c r="A68" s="42" t="s">
        <v>51</v>
      </c>
      <c r="B68" s="35">
        <v>82.8</v>
      </c>
      <c r="C68" s="10">
        <f t="shared" si="3"/>
        <v>48.5</v>
      </c>
      <c r="D68">
        <f>22.3+10.5+1.5</f>
        <v>34.299999999999997</v>
      </c>
      <c r="E68" s="11">
        <f t="shared" si="4"/>
        <v>0.58574879227053145</v>
      </c>
      <c r="F68" s="11">
        <f t="shared" si="5"/>
        <v>0.41425120772946855</v>
      </c>
      <c r="G68" s="36">
        <v>110448</v>
      </c>
      <c r="H68" s="41">
        <v>10</v>
      </c>
      <c r="I68" s="28" t="s">
        <v>37</v>
      </c>
    </row>
    <row r="69" spans="1:9" ht="18" thickTop="1" thickBot="1" x14ac:dyDescent="0.5">
      <c r="A69" s="8" t="s">
        <v>7</v>
      </c>
      <c r="B69" s="30">
        <v>76.5</v>
      </c>
      <c r="C69" s="10">
        <f t="shared" si="3"/>
        <v>44.8</v>
      </c>
      <c r="D69" s="20">
        <f>19.4+6.3+6</f>
        <v>31.7</v>
      </c>
      <c r="E69" s="11">
        <f t="shared" si="4"/>
        <v>0.58562091503267966</v>
      </c>
      <c r="F69" s="11">
        <f t="shared" si="5"/>
        <v>0.41437908496732023</v>
      </c>
      <c r="G69" s="21">
        <v>60208</v>
      </c>
      <c r="H69" s="5">
        <v>9</v>
      </c>
      <c r="I69" s="29" t="s">
        <v>23</v>
      </c>
    </row>
    <row r="70" spans="1:9" ht="18" thickTop="1" thickBot="1" x14ac:dyDescent="0.5">
      <c r="A70" s="42" t="s">
        <v>17</v>
      </c>
      <c r="B70" s="35">
        <v>78.900000000000006</v>
      </c>
      <c r="C70" s="10">
        <f t="shared" si="3"/>
        <v>46.100000000000009</v>
      </c>
      <c r="D70">
        <f>16.9+15.9</f>
        <v>32.799999999999997</v>
      </c>
      <c r="E70" s="11">
        <f t="shared" si="4"/>
        <v>0.58428390367553873</v>
      </c>
      <c r="F70" s="11">
        <f t="shared" si="5"/>
        <v>0.41571609632446127</v>
      </c>
      <c r="G70" s="38">
        <v>74910</v>
      </c>
      <c r="H70" s="41">
        <v>10</v>
      </c>
      <c r="I70" s="28" t="s">
        <v>34</v>
      </c>
    </row>
    <row r="71" spans="1:9" ht="18" thickTop="1" thickBot="1" x14ac:dyDescent="0.5">
      <c r="A71" s="13" t="s">
        <v>15</v>
      </c>
      <c r="B71" s="34">
        <v>75.900000000000006</v>
      </c>
      <c r="C71" s="10">
        <f t="shared" si="3"/>
        <v>44.300000000000004</v>
      </c>
      <c r="D71" s="18">
        <f>11.8+17.3+2.5</f>
        <v>31.6</v>
      </c>
      <c r="E71" s="14">
        <f t="shared" si="4"/>
        <v>0.5836627140974967</v>
      </c>
      <c r="F71" s="14">
        <f t="shared" si="5"/>
        <v>0.4163372859025033</v>
      </c>
      <c r="G71" s="15">
        <v>66360</v>
      </c>
      <c r="H71" s="6">
        <v>9</v>
      </c>
      <c r="I71" s="28" t="s">
        <v>32</v>
      </c>
    </row>
    <row r="72" spans="1:9" ht="18" thickTop="1" thickBot="1" x14ac:dyDescent="0.5">
      <c r="A72" s="8" t="s">
        <v>9</v>
      </c>
      <c r="B72" s="30">
        <v>72.099999999999994</v>
      </c>
      <c r="C72" s="10">
        <f t="shared" si="3"/>
        <v>41.699999999999996</v>
      </c>
      <c r="D72" s="16">
        <f>12.3+15.6+2.5</f>
        <v>30.4</v>
      </c>
      <c r="E72" s="17">
        <f t="shared" si="4"/>
        <v>0.57836338418862687</v>
      </c>
      <c r="F72" s="17">
        <f t="shared" si="5"/>
        <v>0.42163661581137313</v>
      </c>
      <c r="G72" s="21">
        <v>138005</v>
      </c>
      <c r="H72" s="4">
        <v>8</v>
      </c>
      <c r="I72" s="28" t="s">
        <v>26</v>
      </c>
    </row>
    <row r="73" spans="1:9" ht="18" thickTop="1" thickBot="1" x14ac:dyDescent="0.5">
      <c r="A73" s="42" t="s">
        <v>17</v>
      </c>
      <c r="B73" s="35">
        <v>76.599999999999994</v>
      </c>
      <c r="C73" s="10">
        <f t="shared" si="3"/>
        <v>44.3</v>
      </c>
      <c r="D73">
        <f>14.4+17.9</f>
        <v>32.299999999999997</v>
      </c>
      <c r="E73" s="11">
        <f t="shared" si="4"/>
        <v>0.57832898172323766</v>
      </c>
      <c r="F73" s="11">
        <f t="shared" si="5"/>
        <v>0.4216710182767624</v>
      </c>
      <c r="G73" s="36">
        <v>57764</v>
      </c>
      <c r="H73" s="40">
        <v>8</v>
      </c>
      <c r="I73" s="28" t="s">
        <v>33</v>
      </c>
    </row>
    <row r="74" spans="1:9" ht="18" thickTop="1" thickBot="1" x14ac:dyDescent="0.5">
      <c r="A74" s="8" t="s">
        <v>12</v>
      </c>
      <c r="B74" s="30">
        <v>70.599999999999994</v>
      </c>
      <c r="C74" s="10">
        <f t="shared" si="3"/>
        <v>40.799999999999997</v>
      </c>
      <c r="D74" s="19">
        <f>17.9+11.9</f>
        <v>29.799999999999997</v>
      </c>
      <c r="E74" s="11">
        <f t="shared" si="4"/>
        <v>0.57790368271954673</v>
      </c>
      <c r="F74" s="11">
        <f t="shared" si="5"/>
        <v>0.42209631728045327</v>
      </c>
      <c r="G74" s="21">
        <v>94128</v>
      </c>
      <c r="H74" s="5">
        <v>9</v>
      </c>
      <c r="I74" s="28" t="s">
        <v>25</v>
      </c>
    </row>
    <row r="75" spans="1:9" ht="18" thickTop="1" thickBot="1" x14ac:dyDescent="0.5">
      <c r="A75" s="8" t="s">
        <v>16</v>
      </c>
      <c r="B75" s="30">
        <v>78.099999999999994</v>
      </c>
      <c r="C75" s="10">
        <f t="shared" si="3"/>
        <v>45.099999999999994</v>
      </c>
      <c r="D75" s="19">
        <f>19.7+19.6-6.3</f>
        <v>33</v>
      </c>
      <c r="E75" s="11">
        <f t="shared" si="4"/>
        <v>0.57746478873239437</v>
      </c>
      <c r="F75" s="11">
        <f t="shared" si="5"/>
        <v>0.42253521126760568</v>
      </c>
      <c r="G75" s="21">
        <v>100837</v>
      </c>
      <c r="H75" s="5">
        <v>5</v>
      </c>
      <c r="I75" s="28" t="s">
        <v>25</v>
      </c>
    </row>
    <row r="76" spans="1:9" ht="18" thickTop="1" thickBot="1" x14ac:dyDescent="0.5">
      <c r="A76" s="8" t="s">
        <v>14</v>
      </c>
      <c r="B76" s="30">
        <v>81.400000000000006</v>
      </c>
      <c r="C76" s="10">
        <f t="shared" si="3"/>
        <v>46.900000000000006</v>
      </c>
      <c r="D76" s="19">
        <f>17.9+16.6</f>
        <v>34.5</v>
      </c>
      <c r="E76" s="11">
        <f t="shared" si="4"/>
        <v>0.57616707616707619</v>
      </c>
      <c r="F76" s="11">
        <f t="shared" si="5"/>
        <v>0.42383292383292381</v>
      </c>
      <c r="G76" s="21">
        <v>81996</v>
      </c>
      <c r="H76" s="5">
        <v>4</v>
      </c>
      <c r="I76" s="28" t="s">
        <v>24</v>
      </c>
    </row>
    <row r="77" spans="1:9" ht="18" thickTop="1" thickBot="1" x14ac:dyDescent="0.5">
      <c r="A77" s="42" t="s">
        <v>48</v>
      </c>
      <c r="B77" s="35">
        <v>81.599999999999994</v>
      </c>
      <c r="C77" s="10">
        <f t="shared" si="3"/>
        <v>46.899999999999991</v>
      </c>
      <c r="D77">
        <f>19.4+15.3</f>
        <v>34.700000000000003</v>
      </c>
      <c r="E77" s="11">
        <f t="shared" si="4"/>
        <v>0.57475490196078427</v>
      </c>
      <c r="F77" s="11">
        <f t="shared" si="5"/>
        <v>0.42524509803921573</v>
      </c>
      <c r="G77" s="36">
        <v>57732</v>
      </c>
      <c r="H77" s="41">
        <v>9</v>
      </c>
      <c r="I77" s="28" t="s">
        <v>36</v>
      </c>
    </row>
    <row r="78" spans="1:9" ht="18" thickTop="1" thickBot="1" x14ac:dyDescent="0.5">
      <c r="A78" s="42" t="s">
        <v>9</v>
      </c>
      <c r="B78" s="35">
        <v>82.5</v>
      </c>
      <c r="C78" s="10">
        <f t="shared" si="3"/>
        <v>46.9</v>
      </c>
      <c r="D78">
        <f>12.9+22.7</f>
        <v>35.6</v>
      </c>
      <c r="E78" s="11">
        <f t="shared" si="4"/>
        <v>0.56848484848484848</v>
      </c>
      <c r="F78" s="11">
        <f t="shared" si="5"/>
        <v>0.43151515151515152</v>
      </c>
      <c r="G78" s="39">
        <v>124201</v>
      </c>
      <c r="H78" s="40">
        <v>5</v>
      </c>
      <c r="I78" s="28" t="s">
        <v>33</v>
      </c>
    </row>
    <row r="79" spans="1:9" ht="18" thickTop="1" thickBot="1" x14ac:dyDescent="0.5">
      <c r="A79" s="42" t="s">
        <v>13</v>
      </c>
      <c r="B79" s="35">
        <v>81.8</v>
      </c>
      <c r="C79" s="10">
        <f t="shared" si="3"/>
        <v>46.3</v>
      </c>
      <c r="D79">
        <f>16.9+18.6</f>
        <v>35.5</v>
      </c>
      <c r="E79" s="11">
        <f t="shared" si="4"/>
        <v>0.56601466992665039</v>
      </c>
      <c r="F79" s="11">
        <f t="shared" si="5"/>
        <v>0.43398533007334966</v>
      </c>
      <c r="G79" s="38">
        <v>102949</v>
      </c>
      <c r="H79" s="41">
        <v>9</v>
      </c>
      <c r="I79" s="28" t="s">
        <v>33</v>
      </c>
    </row>
    <row r="80" spans="1:9" ht="18" thickTop="1" thickBot="1" x14ac:dyDescent="0.5">
      <c r="A80" s="42" t="s">
        <v>7</v>
      </c>
      <c r="B80" s="35">
        <v>85</v>
      </c>
      <c r="C80" s="10">
        <f t="shared" si="3"/>
        <v>48.1</v>
      </c>
      <c r="D80">
        <f>22.9+18.1-4.1</f>
        <v>36.9</v>
      </c>
      <c r="E80" s="11">
        <f t="shared" si="4"/>
        <v>0.5658823529411765</v>
      </c>
      <c r="F80" s="11">
        <f t="shared" si="5"/>
        <v>0.4341176470588235</v>
      </c>
      <c r="G80" s="39">
        <v>91097</v>
      </c>
      <c r="H80" s="41">
        <v>4</v>
      </c>
      <c r="I80" s="28" t="s">
        <v>34</v>
      </c>
    </row>
    <row r="81" spans="1:9" ht="18" thickTop="1" thickBot="1" x14ac:dyDescent="0.5">
      <c r="A81" s="43" t="s">
        <v>41</v>
      </c>
      <c r="B81" s="35">
        <v>86.9</v>
      </c>
      <c r="C81" s="10">
        <f t="shared" si="3"/>
        <v>49.100000000000009</v>
      </c>
      <c r="D81" s="48">
        <f>17+19+1.8</f>
        <v>37.799999999999997</v>
      </c>
      <c r="E81" s="14">
        <f t="shared" si="4"/>
        <v>0.5650172612197929</v>
      </c>
      <c r="F81" s="14">
        <f t="shared" si="5"/>
        <v>0.4349827387802071</v>
      </c>
      <c r="G81" s="50">
        <v>127822</v>
      </c>
      <c r="H81" s="53">
        <v>3</v>
      </c>
      <c r="I81" s="28" t="s">
        <v>38</v>
      </c>
    </row>
    <row r="82" spans="1:9" ht="18" thickTop="1" thickBot="1" x14ac:dyDescent="0.5">
      <c r="A82" s="8" t="s">
        <v>16</v>
      </c>
      <c r="B82" s="30">
        <v>73.5</v>
      </c>
      <c r="C82" s="10">
        <f t="shared" si="3"/>
        <v>41.4</v>
      </c>
      <c r="D82" s="19">
        <f>9.7+18.5+3.9</f>
        <v>32.1</v>
      </c>
      <c r="E82" s="17">
        <f t="shared" si="4"/>
        <v>0.56326530612244896</v>
      </c>
      <c r="F82" s="17">
        <f t="shared" si="5"/>
        <v>0.43673469387755104</v>
      </c>
      <c r="G82" s="21">
        <v>107808</v>
      </c>
      <c r="H82" s="4">
        <v>5</v>
      </c>
      <c r="I82" s="28" t="s">
        <v>27</v>
      </c>
    </row>
    <row r="83" spans="1:9" ht="18" thickTop="1" thickBot="1" x14ac:dyDescent="0.5">
      <c r="A83" s="8" t="s">
        <v>9</v>
      </c>
      <c r="B83" s="30">
        <v>78.3</v>
      </c>
      <c r="C83" s="10">
        <f t="shared" si="3"/>
        <v>43.9</v>
      </c>
      <c r="D83" s="19">
        <f>10.8+20+3.6</f>
        <v>34.4</v>
      </c>
      <c r="E83" s="11">
        <f t="shared" si="4"/>
        <v>0.56066411238825031</v>
      </c>
      <c r="F83" s="11">
        <f t="shared" si="5"/>
        <v>0.43933588761174969</v>
      </c>
      <c r="G83" s="21">
        <v>76952</v>
      </c>
      <c r="H83" s="5">
        <v>5</v>
      </c>
      <c r="I83" s="28" t="s">
        <v>24</v>
      </c>
    </row>
    <row r="84" spans="1:9" ht="18" thickTop="1" thickBot="1" x14ac:dyDescent="0.5">
      <c r="A84" s="42" t="s">
        <v>44</v>
      </c>
      <c r="B84" s="35">
        <v>86.6</v>
      </c>
      <c r="C84" s="10">
        <f t="shared" si="3"/>
        <v>48.499999999999993</v>
      </c>
      <c r="D84">
        <f>26.1+12</f>
        <v>38.1</v>
      </c>
      <c r="E84" s="11">
        <f t="shared" si="4"/>
        <v>0.56004618937644335</v>
      </c>
      <c r="F84" s="11">
        <f t="shared" si="5"/>
        <v>0.43995381062355665</v>
      </c>
      <c r="G84" s="36">
        <v>126888</v>
      </c>
      <c r="H84" s="41">
        <v>1</v>
      </c>
      <c r="I84" s="28" t="s">
        <v>37</v>
      </c>
    </row>
    <row r="85" spans="1:9" ht="18" thickTop="1" thickBot="1" x14ac:dyDescent="0.5">
      <c r="A85" s="42" t="s">
        <v>11</v>
      </c>
      <c r="B85" s="35">
        <v>84</v>
      </c>
      <c r="C85" s="10">
        <f t="shared" si="3"/>
        <v>47</v>
      </c>
      <c r="D85">
        <f>15.7+21.3</f>
        <v>37</v>
      </c>
      <c r="E85" s="11">
        <f t="shared" si="4"/>
        <v>0.55952380952380953</v>
      </c>
      <c r="F85" s="11">
        <f t="shared" si="5"/>
        <v>0.44047619047619047</v>
      </c>
      <c r="G85" s="38">
        <v>112647</v>
      </c>
      <c r="H85" s="41">
        <v>7</v>
      </c>
      <c r="I85" s="28" t="s">
        <v>33</v>
      </c>
    </row>
    <row r="86" spans="1:9" ht="18" thickTop="1" thickBot="1" x14ac:dyDescent="0.5">
      <c r="A86" s="8" t="s">
        <v>17</v>
      </c>
      <c r="B86" s="34">
        <v>80.8</v>
      </c>
      <c r="C86" s="10">
        <f t="shared" si="3"/>
        <v>45.2</v>
      </c>
      <c r="D86" s="19">
        <f>14.4+18.4+2.8</f>
        <v>35.599999999999994</v>
      </c>
      <c r="E86" s="11">
        <f t="shared" si="4"/>
        <v>0.55940594059405946</v>
      </c>
      <c r="F86" s="11">
        <f t="shared" si="5"/>
        <v>0.44059405940594054</v>
      </c>
      <c r="G86" s="23">
        <v>90206</v>
      </c>
      <c r="H86" s="5">
        <v>1</v>
      </c>
      <c r="I86" s="28" t="s">
        <v>32</v>
      </c>
    </row>
    <row r="87" spans="1:9" ht="18" thickTop="1" thickBot="1" x14ac:dyDescent="0.5">
      <c r="A87" s="42" t="s">
        <v>11</v>
      </c>
      <c r="B87" s="35">
        <v>80.900000000000006</v>
      </c>
      <c r="C87" s="10">
        <f t="shared" si="3"/>
        <v>45.2</v>
      </c>
      <c r="D87">
        <f>19.8+18.8-2.9</f>
        <v>35.700000000000003</v>
      </c>
      <c r="E87" s="11">
        <f t="shared" si="4"/>
        <v>0.55871446229913468</v>
      </c>
      <c r="F87" s="11">
        <f t="shared" si="5"/>
        <v>0.44128553770086526</v>
      </c>
      <c r="G87" s="36">
        <v>132114</v>
      </c>
      <c r="H87" s="41">
        <v>7</v>
      </c>
      <c r="I87" s="28" t="s">
        <v>36</v>
      </c>
    </row>
    <row r="88" spans="1:9" ht="18" thickTop="1" thickBot="1" x14ac:dyDescent="0.5">
      <c r="A88" s="42" t="s">
        <v>11</v>
      </c>
      <c r="B88" s="35">
        <v>81.8</v>
      </c>
      <c r="C88" s="10">
        <f t="shared" si="3"/>
        <v>45.7</v>
      </c>
      <c r="D88">
        <f>22.9+13.2</f>
        <v>36.099999999999994</v>
      </c>
      <c r="E88" s="11">
        <f t="shared" si="4"/>
        <v>0.55867970660146704</v>
      </c>
      <c r="F88" s="11">
        <f t="shared" si="5"/>
        <v>0.44132029339853296</v>
      </c>
      <c r="G88" s="38">
        <v>141586</v>
      </c>
      <c r="H88" s="41">
        <v>8</v>
      </c>
      <c r="I88" s="28" t="s">
        <v>35</v>
      </c>
    </row>
    <row r="89" spans="1:9" ht="18" thickTop="1" thickBot="1" x14ac:dyDescent="0.5">
      <c r="A89" s="8" t="s">
        <v>9</v>
      </c>
      <c r="B89" s="30">
        <v>84.1</v>
      </c>
      <c r="C89" s="10">
        <f t="shared" si="3"/>
        <v>46.8</v>
      </c>
      <c r="D89" s="45">
        <v>37.299999999999997</v>
      </c>
      <c r="E89" s="11">
        <f t="shared" si="4"/>
        <v>0.55648038049940551</v>
      </c>
      <c r="F89" s="11">
        <f t="shared" si="5"/>
        <v>0.44351961950059454</v>
      </c>
      <c r="G89" s="21">
        <v>113071</v>
      </c>
      <c r="H89" s="5">
        <v>3</v>
      </c>
      <c r="I89" s="29" t="s">
        <v>23</v>
      </c>
    </row>
    <row r="90" spans="1:9" ht="18" thickTop="1" thickBot="1" x14ac:dyDescent="0.5">
      <c r="A90" s="42" t="s">
        <v>41</v>
      </c>
      <c r="B90" s="35">
        <v>86.9</v>
      </c>
      <c r="C90" s="10">
        <f t="shared" si="3"/>
        <v>48.100000000000009</v>
      </c>
      <c r="D90">
        <f>26.3+12.5</f>
        <v>38.799999999999997</v>
      </c>
      <c r="E90" s="11">
        <f t="shared" si="4"/>
        <v>0.55350978135788265</v>
      </c>
      <c r="F90" s="11">
        <f t="shared" si="5"/>
        <v>0.4464902186421173</v>
      </c>
      <c r="G90" s="38">
        <v>159550</v>
      </c>
      <c r="H90" s="41">
        <v>2</v>
      </c>
      <c r="I90" s="28" t="s">
        <v>35</v>
      </c>
    </row>
    <row r="91" spans="1:9" ht="18" thickTop="1" thickBot="1" x14ac:dyDescent="0.5">
      <c r="A91" s="43" t="s">
        <v>46</v>
      </c>
      <c r="B91" s="35">
        <v>85</v>
      </c>
      <c r="C91" s="10">
        <f t="shared" si="3"/>
        <v>47</v>
      </c>
      <c r="D91" s="48">
        <f>9.4+28.6</f>
        <v>38</v>
      </c>
      <c r="E91" s="14">
        <f t="shared" si="4"/>
        <v>0.55294117647058827</v>
      </c>
      <c r="F91" s="14">
        <f t="shared" si="5"/>
        <v>0.44705882352941179</v>
      </c>
      <c r="G91" s="50">
        <v>159272</v>
      </c>
      <c r="H91" s="53">
        <v>2</v>
      </c>
      <c r="I91" s="28" t="s">
        <v>33</v>
      </c>
    </row>
    <row r="92" spans="1:9" ht="18" thickTop="1" thickBot="1" x14ac:dyDescent="0.5">
      <c r="A92" s="42" t="s">
        <v>13</v>
      </c>
      <c r="B92" s="35">
        <v>81.5</v>
      </c>
      <c r="C92" s="10">
        <f t="shared" si="3"/>
        <v>45</v>
      </c>
      <c r="D92">
        <f>21.5+15</f>
        <v>36.5</v>
      </c>
      <c r="E92" s="17">
        <f t="shared" si="4"/>
        <v>0.55214723926380371</v>
      </c>
      <c r="F92" s="17">
        <f t="shared" si="5"/>
        <v>0.44785276073619634</v>
      </c>
      <c r="G92" s="36">
        <v>70503</v>
      </c>
      <c r="H92" s="41">
        <v>3</v>
      </c>
      <c r="I92" s="28" t="s">
        <v>34</v>
      </c>
    </row>
    <row r="93" spans="1:9" ht="18" thickTop="1" thickBot="1" x14ac:dyDescent="0.5">
      <c r="A93" s="8" t="s">
        <v>8</v>
      </c>
      <c r="B93" s="30">
        <v>82.8</v>
      </c>
      <c r="C93" s="10">
        <f t="shared" si="3"/>
        <v>45.699999999999996</v>
      </c>
      <c r="D93" s="45">
        <v>37.1</v>
      </c>
      <c r="E93" s="11">
        <f t="shared" si="4"/>
        <v>0.55193236714975846</v>
      </c>
      <c r="F93" s="11">
        <f t="shared" si="5"/>
        <v>0.44806763285024159</v>
      </c>
      <c r="G93" s="21">
        <v>77072</v>
      </c>
      <c r="H93" s="5">
        <v>2</v>
      </c>
      <c r="I93" s="29" t="s">
        <v>23</v>
      </c>
    </row>
    <row r="94" spans="1:9" ht="18" thickTop="1" thickBot="1" x14ac:dyDescent="0.5">
      <c r="A94" s="8" t="s">
        <v>17</v>
      </c>
      <c r="B94" s="30">
        <v>77.599999999999994</v>
      </c>
      <c r="C94" s="10">
        <f t="shared" si="3"/>
        <v>42.8</v>
      </c>
      <c r="D94" s="45">
        <v>34.799999999999997</v>
      </c>
      <c r="E94" s="11">
        <f t="shared" si="4"/>
        <v>0.55154639175257736</v>
      </c>
      <c r="F94" s="11">
        <f t="shared" si="5"/>
        <v>0.4484536082474227</v>
      </c>
      <c r="G94" s="12">
        <v>73301</v>
      </c>
      <c r="H94" s="5">
        <v>5</v>
      </c>
      <c r="I94" s="29" t="s">
        <v>23</v>
      </c>
    </row>
    <row r="95" spans="1:9" ht="18" thickTop="1" thickBot="1" x14ac:dyDescent="0.5">
      <c r="A95" s="42" t="s">
        <v>13</v>
      </c>
      <c r="B95" s="35">
        <v>83.3</v>
      </c>
      <c r="C95" s="10">
        <f t="shared" si="3"/>
        <v>45.9</v>
      </c>
      <c r="D95">
        <f>23.3+14.1</f>
        <v>37.4</v>
      </c>
      <c r="E95" s="11">
        <f t="shared" si="4"/>
        <v>0.55102040816326536</v>
      </c>
      <c r="F95" s="11">
        <f t="shared" si="5"/>
        <v>0.44897959183673469</v>
      </c>
      <c r="G95" s="36">
        <v>90984</v>
      </c>
      <c r="H95" s="41">
        <v>10</v>
      </c>
      <c r="I95" s="28" t="s">
        <v>35</v>
      </c>
    </row>
    <row r="96" spans="1:9" ht="18" thickTop="1" thickBot="1" x14ac:dyDescent="0.5">
      <c r="A96" s="8" t="s">
        <v>13</v>
      </c>
      <c r="B96" s="30">
        <v>78.3</v>
      </c>
      <c r="C96" s="10">
        <f t="shared" si="3"/>
        <v>43</v>
      </c>
      <c r="D96" s="45">
        <f>23.8+11.5</f>
        <v>35.299999999999997</v>
      </c>
      <c r="E96" s="11">
        <f t="shared" si="4"/>
        <v>0.54916985951468711</v>
      </c>
      <c r="F96" s="11">
        <f t="shared" si="5"/>
        <v>0.45083014048531289</v>
      </c>
      <c r="G96" s="21">
        <v>122304</v>
      </c>
      <c r="H96" s="5">
        <v>6</v>
      </c>
      <c r="I96" s="26" t="s">
        <v>23</v>
      </c>
    </row>
    <row r="97" spans="1:9" ht="18" thickTop="1" thickBot="1" x14ac:dyDescent="0.5">
      <c r="A97" s="8" t="s">
        <v>14</v>
      </c>
      <c r="B97" s="30">
        <v>84.1</v>
      </c>
      <c r="C97" s="10">
        <f t="shared" si="3"/>
        <v>45.999999999999993</v>
      </c>
      <c r="D97" s="45">
        <v>38.1</v>
      </c>
      <c r="E97" s="11">
        <f t="shared" si="4"/>
        <v>0.54696789536266344</v>
      </c>
      <c r="F97" s="11">
        <f t="shared" si="5"/>
        <v>0.45303210463733656</v>
      </c>
      <c r="G97" s="21">
        <v>81179</v>
      </c>
      <c r="H97" s="5">
        <v>1</v>
      </c>
      <c r="I97" s="29" t="s">
        <v>23</v>
      </c>
    </row>
    <row r="98" spans="1:9" ht="18" thickTop="1" thickBot="1" x14ac:dyDescent="0.5">
      <c r="A98" s="42" t="s">
        <v>54</v>
      </c>
      <c r="B98" s="35">
        <v>84.9</v>
      </c>
      <c r="C98" s="10">
        <f t="shared" si="3"/>
        <v>46.400000000000006</v>
      </c>
      <c r="D98">
        <f>20.3+18.2</f>
        <v>38.5</v>
      </c>
      <c r="E98" s="11">
        <f t="shared" si="4"/>
        <v>0.54652532391048292</v>
      </c>
      <c r="F98" s="11">
        <f t="shared" si="5"/>
        <v>0.45347467608951703</v>
      </c>
      <c r="G98" s="36">
        <v>156893</v>
      </c>
      <c r="H98" s="40">
        <v>3</v>
      </c>
      <c r="I98" s="28" t="s">
        <v>33</v>
      </c>
    </row>
    <row r="99" spans="1:9" ht="18" thickTop="1" thickBot="1" x14ac:dyDescent="0.5">
      <c r="A99" s="42" t="s">
        <v>10</v>
      </c>
      <c r="B99" s="35">
        <v>92.6</v>
      </c>
      <c r="C99" s="10">
        <f t="shared" si="3"/>
        <v>50.599999999999994</v>
      </c>
      <c r="D99">
        <v>42</v>
      </c>
      <c r="E99" s="11">
        <f t="shared" si="4"/>
        <v>0.54643628509719222</v>
      </c>
      <c r="F99" s="11">
        <f t="shared" si="5"/>
        <v>0.45356371490280778</v>
      </c>
      <c r="G99" s="36">
        <v>146295</v>
      </c>
      <c r="H99" s="41">
        <v>5</v>
      </c>
      <c r="I99" s="28" t="s">
        <v>38</v>
      </c>
    </row>
    <row r="100" spans="1:9" ht="18" thickTop="1" thickBot="1" x14ac:dyDescent="0.5">
      <c r="A100" s="42" t="s">
        <v>42</v>
      </c>
      <c r="B100" s="35">
        <v>81.7</v>
      </c>
      <c r="C100" s="10">
        <f t="shared" si="3"/>
        <v>44.600000000000009</v>
      </c>
      <c r="D100">
        <f>14.2+22.9</f>
        <v>37.099999999999994</v>
      </c>
      <c r="E100" s="11">
        <f t="shared" si="4"/>
        <v>0.54589963280293763</v>
      </c>
      <c r="F100" s="11">
        <f t="shared" si="5"/>
        <v>0.45410036719706232</v>
      </c>
      <c r="G100" s="36">
        <v>138945</v>
      </c>
      <c r="H100" s="40">
        <v>1</v>
      </c>
      <c r="I100" s="28" t="s">
        <v>33</v>
      </c>
    </row>
    <row r="101" spans="1:9" ht="18" thickTop="1" thickBot="1" x14ac:dyDescent="0.5">
      <c r="A101" s="13" t="s">
        <v>11</v>
      </c>
      <c r="B101" s="30">
        <v>76.7</v>
      </c>
      <c r="C101" s="10">
        <f t="shared" si="3"/>
        <v>41.800000000000004</v>
      </c>
      <c r="D101" s="18">
        <v>34.9</v>
      </c>
      <c r="E101" s="14">
        <f t="shared" si="4"/>
        <v>0.54498044328552808</v>
      </c>
      <c r="F101" s="14">
        <f t="shared" si="5"/>
        <v>0.45501955671447192</v>
      </c>
      <c r="G101" s="24">
        <v>160063</v>
      </c>
      <c r="H101" s="5">
        <v>9</v>
      </c>
      <c r="I101" s="28" t="s">
        <v>28</v>
      </c>
    </row>
    <row r="102" spans="1:9" ht="18" thickTop="1" thickBot="1" x14ac:dyDescent="0.5">
      <c r="A102" s="9" t="s">
        <v>19</v>
      </c>
      <c r="B102" s="34">
        <v>84.4</v>
      </c>
      <c r="C102" s="10">
        <f t="shared" si="3"/>
        <v>45.800000000000011</v>
      </c>
      <c r="D102" s="19">
        <f>10.8+25.5+2.3</f>
        <v>38.599999999999994</v>
      </c>
      <c r="E102" s="14">
        <f t="shared" si="4"/>
        <v>0.54265402843601906</v>
      </c>
      <c r="F102" s="14">
        <f t="shared" si="5"/>
        <v>0.45734597156398094</v>
      </c>
      <c r="G102" s="21">
        <v>83996</v>
      </c>
      <c r="H102" s="5">
        <v>7</v>
      </c>
      <c r="I102" s="28" t="s">
        <v>31</v>
      </c>
    </row>
    <row r="103" spans="1:9" ht="18" thickTop="1" thickBot="1" x14ac:dyDescent="0.5">
      <c r="A103" s="35" t="s">
        <v>42</v>
      </c>
      <c r="B103" s="35">
        <v>82</v>
      </c>
      <c r="C103" s="10">
        <f t="shared" si="3"/>
        <v>44.3</v>
      </c>
      <c r="D103">
        <f>18.6+19.1</f>
        <v>37.700000000000003</v>
      </c>
      <c r="E103" s="14">
        <f t="shared" si="4"/>
        <v>0.54024390243902431</v>
      </c>
      <c r="F103" s="14">
        <f t="shared" si="5"/>
        <v>0.45975609756097563</v>
      </c>
      <c r="G103" s="37">
        <v>85365</v>
      </c>
      <c r="H103" s="41">
        <v>7</v>
      </c>
      <c r="I103" s="28" t="s">
        <v>35</v>
      </c>
    </row>
    <row r="104" spans="1:9" ht="18" thickTop="1" thickBot="1" x14ac:dyDescent="0.5">
      <c r="A104" s="35" t="s">
        <v>44</v>
      </c>
      <c r="B104" s="35">
        <v>90.7</v>
      </c>
      <c r="C104" s="10">
        <f t="shared" si="3"/>
        <v>48.600000000000009</v>
      </c>
      <c r="D104">
        <f>23.7+18.4</f>
        <v>42.099999999999994</v>
      </c>
      <c r="E104" s="14">
        <f t="shared" si="4"/>
        <v>0.53583241455347308</v>
      </c>
      <c r="F104" s="14">
        <f t="shared" si="5"/>
        <v>0.46416758544652692</v>
      </c>
      <c r="G104" s="36">
        <v>114866</v>
      </c>
      <c r="H104" s="41">
        <v>3</v>
      </c>
      <c r="I104" s="28" t="s">
        <v>36</v>
      </c>
    </row>
    <row r="105" spans="1:9" ht="18" thickTop="1" thickBot="1" x14ac:dyDescent="0.5">
      <c r="A105" s="35" t="s">
        <v>44</v>
      </c>
      <c r="B105" s="35">
        <v>87.5</v>
      </c>
      <c r="C105" s="10">
        <f t="shared" si="3"/>
        <v>46.6</v>
      </c>
      <c r="D105">
        <v>40.9</v>
      </c>
      <c r="E105" s="14">
        <f t="shared" si="4"/>
        <v>0.53257142857142858</v>
      </c>
      <c r="F105" s="14">
        <f t="shared" si="5"/>
        <v>0.46742857142857142</v>
      </c>
      <c r="G105" s="36">
        <v>150627</v>
      </c>
      <c r="H105" s="41">
        <v>1</v>
      </c>
      <c r="I105" s="28" t="s">
        <v>38</v>
      </c>
    </row>
    <row r="106" spans="1:9" ht="18" thickTop="1" thickBot="1" x14ac:dyDescent="0.5">
      <c r="A106" s="9" t="s">
        <v>9</v>
      </c>
      <c r="B106" s="30">
        <v>76.599999999999994</v>
      </c>
      <c r="C106" s="10">
        <f t="shared" si="3"/>
        <v>40.399999999999991</v>
      </c>
      <c r="D106" s="19">
        <f>36.2</f>
        <v>36.200000000000003</v>
      </c>
      <c r="E106" s="14">
        <f t="shared" si="4"/>
        <v>0.52741514360313313</v>
      </c>
      <c r="F106" s="14">
        <f t="shared" si="5"/>
        <v>0.47258485639686693</v>
      </c>
      <c r="G106" s="21">
        <v>133094</v>
      </c>
      <c r="H106" s="5">
        <v>10</v>
      </c>
      <c r="I106" s="28" t="s">
        <v>28</v>
      </c>
    </row>
    <row r="107" spans="1:9" ht="18" thickTop="1" thickBot="1" x14ac:dyDescent="0.5">
      <c r="A107" s="9" t="s">
        <v>10</v>
      </c>
      <c r="B107" s="30">
        <v>78.099999999999994</v>
      </c>
      <c r="C107" s="10">
        <f t="shared" si="3"/>
        <v>41.099999999999994</v>
      </c>
      <c r="D107" s="45">
        <f>21.8+15.2</f>
        <v>37</v>
      </c>
      <c r="E107" s="14">
        <f t="shared" si="4"/>
        <v>0.52624839948783608</v>
      </c>
      <c r="F107" s="14">
        <f t="shared" si="5"/>
        <v>0.47375160051216392</v>
      </c>
      <c r="G107" s="23">
        <v>100231</v>
      </c>
      <c r="H107" s="5">
        <v>8</v>
      </c>
      <c r="I107" s="29" t="s">
        <v>23</v>
      </c>
    </row>
    <row r="108" spans="1:9" ht="18" thickTop="1" thickBot="1" x14ac:dyDescent="0.5">
      <c r="A108" s="9" t="s">
        <v>12</v>
      </c>
      <c r="B108" s="34">
        <v>82.4</v>
      </c>
      <c r="C108" s="10">
        <f t="shared" si="3"/>
        <v>43.300000000000011</v>
      </c>
      <c r="D108" s="19">
        <f>20.3+15+3.8</f>
        <v>39.099999999999994</v>
      </c>
      <c r="E108" s="14">
        <f t="shared" si="4"/>
        <v>0.52548543689320404</v>
      </c>
      <c r="F108" s="14">
        <f t="shared" si="5"/>
        <v>0.47451456310679602</v>
      </c>
      <c r="G108" s="21">
        <v>152544</v>
      </c>
      <c r="H108" s="5">
        <v>3</v>
      </c>
      <c r="I108" s="28" t="s">
        <v>31</v>
      </c>
    </row>
    <row r="109" spans="1:9" ht="18" thickTop="1" thickBot="1" x14ac:dyDescent="0.5">
      <c r="A109" s="35" t="s">
        <v>46</v>
      </c>
      <c r="B109" s="35">
        <v>87.5</v>
      </c>
      <c r="C109" s="10">
        <f t="shared" si="3"/>
        <v>45.7</v>
      </c>
      <c r="D109">
        <f>3.4+23.4+15</f>
        <v>41.8</v>
      </c>
      <c r="E109" s="14">
        <f t="shared" si="4"/>
        <v>0.52228571428571435</v>
      </c>
      <c r="F109" s="14">
        <f t="shared" si="5"/>
        <v>0.4777142857142857</v>
      </c>
      <c r="G109" s="36">
        <v>150708</v>
      </c>
      <c r="H109" s="41">
        <v>6</v>
      </c>
      <c r="I109" s="28" t="s">
        <v>36</v>
      </c>
    </row>
    <row r="110" spans="1:9" ht="18" thickTop="1" thickBot="1" x14ac:dyDescent="0.5">
      <c r="A110" s="35" t="s">
        <v>42</v>
      </c>
      <c r="B110" s="35">
        <v>83.6</v>
      </c>
      <c r="C110" s="10">
        <f t="shared" si="3"/>
        <v>43.3</v>
      </c>
      <c r="D110">
        <f>25.4+14.9</f>
        <v>40.299999999999997</v>
      </c>
      <c r="E110" s="14">
        <f t="shared" si="4"/>
        <v>0.51794258373205737</v>
      </c>
      <c r="F110" s="14">
        <f t="shared" si="5"/>
        <v>0.48205741626794257</v>
      </c>
      <c r="G110" s="36">
        <v>130469</v>
      </c>
      <c r="H110" s="41">
        <v>1</v>
      </c>
      <c r="I110" s="28" t="s">
        <v>34</v>
      </c>
    </row>
    <row r="111" spans="1:9" ht="18" thickTop="1" thickBot="1" x14ac:dyDescent="0.5">
      <c r="A111" s="9" t="s">
        <v>17</v>
      </c>
      <c r="B111" s="30">
        <v>77.5</v>
      </c>
      <c r="C111" s="10">
        <f t="shared" si="3"/>
        <v>40.1</v>
      </c>
      <c r="D111" s="19">
        <f>20.5+14.1+2.8</f>
        <v>37.4</v>
      </c>
      <c r="E111" s="14">
        <f t="shared" si="4"/>
        <v>0.51741935483870971</v>
      </c>
      <c r="F111" s="14">
        <f t="shared" si="5"/>
        <v>0.48258064516129029</v>
      </c>
      <c r="G111" s="21">
        <v>81792</v>
      </c>
      <c r="H111" s="5">
        <v>6</v>
      </c>
      <c r="I111" s="28" t="s">
        <v>24</v>
      </c>
    </row>
    <row r="112" spans="1:9" ht="18" thickTop="1" thickBot="1" x14ac:dyDescent="0.5">
      <c r="A112" s="35" t="s">
        <v>42</v>
      </c>
      <c r="B112" s="35">
        <v>86.4</v>
      </c>
      <c r="C112" s="10">
        <f t="shared" si="3"/>
        <v>44.500000000000007</v>
      </c>
      <c r="D112">
        <f>15.5+16.8+9.6</f>
        <v>41.9</v>
      </c>
      <c r="E112" s="14">
        <f t="shared" si="4"/>
        <v>0.51504629629629639</v>
      </c>
      <c r="F112" s="14">
        <f t="shared" si="5"/>
        <v>0.48495370370370366</v>
      </c>
      <c r="G112" s="36">
        <v>73099</v>
      </c>
      <c r="H112" s="41">
        <v>10</v>
      </c>
      <c r="I112" s="28" t="s">
        <v>36</v>
      </c>
    </row>
    <row r="113" spans="1:9" ht="18" thickTop="1" thickBot="1" x14ac:dyDescent="0.5">
      <c r="A113" s="9" t="s">
        <v>13</v>
      </c>
      <c r="B113" s="34">
        <v>84.6</v>
      </c>
      <c r="C113" s="10">
        <f t="shared" si="3"/>
        <v>43.3</v>
      </c>
      <c r="D113" s="19">
        <f>27.2+19.3-5.2</f>
        <v>41.3</v>
      </c>
      <c r="E113" s="14">
        <f t="shared" si="4"/>
        <v>0.51182033096926716</v>
      </c>
      <c r="F113" s="14">
        <f t="shared" si="5"/>
        <v>0.48817966903073284</v>
      </c>
      <c r="G113" s="21">
        <v>96341</v>
      </c>
      <c r="H113" s="5">
        <v>7</v>
      </c>
      <c r="I113" s="28" t="s">
        <v>32</v>
      </c>
    </row>
    <row r="114" spans="1:9" ht="18" thickTop="1" thickBot="1" x14ac:dyDescent="0.5">
      <c r="A114" s="9" t="s">
        <v>11</v>
      </c>
      <c r="B114" s="34">
        <v>74.7</v>
      </c>
      <c r="C114" s="10">
        <f t="shared" si="3"/>
        <v>38.1</v>
      </c>
      <c r="D114" s="19">
        <f>10+11.6+15</f>
        <v>36.6</v>
      </c>
      <c r="E114" s="14">
        <f t="shared" si="4"/>
        <v>0.51004016064257029</v>
      </c>
      <c r="F114" s="14">
        <f t="shared" si="5"/>
        <v>0.48995983935742971</v>
      </c>
      <c r="G114" s="22">
        <v>150738</v>
      </c>
      <c r="H114" s="5">
        <v>7</v>
      </c>
      <c r="I114" s="28" t="s">
        <v>30</v>
      </c>
    </row>
    <row r="115" spans="1:9" ht="18" thickTop="1" thickBot="1" x14ac:dyDescent="0.5">
      <c r="A115" s="35" t="s">
        <v>48</v>
      </c>
      <c r="B115" s="35">
        <v>82.3</v>
      </c>
      <c r="C115" s="10">
        <f t="shared" si="3"/>
        <v>41.9</v>
      </c>
      <c r="D115">
        <f>20.4+17.1+2.9</f>
        <v>40.4</v>
      </c>
      <c r="E115" s="14">
        <f t="shared" si="4"/>
        <v>0.50911300121506686</v>
      </c>
      <c r="F115" s="14">
        <f t="shared" si="5"/>
        <v>0.49088699878493319</v>
      </c>
      <c r="G115" s="36">
        <v>70317</v>
      </c>
      <c r="H115" s="41">
        <v>8</v>
      </c>
      <c r="I115" s="28" t="s">
        <v>37</v>
      </c>
    </row>
    <row r="116" spans="1:9" ht="18" thickTop="1" thickBot="1" x14ac:dyDescent="0.5">
      <c r="A116" s="35" t="s">
        <v>47</v>
      </c>
      <c r="B116" s="35">
        <v>86.1</v>
      </c>
      <c r="C116" s="10">
        <f t="shared" si="3"/>
        <v>43.699999999999996</v>
      </c>
      <c r="D116">
        <f>18.9+18.5+5</f>
        <v>42.4</v>
      </c>
      <c r="E116" s="14">
        <f t="shared" si="4"/>
        <v>0.50754936120789773</v>
      </c>
      <c r="F116" s="14">
        <f t="shared" si="5"/>
        <v>0.49245063879210221</v>
      </c>
      <c r="G116" s="36">
        <v>98870</v>
      </c>
      <c r="H116" s="41">
        <v>3</v>
      </c>
      <c r="I116" s="28" t="s">
        <v>37</v>
      </c>
    </row>
    <row r="117" spans="1:9" ht="18" thickTop="1" thickBot="1" x14ac:dyDescent="0.5">
      <c r="A117" s="35" t="s">
        <v>45</v>
      </c>
      <c r="B117" s="35">
        <v>83.2</v>
      </c>
      <c r="C117" s="10">
        <f t="shared" si="3"/>
        <v>41.900000000000006</v>
      </c>
      <c r="D117">
        <f>23.1+18.2</f>
        <v>41.3</v>
      </c>
      <c r="E117" s="14">
        <f t="shared" si="4"/>
        <v>0.50360576923076927</v>
      </c>
      <c r="F117" s="14">
        <f t="shared" si="5"/>
        <v>0.49639423076923073</v>
      </c>
      <c r="G117" s="36">
        <v>74237</v>
      </c>
      <c r="H117" s="41">
        <v>6</v>
      </c>
      <c r="I117" s="28" t="s">
        <v>38</v>
      </c>
    </row>
    <row r="118" spans="1:9" ht="18" thickTop="1" thickBot="1" x14ac:dyDescent="0.5">
      <c r="A118" s="9" t="s">
        <v>11</v>
      </c>
      <c r="B118" s="34">
        <v>83.3</v>
      </c>
      <c r="C118" s="10">
        <f t="shared" si="3"/>
        <v>41.9</v>
      </c>
      <c r="D118" s="19">
        <f>18.9+17.1+5.4</f>
        <v>41.4</v>
      </c>
      <c r="E118" s="14">
        <f t="shared" si="4"/>
        <v>0.50300120048019203</v>
      </c>
      <c r="F118" s="14">
        <f t="shared" si="5"/>
        <v>0.49699879951980791</v>
      </c>
      <c r="G118" s="21">
        <v>165101</v>
      </c>
      <c r="H118" s="5">
        <v>5</v>
      </c>
      <c r="I118" s="28" t="s">
        <v>32</v>
      </c>
    </row>
    <row r="119" spans="1:9" ht="18" thickTop="1" thickBot="1" x14ac:dyDescent="0.5">
      <c r="A119" s="9" t="s">
        <v>10</v>
      </c>
      <c r="B119" s="34">
        <v>81.099999999999994</v>
      </c>
      <c r="C119" s="10">
        <f t="shared" si="3"/>
        <v>40.099999999999994</v>
      </c>
      <c r="D119" s="19">
        <f>24.4+16.6</f>
        <v>41</v>
      </c>
      <c r="E119" s="14">
        <f t="shared" si="4"/>
        <v>0.49445129469790378</v>
      </c>
      <c r="F119" s="14">
        <f t="shared" si="5"/>
        <v>0.50554870530209617</v>
      </c>
      <c r="G119" s="21">
        <v>160159</v>
      </c>
      <c r="H119" s="5">
        <v>6</v>
      </c>
      <c r="I119" s="28" t="s">
        <v>32</v>
      </c>
    </row>
    <row r="120" spans="1:9" ht="18" thickTop="1" thickBot="1" x14ac:dyDescent="0.5">
      <c r="A120" s="35" t="s">
        <v>42</v>
      </c>
      <c r="B120" s="35">
        <v>86.5</v>
      </c>
      <c r="C120" s="10">
        <f t="shared" si="3"/>
        <v>42.7</v>
      </c>
      <c r="D120">
        <v>43.8</v>
      </c>
      <c r="E120" s="14">
        <f t="shared" si="4"/>
        <v>0.49364161849710986</v>
      </c>
      <c r="F120" s="14">
        <f t="shared" si="5"/>
        <v>0.50635838150289014</v>
      </c>
      <c r="G120" s="36">
        <v>63231</v>
      </c>
      <c r="H120" s="41">
        <v>10</v>
      </c>
      <c r="I120" s="28" t="s">
        <v>38</v>
      </c>
    </row>
    <row r="121" spans="1:9" ht="18" thickTop="1" thickBot="1" x14ac:dyDescent="0.5">
      <c r="A121" s="9" t="s">
        <v>7</v>
      </c>
      <c r="B121" s="30">
        <v>78.400000000000006</v>
      </c>
      <c r="C121" s="10">
        <f t="shared" si="3"/>
        <v>38.600000000000009</v>
      </c>
      <c r="D121" s="16">
        <f>16.2+13.8+9.8</f>
        <v>39.799999999999997</v>
      </c>
      <c r="E121" s="14">
        <f t="shared" si="4"/>
        <v>0.49234693877551028</v>
      </c>
      <c r="F121" s="14">
        <f t="shared" si="5"/>
        <v>0.50765306122448972</v>
      </c>
      <c r="G121" s="21">
        <v>85012</v>
      </c>
      <c r="H121" s="5">
        <v>7</v>
      </c>
      <c r="I121" s="28" t="s">
        <v>24</v>
      </c>
    </row>
    <row r="122" spans="1:9" ht="18" thickTop="1" thickBot="1" x14ac:dyDescent="0.5">
      <c r="A122" s="9" t="s">
        <v>19</v>
      </c>
      <c r="B122" s="34">
        <v>83.8</v>
      </c>
      <c r="C122" s="10">
        <f t="shared" si="3"/>
        <v>41.1</v>
      </c>
      <c r="D122" s="19">
        <f>19.4+22.9+0.4</f>
        <v>42.699999999999996</v>
      </c>
      <c r="E122" s="14">
        <f t="shared" si="4"/>
        <v>0.49045346062052508</v>
      </c>
      <c r="F122" s="14">
        <f t="shared" si="5"/>
        <v>0.50954653937947492</v>
      </c>
      <c r="G122" s="21">
        <v>90695</v>
      </c>
      <c r="H122" s="5">
        <v>4</v>
      </c>
      <c r="I122" s="28" t="s">
        <v>32</v>
      </c>
    </row>
    <row r="123" spans="1:9" ht="18" thickTop="1" thickBot="1" x14ac:dyDescent="0.5">
      <c r="A123" s="35" t="s">
        <v>44</v>
      </c>
      <c r="B123" s="35">
        <v>90.4</v>
      </c>
      <c r="C123" s="10">
        <f t="shared" si="3"/>
        <v>44.2</v>
      </c>
      <c r="D123">
        <f>26.9+19.3</f>
        <v>46.2</v>
      </c>
      <c r="E123" s="14">
        <f t="shared" si="4"/>
        <v>0.48893805309734512</v>
      </c>
      <c r="F123" s="14">
        <f t="shared" si="5"/>
        <v>0.51106194690265483</v>
      </c>
      <c r="G123" s="39">
        <v>107545</v>
      </c>
      <c r="H123" s="41">
        <v>6</v>
      </c>
      <c r="I123" s="28" t="s">
        <v>35</v>
      </c>
    </row>
    <row r="124" spans="1:9" ht="18" thickTop="1" thickBot="1" x14ac:dyDescent="0.5">
      <c r="A124" s="35" t="s">
        <v>51</v>
      </c>
      <c r="B124" s="35">
        <v>88.8</v>
      </c>
      <c r="C124" s="10">
        <f t="shared" si="3"/>
        <v>43.399999999999991</v>
      </c>
      <c r="D124">
        <f>25.3+20.1</f>
        <v>45.400000000000006</v>
      </c>
      <c r="E124" s="14">
        <f t="shared" si="4"/>
        <v>0.48873873873873863</v>
      </c>
      <c r="F124" s="14">
        <f t="shared" si="5"/>
        <v>0.51126126126126137</v>
      </c>
      <c r="G124" s="38">
        <v>121397</v>
      </c>
      <c r="H124" s="41">
        <v>9</v>
      </c>
      <c r="I124" s="28" t="s">
        <v>34</v>
      </c>
    </row>
    <row r="125" spans="1:9" ht="18" thickTop="1" thickBot="1" x14ac:dyDescent="0.5">
      <c r="A125" s="9" t="s">
        <v>13</v>
      </c>
      <c r="B125" s="30">
        <v>76.599999999999994</v>
      </c>
      <c r="C125" s="10">
        <f t="shared" si="3"/>
        <v>37.199999999999996</v>
      </c>
      <c r="D125" s="19">
        <f>13.6+18.9+6.9</f>
        <v>39.4</v>
      </c>
      <c r="E125" s="14">
        <f t="shared" si="4"/>
        <v>0.48563968668407309</v>
      </c>
      <c r="F125" s="14">
        <f t="shared" si="5"/>
        <v>0.51436031331592691</v>
      </c>
      <c r="G125" s="12">
        <v>118407</v>
      </c>
      <c r="H125" s="5">
        <v>10</v>
      </c>
      <c r="I125" s="28" t="s">
        <v>24</v>
      </c>
    </row>
    <row r="126" spans="1:9" ht="18" thickTop="1" thickBot="1" x14ac:dyDescent="0.5">
      <c r="A126" s="35" t="s">
        <v>10</v>
      </c>
      <c r="B126" s="35">
        <v>81.2</v>
      </c>
      <c r="C126" s="10">
        <f t="shared" si="3"/>
        <v>39.300000000000004</v>
      </c>
      <c r="D126">
        <f>22.9+19</f>
        <v>41.9</v>
      </c>
      <c r="E126" s="14">
        <f t="shared" si="4"/>
        <v>0.48399014778325128</v>
      </c>
      <c r="F126" s="14">
        <f t="shared" si="5"/>
        <v>0.51600985221674878</v>
      </c>
      <c r="G126" s="36">
        <v>132634</v>
      </c>
      <c r="H126" s="41">
        <v>8</v>
      </c>
      <c r="I126" s="28" t="s">
        <v>34</v>
      </c>
    </row>
    <row r="127" spans="1:9" ht="18" thickTop="1" thickBot="1" x14ac:dyDescent="0.5">
      <c r="A127" s="35" t="s">
        <v>44</v>
      </c>
      <c r="B127" s="35">
        <v>86.4</v>
      </c>
      <c r="C127" s="10">
        <f t="shared" si="3"/>
        <v>41.800000000000004</v>
      </c>
      <c r="D127">
        <f>35.1+9.5</f>
        <v>44.6</v>
      </c>
      <c r="E127" s="14">
        <f t="shared" si="4"/>
        <v>0.48379629629629634</v>
      </c>
      <c r="F127" s="14">
        <f t="shared" si="5"/>
        <v>0.51620370370370372</v>
      </c>
      <c r="G127" s="36">
        <v>114964</v>
      </c>
      <c r="H127" s="40">
        <v>4</v>
      </c>
      <c r="I127" s="28" t="s">
        <v>33</v>
      </c>
    </row>
    <row r="128" spans="1:9" ht="18" thickTop="1" thickBot="1" x14ac:dyDescent="0.5">
      <c r="A128" s="35" t="s">
        <v>40</v>
      </c>
      <c r="B128" s="35">
        <v>86.3</v>
      </c>
      <c r="C128" s="10">
        <f t="shared" si="3"/>
        <v>41.599999999999994</v>
      </c>
      <c r="D128">
        <f>29.2+15.5</f>
        <v>44.7</v>
      </c>
      <c r="E128" s="14">
        <f t="shared" si="4"/>
        <v>0.48203939745075314</v>
      </c>
      <c r="F128" s="14">
        <f t="shared" si="5"/>
        <v>0.51796060254924692</v>
      </c>
      <c r="G128" s="36">
        <v>80793</v>
      </c>
      <c r="H128" s="41">
        <v>7</v>
      </c>
      <c r="I128" s="28" t="s">
        <v>34</v>
      </c>
    </row>
    <row r="129" spans="1:9" ht="18" thickTop="1" thickBot="1" x14ac:dyDescent="0.5">
      <c r="A129" s="35" t="s">
        <v>13</v>
      </c>
      <c r="B129" s="35">
        <v>87.4</v>
      </c>
      <c r="C129" s="10">
        <f t="shared" si="3"/>
        <v>42.000000000000007</v>
      </c>
      <c r="D129">
        <f>26.2+19.2</f>
        <v>45.4</v>
      </c>
      <c r="E129" s="14">
        <f t="shared" si="4"/>
        <v>0.48054919908466825</v>
      </c>
      <c r="F129" s="14">
        <f t="shared" si="5"/>
        <v>0.5194508009153318</v>
      </c>
      <c r="G129" s="38">
        <v>80341</v>
      </c>
      <c r="H129" s="41">
        <v>4</v>
      </c>
      <c r="I129" s="28" t="s">
        <v>36</v>
      </c>
    </row>
    <row r="130" spans="1:9" ht="18" thickTop="1" thickBot="1" x14ac:dyDescent="0.5">
      <c r="A130" s="35" t="s">
        <v>40</v>
      </c>
      <c r="B130" s="35">
        <v>80.8</v>
      </c>
      <c r="C130" s="10">
        <f t="shared" ref="C130:C161" si="6">$B130-$D130</f>
        <v>38.799999999999997</v>
      </c>
      <c r="D130">
        <f>24.2+17.8</f>
        <v>42</v>
      </c>
      <c r="E130" s="14">
        <f t="shared" ref="E130:E161" si="7">$C130/$B130</f>
        <v>0.48019801980198018</v>
      </c>
      <c r="F130" s="14">
        <f t="shared" ref="F130:F161" si="8">$D130/$B130</f>
        <v>0.51980198019801982</v>
      </c>
      <c r="G130" s="36">
        <v>80793</v>
      </c>
      <c r="H130" s="41">
        <v>6</v>
      </c>
      <c r="I130" s="28" t="s">
        <v>33</v>
      </c>
    </row>
    <row r="131" spans="1:9" ht="18" thickTop="1" thickBot="1" x14ac:dyDescent="0.5">
      <c r="A131" s="9" t="s">
        <v>9</v>
      </c>
      <c r="B131" s="34">
        <v>86.1</v>
      </c>
      <c r="C131" s="10">
        <f t="shared" si="6"/>
        <v>41.3</v>
      </c>
      <c r="D131" s="19">
        <f>22.2+19.4+3.2</f>
        <v>44.8</v>
      </c>
      <c r="E131" s="14">
        <f t="shared" si="7"/>
        <v>0.47967479674796748</v>
      </c>
      <c r="F131" s="14">
        <f t="shared" si="8"/>
        <v>0.52032520325203258</v>
      </c>
      <c r="G131" s="21">
        <v>167369</v>
      </c>
      <c r="H131" s="5">
        <v>3</v>
      </c>
      <c r="I131" s="28" t="s">
        <v>32</v>
      </c>
    </row>
    <row r="132" spans="1:9" ht="18" thickTop="1" thickBot="1" x14ac:dyDescent="0.5">
      <c r="A132" s="9" t="s">
        <v>12</v>
      </c>
      <c r="B132" s="30">
        <v>81</v>
      </c>
      <c r="C132" s="10">
        <f t="shared" si="6"/>
        <v>38.4</v>
      </c>
      <c r="D132" s="19">
        <v>42.6</v>
      </c>
      <c r="E132" s="14">
        <f t="shared" si="7"/>
        <v>0.47407407407407404</v>
      </c>
      <c r="F132" s="14">
        <f t="shared" si="8"/>
        <v>0.52592592592592591</v>
      </c>
      <c r="G132" s="21">
        <v>116300</v>
      </c>
      <c r="H132" s="5">
        <v>4</v>
      </c>
      <c r="I132" s="28" t="s">
        <v>28</v>
      </c>
    </row>
    <row r="133" spans="1:9" ht="18" thickTop="1" thickBot="1" x14ac:dyDescent="0.5">
      <c r="A133" s="9" t="s">
        <v>12</v>
      </c>
      <c r="B133" s="30">
        <v>80.2</v>
      </c>
      <c r="C133" s="10">
        <f t="shared" si="6"/>
        <v>38</v>
      </c>
      <c r="D133" s="19">
        <f>14.4+25.7+2.1</f>
        <v>42.2</v>
      </c>
      <c r="E133" s="14">
        <f t="shared" si="7"/>
        <v>0.47381546134663338</v>
      </c>
      <c r="F133" s="14">
        <f t="shared" si="8"/>
        <v>0.52618453865336656</v>
      </c>
      <c r="G133" s="21">
        <v>133325</v>
      </c>
      <c r="H133" s="5">
        <v>1</v>
      </c>
      <c r="I133" s="28" t="s">
        <v>24</v>
      </c>
    </row>
    <row r="134" spans="1:9" ht="18" thickTop="1" thickBot="1" x14ac:dyDescent="0.5">
      <c r="A134" s="35" t="s">
        <v>41</v>
      </c>
      <c r="B134" s="35">
        <v>84.9</v>
      </c>
      <c r="C134" s="10">
        <f t="shared" si="6"/>
        <v>39.900000000000006</v>
      </c>
      <c r="D134">
        <f>28.6+16.4</f>
        <v>45</v>
      </c>
      <c r="E134" s="14">
        <f t="shared" si="7"/>
        <v>0.46996466431095407</v>
      </c>
      <c r="F134" s="14">
        <f t="shared" si="8"/>
        <v>0.53003533568904593</v>
      </c>
      <c r="G134" s="36">
        <v>137641</v>
      </c>
      <c r="H134" s="41">
        <v>5</v>
      </c>
      <c r="I134" s="28" t="s">
        <v>34</v>
      </c>
    </row>
    <row r="135" spans="1:9" ht="18" thickTop="1" thickBot="1" x14ac:dyDescent="0.5">
      <c r="A135" s="9" t="s">
        <v>11</v>
      </c>
      <c r="B135" s="30">
        <v>77.900000000000006</v>
      </c>
      <c r="C135" s="10">
        <f t="shared" si="6"/>
        <v>36.600000000000009</v>
      </c>
      <c r="D135" s="45">
        <f>22.3+11.7+7.3</f>
        <v>41.3</v>
      </c>
      <c r="E135" s="14">
        <f t="shared" si="7"/>
        <v>0.46983311938382549</v>
      </c>
      <c r="F135" s="14">
        <f t="shared" si="8"/>
        <v>0.53016688061617456</v>
      </c>
      <c r="G135" s="21">
        <v>123723</v>
      </c>
      <c r="H135" s="5">
        <v>7</v>
      </c>
      <c r="I135" s="26" t="s">
        <v>23</v>
      </c>
    </row>
    <row r="136" spans="1:9" ht="18" thickTop="1" thickBot="1" x14ac:dyDescent="0.5">
      <c r="A136" s="35" t="s">
        <v>15</v>
      </c>
      <c r="B136" s="35">
        <v>86</v>
      </c>
      <c r="C136" s="10">
        <f t="shared" si="6"/>
        <v>40.299999999999997</v>
      </c>
      <c r="D136">
        <f>4+21.9+19.8</f>
        <v>45.7</v>
      </c>
      <c r="E136" s="14">
        <f t="shared" si="7"/>
        <v>0.46860465116279065</v>
      </c>
      <c r="F136" s="14">
        <f t="shared" si="8"/>
        <v>0.53139534883720929</v>
      </c>
      <c r="G136" s="38">
        <v>76571</v>
      </c>
      <c r="H136" s="41">
        <v>6</v>
      </c>
      <c r="I136" s="28" t="s">
        <v>37</v>
      </c>
    </row>
    <row r="137" spans="1:9" ht="18" thickTop="1" thickBot="1" x14ac:dyDescent="0.5">
      <c r="A137" s="35" t="s">
        <v>9</v>
      </c>
      <c r="B137" s="35">
        <v>81.8</v>
      </c>
      <c r="C137" s="10">
        <f t="shared" si="6"/>
        <v>38.200000000000003</v>
      </c>
      <c r="D137">
        <f>21.9+5.5+16.2</f>
        <v>43.599999999999994</v>
      </c>
      <c r="E137" s="14">
        <f t="shared" si="7"/>
        <v>0.46699266503667486</v>
      </c>
      <c r="F137" s="14">
        <f t="shared" si="8"/>
        <v>0.53300733496332509</v>
      </c>
      <c r="G137" s="38">
        <v>118691</v>
      </c>
      <c r="H137" s="41">
        <v>8</v>
      </c>
      <c r="I137" s="28" t="s">
        <v>38</v>
      </c>
    </row>
    <row r="138" spans="1:9" ht="18" thickTop="1" thickBot="1" x14ac:dyDescent="0.5">
      <c r="A138" s="35" t="s">
        <v>46</v>
      </c>
      <c r="B138" s="35">
        <v>83.8</v>
      </c>
      <c r="C138" s="10">
        <f t="shared" si="6"/>
        <v>38.799999999999997</v>
      </c>
      <c r="D138">
        <f>21.4+0.3+23.3</f>
        <v>45</v>
      </c>
      <c r="E138" s="14">
        <f t="shared" si="7"/>
        <v>0.46300715990453462</v>
      </c>
      <c r="F138" s="14">
        <f t="shared" si="8"/>
        <v>0.53699284009546544</v>
      </c>
      <c r="G138" s="36">
        <v>100748</v>
      </c>
      <c r="H138" s="41">
        <v>9</v>
      </c>
      <c r="I138" s="28" t="s">
        <v>35</v>
      </c>
    </row>
    <row r="139" spans="1:9" ht="18" thickTop="1" thickBot="1" x14ac:dyDescent="0.5">
      <c r="A139" s="35" t="s">
        <v>41</v>
      </c>
      <c r="B139" s="35">
        <v>89.3</v>
      </c>
      <c r="C139" s="10">
        <f t="shared" si="6"/>
        <v>40.799999999999997</v>
      </c>
      <c r="D139">
        <f>27.1+21.4</f>
        <v>48.5</v>
      </c>
      <c r="E139" s="14">
        <f t="shared" si="7"/>
        <v>0.45688689809630456</v>
      </c>
      <c r="F139" s="14">
        <f t="shared" si="8"/>
        <v>0.54311310190369544</v>
      </c>
      <c r="G139" s="36">
        <v>142592</v>
      </c>
      <c r="H139" s="41">
        <v>2</v>
      </c>
      <c r="I139" s="28" t="s">
        <v>36</v>
      </c>
    </row>
    <row r="140" spans="1:9" ht="18" thickTop="1" thickBot="1" x14ac:dyDescent="0.5">
      <c r="A140" s="35" t="s">
        <v>45</v>
      </c>
      <c r="B140" s="35">
        <v>88.1</v>
      </c>
      <c r="C140" s="10">
        <f t="shared" si="6"/>
        <v>40.099999999999994</v>
      </c>
      <c r="D140">
        <f>29.4+18.6</f>
        <v>48</v>
      </c>
      <c r="E140" s="14">
        <f t="shared" si="7"/>
        <v>0.45516458569807033</v>
      </c>
      <c r="F140" s="14">
        <f t="shared" si="8"/>
        <v>0.54483541430192961</v>
      </c>
      <c r="G140" s="38">
        <v>103345</v>
      </c>
      <c r="H140" s="41">
        <v>3</v>
      </c>
      <c r="I140" s="28" t="s">
        <v>35</v>
      </c>
    </row>
    <row r="141" spans="1:9" ht="18" thickTop="1" thickBot="1" x14ac:dyDescent="0.5">
      <c r="A141" s="9" t="s">
        <v>8</v>
      </c>
      <c r="B141" s="30">
        <v>81.2</v>
      </c>
      <c r="C141" s="10">
        <f t="shared" si="6"/>
        <v>36.900000000000006</v>
      </c>
      <c r="D141" s="19">
        <f>14.1+25.2+5</f>
        <v>44.3</v>
      </c>
      <c r="E141" s="14">
        <f t="shared" si="7"/>
        <v>0.45443349753694584</v>
      </c>
      <c r="F141" s="14">
        <f t="shared" si="8"/>
        <v>0.54556650246305416</v>
      </c>
      <c r="G141" s="21">
        <v>112526</v>
      </c>
      <c r="H141" s="5">
        <v>3</v>
      </c>
      <c r="I141" s="28" t="s">
        <v>24</v>
      </c>
    </row>
    <row r="142" spans="1:9" ht="18" thickTop="1" thickBot="1" x14ac:dyDescent="0.5">
      <c r="A142" s="9" t="s">
        <v>9</v>
      </c>
      <c r="B142" s="34">
        <v>83.5</v>
      </c>
      <c r="C142" s="10">
        <f t="shared" si="6"/>
        <v>37.9</v>
      </c>
      <c r="D142" s="19">
        <f>15.1+27.5+3</f>
        <v>45.6</v>
      </c>
      <c r="E142" s="14">
        <f t="shared" si="7"/>
        <v>0.45389221556886228</v>
      </c>
      <c r="F142" s="14">
        <f t="shared" si="8"/>
        <v>0.54610778443113772</v>
      </c>
      <c r="G142" s="22">
        <v>174241</v>
      </c>
      <c r="H142" s="5">
        <v>4</v>
      </c>
      <c r="I142" s="28" t="s">
        <v>31</v>
      </c>
    </row>
    <row r="143" spans="1:9" ht="18" thickTop="1" thickBot="1" x14ac:dyDescent="0.5">
      <c r="A143" s="35" t="s">
        <v>52</v>
      </c>
      <c r="B143" s="35">
        <v>84.4</v>
      </c>
      <c r="C143" s="10">
        <f t="shared" si="6"/>
        <v>38.200000000000003</v>
      </c>
      <c r="D143">
        <f>17.9+5.5+22.8</f>
        <v>46.2</v>
      </c>
      <c r="E143" s="14">
        <f t="shared" si="7"/>
        <v>0.45260663507109006</v>
      </c>
      <c r="F143" s="14">
        <f t="shared" si="8"/>
        <v>0.54739336492891</v>
      </c>
      <c r="G143" s="36">
        <v>107002</v>
      </c>
      <c r="H143" s="41">
        <v>4</v>
      </c>
      <c r="I143" s="28" t="s">
        <v>38</v>
      </c>
    </row>
    <row r="144" spans="1:9" ht="18" thickTop="1" thickBot="1" x14ac:dyDescent="0.5">
      <c r="A144" s="35" t="s">
        <v>11</v>
      </c>
      <c r="B144" s="35">
        <v>84</v>
      </c>
      <c r="C144" s="10">
        <f t="shared" si="6"/>
        <v>37.9</v>
      </c>
      <c r="D144">
        <f>17.8+14.8+13.5</f>
        <v>46.1</v>
      </c>
      <c r="E144" s="14">
        <f t="shared" si="7"/>
        <v>0.4511904761904762</v>
      </c>
      <c r="F144" s="14">
        <f t="shared" si="8"/>
        <v>0.54880952380952386</v>
      </c>
      <c r="G144" s="36">
        <v>176088</v>
      </c>
      <c r="H144" s="41">
        <v>2</v>
      </c>
      <c r="I144" s="28" t="s">
        <v>38</v>
      </c>
    </row>
    <row r="145" spans="1:9" ht="18" thickTop="1" thickBot="1" x14ac:dyDescent="0.5">
      <c r="A145" s="9" t="s">
        <v>12</v>
      </c>
      <c r="B145" s="30">
        <v>77.5</v>
      </c>
      <c r="C145" s="10">
        <f t="shared" si="6"/>
        <v>34.700000000000003</v>
      </c>
      <c r="D145" s="45">
        <f>28.8+14</f>
        <v>42.8</v>
      </c>
      <c r="E145" s="14">
        <f t="shared" si="7"/>
        <v>0.44774193548387098</v>
      </c>
      <c r="F145" s="14">
        <f t="shared" si="8"/>
        <v>0.55225806451612902</v>
      </c>
      <c r="G145" s="21">
        <v>70976</v>
      </c>
      <c r="H145" s="5">
        <v>10</v>
      </c>
      <c r="I145" s="29" t="s">
        <v>23</v>
      </c>
    </row>
    <row r="146" spans="1:9" ht="18" thickTop="1" thickBot="1" x14ac:dyDescent="0.5">
      <c r="A146" s="9" t="s">
        <v>19</v>
      </c>
      <c r="B146" s="34">
        <v>74.400000000000006</v>
      </c>
      <c r="C146" s="10">
        <f t="shared" si="6"/>
        <v>33.300000000000004</v>
      </c>
      <c r="D146" s="19">
        <f>7.6+19.1+14.4</f>
        <v>41.1</v>
      </c>
      <c r="E146" s="14">
        <f t="shared" si="7"/>
        <v>0.44758064516129037</v>
      </c>
      <c r="F146" s="14">
        <f t="shared" si="8"/>
        <v>0.55241935483870963</v>
      </c>
      <c r="G146" s="21">
        <v>64201</v>
      </c>
      <c r="H146" s="5">
        <v>8</v>
      </c>
      <c r="I146" s="28" t="s">
        <v>30</v>
      </c>
    </row>
    <row r="147" spans="1:9" ht="18" thickTop="1" thickBot="1" x14ac:dyDescent="0.5">
      <c r="A147" s="9" t="s">
        <v>20</v>
      </c>
      <c r="B147" s="34">
        <v>79.3</v>
      </c>
      <c r="C147" s="10">
        <f t="shared" si="6"/>
        <v>35.299999999999997</v>
      </c>
      <c r="D147" s="19">
        <f>14.3+19.4+10.3</f>
        <v>44</v>
      </c>
      <c r="E147" s="14">
        <f t="shared" si="7"/>
        <v>0.44514501891551073</v>
      </c>
      <c r="F147" s="14">
        <f t="shared" si="8"/>
        <v>0.55485498108448927</v>
      </c>
      <c r="G147" s="21">
        <v>113326</v>
      </c>
      <c r="H147" s="5">
        <v>8</v>
      </c>
      <c r="I147" s="28" t="s">
        <v>32</v>
      </c>
    </row>
    <row r="148" spans="1:9" ht="18" thickTop="1" thickBot="1" x14ac:dyDescent="0.5">
      <c r="A148" s="9" t="s">
        <v>18</v>
      </c>
      <c r="B148" s="34">
        <v>83.2</v>
      </c>
      <c r="C148" s="10">
        <f t="shared" si="6"/>
        <v>37</v>
      </c>
      <c r="D148" s="19">
        <f>17.8+16.1+12.3</f>
        <v>46.2</v>
      </c>
      <c r="E148" s="14">
        <f t="shared" si="7"/>
        <v>0.44471153846153844</v>
      </c>
      <c r="F148" s="14">
        <f t="shared" si="8"/>
        <v>0.55528846153846156</v>
      </c>
      <c r="G148" s="21">
        <v>98093</v>
      </c>
      <c r="H148" s="5">
        <v>9</v>
      </c>
      <c r="I148" s="28" t="s">
        <v>31</v>
      </c>
    </row>
    <row r="149" spans="1:9" ht="18" thickTop="1" thickBot="1" x14ac:dyDescent="0.5">
      <c r="A149" s="35" t="s">
        <v>7</v>
      </c>
      <c r="B149" s="35">
        <v>84.5</v>
      </c>
      <c r="C149" s="10">
        <f t="shared" si="6"/>
        <v>37.200000000000003</v>
      </c>
      <c r="D149">
        <f>24.7+22.6</f>
        <v>47.3</v>
      </c>
      <c r="E149" s="14">
        <f t="shared" si="7"/>
        <v>0.44023668639053259</v>
      </c>
      <c r="F149" s="14">
        <f t="shared" si="8"/>
        <v>0.55976331360946741</v>
      </c>
      <c r="G149" s="36">
        <v>86952</v>
      </c>
      <c r="H149" s="41">
        <v>4</v>
      </c>
      <c r="I149" s="28" t="s">
        <v>35</v>
      </c>
    </row>
    <row r="150" spans="1:9" ht="18" thickTop="1" thickBot="1" x14ac:dyDescent="0.5">
      <c r="A150" s="35" t="s">
        <v>18</v>
      </c>
      <c r="B150" s="35">
        <v>88.9</v>
      </c>
      <c r="C150" s="10">
        <f t="shared" si="6"/>
        <v>38.600000000000009</v>
      </c>
      <c r="D150">
        <f>22.4+27.9</f>
        <v>50.3</v>
      </c>
      <c r="E150" s="14">
        <f t="shared" si="7"/>
        <v>0.4341957255343083</v>
      </c>
      <c r="F150" s="14">
        <f t="shared" si="8"/>
        <v>0.5658042744656917</v>
      </c>
      <c r="G150" s="36">
        <v>103936</v>
      </c>
      <c r="H150" s="41">
        <v>6</v>
      </c>
      <c r="I150" s="28" t="s">
        <v>34</v>
      </c>
    </row>
    <row r="151" spans="1:9" ht="18" thickTop="1" thickBot="1" x14ac:dyDescent="0.5">
      <c r="A151" s="35" t="s">
        <v>39</v>
      </c>
      <c r="B151" s="35">
        <v>81.3</v>
      </c>
      <c r="C151" s="10">
        <f t="shared" si="6"/>
        <v>35.200000000000003</v>
      </c>
      <c r="D151">
        <f>13.7+19.4+13</f>
        <v>46.099999999999994</v>
      </c>
      <c r="E151" s="14">
        <f t="shared" si="7"/>
        <v>0.43296432964329651</v>
      </c>
      <c r="F151" s="14">
        <f t="shared" si="8"/>
        <v>0.56703567035670355</v>
      </c>
      <c r="G151" s="38">
        <v>119250</v>
      </c>
      <c r="H151" s="41">
        <v>5</v>
      </c>
      <c r="I151" s="28" t="s">
        <v>37</v>
      </c>
    </row>
    <row r="152" spans="1:9" ht="18" thickTop="1" thickBot="1" x14ac:dyDescent="0.5">
      <c r="A152" s="9" t="s">
        <v>10</v>
      </c>
      <c r="B152" s="30">
        <v>80.400000000000006</v>
      </c>
      <c r="C152" s="10">
        <f t="shared" si="6"/>
        <v>34.800000000000011</v>
      </c>
      <c r="D152" s="19">
        <f>26.2+16.1+3.3</f>
        <v>45.599999999999994</v>
      </c>
      <c r="E152" s="14">
        <f t="shared" si="7"/>
        <v>0.43283582089552247</v>
      </c>
      <c r="F152" s="14">
        <f t="shared" si="8"/>
        <v>0.56716417910447747</v>
      </c>
      <c r="G152" s="21">
        <v>103143</v>
      </c>
      <c r="H152" s="5">
        <v>8</v>
      </c>
      <c r="I152" s="28" t="s">
        <v>24</v>
      </c>
    </row>
    <row r="153" spans="1:9" ht="18" thickTop="1" thickBot="1" x14ac:dyDescent="0.5">
      <c r="A153" s="9" t="s">
        <v>17</v>
      </c>
      <c r="B153" s="34">
        <v>82.6</v>
      </c>
      <c r="C153" s="10">
        <f t="shared" si="6"/>
        <v>34.599999999999994</v>
      </c>
      <c r="D153" s="19">
        <f>21.3+22+4.7</f>
        <v>48</v>
      </c>
      <c r="E153" s="14">
        <f t="shared" si="7"/>
        <v>0.41888619854721548</v>
      </c>
      <c r="F153" s="14">
        <f t="shared" si="8"/>
        <v>0.58111380145278457</v>
      </c>
      <c r="G153" s="21">
        <v>87445</v>
      </c>
      <c r="H153" s="5">
        <v>2</v>
      </c>
      <c r="I153" s="28" t="s">
        <v>31</v>
      </c>
    </row>
    <row r="154" spans="1:9" ht="18" thickTop="1" thickBot="1" x14ac:dyDescent="0.5">
      <c r="A154" s="9" t="s">
        <v>11</v>
      </c>
      <c r="B154" s="30">
        <v>77.099999999999994</v>
      </c>
      <c r="C154" s="10">
        <f t="shared" si="6"/>
        <v>31.9</v>
      </c>
      <c r="D154" s="16">
        <f>12.8+20.5+11.9</f>
        <v>45.199999999999996</v>
      </c>
      <c r="E154" s="14">
        <f t="shared" si="7"/>
        <v>0.4137483787289235</v>
      </c>
      <c r="F154" s="14">
        <f t="shared" si="8"/>
        <v>0.58625162127107655</v>
      </c>
      <c r="G154" s="12">
        <v>131887</v>
      </c>
      <c r="H154" s="5">
        <v>9</v>
      </c>
      <c r="I154" s="28" t="s">
        <v>24</v>
      </c>
    </row>
    <row r="155" spans="1:9" ht="18" thickTop="1" thickBot="1" x14ac:dyDescent="0.5">
      <c r="A155" s="9" t="s">
        <v>18</v>
      </c>
      <c r="B155" s="34">
        <v>79.3</v>
      </c>
      <c r="C155" s="10">
        <f t="shared" si="6"/>
        <v>32.5</v>
      </c>
      <c r="D155" s="19">
        <f>13.6+4.3+18.5+10.4</f>
        <v>46.8</v>
      </c>
      <c r="E155" s="14">
        <f t="shared" si="7"/>
        <v>0.4098360655737705</v>
      </c>
      <c r="F155" s="14">
        <f t="shared" si="8"/>
        <v>0.5901639344262295</v>
      </c>
      <c r="G155" s="21">
        <v>77321</v>
      </c>
      <c r="H155" s="5">
        <v>10</v>
      </c>
      <c r="I155" s="28" t="s">
        <v>32</v>
      </c>
    </row>
    <row r="156" spans="1:9" ht="18" thickTop="1" thickBot="1" x14ac:dyDescent="0.5">
      <c r="A156" s="9" t="s">
        <v>11</v>
      </c>
      <c r="B156" s="34">
        <v>81.599999999999994</v>
      </c>
      <c r="C156" s="10">
        <f t="shared" si="6"/>
        <v>31.499999999999993</v>
      </c>
      <c r="D156" s="19">
        <f>13.9+10.9+25.3</f>
        <v>50.1</v>
      </c>
      <c r="E156" s="14">
        <f t="shared" si="7"/>
        <v>0.38602941176470584</v>
      </c>
      <c r="F156" s="14">
        <f t="shared" si="8"/>
        <v>0.61397058823529416</v>
      </c>
      <c r="G156" s="21">
        <v>175635</v>
      </c>
      <c r="H156" s="5">
        <v>8</v>
      </c>
      <c r="I156" s="28" t="s">
        <v>31</v>
      </c>
    </row>
    <row r="157" spans="1:9" ht="18" thickTop="1" thickBot="1" x14ac:dyDescent="0.5">
      <c r="A157" s="9" t="s">
        <v>15</v>
      </c>
      <c r="B157" s="34">
        <v>83.1</v>
      </c>
      <c r="C157" s="10">
        <f t="shared" si="6"/>
        <v>31.5</v>
      </c>
      <c r="D157" s="19">
        <f>18.3+21+12.3</f>
        <v>51.599999999999994</v>
      </c>
      <c r="E157" s="14">
        <f t="shared" si="7"/>
        <v>0.37906137184115524</v>
      </c>
      <c r="F157" s="14">
        <f t="shared" si="8"/>
        <v>0.62093862815884471</v>
      </c>
      <c r="G157" s="21">
        <v>95013</v>
      </c>
      <c r="H157" s="5">
        <v>1</v>
      </c>
      <c r="I157" s="28" t="s">
        <v>31</v>
      </c>
    </row>
    <row r="158" spans="1:9" ht="18" thickTop="1" thickBot="1" x14ac:dyDescent="0.5">
      <c r="A158" s="9" t="s">
        <v>15</v>
      </c>
      <c r="B158" s="30">
        <v>74.599999999999994</v>
      </c>
      <c r="C158" s="10">
        <f t="shared" si="6"/>
        <v>27.199999999999996</v>
      </c>
      <c r="D158" s="45">
        <f>13.4+13+21</f>
        <v>47.4</v>
      </c>
      <c r="E158" s="14">
        <f t="shared" si="7"/>
        <v>0.36461126005361927</v>
      </c>
      <c r="F158" s="14">
        <f t="shared" si="8"/>
        <v>0.63538873994638068</v>
      </c>
      <c r="G158" s="21">
        <v>93561</v>
      </c>
      <c r="H158" s="5">
        <v>4</v>
      </c>
      <c r="I158" s="26" t="s">
        <v>23</v>
      </c>
    </row>
    <row r="159" spans="1:9" ht="18" thickTop="1" thickBot="1" x14ac:dyDescent="0.5">
      <c r="A159" s="35" t="s">
        <v>47</v>
      </c>
      <c r="B159" s="35">
        <v>78.5</v>
      </c>
      <c r="C159" s="10">
        <f t="shared" si="6"/>
        <v>28.1</v>
      </c>
      <c r="D159">
        <f>21.3+11.9+9.8+7.4</f>
        <v>50.4</v>
      </c>
      <c r="E159" s="14">
        <f t="shared" si="7"/>
        <v>0.35796178343949048</v>
      </c>
      <c r="F159" s="14">
        <f t="shared" si="8"/>
        <v>0.64203821656050952</v>
      </c>
      <c r="G159" s="38">
        <v>55416</v>
      </c>
      <c r="H159" s="41">
        <v>9</v>
      </c>
      <c r="I159" s="28" t="s">
        <v>38</v>
      </c>
    </row>
    <row r="160" spans="1:9" ht="18" thickTop="1" thickBot="1" x14ac:dyDescent="0.5">
      <c r="A160" s="9" t="s">
        <v>15</v>
      </c>
      <c r="B160" s="30">
        <v>77</v>
      </c>
      <c r="C160" s="10">
        <f t="shared" si="6"/>
        <v>26.700000000000003</v>
      </c>
      <c r="D160" s="20">
        <f>20+15.1+15.2</f>
        <v>50.3</v>
      </c>
      <c r="E160" s="14">
        <f t="shared" si="7"/>
        <v>0.34675324675324681</v>
      </c>
      <c r="F160" s="14">
        <f t="shared" si="8"/>
        <v>0.65324675324675319</v>
      </c>
      <c r="G160" s="12">
        <v>96518</v>
      </c>
      <c r="H160" s="5">
        <v>2</v>
      </c>
      <c r="I160" s="28" t="s">
        <v>24</v>
      </c>
    </row>
    <row r="161" spans="1:9" ht="18" thickTop="1" thickBot="1" x14ac:dyDescent="0.5">
      <c r="A161" s="9" t="s">
        <v>20</v>
      </c>
      <c r="B161" s="34">
        <v>77</v>
      </c>
      <c r="C161" s="10">
        <f t="shared" si="6"/>
        <v>21.799999999999997</v>
      </c>
      <c r="D161" s="19">
        <f>19.1+14.8+21.3</f>
        <v>55.2</v>
      </c>
      <c r="E161" s="14">
        <f t="shared" si="7"/>
        <v>0.2831168831168831</v>
      </c>
      <c r="F161" s="14">
        <f t="shared" si="8"/>
        <v>0.7168831168831169</v>
      </c>
      <c r="G161" s="23">
        <v>63850</v>
      </c>
      <c r="H161" s="5">
        <v>10</v>
      </c>
      <c r="I161" s="28" t="s">
        <v>31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Windows User</cp:lastModifiedBy>
  <dcterms:created xsi:type="dcterms:W3CDTF">2018-06-01T12:32:17Z</dcterms:created>
  <dcterms:modified xsi:type="dcterms:W3CDTF">2018-06-13T06:45:49Z</dcterms:modified>
</cp:coreProperties>
</file>