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b14e49c68536c6/Documents/Niyo/Projects/"/>
    </mc:Choice>
  </mc:AlternateContent>
  <xr:revisionPtr revIDLastSave="68" documentId="13_ncr:1_{8B53AFC6-5132-4E19-859A-26AD78075627}" xr6:coauthVersionLast="47" xr6:coauthVersionMax="47" xr10:uidLastSave="{E151D81A-07DB-42F1-BC94-6CEC66A291F1}"/>
  <bookViews>
    <workbookView xWindow="-108" yWindow="-108" windowWidth="23256" windowHeight="12456" firstSheet="1" activeTab="5" xr2:uid="{4732F857-D498-43D8-A59F-AFB4772DEC1F}"/>
  </bookViews>
  <sheets>
    <sheet name="Basic Math Functions" sheetId="2" r:id="rId1"/>
    <sheet name="Logical Functions" sheetId="4" r:id="rId2"/>
    <sheet name="Conditional Aggregation" sheetId="9" r:id="rId3"/>
    <sheet name="Text Functions" sheetId="10" r:id="rId4"/>
    <sheet name="DateTime Functions" sheetId="11" r:id="rId5"/>
    <sheet name="Lookup Functions" sheetId="12" r:id="rId6"/>
  </sheets>
  <definedNames>
    <definedName name="_xlnm._FilterDatabase" localSheetId="5" hidden="1">'Lookup Functions'!$B$3:$I$3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2" l="1"/>
  <c r="N14" i="12"/>
  <c r="N12" i="12"/>
  <c r="N8" i="12"/>
  <c r="N6" i="12"/>
  <c r="N4" i="12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M2" i="11"/>
  <c r="L2" i="1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K2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" i="10"/>
  <c r="M13" i="9"/>
  <c r="M11" i="9"/>
  <c r="M9" i="9"/>
  <c r="M7" i="9"/>
  <c r="M5" i="9"/>
  <c r="M3" i="9"/>
  <c r="O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M13" i="2"/>
  <c r="M11" i="2"/>
  <c r="M9" i="2"/>
  <c r="M7" i="2"/>
  <c r="M5" i="2"/>
  <c r="M3" i="2"/>
</calcChain>
</file>

<file path=xl/sharedStrings.xml><?xml version="1.0" encoding="utf-8"?>
<sst xmlns="http://schemas.openxmlformats.org/spreadsheetml/2006/main" count="730" uniqueCount="235">
  <si>
    <t>Deal ID</t>
  </si>
  <si>
    <t>City</t>
  </si>
  <si>
    <t>State</t>
  </si>
  <si>
    <t>Sales Rep</t>
  </si>
  <si>
    <t>Deal Size</t>
  </si>
  <si>
    <t>Probability</t>
  </si>
  <si>
    <t>Stage</t>
  </si>
  <si>
    <t>Company Size</t>
  </si>
  <si>
    <t>MX-WQ-9WTI</t>
  </si>
  <si>
    <t>San Jose</t>
  </si>
  <si>
    <t>CA</t>
  </si>
  <si>
    <t>Alice Smith</t>
  </si>
  <si>
    <t>GI-QY-GZ1U</t>
  </si>
  <si>
    <t>New York</t>
  </si>
  <si>
    <t>3P-UZ-A8TD</t>
  </si>
  <si>
    <t>San Diego</t>
  </si>
  <si>
    <t>NY</t>
  </si>
  <si>
    <t>Evan Wright</t>
  </si>
  <si>
    <t>LN-SK-S457</t>
  </si>
  <si>
    <t>Dallas</t>
  </si>
  <si>
    <t>PA</t>
  </si>
  <si>
    <t>TC-EZ-4X7U</t>
  </si>
  <si>
    <t>Houston</t>
  </si>
  <si>
    <t>Charlie Davis</t>
  </si>
  <si>
    <t>L0-G5-Z3X8</t>
  </si>
  <si>
    <t>Los Angeles</t>
  </si>
  <si>
    <t>Dana Lee</t>
  </si>
  <si>
    <t>S8-CM-QBL3</t>
  </si>
  <si>
    <t>TX</t>
  </si>
  <si>
    <t>Bob Johnson</t>
  </si>
  <si>
    <t>G6-0M-5YP3</t>
  </si>
  <si>
    <t>S8-0N-ZUCQ</t>
  </si>
  <si>
    <t>Philadelphia</t>
  </si>
  <si>
    <t>HM-CT-MCM9</t>
  </si>
  <si>
    <t>QL-1X-WGZG</t>
  </si>
  <si>
    <t>58-DT-ITDF</t>
  </si>
  <si>
    <t>Chicago</t>
  </si>
  <si>
    <t>8T-9N-4IXA</t>
  </si>
  <si>
    <t>QK-D8-BCRH</t>
  </si>
  <si>
    <t>H8-IY-V4U2</t>
  </si>
  <si>
    <t>15-M6-JEDP</t>
  </si>
  <si>
    <t>RL-GT-EFSS</t>
  </si>
  <si>
    <t>WA-5R-VORB</t>
  </si>
  <si>
    <t>San Antonio</t>
  </si>
  <si>
    <t>MP-YG-75NR</t>
  </si>
  <si>
    <t>LK-C0-82IO</t>
  </si>
  <si>
    <t>IQ-GT-WTD2</t>
  </si>
  <si>
    <t>PZ-9A-R9Y8</t>
  </si>
  <si>
    <t>E9-BP-JZC7</t>
  </si>
  <si>
    <t>YG-VU-J9PN</t>
  </si>
  <si>
    <t>UR-10-UE25</t>
  </si>
  <si>
    <t>3D-BK-3M1I</t>
  </si>
  <si>
    <t>IL</t>
  </si>
  <si>
    <t>Total Pipeline</t>
  </si>
  <si>
    <t>Average Deal Size</t>
  </si>
  <si>
    <t>Largest Deal Size</t>
  </si>
  <si>
    <t>Smallest Deal Size</t>
  </si>
  <si>
    <t># of Deals in our Pipeline</t>
  </si>
  <si>
    <t># of Deals with a Probability %</t>
  </si>
  <si>
    <t>Size + State</t>
  </si>
  <si>
    <t>Status</t>
  </si>
  <si>
    <t>Pipeline Status</t>
  </si>
  <si>
    <t>More than $2M</t>
  </si>
  <si>
    <t>$1M - $2M</t>
  </si>
  <si>
    <t>Less than $1M</t>
  </si>
  <si>
    <t>Excellent</t>
  </si>
  <si>
    <t>Moderate</t>
  </si>
  <si>
    <t>Unsatisfactory</t>
  </si>
  <si>
    <t>Date Qualified</t>
  </si>
  <si>
    <t>Qualified before 2024</t>
  </si>
  <si>
    <t>Qualified before 2023 + 50% or more Prob.</t>
  </si>
  <si>
    <t>Deals located in CA</t>
  </si>
  <si>
    <t>Deals in Houston + 5,000 or more employees</t>
  </si>
  <si>
    <t>Average Deal Size for Evan Wright</t>
  </si>
  <si>
    <t>More than 80%</t>
  </si>
  <si>
    <t>Decision</t>
  </si>
  <si>
    <t>30% to 80%</t>
  </si>
  <si>
    <t>Qualified</t>
  </si>
  <si>
    <t>Less than 30%</t>
  </si>
  <si>
    <t>Prospect</t>
  </si>
  <si>
    <t>Average Employees per Deal in CA for Charlie Davis</t>
  </si>
  <si>
    <t>Alice</t>
  </si>
  <si>
    <t>Smith</t>
  </si>
  <si>
    <t>Evan</t>
  </si>
  <si>
    <t>Wright</t>
  </si>
  <si>
    <t>Charlie</t>
  </si>
  <si>
    <t>Davis</t>
  </si>
  <si>
    <t>Dana</t>
  </si>
  <si>
    <t>Lee</t>
  </si>
  <si>
    <t>Bob</t>
  </si>
  <si>
    <t>Johnson</t>
  </si>
  <si>
    <t>First Name</t>
  </si>
  <si>
    <t>Last Name</t>
  </si>
  <si>
    <t>san jose</t>
  </si>
  <si>
    <t>new york</t>
  </si>
  <si>
    <t>san diego</t>
  </si>
  <si>
    <t>dallas</t>
  </si>
  <si>
    <t>houston</t>
  </si>
  <si>
    <t>los angeles</t>
  </si>
  <si>
    <t>philadelphia</t>
  </si>
  <si>
    <t>chicago</t>
  </si>
  <si>
    <t>san antonio</t>
  </si>
  <si>
    <t>ca</t>
  </si>
  <si>
    <t>ny</t>
  </si>
  <si>
    <t>tx</t>
  </si>
  <si>
    <t>pa</t>
  </si>
  <si>
    <t>il</t>
  </si>
  <si>
    <t>Full Name</t>
  </si>
  <si>
    <t>LEFT</t>
  </si>
  <si>
    <t>MID</t>
  </si>
  <si>
    <t>RIGHT</t>
  </si>
  <si>
    <t>UPPER</t>
  </si>
  <si>
    <t>LOWER</t>
  </si>
  <si>
    <t>PROPER</t>
  </si>
  <si>
    <t>Opp Contact</t>
  </si>
  <si>
    <t>JSMITH@EXAMPLE.COM</t>
  </si>
  <si>
    <t>JDOE@EMAIL.COM</t>
  </si>
  <si>
    <t>AHARRIS@DOMAIN.COM</t>
  </si>
  <si>
    <t>MBROWN@WEBSITE.COM</t>
  </si>
  <si>
    <t>RWILSON@EMAILPRO.COM</t>
  </si>
  <si>
    <t>JDAVIS@MAILZONE.COM</t>
  </si>
  <si>
    <t>TMOORE@ONLINE.NET</t>
  </si>
  <si>
    <t>TTHOMPSON@WEBMAIL.ORG</t>
  </si>
  <si>
    <t>MWHITE@OUTLOOK.COM</t>
  </si>
  <si>
    <t>KHALL@DIGITAL.COM</t>
  </si>
  <si>
    <t>MBARNES@MAILHUB.NET</t>
  </si>
  <si>
    <t>LTURNER@POSTER.COM</t>
  </si>
  <si>
    <t>BSCOTT@NETWORLD.COM</t>
  </si>
  <si>
    <t>JHILL@COMMS.COM</t>
  </si>
  <si>
    <t>JLEE@FASTMAIL.COM</t>
  </si>
  <si>
    <t>CHUGHES@LINKMAIL.COM</t>
  </si>
  <si>
    <t>PMURPHY@GMAIL.COM</t>
  </si>
  <si>
    <t>EDIAZ@MAIL.COM</t>
  </si>
  <si>
    <t>JHENDERSON@EMAILPROS.COM</t>
  </si>
  <si>
    <t>ARUIZ@WEBNET.COM</t>
  </si>
  <si>
    <t>RFISHER@NETPLACE.COM</t>
  </si>
  <si>
    <t>EDUNN@EMAILSERVICE.COM</t>
  </si>
  <si>
    <t>GSPENCER@DOMAINPRO.COM</t>
  </si>
  <si>
    <t>NLOPEZ@COMMUNITYMAIL.NET</t>
  </si>
  <si>
    <t>RCOLLINS@CONNECTED.COM</t>
  </si>
  <si>
    <t>WCARTER@MAILSERVICE.ORG</t>
  </si>
  <si>
    <t>Company Name</t>
  </si>
  <si>
    <t>Deal Date &amp; Time</t>
  </si>
  <si>
    <t>D1001</t>
  </si>
  <si>
    <t>ABC Corp</t>
  </si>
  <si>
    <t>John Smith</t>
  </si>
  <si>
    <t>D1002</t>
  </si>
  <si>
    <t>XYZ Inc</t>
  </si>
  <si>
    <t>Jane Doe</t>
  </si>
  <si>
    <t>D1003</t>
  </si>
  <si>
    <t>Global Solutions</t>
  </si>
  <si>
    <t>Sam Brown</t>
  </si>
  <si>
    <t>D1004</t>
  </si>
  <si>
    <t>Tech Ventures</t>
  </si>
  <si>
    <t>Lisa White</t>
  </si>
  <si>
    <t>D1005</t>
  </si>
  <si>
    <t>Future Systems</t>
  </si>
  <si>
    <t>Tom Harris</t>
  </si>
  <si>
    <t>D1006</t>
  </si>
  <si>
    <t>Innovatech</t>
  </si>
  <si>
    <t>Mary Clark</t>
  </si>
  <si>
    <t>D1007</t>
  </si>
  <si>
    <t>Apex Group</t>
  </si>
  <si>
    <t>David King</t>
  </si>
  <si>
    <t>D1008</t>
  </si>
  <si>
    <t>OmniTech</t>
  </si>
  <si>
    <t>Susan Miller</t>
  </si>
  <si>
    <t>D1009</t>
  </si>
  <si>
    <t>Bright Future LLC</t>
  </si>
  <si>
    <t>Robert Lee</t>
  </si>
  <si>
    <t>D1010</t>
  </si>
  <si>
    <t>Silverline Co</t>
  </si>
  <si>
    <t>Sarah Turner</t>
  </si>
  <si>
    <t>D1011</t>
  </si>
  <si>
    <t>Quantum Networks</t>
  </si>
  <si>
    <t>Linda Hall</t>
  </si>
  <si>
    <t>D1012</t>
  </si>
  <si>
    <t>Red Horizon</t>
  </si>
  <si>
    <t>Michael Scott</t>
  </si>
  <si>
    <t>D1013</t>
  </si>
  <si>
    <t>Nova Services</t>
  </si>
  <si>
    <t>Rachel Adams</t>
  </si>
  <si>
    <t>D1014</t>
  </si>
  <si>
    <t>Skyhigh Inc</t>
  </si>
  <si>
    <t>Chris Evans</t>
  </si>
  <si>
    <t>D1015</t>
  </si>
  <si>
    <t>Verity Labs</t>
  </si>
  <si>
    <t>Pat Johnson</t>
  </si>
  <si>
    <t>D1016</t>
  </si>
  <si>
    <t>NextGen Solutions</t>
  </si>
  <si>
    <t>Alex Moore</t>
  </si>
  <si>
    <t>D1017</t>
  </si>
  <si>
    <t>Bright Innovations</t>
  </si>
  <si>
    <t>Katie Wilson</t>
  </si>
  <si>
    <t>D1018</t>
  </si>
  <si>
    <t>Star Enterprises</t>
  </si>
  <si>
    <t>James Bond</t>
  </si>
  <si>
    <t>D1019</t>
  </si>
  <si>
    <t>Growth Analytics</t>
  </si>
  <si>
    <t>Ella Young</t>
  </si>
  <si>
    <t>D1020</t>
  </si>
  <si>
    <t>Alpha Robotics</t>
  </si>
  <si>
    <t>Greg Taylor</t>
  </si>
  <si>
    <t>D1021</t>
  </si>
  <si>
    <t>Neo Dynamics</t>
  </si>
  <si>
    <t>Henry Ford</t>
  </si>
  <si>
    <t>D1022</t>
  </si>
  <si>
    <t>Blue Ocean Tech</t>
  </si>
  <si>
    <t>Clara Fisher</t>
  </si>
  <si>
    <t>D1023</t>
  </si>
  <si>
    <t>DataVision</t>
  </si>
  <si>
    <t>Emma Wood</t>
  </si>
  <si>
    <t>D1024</t>
  </si>
  <si>
    <t>Sync Solutions</t>
  </si>
  <si>
    <t>Neil Grant</t>
  </si>
  <si>
    <t>D1025</t>
  </si>
  <si>
    <t>Insight Analytics</t>
  </si>
  <si>
    <t>Zoe Black</t>
  </si>
  <si>
    <t>Deal  Amount</t>
  </si>
  <si>
    <t>MONTH</t>
  </si>
  <si>
    <t>DAY</t>
  </si>
  <si>
    <t>YEAR</t>
  </si>
  <si>
    <t>HOUR</t>
  </si>
  <si>
    <t>MINUTE</t>
  </si>
  <si>
    <t>SECOND</t>
  </si>
  <si>
    <t>Month (Text)</t>
  </si>
  <si>
    <t>Weekday (Text)</t>
  </si>
  <si>
    <t xml:space="preserve">Find the City for Deal ID: </t>
  </si>
  <si>
    <t>Probability for Deal ID:</t>
  </si>
  <si>
    <t>Sales Rep for:</t>
  </si>
  <si>
    <t>Deal Size for:</t>
  </si>
  <si>
    <t>MP-IG-79SR</t>
  </si>
  <si>
    <t>Date Qualified for:</t>
  </si>
  <si>
    <t>City for: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</si>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</sst>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0"/>
    <numFmt numFmtId="170" formatCode="[$-409]m/d/yy\ h:mm\ AM/PM;@"/>
  </numFmts>
  <fonts count="5" x14ac:knownFonts="1"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i/>
      <sz val="11"/>
      <color theme="1"/>
      <name val="Aptos Narrow"/>
      <family val="2"/>
    </font>
    <font>
      <sz val="11"/>
      <color theme="1"/>
      <name val="Aptos Narrow"/>
      <family val="2"/>
    </font>
    <font>
      <i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3" xfId="0" applyFont="1" applyBorder="1"/>
    <xf numFmtId="0" fontId="0" fillId="0" borderId="3" xfId="0" applyBorder="1"/>
    <xf numFmtId="164" fontId="0" fillId="0" borderId="3" xfId="0" applyNumberFormat="1" applyBorder="1"/>
    <xf numFmtId="14" fontId="0" fillId="0" borderId="3" xfId="0" applyNumberFormat="1" applyBorder="1"/>
    <xf numFmtId="9" fontId="0" fillId="0" borderId="3" xfId="0" applyNumberFormat="1" applyBorder="1"/>
    <xf numFmtId="3" fontId="0" fillId="0" borderId="3" xfId="0" applyNumberFormat="1" applyBorder="1"/>
    <xf numFmtId="0" fontId="1" fillId="3" borderId="3" xfId="0" applyFont="1" applyFill="1" applyBorder="1" applyAlignment="1">
      <alignment horizontal="left"/>
    </xf>
    <xf numFmtId="0" fontId="0" fillId="3" borderId="3" xfId="0" applyFill="1" applyBorder="1"/>
    <xf numFmtId="0" fontId="1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1" fillId="4" borderId="3" xfId="0" applyFont="1" applyFill="1" applyBorder="1"/>
    <xf numFmtId="164" fontId="0" fillId="0" borderId="1" xfId="0" applyNumberFormat="1" applyBorder="1"/>
    <xf numFmtId="3" fontId="0" fillId="4" borderId="3" xfId="0" applyNumberFormat="1" applyFill="1" applyBorder="1"/>
    <xf numFmtId="0" fontId="1" fillId="5" borderId="3" xfId="0" applyFont="1" applyFill="1" applyBorder="1"/>
    <xf numFmtId="1" fontId="0" fillId="4" borderId="3" xfId="0" applyNumberFormat="1" applyFill="1" applyBorder="1"/>
    <xf numFmtId="170" fontId="0" fillId="0" borderId="3" xfId="0" applyNumberFormat="1" applyBorder="1"/>
    <xf numFmtId="0" fontId="0" fillId="0" borderId="7" xfId="0" applyBorder="1"/>
    <xf numFmtId="0" fontId="1" fillId="0" borderId="0" xfId="0" applyFont="1"/>
    <xf numFmtId="0" fontId="1" fillId="0" borderId="1" xfId="0" applyFont="1" applyBorder="1"/>
    <xf numFmtId="167" fontId="0" fillId="0" borderId="3" xfId="2" applyNumberFormat="1" applyFont="1" applyBorder="1"/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8" fontId="0" fillId="2" borderId="1" xfId="1" applyNumberFormat="1" applyFont="1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right"/>
    </xf>
    <xf numFmtId="169" fontId="0" fillId="2" borderId="1" xfId="2" applyNumberFormat="1" applyFont="1" applyFill="1" applyBorder="1" applyAlignment="1">
      <alignment horizontal="center"/>
    </xf>
    <xf numFmtId="14" fontId="0" fillId="4" borderId="1" xfId="3" applyNumberFormat="1" applyFont="1" applyFill="1" applyBorder="1" applyAlignment="1">
      <alignment horizontal="center"/>
    </xf>
    <xf numFmtId="167" fontId="0" fillId="4" borderId="1" xfId="2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0" fillId="2" borderId="1" xfId="3" applyFont="1" applyFill="1" applyBorder="1" applyAlignment="1">
      <alignment horizontal="center"/>
    </xf>
    <xf numFmtId="9" fontId="0" fillId="3" borderId="1" xfId="3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CACA-51BD-4D3F-9A44-B18A71137FEA}">
  <dimension ref="A1:O28"/>
  <sheetViews>
    <sheetView topLeftCell="A9" zoomScale="130" zoomScaleNormal="130" workbookViewId="0">
      <selection activeCell="M14" sqref="M14"/>
    </sheetView>
  </sheetViews>
  <sheetFormatPr defaultColWidth="9.109375" defaultRowHeight="14.4" x14ac:dyDescent="0.3"/>
  <cols>
    <col min="1" max="1" width="12.88671875" style="1" bestFit="1" customWidth="1"/>
    <col min="2" max="2" width="12.33203125" style="1" bestFit="1" customWidth="1"/>
    <col min="3" max="3" width="5.44140625" style="1" bestFit="1" customWidth="1"/>
    <col min="4" max="4" width="12.5546875" style="1" bestFit="1" customWidth="1"/>
    <col min="5" max="5" width="8.88671875" style="1" bestFit="1" customWidth="1"/>
    <col min="6" max="6" width="14.109375" style="1" bestFit="1" customWidth="1"/>
    <col min="7" max="7" width="10.5546875" style="1" bestFit="1" customWidth="1"/>
    <col min="8" max="8" width="13.33203125" style="1" bestFit="1" customWidth="1"/>
    <col min="9" max="16384" width="9.10937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68</v>
      </c>
      <c r="G1" s="5" t="s">
        <v>5</v>
      </c>
      <c r="H1" s="5" t="s">
        <v>7</v>
      </c>
      <c r="I1" s="4"/>
    </row>
    <row r="2" spans="1:15" x14ac:dyDescent="0.3">
      <c r="A2" s="6" t="s">
        <v>8</v>
      </c>
      <c r="B2" s="6" t="s">
        <v>9</v>
      </c>
      <c r="C2" s="6" t="s">
        <v>10</v>
      </c>
      <c r="D2" s="6" t="s">
        <v>11</v>
      </c>
      <c r="E2" s="7">
        <v>3784</v>
      </c>
      <c r="F2" s="8">
        <v>44917</v>
      </c>
      <c r="G2" s="9">
        <v>0.92</v>
      </c>
      <c r="H2" s="10">
        <v>4576</v>
      </c>
      <c r="I2" s="4"/>
    </row>
    <row r="3" spans="1:15" x14ac:dyDescent="0.3">
      <c r="A3" s="6" t="s">
        <v>12</v>
      </c>
      <c r="B3" s="6" t="s">
        <v>13</v>
      </c>
      <c r="C3" s="6" t="s">
        <v>16</v>
      </c>
      <c r="D3" s="6" t="s">
        <v>11</v>
      </c>
      <c r="E3" s="7">
        <v>22901</v>
      </c>
      <c r="F3" s="8">
        <v>45430</v>
      </c>
      <c r="G3" s="9">
        <v>0.53</v>
      </c>
      <c r="H3" s="10">
        <v>6710</v>
      </c>
      <c r="I3" s="4"/>
      <c r="J3" s="28" t="s">
        <v>53</v>
      </c>
      <c r="K3" s="28"/>
      <c r="L3" s="28"/>
      <c r="M3" s="30">
        <f>SUM(E2:E27)</f>
        <v>1450160</v>
      </c>
      <c r="N3" s="29"/>
      <c r="O3" s="29"/>
    </row>
    <row r="4" spans="1:15" x14ac:dyDescent="0.3">
      <c r="A4" s="6" t="s">
        <v>14</v>
      </c>
      <c r="B4" s="6" t="s">
        <v>15</v>
      </c>
      <c r="C4" s="6" t="s">
        <v>10</v>
      </c>
      <c r="D4" s="6" t="s">
        <v>17</v>
      </c>
      <c r="E4" s="7">
        <v>59487</v>
      </c>
      <c r="F4" s="8">
        <v>44896</v>
      </c>
      <c r="G4" s="9">
        <v>0.83</v>
      </c>
      <c r="H4" s="10">
        <v>1364</v>
      </c>
      <c r="I4" s="4"/>
      <c r="J4" s="2"/>
      <c r="K4" s="2"/>
      <c r="L4" s="2"/>
    </row>
    <row r="5" spans="1:15" x14ac:dyDescent="0.3">
      <c r="A5" s="6" t="s">
        <v>18</v>
      </c>
      <c r="B5" s="6" t="s">
        <v>19</v>
      </c>
      <c r="C5" s="6" t="s">
        <v>28</v>
      </c>
      <c r="D5" s="6" t="s">
        <v>11</v>
      </c>
      <c r="E5" s="7">
        <v>23299</v>
      </c>
      <c r="F5" s="8">
        <v>45584</v>
      </c>
      <c r="G5" s="9">
        <v>0.39</v>
      </c>
      <c r="H5" s="10">
        <v>6889</v>
      </c>
      <c r="I5" s="4"/>
      <c r="J5" s="28" t="s">
        <v>54</v>
      </c>
      <c r="K5" s="28"/>
      <c r="L5" s="28"/>
      <c r="M5" s="30">
        <f>AVERAGE(E2:E27)</f>
        <v>55775.384615384617</v>
      </c>
      <c r="N5" s="29"/>
      <c r="O5" s="29"/>
    </row>
    <row r="6" spans="1:15" x14ac:dyDescent="0.3">
      <c r="A6" s="6" t="s">
        <v>21</v>
      </c>
      <c r="B6" s="6" t="s">
        <v>22</v>
      </c>
      <c r="C6" s="6" t="s">
        <v>28</v>
      </c>
      <c r="D6" s="6" t="s">
        <v>23</v>
      </c>
      <c r="E6" s="7">
        <v>76617</v>
      </c>
      <c r="F6" s="8">
        <v>45268</v>
      </c>
      <c r="G6" s="9">
        <v>0.89</v>
      </c>
      <c r="H6" s="10">
        <v>8313</v>
      </c>
      <c r="I6" s="4"/>
      <c r="J6" s="2"/>
      <c r="K6" s="2"/>
      <c r="L6" s="2"/>
    </row>
    <row r="7" spans="1:15" x14ac:dyDescent="0.3">
      <c r="A7" s="6" t="s">
        <v>24</v>
      </c>
      <c r="B7" s="6" t="s">
        <v>25</v>
      </c>
      <c r="C7" s="6" t="s">
        <v>10</v>
      </c>
      <c r="D7" s="6" t="s">
        <v>26</v>
      </c>
      <c r="E7" s="7">
        <v>94563</v>
      </c>
      <c r="F7" s="8">
        <v>45362</v>
      </c>
      <c r="G7" s="9">
        <v>0.33</v>
      </c>
      <c r="H7" s="10">
        <v>5032</v>
      </c>
      <c r="I7" s="4"/>
      <c r="J7" s="28" t="s">
        <v>55</v>
      </c>
      <c r="K7" s="28"/>
      <c r="L7" s="28"/>
      <c r="M7" s="30">
        <f>MAX(E2:E27)</f>
        <v>94563</v>
      </c>
      <c r="N7" s="29"/>
      <c r="O7" s="29"/>
    </row>
    <row r="8" spans="1:15" x14ac:dyDescent="0.3">
      <c r="A8" s="6" t="s">
        <v>27</v>
      </c>
      <c r="B8" s="6" t="s">
        <v>15</v>
      </c>
      <c r="C8" s="6" t="s">
        <v>10</v>
      </c>
      <c r="D8" s="6" t="s">
        <v>29</v>
      </c>
      <c r="E8" s="7">
        <v>86907</v>
      </c>
      <c r="F8" s="8">
        <v>45020</v>
      </c>
      <c r="G8" s="9">
        <v>0.47</v>
      </c>
      <c r="H8" s="10">
        <v>1799</v>
      </c>
      <c r="I8" s="4"/>
      <c r="J8" s="2"/>
      <c r="K8" s="2"/>
      <c r="L8" s="2"/>
    </row>
    <row r="9" spans="1:15" x14ac:dyDescent="0.3">
      <c r="A9" s="6" t="s">
        <v>30</v>
      </c>
      <c r="B9" s="6" t="s">
        <v>13</v>
      </c>
      <c r="C9" s="6" t="s">
        <v>16</v>
      </c>
      <c r="D9" s="6" t="s">
        <v>26</v>
      </c>
      <c r="E9" s="7">
        <v>62643</v>
      </c>
      <c r="F9" s="8">
        <v>45271</v>
      </c>
      <c r="G9" s="9">
        <v>0.51</v>
      </c>
      <c r="H9" s="10">
        <v>6447</v>
      </c>
      <c r="I9" s="4"/>
      <c r="J9" s="28" t="s">
        <v>56</v>
      </c>
      <c r="K9" s="28"/>
      <c r="L9" s="28"/>
      <c r="M9" s="30">
        <f>MIN(E2:E27)</f>
        <v>3784</v>
      </c>
      <c r="N9" s="29"/>
      <c r="O9" s="29"/>
    </row>
    <row r="10" spans="1:15" x14ac:dyDescent="0.3">
      <c r="A10" s="6" t="s">
        <v>31</v>
      </c>
      <c r="B10" s="6" t="s">
        <v>32</v>
      </c>
      <c r="C10" s="6" t="s">
        <v>20</v>
      </c>
      <c r="D10" s="6" t="s">
        <v>29</v>
      </c>
      <c r="E10" s="7">
        <v>53625</v>
      </c>
      <c r="F10" s="8">
        <v>44894</v>
      </c>
      <c r="G10" s="9">
        <v>0.63</v>
      </c>
      <c r="H10" s="10">
        <v>3039</v>
      </c>
      <c r="I10" s="4"/>
    </row>
    <row r="11" spans="1:15" x14ac:dyDescent="0.3">
      <c r="A11" s="6" t="s">
        <v>33</v>
      </c>
      <c r="B11" s="6" t="s">
        <v>25</v>
      </c>
      <c r="C11" s="6" t="s">
        <v>10</v>
      </c>
      <c r="D11" s="6" t="s">
        <v>26</v>
      </c>
      <c r="E11" s="7">
        <v>67016</v>
      </c>
      <c r="F11" s="8">
        <v>45215</v>
      </c>
      <c r="G11" s="9">
        <v>0.21</v>
      </c>
      <c r="H11" s="10">
        <v>6602</v>
      </c>
      <c r="I11" s="4"/>
      <c r="J11" s="28" t="s">
        <v>57</v>
      </c>
      <c r="K11" s="28"/>
      <c r="L11" s="28"/>
      <c r="M11" s="29">
        <f>COUNTA(E2:E27)</f>
        <v>26</v>
      </c>
      <c r="N11" s="29"/>
      <c r="O11" s="29"/>
    </row>
    <row r="12" spans="1:15" x14ac:dyDescent="0.3">
      <c r="A12" s="6" t="s">
        <v>34</v>
      </c>
      <c r="B12" s="6" t="s">
        <v>19</v>
      </c>
      <c r="C12" s="6" t="s">
        <v>28</v>
      </c>
      <c r="D12" s="6" t="s">
        <v>29</v>
      </c>
      <c r="E12" s="7">
        <v>92470</v>
      </c>
      <c r="F12" s="8">
        <v>45530</v>
      </c>
      <c r="G12" s="9">
        <v>0.56999999999999995</v>
      </c>
      <c r="H12" s="10">
        <v>1560</v>
      </c>
      <c r="I12" s="4"/>
    </row>
    <row r="13" spans="1:15" x14ac:dyDescent="0.3">
      <c r="A13" s="6" t="s">
        <v>35</v>
      </c>
      <c r="B13" s="6" t="s">
        <v>36</v>
      </c>
      <c r="C13" s="6" t="s">
        <v>52</v>
      </c>
      <c r="D13" s="6" t="s">
        <v>29</v>
      </c>
      <c r="E13" s="7">
        <v>7001</v>
      </c>
      <c r="F13" s="8">
        <v>45421</v>
      </c>
      <c r="G13" s="9">
        <v>0.3</v>
      </c>
      <c r="H13" s="6">
        <v>681</v>
      </c>
      <c r="I13" s="4"/>
      <c r="J13" s="28" t="s">
        <v>58</v>
      </c>
      <c r="K13" s="28"/>
      <c r="L13" s="28"/>
      <c r="M13" s="29">
        <f>COUNT(G2:G27)</f>
        <v>26</v>
      </c>
      <c r="N13" s="29"/>
      <c r="O13" s="29"/>
    </row>
    <row r="14" spans="1:15" x14ac:dyDescent="0.3">
      <c r="A14" s="6" t="s">
        <v>37</v>
      </c>
      <c r="B14" s="6" t="s">
        <v>22</v>
      </c>
      <c r="C14" s="6" t="s">
        <v>28</v>
      </c>
      <c r="D14" s="6" t="s">
        <v>17</v>
      </c>
      <c r="E14" s="7">
        <v>86878</v>
      </c>
      <c r="F14" s="8">
        <v>44869</v>
      </c>
      <c r="G14" s="9">
        <v>0.12</v>
      </c>
      <c r="H14" s="10">
        <v>3885</v>
      </c>
      <c r="I14" s="4"/>
    </row>
    <row r="15" spans="1:15" x14ac:dyDescent="0.3">
      <c r="A15" s="6" t="s">
        <v>38</v>
      </c>
      <c r="B15" s="6" t="s">
        <v>15</v>
      </c>
      <c r="C15" s="6" t="s">
        <v>10</v>
      </c>
      <c r="D15" s="6" t="s">
        <v>17</v>
      </c>
      <c r="E15" s="7">
        <v>68479</v>
      </c>
      <c r="F15" s="8">
        <v>45552</v>
      </c>
      <c r="G15" s="9">
        <v>0.99</v>
      </c>
      <c r="H15" s="10">
        <v>8440</v>
      </c>
      <c r="I15" s="4"/>
    </row>
    <row r="16" spans="1:15" x14ac:dyDescent="0.3">
      <c r="A16" s="6" t="s">
        <v>39</v>
      </c>
      <c r="B16" s="6" t="s">
        <v>15</v>
      </c>
      <c r="C16" s="6" t="s">
        <v>10</v>
      </c>
      <c r="D16" s="6" t="s">
        <v>26</v>
      </c>
      <c r="E16" s="7">
        <v>37554</v>
      </c>
      <c r="F16" s="8">
        <v>44881</v>
      </c>
      <c r="G16" s="9">
        <v>0.15</v>
      </c>
      <c r="H16" s="10">
        <v>5206</v>
      </c>
      <c r="I16" s="4"/>
    </row>
    <row r="17" spans="1:9" x14ac:dyDescent="0.3">
      <c r="A17" s="6" t="s">
        <v>40</v>
      </c>
      <c r="B17" s="6" t="s">
        <v>13</v>
      </c>
      <c r="C17" s="6" t="s">
        <v>16</v>
      </c>
      <c r="D17" s="6" t="s">
        <v>29</v>
      </c>
      <c r="E17" s="7">
        <v>50733</v>
      </c>
      <c r="F17" s="8">
        <v>44920</v>
      </c>
      <c r="G17" s="9">
        <v>0.36</v>
      </c>
      <c r="H17" s="6">
        <v>409</v>
      </c>
      <c r="I17" s="4"/>
    </row>
    <row r="18" spans="1:9" x14ac:dyDescent="0.3">
      <c r="A18" s="6" t="s">
        <v>41</v>
      </c>
      <c r="B18" s="6" t="s">
        <v>9</v>
      </c>
      <c r="C18" s="6" t="s">
        <v>10</v>
      </c>
      <c r="D18" s="6" t="s">
        <v>23</v>
      </c>
      <c r="E18" s="7">
        <v>28565</v>
      </c>
      <c r="F18" s="8">
        <v>45086</v>
      </c>
      <c r="G18" s="9">
        <v>0.59</v>
      </c>
      <c r="H18" s="10">
        <v>2338</v>
      </c>
      <c r="I18" s="4"/>
    </row>
    <row r="19" spans="1:9" x14ac:dyDescent="0.3">
      <c r="A19" s="6" t="s">
        <v>42</v>
      </c>
      <c r="B19" s="6" t="s">
        <v>43</v>
      </c>
      <c r="C19" s="6" t="s">
        <v>28</v>
      </c>
      <c r="D19" s="6" t="s">
        <v>17</v>
      </c>
      <c r="E19" s="7">
        <v>75624</v>
      </c>
      <c r="F19" s="8">
        <v>45152</v>
      </c>
      <c r="G19" s="9">
        <v>0.22</v>
      </c>
      <c r="H19" s="10">
        <v>8936</v>
      </c>
      <c r="I19" s="4"/>
    </row>
    <row r="20" spans="1:9" x14ac:dyDescent="0.3">
      <c r="A20" s="6" t="s">
        <v>44</v>
      </c>
      <c r="B20" s="6" t="s">
        <v>22</v>
      </c>
      <c r="C20" s="6" t="s">
        <v>28</v>
      </c>
      <c r="D20" s="6" t="s">
        <v>26</v>
      </c>
      <c r="E20" s="7">
        <v>82774</v>
      </c>
      <c r="F20" s="8">
        <v>45140</v>
      </c>
      <c r="G20" s="9">
        <v>0.88</v>
      </c>
      <c r="H20" s="10">
        <v>4142</v>
      </c>
      <c r="I20" s="4"/>
    </row>
    <row r="21" spans="1:9" x14ac:dyDescent="0.3">
      <c r="A21" s="6" t="s">
        <v>45</v>
      </c>
      <c r="B21" s="6" t="s">
        <v>22</v>
      </c>
      <c r="C21" s="6" t="s">
        <v>28</v>
      </c>
      <c r="D21" s="6" t="s">
        <v>11</v>
      </c>
      <c r="E21" s="7">
        <v>62978</v>
      </c>
      <c r="F21" s="8">
        <v>45055</v>
      </c>
      <c r="G21" s="9">
        <v>0.36</v>
      </c>
      <c r="H21" s="10">
        <v>6659</v>
      </c>
      <c r="I21" s="4"/>
    </row>
    <row r="22" spans="1:9" x14ac:dyDescent="0.3">
      <c r="A22" s="6" t="s">
        <v>46</v>
      </c>
      <c r="B22" s="6" t="s">
        <v>15</v>
      </c>
      <c r="C22" s="6" t="s">
        <v>10</v>
      </c>
      <c r="D22" s="6" t="s">
        <v>11</v>
      </c>
      <c r="E22" s="7">
        <v>38271</v>
      </c>
      <c r="F22" s="8">
        <v>44936</v>
      </c>
      <c r="G22" s="9">
        <v>0.73</v>
      </c>
      <c r="H22" s="10">
        <v>4810</v>
      </c>
      <c r="I22" s="4"/>
    </row>
    <row r="23" spans="1:9" x14ac:dyDescent="0.3">
      <c r="A23" s="6" t="s">
        <v>47</v>
      </c>
      <c r="B23" s="6" t="s">
        <v>43</v>
      </c>
      <c r="C23" s="6" t="s">
        <v>28</v>
      </c>
      <c r="D23" s="6" t="s">
        <v>26</v>
      </c>
      <c r="E23" s="7">
        <v>76515</v>
      </c>
      <c r="F23" s="8">
        <v>45344</v>
      </c>
      <c r="G23" s="9">
        <v>0.39</v>
      </c>
      <c r="H23" s="10">
        <v>9493</v>
      </c>
      <c r="I23" s="4"/>
    </row>
    <row r="24" spans="1:9" x14ac:dyDescent="0.3">
      <c r="A24" s="6" t="s">
        <v>48</v>
      </c>
      <c r="B24" s="6" t="s">
        <v>9</v>
      </c>
      <c r="C24" s="6" t="s">
        <v>10</v>
      </c>
      <c r="D24" s="6" t="s">
        <v>26</v>
      </c>
      <c r="E24" s="7">
        <v>21008</v>
      </c>
      <c r="F24" s="8">
        <v>44982</v>
      </c>
      <c r="G24" s="9">
        <v>0.79</v>
      </c>
      <c r="H24" s="10">
        <v>5888</v>
      </c>
      <c r="I24" s="4"/>
    </row>
    <row r="25" spans="1:9" x14ac:dyDescent="0.3">
      <c r="A25" s="6" t="s">
        <v>49</v>
      </c>
      <c r="B25" s="6" t="s">
        <v>13</v>
      </c>
      <c r="C25" s="6" t="s">
        <v>16</v>
      </c>
      <c r="D25" s="6" t="s">
        <v>29</v>
      </c>
      <c r="E25" s="7">
        <v>58344</v>
      </c>
      <c r="F25" s="8">
        <v>45557</v>
      </c>
      <c r="G25" s="9">
        <v>0.23</v>
      </c>
      <c r="H25" s="10">
        <v>7130</v>
      </c>
      <c r="I25" s="4"/>
    </row>
    <row r="26" spans="1:9" x14ac:dyDescent="0.3">
      <c r="A26" s="6" t="s">
        <v>50</v>
      </c>
      <c r="B26" s="6" t="s">
        <v>43</v>
      </c>
      <c r="C26" s="6" t="s">
        <v>28</v>
      </c>
      <c r="D26" s="6" t="s">
        <v>26</v>
      </c>
      <c r="E26" s="7">
        <v>76342</v>
      </c>
      <c r="F26" s="8">
        <v>45069</v>
      </c>
      <c r="G26" s="9">
        <v>0.77</v>
      </c>
      <c r="H26" s="10">
        <v>4986</v>
      </c>
      <c r="I26" s="4"/>
    </row>
    <row r="27" spans="1:9" x14ac:dyDescent="0.3">
      <c r="A27" s="6" t="s">
        <v>51</v>
      </c>
      <c r="B27" s="6" t="s">
        <v>15</v>
      </c>
      <c r="C27" s="6" t="s">
        <v>10</v>
      </c>
      <c r="D27" s="6" t="s">
        <v>23</v>
      </c>
      <c r="E27" s="7">
        <v>35782</v>
      </c>
      <c r="F27" s="8">
        <v>44875</v>
      </c>
      <c r="G27" s="9">
        <v>0.12</v>
      </c>
      <c r="H27" s="10">
        <v>7455</v>
      </c>
      <c r="I27" s="4"/>
    </row>
    <row r="28" spans="1:9" x14ac:dyDescent="0.3">
      <c r="A28" s="3"/>
      <c r="B28" s="3"/>
      <c r="C28" s="3"/>
      <c r="D28" s="3"/>
      <c r="E28" s="3"/>
      <c r="F28" s="3"/>
      <c r="G28" s="3"/>
      <c r="H28" s="3"/>
    </row>
  </sheetData>
  <mergeCells count="12">
    <mergeCell ref="J11:L11"/>
    <mergeCell ref="M11:O11"/>
    <mergeCell ref="J13:L13"/>
    <mergeCell ref="M13:O13"/>
    <mergeCell ref="J3:L3"/>
    <mergeCell ref="M3:O3"/>
    <mergeCell ref="J5:L5"/>
    <mergeCell ref="J7:L7"/>
    <mergeCell ref="J9:L9"/>
    <mergeCell ref="M5:O5"/>
    <mergeCell ref="M7:O7"/>
    <mergeCell ref="M9:O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F397-9D31-4E86-A833-F1FB3E4108D3}">
  <dimension ref="A1:Q28"/>
  <sheetViews>
    <sheetView topLeftCell="D1" zoomScale="130" zoomScaleNormal="130" workbookViewId="0">
      <selection activeCell="E1" sqref="E1:E1048576"/>
    </sheetView>
  </sheetViews>
  <sheetFormatPr defaultColWidth="9.109375" defaultRowHeight="14.4" x14ac:dyDescent="0.3"/>
  <cols>
    <col min="1" max="1" width="12.88671875" style="1" bestFit="1" customWidth="1"/>
    <col min="2" max="2" width="12.33203125" style="1" bestFit="1" customWidth="1"/>
    <col min="3" max="3" width="5.44140625" style="1" bestFit="1" customWidth="1"/>
    <col min="4" max="4" width="12.5546875" style="1" bestFit="1" customWidth="1"/>
    <col min="5" max="5" width="8.88671875" style="1" bestFit="1" customWidth="1"/>
    <col min="6" max="6" width="14.109375" style="1" bestFit="1" customWidth="1"/>
    <col min="7" max="7" width="10.5546875" style="1" bestFit="1" customWidth="1"/>
    <col min="8" max="8" width="13.33203125" style="1" bestFit="1" customWidth="1"/>
    <col min="9" max="9" width="13.88671875" style="1" bestFit="1" customWidth="1"/>
    <col min="10" max="10" width="11.33203125" style="1" bestFit="1" customWidth="1"/>
    <col min="11" max="11" width="12.44140625" style="1" customWidth="1"/>
    <col min="12" max="13" width="9.109375" style="1"/>
    <col min="14" max="14" width="11.5546875" style="1" bestFit="1" customWidth="1"/>
    <col min="15" max="16384" width="9.109375" style="1"/>
  </cols>
  <sheetData>
    <row r="1" spans="1:1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68</v>
      </c>
      <c r="G1" s="5" t="s">
        <v>5</v>
      </c>
      <c r="H1" s="5" t="s">
        <v>7</v>
      </c>
      <c r="I1" s="11" t="s">
        <v>6</v>
      </c>
      <c r="J1" s="13" t="s">
        <v>59</v>
      </c>
      <c r="K1" s="16" t="s">
        <v>60</v>
      </c>
    </row>
    <row r="2" spans="1:17" x14ac:dyDescent="0.3">
      <c r="A2" s="6" t="s">
        <v>8</v>
      </c>
      <c r="B2" s="6" t="s">
        <v>9</v>
      </c>
      <c r="C2" s="6" t="s">
        <v>10</v>
      </c>
      <c r="D2" s="6" t="s">
        <v>11</v>
      </c>
      <c r="E2" s="7">
        <v>3784</v>
      </c>
      <c r="F2" s="8">
        <v>44917</v>
      </c>
      <c r="G2" s="9">
        <v>0.92</v>
      </c>
      <c r="H2" s="10">
        <v>4576</v>
      </c>
      <c r="I2" s="12" t="str">
        <f>IF(G2&gt;0.8,"Decision", IF(G2&gt;0.3, "Qualified","Prospect"))</f>
        <v>Decision</v>
      </c>
      <c r="J2" s="14" t="str">
        <f>IF(AND(H2 &gt; 3000,C2= "CA"), "Yes","No")</f>
        <v>Yes</v>
      </c>
      <c r="K2" s="15" t="str">
        <f>IF(OR(D2="Alice Smith", D2=" Evan Wright"),"Terminated","Active")</f>
        <v>Terminated</v>
      </c>
    </row>
    <row r="3" spans="1:17" x14ac:dyDescent="0.3">
      <c r="A3" s="6" t="s">
        <v>12</v>
      </c>
      <c r="B3" s="6" t="s">
        <v>13</v>
      </c>
      <c r="C3" s="6" t="s">
        <v>16</v>
      </c>
      <c r="D3" s="6" t="s">
        <v>11</v>
      </c>
      <c r="E3" s="7">
        <v>22901</v>
      </c>
      <c r="F3" s="8">
        <v>45430</v>
      </c>
      <c r="G3" s="9">
        <v>0.53</v>
      </c>
      <c r="H3" s="10">
        <v>6710</v>
      </c>
      <c r="I3" s="12" t="str">
        <f t="shared" ref="I3:I27" si="0">IF(G3&gt;0.8,"Decision", IF(G3&gt;0.3, "Qualified","Prospect"))</f>
        <v>Qualified</v>
      </c>
      <c r="J3" s="14" t="str">
        <f t="shared" ref="J3:J27" si="1">IF(AND(H3 &gt; 3000,C3= "CA"), "Yes","No")</f>
        <v>No</v>
      </c>
      <c r="K3" s="15" t="str">
        <f t="shared" ref="K3:K27" si="2">IF(OR(D3="Alice Smith", D3=" Evan Wright"),"Terminated","Active")</f>
        <v>Terminated</v>
      </c>
    </row>
    <row r="4" spans="1:17" x14ac:dyDescent="0.3">
      <c r="A4" s="6" t="s">
        <v>14</v>
      </c>
      <c r="B4" s="6" t="s">
        <v>15</v>
      </c>
      <c r="C4" s="6" t="s">
        <v>10</v>
      </c>
      <c r="D4" s="6" t="s">
        <v>17</v>
      </c>
      <c r="E4" s="7">
        <v>59487</v>
      </c>
      <c r="F4" s="8">
        <v>44896</v>
      </c>
      <c r="G4" s="9">
        <v>0.83</v>
      </c>
      <c r="H4" s="10">
        <v>1364</v>
      </c>
      <c r="I4" s="12" t="str">
        <f t="shared" si="0"/>
        <v>Decision</v>
      </c>
      <c r="J4" s="14" t="str">
        <f t="shared" si="1"/>
        <v>No</v>
      </c>
      <c r="K4" s="15" t="str">
        <f t="shared" si="2"/>
        <v>Active</v>
      </c>
    </row>
    <row r="5" spans="1:17" x14ac:dyDescent="0.3">
      <c r="A5" s="6" t="s">
        <v>18</v>
      </c>
      <c r="B5" s="6" t="s">
        <v>19</v>
      </c>
      <c r="C5" s="6" t="s">
        <v>28</v>
      </c>
      <c r="D5" s="6" t="s">
        <v>11</v>
      </c>
      <c r="E5" s="7">
        <v>23299</v>
      </c>
      <c r="F5" s="8">
        <v>45584</v>
      </c>
      <c r="G5" s="9">
        <v>0.39</v>
      </c>
      <c r="H5" s="10">
        <v>6889</v>
      </c>
      <c r="I5" s="12" t="str">
        <f t="shared" si="0"/>
        <v>Qualified</v>
      </c>
      <c r="J5" s="14" t="str">
        <f t="shared" si="1"/>
        <v>No</v>
      </c>
      <c r="K5" s="15" t="str">
        <f t="shared" si="2"/>
        <v>Terminated</v>
      </c>
      <c r="L5" s="36" t="s">
        <v>61</v>
      </c>
      <c r="M5" s="37"/>
      <c r="N5" s="38"/>
      <c r="O5" s="31" t="str">
        <f>IF(SUM(E2:E27) &gt; 2000000, "Excellent", IF(SUM(E2:E27) &gt;1000000,"Moderate", "Unsatisfactory"))</f>
        <v>Moderate</v>
      </c>
      <c r="P5" s="32"/>
      <c r="Q5" s="33"/>
    </row>
    <row r="6" spans="1:17" x14ac:dyDescent="0.3">
      <c r="A6" s="6" t="s">
        <v>21</v>
      </c>
      <c r="B6" s="6" t="s">
        <v>22</v>
      </c>
      <c r="C6" s="6" t="s">
        <v>28</v>
      </c>
      <c r="D6" s="6" t="s">
        <v>23</v>
      </c>
      <c r="E6" s="7">
        <v>76617</v>
      </c>
      <c r="F6" s="8">
        <v>45268</v>
      </c>
      <c r="G6" s="9">
        <v>0.89</v>
      </c>
      <c r="H6" s="10">
        <v>8313</v>
      </c>
      <c r="I6" s="12" t="str">
        <f t="shared" si="0"/>
        <v>Decision</v>
      </c>
      <c r="J6" s="14" t="str">
        <f t="shared" si="1"/>
        <v>No</v>
      </c>
      <c r="K6" s="15" t="str">
        <f t="shared" si="2"/>
        <v>Active</v>
      </c>
    </row>
    <row r="7" spans="1:17" x14ac:dyDescent="0.3">
      <c r="A7" s="6" t="s">
        <v>24</v>
      </c>
      <c r="B7" s="6" t="s">
        <v>25</v>
      </c>
      <c r="C7" s="6" t="s">
        <v>10</v>
      </c>
      <c r="D7" s="6" t="s">
        <v>26</v>
      </c>
      <c r="E7" s="7">
        <v>94563</v>
      </c>
      <c r="F7" s="8">
        <v>45362</v>
      </c>
      <c r="G7" s="9">
        <v>0.33</v>
      </c>
      <c r="H7" s="10">
        <v>5032</v>
      </c>
      <c r="I7" s="12" t="str">
        <f t="shared" si="0"/>
        <v>Qualified</v>
      </c>
      <c r="J7" s="14" t="str">
        <f t="shared" si="1"/>
        <v>Yes</v>
      </c>
      <c r="K7" s="15" t="str">
        <f t="shared" si="2"/>
        <v>Active</v>
      </c>
    </row>
    <row r="8" spans="1:17" x14ac:dyDescent="0.3">
      <c r="A8" s="6" t="s">
        <v>27</v>
      </c>
      <c r="B8" s="6" t="s">
        <v>15</v>
      </c>
      <c r="C8" s="6" t="s">
        <v>10</v>
      </c>
      <c r="D8" s="6" t="s">
        <v>29</v>
      </c>
      <c r="E8" s="7">
        <v>86907</v>
      </c>
      <c r="F8" s="8">
        <v>45020</v>
      </c>
      <c r="G8" s="9">
        <v>0.47</v>
      </c>
      <c r="H8" s="10">
        <v>1799</v>
      </c>
      <c r="I8" s="12" t="str">
        <f t="shared" si="0"/>
        <v>Qualified</v>
      </c>
      <c r="J8" s="14" t="str">
        <f t="shared" si="1"/>
        <v>No</v>
      </c>
      <c r="K8" s="15" t="str">
        <f t="shared" si="2"/>
        <v>Active</v>
      </c>
      <c r="M8" s="34" t="s">
        <v>74</v>
      </c>
      <c r="N8" s="35"/>
      <c r="O8" s="34" t="s">
        <v>75</v>
      </c>
      <c r="P8" s="35"/>
    </row>
    <row r="9" spans="1:17" x14ac:dyDescent="0.3">
      <c r="A9" s="6" t="s">
        <v>30</v>
      </c>
      <c r="B9" s="6" t="s">
        <v>13</v>
      </c>
      <c r="C9" s="6" t="s">
        <v>16</v>
      </c>
      <c r="D9" s="6" t="s">
        <v>26</v>
      </c>
      <c r="E9" s="7">
        <v>62643</v>
      </c>
      <c r="F9" s="8">
        <v>45271</v>
      </c>
      <c r="G9" s="9">
        <v>0.51</v>
      </c>
      <c r="H9" s="10">
        <v>6447</v>
      </c>
      <c r="I9" s="12" t="str">
        <f t="shared" si="0"/>
        <v>Qualified</v>
      </c>
      <c r="J9" s="14" t="str">
        <f t="shared" si="1"/>
        <v>No</v>
      </c>
      <c r="K9" s="15" t="str">
        <f t="shared" si="2"/>
        <v>Active</v>
      </c>
      <c r="M9" s="34" t="s">
        <v>76</v>
      </c>
      <c r="N9" s="35"/>
      <c r="O9" s="34" t="s">
        <v>77</v>
      </c>
      <c r="P9" s="35"/>
    </row>
    <row r="10" spans="1:17" x14ac:dyDescent="0.3">
      <c r="A10" s="6" t="s">
        <v>31</v>
      </c>
      <c r="B10" s="6" t="s">
        <v>32</v>
      </c>
      <c r="C10" s="6" t="s">
        <v>20</v>
      </c>
      <c r="D10" s="6" t="s">
        <v>29</v>
      </c>
      <c r="E10" s="7">
        <v>53625</v>
      </c>
      <c r="F10" s="8">
        <v>44894</v>
      </c>
      <c r="G10" s="9">
        <v>0.63</v>
      </c>
      <c r="H10" s="10">
        <v>3039</v>
      </c>
      <c r="I10" s="12" t="str">
        <f t="shared" si="0"/>
        <v>Qualified</v>
      </c>
      <c r="J10" s="14" t="str">
        <f t="shared" si="1"/>
        <v>No</v>
      </c>
      <c r="K10" s="15" t="str">
        <f t="shared" si="2"/>
        <v>Active</v>
      </c>
      <c r="M10" s="34" t="s">
        <v>78</v>
      </c>
      <c r="N10" s="35"/>
      <c r="O10" s="34" t="s">
        <v>79</v>
      </c>
      <c r="P10" s="35"/>
    </row>
    <row r="11" spans="1:17" x14ac:dyDescent="0.3">
      <c r="A11" s="6" t="s">
        <v>33</v>
      </c>
      <c r="B11" s="6" t="s">
        <v>25</v>
      </c>
      <c r="C11" s="6" t="s">
        <v>10</v>
      </c>
      <c r="D11" s="6" t="s">
        <v>26</v>
      </c>
      <c r="E11" s="7">
        <v>67016</v>
      </c>
      <c r="F11" s="8">
        <v>45215</v>
      </c>
      <c r="G11" s="9">
        <v>0.21</v>
      </c>
      <c r="H11" s="10">
        <v>6602</v>
      </c>
      <c r="I11" s="12" t="str">
        <f t="shared" si="0"/>
        <v>Prospect</v>
      </c>
      <c r="J11" s="14" t="str">
        <f t="shared" si="1"/>
        <v>Yes</v>
      </c>
      <c r="K11" s="15" t="str">
        <f t="shared" si="2"/>
        <v>Active</v>
      </c>
    </row>
    <row r="12" spans="1:17" x14ac:dyDescent="0.3">
      <c r="A12" s="6" t="s">
        <v>34</v>
      </c>
      <c r="B12" s="6" t="s">
        <v>19</v>
      </c>
      <c r="C12" s="6" t="s">
        <v>28</v>
      </c>
      <c r="D12" s="6" t="s">
        <v>29</v>
      </c>
      <c r="E12" s="7">
        <v>92470</v>
      </c>
      <c r="F12" s="8">
        <v>45530</v>
      </c>
      <c r="G12" s="9">
        <v>0.56999999999999995</v>
      </c>
      <c r="H12" s="10">
        <v>1560</v>
      </c>
      <c r="I12" s="12" t="str">
        <f t="shared" si="0"/>
        <v>Qualified</v>
      </c>
      <c r="J12" s="14" t="str">
        <f t="shared" si="1"/>
        <v>No</v>
      </c>
      <c r="K12" s="15" t="str">
        <f t="shared" si="2"/>
        <v>Active</v>
      </c>
    </row>
    <row r="13" spans="1:17" x14ac:dyDescent="0.3">
      <c r="A13" s="6" t="s">
        <v>35</v>
      </c>
      <c r="B13" s="6" t="s">
        <v>36</v>
      </c>
      <c r="C13" s="6" t="s">
        <v>52</v>
      </c>
      <c r="D13" s="6" t="s">
        <v>29</v>
      </c>
      <c r="E13" s="7">
        <v>7001</v>
      </c>
      <c r="F13" s="8">
        <v>45421</v>
      </c>
      <c r="G13" s="9">
        <v>0.3</v>
      </c>
      <c r="H13" s="6">
        <v>681</v>
      </c>
      <c r="I13" s="12" t="str">
        <f t="shared" si="0"/>
        <v>Prospect</v>
      </c>
      <c r="J13" s="14" t="str">
        <f t="shared" si="1"/>
        <v>No</v>
      </c>
      <c r="K13" s="15" t="str">
        <f t="shared" si="2"/>
        <v>Active</v>
      </c>
    </row>
    <row r="14" spans="1:17" x14ac:dyDescent="0.3">
      <c r="A14" s="6" t="s">
        <v>37</v>
      </c>
      <c r="B14" s="6" t="s">
        <v>22</v>
      </c>
      <c r="C14" s="6" t="s">
        <v>28</v>
      </c>
      <c r="D14" s="6" t="s">
        <v>17</v>
      </c>
      <c r="E14" s="7">
        <v>86878</v>
      </c>
      <c r="F14" s="8">
        <v>44869</v>
      </c>
      <c r="G14" s="9">
        <v>0.12</v>
      </c>
      <c r="H14" s="10">
        <v>3885</v>
      </c>
      <c r="I14" s="12" t="str">
        <f t="shared" si="0"/>
        <v>Prospect</v>
      </c>
      <c r="J14" s="14" t="str">
        <f t="shared" si="1"/>
        <v>No</v>
      </c>
      <c r="K14" s="15" t="str">
        <f t="shared" si="2"/>
        <v>Active</v>
      </c>
    </row>
    <row r="15" spans="1:17" x14ac:dyDescent="0.3">
      <c r="A15" s="6" t="s">
        <v>38</v>
      </c>
      <c r="B15" s="6" t="s">
        <v>15</v>
      </c>
      <c r="C15" s="6" t="s">
        <v>10</v>
      </c>
      <c r="D15" s="6" t="s">
        <v>17</v>
      </c>
      <c r="E15" s="7">
        <v>68479</v>
      </c>
      <c r="F15" s="8">
        <v>45552</v>
      </c>
      <c r="G15" s="9">
        <v>0.99</v>
      </c>
      <c r="H15" s="10">
        <v>8440</v>
      </c>
      <c r="I15" s="12" t="str">
        <f t="shared" si="0"/>
        <v>Decision</v>
      </c>
      <c r="J15" s="14" t="str">
        <f t="shared" si="1"/>
        <v>Yes</v>
      </c>
      <c r="K15" s="15" t="str">
        <f t="shared" si="2"/>
        <v>Active</v>
      </c>
      <c r="M15" s="34" t="s">
        <v>62</v>
      </c>
      <c r="N15" s="35"/>
      <c r="O15" s="34" t="s">
        <v>65</v>
      </c>
      <c r="P15" s="35"/>
    </row>
    <row r="16" spans="1:17" x14ac:dyDescent="0.3">
      <c r="A16" s="6" t="s">
        <v>39</v>
      </c>
      <c r="B16" s="6" t="s">
        <v>15</v>
      </c>
      <c r="C16" s="6" t="s">
        <v>10</v>
      </c>
      <c r="D16" s="6" t="s">
        <v>26</v>
      </c>
      <c r="E16" s="7">
        <v>37554</v>
      </c>
      <c r="F16" s="8">
        <v>44881</v>
      </c>
      <c r="G16" s="9">
        <v>0.15</v>
      </c>
      <c r="H16" s="10">
        <v>5206</v>
      </c>
      <c r="I16" s="12" t="str">
        <f t="shared" si="0"/>
        <v>Prospect</v>
      </c>
      <c r="J16" s="14" t="str">
        <f t="shared" si="1"/>
        <v>Yes</v>
      </c>
      <c r="K16" s="15" t="str">
        <f t="shared" si="2"/>
        <v>Active</v>
      </c>
      <c r="M16" s="34" t="s">
        <v>63</v>
      </c>
      <c r="N16" s="35"/>
      <c r="O16" s="34" t="s">
        <v>66</v>
      </c>
      <c r="P16" s="35"/>
    </row>
    <row r="17" spans="1:16" x14ac:dyDescent="0.3">
      <c r="A17" s="6" t="s">
        <v>40</v>
      </c>
      <c r="B17" s="6" t="s">
        <v>13</v>
      </c>
      <c r="C17" s="6" t="s">
        <v>16</v>
      </c>
      <c r="D17" s="6" t="s">
        <v>29</v>
      </c>
      <c r="E17" s="7">
        <v>50733</v>
      </c>
      <c r="F17" s="8">
        <v>44920</v>
      </c>
      <c r="G17" s="9">
        <v>0.36</v>
      </c>
      <c r="H17" s="6">
        <v>409</v>
      </c>
      <c r="I17" s="12" t="str">
        <f t="shared" si="0"/>
        <v>Qualified</v>
      </c>
      <c r="J17" s="14" t="str">
        <f t="shared" si="1"/>
        <v>No</v>
      </c>
      <c r="K17" s="15" t="str">
        <f t="shared" si="2"/>
        <v>Active</v>
      </c>
      <c r="M17" s="34" t="s">
        <v>64</v>
      </c>
      <c r="N17" s="35"/>
      <c r="O17" s="34" t="s">
        <v>67</v>
      </c>
      <c r="P17" s="35"/>
    </row>
    <row r="18" spans="1:16" x14ac:dyDescent="0.3">
      <c r="A18" s="6" t="s">
        <v>41</v>
      </c>
      <c r="B18" s="6" t="s">
        <v>9</v>
      </c>
      <c r="C18" s="6" t="s">
        <v>10</v>
      </c>
      <c r="D18" s="6" t="s">
        <v>23</v>
      </c>
      <c r="E18" s="7">
        <v>28565</v>
      </c>
      <c r="F18" s="8">
        <v>45086</v>
      </c>
      <c r="G18" s="9">
        <v>0.59</v>
      </c>
      <c r="H18" s="10">
        <v>2338</v>
      </c>
      <c r="I18" s="12" t="str">
        <f t="shared" si="0"/>
        <v>Qualified</v>
      </c>
      <c r="J18" s="14" t="str">
        <f t="shared" si="1"/>
        <v>No</v>
      </c>
      <c r="K18" s="15" t="str">
        <f t="shared" si="2"/>
        <v>Active</v>
      </c>
    </row>
    <row r="19" spans="1:16" x14ac:dyDescent="0.3">
      <c r="A19" s="6" t="s">
        <v>42</v>
      </c>
      <c r="B19" s="6" t="s">
        <v>43</v>
      </c>
      <c r="C19" s="6" t="s">
        <v>28</v>
      </c>
      <c r="D19" s="6" t="s">
        <v>17</v>
      </c>
      <c r="E19" s="7">
        <v>75624</v>
      </c>
      <c r="F19" s="8">
        <v>45152</v>
      </c>
      <c r="G19" s="9">
        <v>0.22</v>
      </c>
      <c r="H19" s="10">
        <v>8936</v>
      </c>
      <c r="I19" s="12" t="str">
        <f t="shared" si="0"/>
        <v>Prospect</v>
      </c>
      <c r="J19" s="14" t="str">
        <f t="shared" si="1"/>
        <v>No</v>
      </c>
      <c r="K19" s="15" t="str">
        <f t="shared" si="2"/>
        <v>Active</v>
      </c>
    </row>
    <row r="20" spans="1:16" x14ac:dyDescent="0.3">
      <c r="A20" s="6" t="s">
        <v>44</v>
      </c>
      <c r="B20" s="6" t="s">
        <v>22</v>
      </c>
      <c r="C20" s="6" t="s">
        <v>28</v>
      </c>
      <c r="D20" s="6" t="s">
        <v>26</v>
      </c>
      <c r="E20" s="7">
        <v>82774</v>
      </c>
      <c r="F20" s="8">
        <v>45140</v>
      </c>
      <c r="G20" s="9">
        <v>0.88</v>
      </c>
      <c r="H20" s="10">
        <v>4142</v>
      </c>
      <c r="I20" s="12" t="str">
        <f t="shared" si="0"/>
        <v>Decision</v>
      </c>
      <c r="J20" s="14" t="str">
        <f t="shared" si="1"/>
        <v>No</v>
      </c>
      <c r="K20" s="15" t="str">
        <f t="shared" si="2"/>
        <v>Active</v>
      </c>
      <c r="N20" s="17"/>
    </row>
    <row r="21" spans="1:16" x14ac:dyDescent="0.3">
      <c r="A21" s="6" t="s">
        <v>45</v>
      </c>
      <c r="B21" s="6" t="s">
        <v>22</v>
      </c>
      <c r="C21" s="6" t="s">
        <v>28</v>
      </c>
      <c r="D21" s="6" t="s">
        <v>11</v>
      </c>
      <c r="E21" s="7">
        <v>62978</v>
      </c>
      <c r="F21" s="8">
        <v>45055</v>
      </c>
      <c r="G21" s="9">
        <v>0.36</v>
      </c>
      <c r="H21" s="10">
        <v>6659</v>
      </c>
      <c r="I21" s="12" t="str">
        <f t="shared" si="0"/>
        <v>Qualified</v>
      </c>
      <c r="J21" s="14" t="str">
        <f t="shared" si="1"/>
        <v>No</v>
      </c>
      <c r="K21" s="15" t="str">
        <f t="shared" si="2"/>
        <v>Terminated</v>
      </c>
    </row>
    <row r="22" spans="1:16" x14ac:dyDescent="0.3">
      <c r="A22" s="6" t="s">
        <v>46</v>
      </c>
      <c r="B22" s="6" t="s">
        <v>15</v>
      </c>
      <c r="C22" s="6" t="s">
        <v>10</v>
      </c>
      <c r="D22" s="6" t="s">
        <v>11</v>
      </c>
      <c r="E22" s="7">
        <v>38271</v>
      </c>
      <c r="F22" s="8">
        <v>44936</v>
      </c>
      <c r="G22" s="9">
        <v>0.73</v>
      </c>
      <c r="H22" s="10">
        <v>4810</v>
      </c>
      <c r="I22" s="12" t="str">
        <f t="shared" si="0"/>
        <v>Qualified</v>
      </c>
      <c r="J22" s="14" t="str">
        <f t="shared" si="1"/>
        <v>Yes</v>
      </c>
      <c r="K22" s="15" t="str">
        <f t="shared" si="2"/>
        <v>Terminated</v>
      </c>
    </row>
    <row r="23" spans="1:16" x14ac:dyDescent="0.3">
      <c r="A23" s="6" t="s">
        <v>47</v>
      </c>
      <c r="B23" s="6" t="s">
        <v>43</v>
      </c>
      <c r="C23" s="6" t="s">
        <v>28</v>
      </c>
      <c r="D23" s="6" t="s">
        <v>26</v>
      </c>
      <c r="E23" s="7">
        <v>76515</v>
      </c>
      <c r="F23" s="8">
        <v>45344</v>
      </c>
      <c r="G23" s="9">
        <v>0.39</v>
      </c>
      <c r="H23" s="10">
        <v>9493</v>
      </c>
      <c r="I23" s="12" t="str">
        <f t="shared" si="0"/>
        <v>Qualified</v>
      </c>
      <c r="J23" s="14" t="str">
        <f t="shared" si="1"/>
        <v>No</v>
      </c>
      <c r="K23" s="15" t="str">
        <f t="shared" si="2"/>
        <v>Active</v>
      </c>
    </row>
    <row r="24" spans="1:16" x14ac:dyDescent="0.3">
      <c r="A24" s="6" t="s">
        <v>48</v>
      </c>
      <c r="B24" s="6" t="s">
        <v>9</v>
      </c>
      <c r="C24" s="6" t="s">
        <v>10</v>
      </c>
      <c r="D24" s="6" t="s">
        <v>26</v>
      </c>
      <c r="E24" s="7">
        <v>21008</v>
      </c>
      <c r="F24" s="8">
        <v>44982</v>
      </c>
      <c r="G24" s="9">
        <v>0.79</v>
      </c>
      <c r="H24" s="10">
        <v>5888</v>
      </c>
      <c r="I24" s="12" t="str">
        <f t="shared" si="0"/>
        <v>Qualified</v>
      </c>
      <c r="J24" s="14" t="str">
        <f t="shared" si="1"/>
        <v>Yes</v>
      </c>
      <c r="K24" s="15" t="str">
        <f t="shared" si="2"/>
        <v>Active</v>
      </c>
    </row>
    <row r="25" spans="1:16" x14ac:dyDescent="0.3">
      <c r="A25" s="6" t="s">
        <v>49</v>
      </c>
      <c r="B25" s="6" t="s">
        <v>13</v>
      </c>
      <c r="C25" s="6" t="s">
        <v>16</v>
      </c>
      <c r="D25" s="6" t="s">
        <v>29</v>
      </c>
      <c r="E25" s="7">
        <v>58344</v>
      </c>
      <c r="F25" s="8">
        <v>45557</v>
      </c>
      <c r="G25" s="9">
        <v>0.23</v>
      </c>
      <c r="H25" s="10">
        <v>7130</v>
      </c>
      <c r="I25" s="12" t="str">
        <f t="shared" si="0"/>
        <v>Prospect</v>
      </c>
      <c r="J25" s="14" t="str">
        <f t="shared" si="1"/>
        <v>No</v>
      </c>
      <c r="K25" s="15" t="str">
        <f t="shared" si="2"/>
        <v>Active</v>
      </c>
    </row>
    <row r="26" spans="1:16" x14ac:dyDescent="0.3">
      <c r="A26" s="6" t="s">
        <v>50</v>
      </c>
      <c r="B26" s="6" t="s">
        <v>43</v>
      </c>
      <c r="C26" s="6" t="s">
        <v>28</v>
      </c>
      <c r="D26" s="6" t="s">
        <v>26</v>
      </c>
      <c r="E26" s="7">
        <v>76342</v>
      </c>
      <c r="F26" s="8">
        <v>45069</v>
      </c>
      <c r="G26" s="9">
        <v>0.77</v>
      </c>
      <c r="H26" s="10">
        <v>4986</v>
      </c>
      <c r="I26" s="12" t="str">
        <f t="shared" si="0"/>
        <v>Qualified</v>
      </c>
      <c r="J26" s="14" t="str">
        <f t="shared" si="1"/>
        <v>No</v>
      </c>
      <c r="K26" s="15" t="str">
        <f t="shared" si="2"/>
        <v>Active</v>
      </c>
    </row>
    <row r="27" spans="1:16" x14ac:dyDescent="0.3">
      <c r="A27" s="6" t="s">
        <v>51</v>
      </c>
      <c r="B27" s="6" t="s">
        <v>15</v>
      </c>
      <c r="C27" s="6" t="s">
        <v>10</v>
      </c>
      <c r="D27" s="6" t="s">
        <v>23</v>
      </c>
      <c r="E27" s="7">
        <v>35782</v>
      </c>
      <c r="F27" s="8">
        <v>44875</v>
      </c>
      <c r="G27" s="9">
        <v>0.12</v>
      </c>
      <c r="H27" s="10">
        <v>7455</v>
      </c>
      <c r="I27" s="12" t="str">
        <f t="shared" si="0"/>
        <v>Prospect</v>
      </c>
      <c r="J27" s="14" t="str">
        <f t="shared" si="1"/>
        <v>Yes</v>
      </c>
      <c r="K27" s="15" t="str">
        <f t="shared" si="2"/>
        <v>Active</v>
      </c>
    </row>
    <row r="28" spans="1:16" x14ac:dyDescent="0.3">
      <c r="A28" s="3"/>
      <c r="B28" s="3"/>
      <c r="C28" s="3"/>
      <c r="D28" s="3"/>
      <c r="E28" s="3"/>
      <c r="F28" s="3"/>
      <c r="G28" s="3"/>
      <c r="H28" s="3"/>
      <c r="I28" s="3"/>
    </row>
  </sheetData>
  <mergeCells count="14">
    <mergeCell ref="O5:Q5"/>
    <mergeCell ref="M15:N15"/>
    <mergeCell ref="M16:N16"/>
    <mergeCell ref="M17:N17"/>
    <mergeCell ref="O15:P15"/>
    <mergeCell ref="O16:P16"/>
    <mergeCell ref="O17:P17"/>
    <mergeCell ref="L5:N5"/>
    <mergeCell ref="M8:N8"/>
    <mergeCell ref="O8:P8"/>
    <mergeCell ref="M9:N9"/>
    <mergeCell ref="O9:P9"/>
    <mergeCell ref="M10:N10"/>
    <mergeCell ref="O10: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CDD-5E03-45C9-9CC9-74CB8CC86FA7}">
  <dimension ref="A1:O28"/>
  <sheetViews>
    <sheetView topLeftCell="B8" zoomScale="130" zoomScaleNormal="130" workbookViewId="0">
      <selection activeCell="L18" sqref="L18"/>
    </sheetView>
  </sheetViews>
  <sheetFormatPr defaultColWidth="9.109375" defaultRowHeight="14.4" x14ac:dyDescent="0.3"/>
  <cols>
    <col min="1" max="1" width="12.88671875" style="1" bestFit="1" customWidth="1"/>
    <col min="2" max="2" width="12.33203125" style="1" bestFit="1" customWidth="1"/>
    <col min="3" max="3" width="5.44140625" style="1" bestFit="1" customWidth="1"/>
    <col min="4" max="4" width="12.5546875" style="1" bestFit="1" customWidth="1"/>
    <col min="5" max="5" width="8.88671875" style="1" bestFit="1" customWidth="1"/>
    <col min="6" max="6" width="14.109375" style="1" bestFit="1" customWidth="1"/>
    <col min="7" max="7" width="10.5546875" style="1" bestFit="1" customWidth="1"/>
    <col min="8" max="8" width="13.33203125" style="1" bestFit="1" customWidth="1"/>
    <col min="9" max="11" width="9.109375" style="1"/>
    <col min="12" max="12" width="28.44140625" style="1" customWidth="1"/>
    <col min="13" max="16384" width="9.10937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68</v>
      </c>
      <c r="G1" s="5" t="s">
        <v>5</v>
      </c>
      <c r="H1" s="5" t="s">
        <v>7</v>
      </c>
      <c r="I1" s="4"/>
    </row>
    <row r="2" spans="1:15" x14ac:dyDescent="0.3">
      <c r="A2" s="6" t="s">
        <v>8</v>
      </c>
      <c r="B2" s="6" t="s">
        <v>9</v>
      </c>
      <c r="C2" s="6" t="s">
        <v>10</v>
      </c>
      <c r="D2" s="6" t="s">
        <v>11</v>
      </c>
      <c r="E2" s="7">
        <v>3784</v>
      </c>
      <c r="F2" s="8">
        <v>44917</v>
      </c>
      <c r="G2" s="9">
        <v>0.92</v>
      </c>
      <c r="H2" s="10">
        <v>4576</v>
      </c>
      <c r="I2" s="4"/>
    </row>
    <row r="3" spans="1:15" x14ac:dyDescent="0.3">
      <c r="A3" s="6" t="s">
        <v>12</v>
      </c>
      <c r="B3" s="6" t="s">
        <v>13</v>
      </c>
      <c r="C3" s="6" t="s">
        <v>16</v>
      </c>
      <c r="D3" s="6" t="s">
        <v>11</v>
      </c>
      <c r="E3" s="7">
        <v>22901</v>
      </c>
      <c r="F3" s="8">
        <v>45430</v>
      </c>
      <c r="G3" s="9">
        <v>0.53</v>
      </c>
      <c r="H3" s="10">
        <v>6710</v>
      </c>
      <c r="I3" s="4"/>
      <c r="J3" s="28" t="s">
        <v>69</v>
      </c>
      <c r="K3" s="28"/>
      <c r="L3" s="28"/>
      <c r="M3" s="30">
        <f>SUMIF(F2:F27,"&lt;1/1/2024",E2:E27)</f>
        <v>1006588</v>
      </c>
      <c r="N3" s="29"/>
      <c r="O3" s="29"/>
    </row>
    <row r="4" spans="1:15" x14ac:dyDescent="0.3">
      <c r="A4" s="6" t="s">
        <v>14</v>
      </c>
      <c r="B4" s="6" t="s">
        <v>15</v>
      </c>
      <c r="C4" s="6" t="s">
        <v>10</v>
      </c>
      <c r="D4" s="6" t="s">
        <v>17</v>
      </c>
      <c r="E4" s="7">
        <v>59487</v>
      </c>
      <c r="F4" s="8">
        <v>44896</v>
      </c>
      <c r="G4" s="9">
        <v>0.83</v>
      </c>
      <c r="H4" s="10">
        <v>1364</v>
      </c>
      <c r="I4" s="4"/>
      <c r="J4" s="2"/>
      <c r="K4" s="2"/>
      <c r="L4" s="2"/>
    </row>
    <row r="5" spans="1:15" x14ac:dyDescent="0.3">
      <c r="A5" s="6" t="s">
        <v>18</v>
      </c>
      <c r="B5" s="6" t="s">
        <v>19</v>
      </c>
      <c r="C5" s="6" t="s">
        <v>28</v>
      </c>
      <c r="D5" s="6" t="s">
        <v>11</v>
      </c>
      <c r="E5" s="7">
        <v>23299</v>
      </c>
      <c r="F5" s="8">
        <v>45584</v>
      </c>
      <c r="G5" s="9">
        <v>0.39</v>
      </c>
      <c r="H5" s="10">
        <v>6889</v>
      </c>
      <c r="I5" s="4"/>
      <c r="J5" s="28" t="s">
        <v>70</v>
      </c>
      <c r="K5" s="28"/>
      <c r="L5" s="28"/>
      <c r="M5" s="30">
        <f>SUMIFS(E2:E27,F2:F27,"&lt;1/1/2023",G2:G27,"&gt;=0.5")</f>
        <v>116896</v>
      </c>
      <c r="N5" s="29"/>
      <c r="O5" s="29"/>
    </row>
    <row r="6" spans="1:15" x14ac:dyDescent="0.3">
      <c r="A6" s="6" t="s">
        <v>21</v>
      </c>
      <c r="B6" s="6" t="s">
        <v>22</v>
      </c>
      <c r="C6" s="6" t="s">
        <v>28</v>
      </c>
      <c r="D6" s="6" t="s">
        <v>23</v>
      </c>
      <c r="E6" s="7">
        <v>76617</v>
      </c>
      <c r="F6" s="8">
        <v>45268</v>
      </c>
      <c r="G6" s="9">
        <v>0.89</v>
      </c>
      <c r="H6" s="10">
        <v>8313</v>
      </c>
      <c r="I6" s="4"/>
      <c r="J6" s="2"/>
      <c r="K6" s="2"/>
      <c r="L6" s="2"/>
    </row>
    <row r="7" spans="1:15" x14ac:dyDescent="0.3">
      <c r="A7" s="6" t="s">
        <v>24</v>
      </c>
      <c r="B7" s="6" t="s">
        <v>25</v>
      </c>
      <c r="C7" s="6" t="s">
        <v>10</v>
      </c>
      <c r="D7" s="6" t="s">
        <v>26</v>
      </c>
      <c r="E7" s="7">
        <v>94563</v>
      </c>
      <c r="F7" s="8">
        <v>45362</v>
      </c>
      <c r="G7" s="9">
        <v>0.33</v>
      </c>
      <c r="H7" s="10">
        <v>5032</v>
      </c>
      <c r="I7" s="4"/>
      <c r="J7" s="28" t="s">
        <v>71</v>
      </c>
      <c r="K7" s="28"/>
      <c r="L7" s="28"/>
      <c r="M7" s="39">
        <f>COUNTIF(C2:C27,"CA")</f>
        <v>11</v>
      </c>
      <c r="N7" s="39"/>
      <c r="O7" s="39"/>
    </row>
    <row r="8" spans="1:15" x14ac:dyDescent="0.3">
      <c r="A8" s="6" t="s">
        <v>27</v>
      </c>
      <c r="B8" s="6" t="s">
        <v>15</v>
      </c>
      <c r="C8" s="6" t="s">
        <v>10</v>
      </c>
      <c r="D8" s="6" t="s">
        <v>29</v>
      </c>
      <c r="E8" s="7">
        <v>86907</v>
      </c>
      <c r="F8" s="8">
        <v>45020</v>
      </c>
      <c r="G8" s="9">
        <v>0.47</v>
      </c>
      <c r="H8" s="10">
        <v>1799</v>
      </c>
      <c r="I8" s="4"/>
      <c r="J8" s="2"/>
      <c r="K8" s="2"/>
      <c r="L8" s="2"/>
    </row>
    <row r="9" spans="1:15" x14ac:dyDescent="0.3">
      <c r="A9" s="6" t="s">
        <v>30</v>
      </c>
      <c r="B9" s="6" t="s">
        <v>13</v>
      </c>
      <c r="C9" s="6" t="s">
        <v>16</v>
      </c>
      <c r="D9" s="6" t="s">
        <v>26</v>
      </c>
      <c r="E9" s="7">
        <v>62643</v>
      </c>
      <c r="F9" s="8">
        <v>45271</v>
      </c>
      <c r="G9" s="9">
        <v>0.51</v>
      </c>
      <c r="H9" s="10">
        <v>6447</v>
      </c>
      <c r="I9" s="4"/>
      <c r="J9" s="28" t="s">
        <v>72</v>
      </c>
      <c r="K9" s="28"/>
      <c r="L9" s="28"/>
      <c r="M9" s="40">
        <f>COUNTIFS(B2:B27,"Houston", H2:H27,"&gt;5000")</f>
        <v>2</v>
      </c>
      <c r="N9" s="40"/>
      <c r="O9" s="40"/>
    </row>
    <row r="10" spans="1:15" x14ac:dyDescent="0.3">
      <c r="A10" s="6" t="s">
        <v>31</v>
      </c>
      <c r="B10" s="6" t="s">
        <v>32</v>
      </c>
      <c r="C10" s="6" t="s">
        <v>20</v>
      </c>
      <c r="D10" s="6" t="s">
        <v>29</v>
      </c>
      <c r="E10" s="7">
        <v>53625</v>
      </c>
      <c r="F10" s="8">
        <v>44894</v>
      </c>
      <c r="G10" s="9">
        <v>0.63</v>
      </c>
      <c r="H10" s="10">
        <v>3039</v>
      </c>
      <c r="I10" s="4"/>
    </row>
    <row r="11" spans="1:15" x14ac:dyDescent="0.3">
      <c r="A11" s="6" t="s">
        <v>33</v>
      </c>
      <c r="B11" s="6" t="s">
        <v>25</v>
      </c>
      <c r="C11" s="6" t="s">
        <v>10</v>
      </c>
      <c r="D11" s="6" t="s">
        <v>26</v>
      </c>
      <c r="E11" s="7">
        <v>67016</v>
      </c>
      <c r="F11" s="8">
        <v>45215</v>
      </c>
      <c r="G11" s="9">
        <v>0.21</v>
      </c>
      <c r="H11" s="10">
        <v>6602</v>
      </c>
      <c r="I11" s="4"/>
      <c r="J11" s="28" t="s">
        <v>73</v>
      </c>
      <c r="K11" s="28"/>
      <c r="L11" s="28"/>
      <c r="M11" s="41">
        <f>AVERAGEIF(D2:D27,"Evan Wright",E2:E27)</f>
        <v>72617</v>
      </c>
      <c r="N11" s="41"/>
      <c r="O11" s="41"/>
    </row>
    <row r="12" spans="1:15" x14ac:dyDescent="0.3">
      <c r="A12" s="6" t="s">
        <v>34</v>
      </c>
      <c r="B12" s="6" t="s">
        <v>19</v>
      </c>
      <c r="C12" s="6" t="s">
        <v>28</v>
      </c>
      <c r="D12" s="6" t="s">
        <v>29</v>
      </c>
      <c r="E12" s="7">
        <v>92470</v>
      </c>
      <c r="F12" s="8">
        <v>45530</v>
      </c>
      <c r="G12" s="9">
        <v>0.56999999999999995</v>
      </c>
      <c r="H12" s="10">
        <v>1560</v>
      </c>
      <c r="I12" s="4"/>
    </row>
    <row r="13" spans="1:15" x14ac:dyDescent="0.3">
      <c r="A13" s="6" t="s">
        <v>35</v>
      </c>
      <c r="B13" s="6" t="s">
        <v>36</v>
      </c>
      <c r="C13" s="6" t="s">
        <v>52</v>
      </c>
      <c r="D13" s="6" t="s">
        <v>29</v>
      </c>
      <c r="E13" s="7">
        <v>7001</v>
      </c>
      <c r="F13" s="8">
        <v>45421</v>
      </c>
      <c r="G13" s="9">
        <v>0.3</v>
      </c>
      <c r="H13" s="6">
        <v>681</v>
      </c>
      <c r="I13" s="4"/>
      <c r="J13" s="28" t="s">
        <v>80</v>
      </c>
      <c r="K13" s="28"/>
      <c r="L13" s="28"/>
      <c r="M13" s="39">
        <f>AVERAGEIFS(E2:E27,D2:D27,"Charlie Davis",C2:C27,"CA")</f>
        <v>32173.5</v>
      </c>
      <c r="N13" s="39"/>
      <c r="O13" s="39"/>
    </row>
    <row r="14" spans="1:15" x14ac:dyDescent="0.3">
      <c r="A14" s="6" t="s">
        <v>37</v>
      </c>
      <c r="B14" s="6" t="s">
        <v>22</v>
      </c>
      <c r="C14" s="6" t="s">
        <v>28</v>
      </c>
      <c r="D14" s="6" t="s">
        <v>17</v>
      </c>
      <c r="E14" s="7">
        <v>86878</v>
      </c>
      <c r="F14" s="8">
        <v>44869</v>
      </c>
      <c r="G14" s="9">
        <v>0.12</v>
      </c>
      <c r="H14" s="10">
        <v>3885</v>
      </c>
      <c r="I14" s="4"/>
    </row>
    <row r="15" spans="1:15" x14ac:dyDescent="0.3">
      <c r="A15" s="6" t="s">
        <v>38</v>
      </c>
      <c r="B15" s="6" t="s">
        <v>15</v>
      </c>
      <c r="C15" s="6" t="s">
        <v>10</v>
      </c>
      <c r="D15" s="6" t="s">
        <v>17</v>
      </c>
      <c r="E15" s="7">
        <v>68479</v>
      </c>
      <c r="F15" s="8">
        <v>45552</v>
      </c>
      <c r="G15" s="9">
        <v>0.99</v>
      </c>
      <c r="H15" s="10">
        <v>8440</v>
      </c>
      <c r="I15" s="4"/>
    </row>
    <row r="16" spans="1:15" x14ac:dyDescent="0.3">
      <c r="A16" s="6" t="s">
        <v>39</v>
      </c>
      <c r="B16" s="6" t="s">
        <v>15</v>
      </c>
      <c r="C16" s="6" t="s">
        <v>10</v>
      </c>
      <c r="D16" s="6" t="s">
        <v>26</v>
      </c>
      <c r="E16" s="7">
        <v>37554</v>
      </c>
      <c r="F16" s="8">
        <v>44881</v>
      </c>
      <c r="G16" s="9">
        <v>0.15</v>
      </c>
      <c r="H16" s="10">
        <v>5206</v>
      </c>
      <c r="I16" s="4"/>
    </row>
    <row r="17" spans="1:9" x14ac:dyDescent="0.3">
      <c r="A17" s="6" t="s">
        <v>40</v>
      </c>
      <c r="B17" s="6" t="s">
        <v>13</v>
      </c>
      <c r="C17" s="6" t="s">
        <v>16</v>
      </c>
      <c r="D17" s="6" t="s">
        <v>29</v>
      </c>
      <c r="E17" s="7">
        <v>50733</v>
      </c>
      <c r="F17" s="8">
        <v>44920</v>
      </c>
      <c r="G17" s="9">
        <v>0.36</v>
      </c>
      <c r="H17" s="6">
        <v>409</v>
      </c>
      <c r="I17" s="4"/>
    </row>
    <row r="18" spans="1:9" x14ac:dyDescent="0.3">
      <c r="A18" s="6" t="s">
        <v>41</v>
      </c>
      <c r="B18" s="6" t="s">
        <v>9</v>
      </c>
      <c r="C18" s="6" t="s">
        <v>10</v>
      </c>
      <c r="D18" s="6" t="s">
        <v>23</v>
      </c>
      <c r="E18" s="7">
        <v>28565</v>
      </c>
      <c r="F18" s="8">
        <v>45086</v>
      </c>
      <c r="G18" s="9">
        <v>0.59</v>
      </c>
      <c r="H18" s="10">
        <v>2338</v>
      </c>
      <c r="I18" s="4"/>
    </row>
    <row r="19" spans="1:9" x14ac:dyDescent="0.3">
      <c r="A19" s="6" t="s">
        <v>42</v>
      </c>
      <c r="B19" s="6" t="s">
        <v>43</v>
      </c>
      <c r="C19" s="6" t="s">
        <v>28</v>
      </c>
      <c r="D19" s="6" t="s">
        <v>17</v>
      </c>
      <c r="E19" s="7">
        <v>75624</v>
      </c>
      <c r="F19" s="8">
        <v>45152</v>
      </c>
      <c r="G19" s="9">
        <v>0.22</v>
      </c>
      <c r="H19" s="10">
        <v>8936</v>
      </c>
      <c r="I19" s="4"/>
    </row>
    <row r="20" spans="1:9" x14ac:dyDescent="0.3">
      <c r="A20" s="6" t="s">
        <v>44</v>
      </c>
      <c r="B20" s="6" t="s">
        <v>22</v>
      </c>
      <c r="C20" s="6" t="s">
        <v>28</v>
      </c>
      <c r="D20" s="6" t="s">
        <v>26</v>
      </c>
      <c r="E20" s="7">
        <v>82774</v>
      </c>
      <c r="F20" s="8">
        <v>45140</v>
      </c>
      <c r="G20" s="9">
        <v>0.88</v>
      </c>
      <c r="H20" s="10">
        <v>4142</v>
      </c>
      <c r="I20" s="4"/>
    </row>
    <row r="21" spans="1:9" x14ac:dyDescent="0.3">
      <c r="A21" s="6" t="s">
        <v>45</v>
      </c>
      <c r="B21" s="6" t="s">
        <v>22</v>
      </c>
      <c r="C21" s="6" t="s">
        <v>28</v>
      </c>
      <c r="D21" s="6" t="s">
        <v>11</v>
      </c>
      <c r="E21" s="7">
        <v>62978</v>
      </c>
      <c r="F21" s="8">
        <v>45055</v>
      </c>
      <c r="G21" s="9">
        <v>0.36</v>
      </c>
      <c r="H21" s="10">
        <v>6659</v>
      </c>
      <c r="I21" s="4"/>
    </row>
    <row r="22" spans="1:9" x14ac:dyDescent="0.3">
      <c r="A22" s="6" t="s">
        <v>46</v>
      </c>
      <c r="B22" s="6" t="s">
        <v>15</v>
      </c>
      <c r="C22" s="6" t="s">
        <v>10</v>
      </c>
      <c r="D22" s="6" t="s">
        <v>11</v>
      </c>
      <c r="E22" s="7">
        <v>38271</v>
      </c>
      <c r="F22" s="8">
        <v>44936</v>
      </c>
      <c r="G22" s="9">
        <v>0.73</v>
      </c>
      <c r="H22" s="10">
        <v>4810</v>
      </c>
      <c r="I22" s="4"/>
    </row>
    <row r="23" spans="1:9" x14ac:dyDescent="0.3">
      <c r="A23" s="6" t="s">
        <v>47</v>
      </c>
      <c r="B23" s="6" t="s">
        <v>43</v>
      </c>
      <c r="C23" s="6" t="s">
        <v>28</v>
      </c>
      <c r="D23" s="6" t="s">
        <v>26</v>
      </c>
      <c r="E23" s="7">
        <v>76515</v>
      </c>
      <c r="F23" s="8">
        <v>45344</v>
      </c>
      <c r="G23" s="9">
        <v>0.39</v>
      </c>
      <c r="H23" s="10">
        <v>9493</v>
      </c>
      <c r="I23" s="4"/>
    </row>
    <row r="24" spans="1:9" x14ac:dyDescent="0.3">
      <c r="A24" s="6" t="s">
        <v>48</v>
      </c>
      <c r="B24" s="6" t="s">
        <v>9</v>
      </c>
      <c r="C24" s="6" t="s">
        <v>10</v>
      </c>
      <c r="D24" s="6" t="s">
        <v>26</v>
      </c>
      <c r="E24" s="7">
        <v>21008</v>
      </c>
      <c r="F24" s="8">
        <v>44982</v>
      </c>
      <c r="G24" s="9">
        <v>0.79</v>
      </c>
      <c r="H24" s="10">
        <v>5888</v>
      </c>
      <c r="I24" s="4"/>
    </row>
    <row r="25" spans="1:9" x14ac:dyDescent="0.3">
      <c r="A25" s="6" t="s">
        <v>49</v>
      </c>
      <c r="B25" s="6" t="s">
        <v>13</v>
      </c>
      <c r="C25" s="6" t="s">
        <v>16</v>
      </c>
      <c r="D25" s="6" t="s">
        <v>29</v>
      </c>
      <c r="E25" s="7">
        <v>58344</v>
      </c>
      <c r="F25" s="8">
        <v>45557</v>
      </c>
      <c r="G25" s="9">
        <v>0.23</v>
      </c>
      <c r="H25" s="10">
        <v>7130</v>
      </c>
      <c r="I25" s="4"/>
    </row>
    <row r="26" spans="1:9" x14ac:dyDescent="0.3">
      <c r="A26" s="6" t="s">
        <v>50</v>
      </c>
      <c r="B26" s="6" t="s">
        <v>43</v>
      </c>
      <c r="C26" s="6" t="s">
        <v>28</v>
      </c>
      <c r="D26" s="6" t="s">
        <v>26</v>
      </c>
      <c r="E26" s="7">
        <v>76342</v>
      </c>
      <c r="F26" s="8">
        <v>45069</v>
      </c>
      <c r="G26" s="9">
        <v>0.77</v>
      </c>
      <c r="H26" s="10">
        <v>4986</v>
      </c>
      <c r="I26" s="4"/>
    </row>
    <row r="27" spans="1:9" x14ac:dyDescent="0.3">
      <c r="A27" s="6" t="s">
        <v>51</v>
      </c>
      <c r="B27" s="6" t="s">
        <v>15</v>
      </c>
      <c r="C27" s="6" t="s">
        <v>10</v>
      </c>
      <c r="D27" s="6" t="s">
        <v>23</v>
      </c>
      <c r="E27" s="7">
        <v>35782</v>
      </c>
      <c r="F27" s="8">
        <v>44875</v>
      </c>
      <c r="G27" s="9">
        <v>0.12</v>
      </c>
      <c r="H27" s="10">
        <v>7455</v>
      </c>
      <c r="I27" s="4"/>
    </row>
    <row r="28" spans="1:9" x14ac:dyDescent="0.3">
      <c r="A28" s="3"/>
      <c r="B28" s="3"/>
      <c r="C28" s="3"/>
      <c r="D28" s="3"/>
      <c r="E28" s="3"/>
      <c r="F28" s="3"/>
      <c r="G28" s="3"/>
      <c r="H28" s="3"/>
    </row>
  </sheetData>
  <mergeCells count="12">
    <mergeCell ref="J9:L9"/>
    <mergeCell ref="M9:O9"/>
    <mergeCell ref="J11:L11"/>
    <mergeCell ref="M11:O11"/>
    <mergeCell ref="J13:L13"/>
    <mergeCell ref="M13:O13"/>
    <mergeCell ref="J3:L3"/>
    <mergeCell ref="M3:O3"/>
    <mergeCell ref="J5:L5"/>
    <mergeCell ref="M5:O5"/>
    <mergeCell ref="J7:L7"/>
    <mergeCell ref="M7:O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59CD-834B-422F-9CE7-BC5103D13B67}">
  <dimension ref="A1:M28"/>
  <sheetViews>
    <sheetView zoomScale="85" zoomScaleNormal="85" workbookViewId="0">
      <selection activeCell="M2" sqref="M2:M27"/>
    </sheetView>
  </sheetViews>
  <sheetFormatPr defaultColWidth="9.109375" defaultRowHeight="14.4" x14ac:dyDescent="0.3"/>
  <cols>
    <col min="1" max="1" width="12.88671875" style="1" bestFit="1" customWidth="1"/>
    <col min="2" max="2" width="12.33203125" style="1" bestFit="1" customWidth="1"/>
    <col min="3" max="3" width="5.44140625" style="1" bestFit="1" customWidth="1"/>
    <col min="4" max="4" width="12.5546875" style="1" bestFit="1" customWidth="1"/>
    <col min="5" max="5" width="12.5546875" style="1" customWidth="1"/>
    <col min="6" max="6" width="29.6640625" style="1" bestFit="1" customWidth="1"/>
    <col min="7" max="7" width="12.5546875" style="1" bestFit="1" customWidth="1"/>
    <col min="8" max="11" width="9.109375" style="1"/>
    <col min="12" max="12" width="26.6640625" style="1" bestFit="1" customWidth="1"/>
    <col min="13" max="13" width="12.33203125" style="1" bestFit="1" customWidth="1"/>
    <col min="14" max="16384" width="9.109375" style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91</v>
      </c>
      <c r="E1" s="5" t="s">
        <v>92</v>
      </c>
      <c r="F1" s="5" t="s">
        <v>114</v>
      </c>
      <c r="G1" s="19" t="s">
        <v>107</v>
      </c>
      <c r="H1" s="19" t="s">
        <v>108</v>
      </c>
      <c r="I1" s="19" t="s">
        <v>109</v>
      </c>
      <c r="J1" s="19" t="s">
        <v>110</v>
      </c>
      <c r="K1" s="19" t="s">
        <v>111</v>
      </c>
      <c r="L1" s="19" t="s">
        <v>112</v>
      </c>
      <c r="M1" s="19" t="s">
        <v>113</v>
      </c>
    </row>
    <row r="2" spans="1:13" x14ac:dyDescent="0.3">
      <c r="A2" s="6" t="s">
        <v>8</v>
      </c>
      <c r="B2" s="6" t="s">
        <v>93</v>
      </c>
      <c r="C2" s="6" t="s">
        <v>102</v>
      </c>
      <c r="D2" s="6" t="s">
        <v>81</v>
      </c>
      <c r="E2" s="6" t="s">
        <v>82</v>
      </c>
      <c r="F2" s="8" t="s">
        <v>115</v>
      </c>
      <c r="G2" s="18" t="str">
        <f>CONCATENATE(D2," ",E2)</f>
        <v>Alice Smith</v>
      </c>
      <c r="H2" s="18" t="str">
        <f>LEFT(A2,2)</f>
        <v>MX</v>
      </c>
      <c r="I2" s="18" t="str">
        <f>MID(A2,4,2)</f>
        <v>WQ</v>
      </c>
      <c r="J2" s="18" t="str">
        <f>RIGHT(A2,4)</f>
        <v>9WTI</v>
      </c>
      <c r="K2" s="18" t="str">
        <f>UPPER(C2)</f>
        <v>CA</v>
      </c>
      <c r="L2" s="18" t="str">
        <f>LOWER(F2)</f>
        <v>jsmith@example.com</v>
      </c>
      <c r="M2" s="18" t="str">
        <f>PROPER(B2)</f>
        <v>San Jose</v>
      </c>
    </row>
    <row r="3" spans="1:13" x14ac:dyDescent="0.3">
      <c r="A3" s="6" t="s">
        <v>12</v>
      </c>
      <c r="B3" s="6" t="s">
        <v>94</v>
      </c>
      <c r="C3" s="6" t="s">
        <v>103</v>
      </c>
      <c r="D3" s="6" t="s">
        <v>81</v>
      </c>
      <c r="E3" s="6" t="s">
        <v>82</v>
      </c>
      <c r="F3" s="8" t="s">
        <v>116</v>
      </c>
      <c r="G3" s="18" t="str">
        <f t="shared" ref="G3:G27" si="0">CONCATENATE(D3," ",E3)</f>
        <v>Alice Smith</v>
      </c>
      <c r="H3" s="18" t="str">
        <f t="shared" ref="H3:H27" si="1">LEFT(A3,2)</f>
        <v>GI</v>
      </c>
      <c r="I3" s="18" t="str">
        <f t="shared" ref="I3:I27" si="2">MID(A3,4,2)</f>
        <v>QY</v>
      </c>
      <c r="J3" s="18" t="str">
        <f t="shared" ref="J3:J27" si="3">RIGHT(A3,4)</f>
        <v>GZ1U</v>
      </c>
      <c r="K3" s="18" t="str">
        <f t="shared" ref="K3:K27" si="4">UPPER(C3)</f>
        <v>NY</v>
      </c>
      <c r="L3" s="18" t="str">
        <f t="shared" ref="L3:L27" si="5">LOWER(F3)</f>
        <v>jdoe@email.com</v>
      </c>
      <c r="M3" s="18" t="str">
        <f t="shared" ref="M3:M27" si="6">PROPER(B3)</f>
        <v>New York</v>
      </c>
    </row>
    <row r="4" spans="1:13" x14ac:dyDescent="0.3">
      <c r="A4" s="6" t="s">
        <v>14</v>
      </c>
      <c r="B4" s="6" t="s">
        <v>95</v>
      </c>
      <c r="C4" s="6" t="s">
        <v>102</v>
      </c>
      <c r="D4" s="6" t="s">
        <v>83</v>
      </c>
      <c r="E4" s="6" t="s">
        <v>84</v>
      </c>
      <c r="F4" s="8" t="s">
        <v>117</v>
      </c>
      <c r="G4" s="18" t="str">
        <f t="shared" si="0"/>
        <v>Evan Wright</v>
      </c>
      <c r="H4" s="18" t="str">
        <f t="shared" si="1"/>
        <v>3P</v>
      </c>
      <c r="I4" s="18" t="str">
        <f t="shared" si="2"/>
        <v>UZ</v>
      </c>
      <c r="J4" s="18" t="str">
        <f t="shared" si="3"/>
        <v>A8TD</v>
      </c>
      <c r="K4" s="18" t="str">
        <f t="shared" si="4"/>
        <v>CA</v>
      </c>
      <c r="L4" s="18" t="str">
        <f t="shared" si="5"/>
        <v>aharris@domain.com</v>
      </c>
      <c r="M4" s="18" t="str">
        <f t="shared" si="6"/>
        <v>San Diego</v>
      </c>
    </row>
    <row r="5" spans="1:13" x14ac:dyDescent="0.3">
      <c r="A5" s="6" t="s">
        <v>18</v>
      </c>
      <c r="B5" s="6" t="s">
        <v>96</v>
      </c>
      <c r="C5" s="6" t="s">
        <v>104</v>
      </c>
      <c r="D5" s="6" t="s">
        <v>81</v>
      </c>
      <c r="E5" s="6" t="s">
        <v>82</v>
      </c>
      <c r="F5" s="8" t="s">
        <v>118</v>
      </c>
      <c r="G5" s="18" t="str">
        <f t="shared" si="0"/>
        <v>Alice Smith</v>
      </c>
      <c r="H5" s="18" t="str">
        <f t="shared" si="1"/>
        <v>LN</v>
      </c>
      <c r="I5" s="18" t="str">
        <f t="shared" si="2"/>
        <v>SK</v>
      </c>
      <c r="J5" s="18" t="str">
        <f t="shared" si="3"/>
        <v>S457</v>
      </c>
      <c r="K5" s="18" t="str">
        <f t="shared" si="4"/>
        <v>TX</v>
      </c>
      <c r="L5" s="18" t="str">
        <f t="shared" si="5"/>
        <v>mbrown@website.com</v>
      </c>
      <c r="M5" s="18" t="str">
        <f t="shared" si="6"/>
        <v>Dallas</v>
      </c>
    </row>
    <row r="6" spans="1:13" x14ac:dyDescent="0.3">
      <c r="A6" s="6" t="s">
        <v>21</v>
      </c>
      <c r="B6" s="6" t="s">
        <v>97</v>
      </c>
      <c r="C6" s="6" t="s">
        <v>104</v>
      </c>
      <c r="D6" s="6" t="s">
        <v>85</v>
      </c>
      <c r="E6" s="6" t="s">
        <v>86</v>
      </c>
      <c r="F6" s="8" t="s">
        <v>119</v>
      </c>
      <c r="G6" s="18" t="str">
        <f t="shared" si="0"/>
        <v>Charlie Davis</v>
      </c>
      <c r="H6" s="18" t="str">
        <f t="shared" si="1"/>
        <v>TC</v>
      </c>
      <c r="I6" s="18" t="str">
        <f t="shared" si="2"/>
        <v>EZ</v>
      </c>
      <c r="J6" s="18" t="str">
        <f t="shared" si="3"/>
        <v>4X7U</v>
      </c>
      <c r="K6" s="18" t="str">
        <f t="shared" si="4"/>
        <v>TX</v>
      </c>
      <c r="L6" s="18" t="str">
        <f t="shared" si="5"/>
        <v>rwilson@emailpro.com</v>
      </c>
      <c r="M6" s="18" t="str">
        <f t="shared" si="6"/>
        <v>Houston</v>
      </c>
    </row>
    <row r="7" spans="1:13" x14ac:dyDescent="0.3">
      <c r="A7" s="6" t="s">
        <v>24</v>
      </c>
      <c r="B7" s="6" t="s">
        <v>98</v>
      </c>
      <c r="C7" s="6" t="s">
        <v>102</v>
      </c>
      <c r="D7" s="6" t="s">
        <v>87</v>
      </c>
      <c r="E7" s="6" t="s">
        <v>88</v>
      </c>
      <c r="F7" s="8" t="s">
        <v>120</v>
      </c>
      <c r="G7" s="18" t="str">
        <f t="shared" si="0"/>
        <v>Dana Lee</v>
      </c>
      <c r="H7" s="18" t="str">
        <f t="shared" si="1"/>
        <v>L0</v>
      </c>
      <c r="I7" s="18" t="str">
        <f t="shared" si="2"/>
        <v>G5</v>
      </c>
      <c r="J7" s="18" t="str">
        <f t="shared" si="3"/>
        <v>Z3X8</v>
      </c>
      <c r="K7" s="18" t="str">
        <f t="shared" si="4"/>
        <v>CA</v>
      </c>
      <c r="L7" s="18" t="str">
        <f t="shared" si="5"/>
        <v>jdavis@mailzone.com</v>
      </c>
      <c r="M7" s="18" t="str">
        <f t="shared" si="6"/>
        <v>Los Angeles</v>
      </c>
    </row>
    <row r="8" spans="1:13" x14ac:dyDescent="0.3">
      <c r="A8" s="6" t="s">
        <v>27</v>
      </c>
      <c r="B8" s="6" t="s">
        <v>95</v>
      </c>
      <c r="C8" s="6" t="s">
        <v>102</v>
      </c>
      <c r="D8" s="6" t="s">
        <v>89</v>
      </c>
      <c r="E8" s="6" t="s">
        <v>90</v>
      </c>
      <c r="F8" s="8" t="s">
        <v>121</v>
      </c>
      <c r="G8" s="18" t="str">
        <f t="shared" si="0"/>
        <v>Bob Johnson</v>
      </c>
      <c r="H8" s="18" t="str">
        <f t="shared" si="1"/>
        <v>S8</v>
      </c>
      <c r="I8" s="18" t="str">
        <f t="shared" si="2"/>
        <v>CM</v>
      </c>
      <c r="J8" s="18" t="str">
        <f t="shared" si="3"/>
        <v>QBL3</v>
      </c>
      <c r="K8" s="18" t="str">
        <f t="shared" si="4"/>
        <v>CA</v>
      </c>
      <c r="L8" s="18" t="str">
        <f t="shared" si="5"/>
        <v>tmoore@online.net</v>
      </c>
      <c r="M8" s="18" t="str">
        <f t="shared" si="6"/>
        <v>San Diego</v>
      </c>
    </row>
    <row r="9" spans="1:13" x14ac:dyDescent="0.3">
      <c r="A9" s="6" t="s">
        <v>30</v>
      </c>
      <c r="B9" s="6" t="s">
        <v>94</v>
      </c>
      <c r="C9" s="6" t="s">
        <v>103</v>
      </c>
      <c r="D9" s="6" t="s">
        <v>87</v>
      </c>
      <c r="E9" s="6" t="s">
        <v>88</v>
      </c>
      <c r="F9" s="8" t="s">
        <v>122</v>
      </c>
      <c r="G9" s="18" t="str">
        <f t="shared" si="0"/>
        <v>Dana Lee</v>
      </c>
      <c r="H9" s="18" t="str">
        <f t="shared" si="1"/>
        <v>G6</v>
      </c>
      <c r="I9" s="18" t="str">
        <f t="shared" si="2"/>
        <v>0M</v>
      </c>
      <c r="J9" s="18" t="str">
        <f t="shared" si="3"/>
        <v>5YP3</v>
      </c>
      <c r="K9" s="18" t="str">
        <f t="shared" si="4"/>
        <v>NY</v>
      </c>
      <c r="L9" s="18" t="str">
        <f t="shared" si="5"/>
        <v>tthompson@webmail.org</v>
      </c>
      <c r="M9" s="18" t="str">
        <f t="shared" si="6"/>
        <v>New York</v>
      </c>
    </row>
    <row r="10" spans="1:13" x14ac:dyDescent="0.3">
      <c r="A10" s="6" t="s">
        <v>31</v>
      </c>
      <c r="B10" s="6" t="s">
        <v>99</v>
      </c>
      <c r="C10" s="6" t="s">
        <v>105</v>
      </c>
      <c r="D10" s="6" t="s">
        <v>89</v>
      </c>
      <c r="E10" s="6" t="s">
        <v>90</v>
      </c>
      <c r="F10" s="8" t="s">
        <v>123</v>
      </c>
      <c r="G10" s="18" t="str">
        <f t="shared" si="0"/>
        <v>Bob Johnson</v>
      </c>
      <c r="H10" s="18" t="str">
        <f t="shared" si="1"/>
        <v>S8</v>
      </c>
      <c r="I10" s="18" t="str">
        <f t="shared" si="2"/>
        <v>0N</v>
      </c>
      <c r="J10" s="18" t="str">
        <f t="shared" si="3"/>
        <v>ZUCQ</v>
      </c>
      <c r="K10" s="18" t="str">
        <f t="shared" si="4"/>
        <v>PA</v>
      </c>
      <c r="L10" s="18" t="str">
        <f t="shared" si="5"/>
        <v>mwhite@outlook.com</v>
      </c>
      <c r="M10" s="18" t="str">
        <f t="shared" si="6"/>
        <v>Philadelphia</v>
      </c>
    </row>
    <row r="11" spans="1:13" x14ac:dyDescent="0.3">
      <c r="A11" s="6" t="s">
        <v>33</v>
      </c>
      <c r="B11" s="6" t="s">
        <v>98</v>
      </c>
      <c r="C11" s="6" t="s">
        <v>102</v>
      </c>
      <c r="D11" s="6" t="s">
        <v>87</v>
      </c>
      <c r="E11" s="6" t="s">
        <v>88</v>
      </c>
      <c r="F11" s="8" t="s">
        <v>124</v>
      </c>
      <c r="G11" s="18" t="str">
        <f t="shared" si="0"/>
        <v>Dana Lee</v>
      </c>
      <c r="H11" s="18" t="str">
        <f t="shared" si="1"/>
        <v>HM</v>
      </c>
      <c r="I11" s="18" t="str">
        <f t="shared" si="2"/>
        <v>CT</v>
      </c>
      <c r="J11" s="18" t="str">
        <f t="shared" si="3"/>
        <v>MCM9</v>
      </c>
      <c r="K11" s="18" t="str">
        <f t="shared" si="4"/>
        <v>CA</v>
      </c>
      <c r="L11" s="18" t="str">
        <f t="shared" si="5"/>
        <v>khall@digital.com</v>
      </c>
      <c r="M11" s="18" t="str">
        <f t="shared" si="6"/>
        <v>Los Angeles</v>
      </c>
    </row>
    <row r="12" spans="1:13" x14ac:dyDescent="0.3">
      <c r="A12" s="6" t="s">
        <v>34</v>
      </c>
      <c r="B12" s="6" t="s">
        <v>96</v>
      </c>
      <c r="C12" s="6" t="s">
        <v>104</v>
      </c>
      <c r="D12" s="6" t="s">
        <v>89</v>
      </c>
      <c r="E12" s="6" t="s">
        <v>90</v>
      </c>
      <c r="F12" s="8" t="s">
        <v>125</v>
      </c>
      <c r="G12" s="18" t="str">
        <f t="shared" si="0"/>
        <v>Bob Johnson</v>
      </c>
      <c r="H12" s="18" t="str">
        <f t="shared" si="1"/>
        <v>QL</v>
      </c>
      <c r="I12" s="18" t="str">
        <f t="shared" si="2"/>
        <v>1X</v>
      </c>
      <c r="J12" s="18" t="str">
        <f t="shared" si="3"/>
        <v>WGZG</v>
      </c>
      <c r="K12" s="18" t="str">
        <f t="shared" si="4"/>
        <v>TX</v>
      </c>
      <c r="L12" s="18" t="str">
        <f t="shared" si="5"/>
        <v>mbarnes@mailhub.net</v>
      </c>
      <c r="M12" s="18" t="str">
        <f t="shared" si="6"/>
        <v>Dallas</v>
      </c>
    </row>
    <row r="13" spans="1:13" x14ac:dyDescent="0.3">
      <c r="A13" s="6" t="s">
        <v>35</v>
      </c>
      <c r="B13" s="6" t="s">
        <v>100</v>
      </c>
      <c r="C13" s="6" t="s">
        <v>106</v>
      </c>
      <c r="D13" s="6" t="s">
        <v>89</v>
      </c>
      <c r="E13" s="6" t="s">
        <v>90</v>
      </c>
      <c r="F13" s="8" t="s">
        <v>126</v>
      </c>
      <c r="G13" s="18" t="str">
        <f t="shared" si="0"/>
        <v>Bob Johnson</v>
      </c>
      <c r="H13" s="18" t="str">
        <f t="shared" si="1"/>
        <v>58</v>
      </c>
      <c r="I13" s="18" t="str">
        <f t="shared" si="2"/>
        <v>DT</v>
      </c>
      <c r="J13" s="18" t="str">
        <f t="shared" si="3"/>
        <v>ITDF</v>
      </c>
      <c r="K13" s="18" t="str">
        <f t="shared" si="4"/>
        <v>IL</v>
      </c>
      <c r="L13" s="18" t="str">
        <f t="shared" si="5"/>
        <v>lturner@poster.com</v>
      </c>
      <c r="M13" s="18" t="str">
        <f t="shared" si="6"/>
        <v>Chicago</v>
      </c>
    </row>
    <row r="14" spans="1:13" x14ac:dyDescent="0.3">
      <c r="A14" s="6" t="s">
        <v>37</v>
      </c>
      <c r="B14" s="6" t="s">
        <v>97</v>
      </c>
      <c r="C14" s="6" t="s">
        <v>104</v>
      </c>
      <c r="D14" s="6" t="s">
        <v>83</v>
      </c>
      <c r="E14" s="6" t="s">
        <v>84</v>
      </c>
      <c r="F14" s="8" t="s">
        <v>127</v>
      </c>
      <c r="G14" s="18" t="str">
        <f t="shared" si="0"/>
        <v>Evan Wright</v>
      </c>
      <c r="H14" s="18" t="str">
        <f t="shared" si="1"/>
        <v>8T</v>
      </c>
      <c r="I14" s="18" t="str">
        <f t="shared" si="2"/>
        <v>9N</v>
      </c>
      <c r="J14" s="18" t="str">
        <f t="shared" si="3"/>
        <v>4IXA</v>
      </c>
      <c r="K14" s="18" t="str">
        <f t="shared" si="4"/>
        <v>TX</v>
      </c>
      <c r="L14" s="18" t="str">
        <f t="shared" si="5"/>
        <v>bscott@networld.com</v>
      </c>
      <c r="M14" s="18" t="str">
        <f t="shared" si="6"/>
        <v>Houston</v>
      </c>
    </row>
    <row r="15" spans="1:13" x14ac:dyDescent="0.3">
      <c r="A15" s="6" t="s">
        <v>38</v>
      </c>
      <c r="B15" s="6" t="s">
        <v>95</v>
      </c>
      <c r="C15" s="6" t="s">
        <v>102</v>
      </c>
      <c r="D15" s="6" t="s">
        <v>83</v>
      </c>
      <c r="E15" s="6" t="s">
        <v>84</v>
      </c>
      <c r="F15" s="8" t="s">
        <v>128</v>
      </c>
      <c r="G15" s="18" t="str">
        <f t="shared" si="0"/>
        <v>Evan Wright</v>
      </c>
      <c r="H15" s="18" t="str">
        <f t="shared" si="1"/>
        <v>QK</v>
      </c>
      <c r="I15" s="18" t="str">
        <f t="shared" si="2"/>
        <v>D8</v>
      </c>
      <c r="J15" s="18" t="str">
        <f t="shared" si="3"/>
        <v>BCRH</v>
      </c>
      <c r="K15" s="18" t="str">
        <f t="shared" si="4"/>
        <v>CA</v>
      </c>
      <c r="L15" s="18" t="str">
        <f t="shared" si="5"/>
        <v>jhill@comms.com</v>
      </c>
      <c r="M15" s="18" t="str">
        <f t="shared" si="6"/>
        <v>San Diego</v>
      </c>
    </row>
    <row r="16" spans="1:13" x14ac:dyDescent="0.3">
      <c r="A16" s="6" t="s">
        <v>39</v>
      </c>
      <c r="B16" s="6" t="s">
        <v>95</v>
      </c>
      <c r="C16" s="6" t="s">
        <v>102</v>
      </c>
      <c r="D16" s="6" t="s">
        <v>87</v>
      </c>
      <c r="E16" s="6" t="s">
        <v>88</v>
      </c>
      <c r="F16" s="8" t="s">
        <v>129</v>
      </c>
      <c r="G16" s="18" t="str">
        <f t="shared" si="0"/>
        <v>Dana Lee</v>
      </c>
      <c r="H16" s="18" t="str">
        <f t="shared" si="1"/>
        <v>H8</v>
      </c>
      <c r="I16" s="18" t="str">
        <f t="shared" si="2"/>
        <v>IY</v>
      </c>
      <c r="J16" s="18" t="str">
        <f t="shared" si="3"/>
        <v>V4U2</v>
      </c>
      <c r="K16" s="18" t="str">
        <f t="shared" si="4"/>
        <v>CA</v>
      </c>
      <c r="L16" s="18" t="str">
        <f t="shared" si="5"/>
        <v>jlee@fastmail.com</v>
      </c>
      <c r="M16" s="18" t="str">
        <f t="shared" si="6"/>
        <v>San Diego</v>
      </c>
    </row>
    <row r="17" spans="1:13" x14ac:dyDescent="0.3">
      <c r="A17" s="6" t="s">
        <v>40</v>
      </c>
      <c r="B17" s="6" t="s">
        <v>94</v>
      </c>
      <c r="C17" s="6" t="s">
        <v>103</v>
      </c>
      <c r="D17" s="6" t="s">
        <v>89</v>
      </c>
      <c r="E17" s="6" t="s">
        <v>90</v>
      </c>
      <c r="F17" s="8" t="s">
        <v>130</v>
      </c>
      <c r="G17" s="18" t="str">
        <f t="shared" si="0"/>
        <v>Bob Johnson</v>
      </c>
      <c r="H17" s="18" t="str">
        <f t="shared" si="1"/>
        <v>15</v>
      </c>
      <c r="I17" s="18" t="str">
        <f t="shared" si="2"/>
        <v>M6</v>
      </c>
      <c r="J17" s="18" t="str">
        <f t="shared" si="3"/>
        <v>JEDP</v>
      </c>
      <c r="K17" s="18" t="str">
        <f t="shared" si="4"/>
        <v>NY</v>
      </c>
      <c r="L17" s="18" t="str">
        <f t="shared" si="5"/>
        <v>chughes@linkmail.com</v>
      </c>
      <c r="M17" s="18" t="str">
        <f t="shared" si="6"/>
        <v>New York</v>
      </c>
    </row>
    <row r="18" spans="1:13" x14ac:dyDescent="0.3">
      <c r="A18" s="6" t="s">
        <v>41</v>
      </c>
      <c r="B18" s="6" t="s">
        <v>93</v>
      </c>
      <c r="C18" s="6" t="s">
        <v>102</v>
      </c>
      <c r="D18" s="6" t="s">
        <v>85</v>
      </c>
      <c r="E18" s="6" t="s">
        <v>86</v>
      </c>
      <c r="F18" s="8" t="s">
        <v>131</v>
      </c>
      <c r="G18" s="18" t="str">
        <f t="shared" si="0"/>
        <v>Charlie Davis</v>
      </c>
      <c r="H18" s="18" t="str">
        <f t="shared" si="1"/>
        <v>RL</v>
      </c>
      <c r="I18" s="18" t="str">
        <f t="shared" si="2"/>
        <v>GT</v>
      </c>
      <c r="J18" s="18" t="str">
        <f t="shared" si="3"/>
        <v>EFSS</v>
      </c>
      <c r="K18" s="18" t="str">
        <f t="shared" si="4"/>
        <v>CA</v>
      </c>
      <c r="L18" s="18" t="str">
        <f t="shared" si="5"/>
        <v>pmurphy@gmail.com</v>
      </c>
      <c r="M18" s="18" t="str">
        <f t="shared" si="6"/>
        <v>San Jose</v>
      </c>
    </row>
    <row r="19" spans="1:13" x14ac:dyDescent="0.3">
      <c r="A19" s="6" t="s">
        <v>42</v>
      </c>
      <c r="B19" s="6" t="s">
        <v>101</v>
      </c>
      <c r="C19" s="6" t="s">
        <v>104</v>
      </c>
      <c r="D19" s="6" t="s">
        <v>83</v>
      </c>
      <c r="E19" s="6" t="s">
        <v>84</v>
      </c>
      <c r="F19" s="8" t="s">
        <v>132</v>
      </c>
      <c r="G19" s="18" t="str">
        <f t="shared" si="0"/>
        <v>Evan Wright</v>
      </c>
      <c r="H19" s="18" t="str">
        <f t="shared" si="1"/>
        <v>WA</v>
      </c>
      <c r="I19" s="18" t="str">
        <f t="shared" si="2"/>
        <v>5R</v>
      </c>
      <c r="J19" s="18" t="str">
        <f t="shared" si="3"/>
        <v>VORB</v>
      </c>
      <c r="K19" s="18" t="str">
        <f t="shared" si="4"/>
        <v>TX</v>
      </c>
      <c r="L19" s="18" t="str">
        <f t="shared" si="5"/>
        <v>ediaz@mail.com</v>
      </c>
      <c r="M19" s="18" t="str">
        <f t="shared" si="6"/>
        <v>San Antonio</v>
      </c>
    </row>
    <row r="20" spans="1:13" x14ac:dyDescent="0.3">
      <c r="A20" s="6" t="s">
        <v>44</v>
      </c>
      <c r="B20" s="6" t="s">
        <v>97</v>
      </c>
      <c r="C20" s="6" t="s">
        <v>104</v>
      </c>
      <c r="D20" s="6" t="s">
        <v>87</v>
      </c>
      <c r="E20" s="6" t="s">
        <v>88</v>
      </c>
      <c r="F20" s="8" t="s">
        <v>133</v>
      </c>
      <c r="G20" s="18" t="str">
        <f t="shared" si="0"/>
        <v>Dana Lee</v>
      </c>
      <c r="H20" s="18" t="str">
        <f t="shared" si="1"/>
        <v>MP</v>
      </c>
      <c r="I20" s="18" t="str">
        <f t="shared" si="2"/>
        <v>YG</v>
      </c>
      <c r="J20" s="18" t="str">
        <f t="shared" si="3"/>
        <v>75NR</v>
      </c>
      <c r="K20" s="18" t="str">
        <f t="shared" si="4"/>
        <v>TX</v>
      </c>
      <c r="L20" s="18" t="str">
        <f t="shared" si="5"/>
        <v>jhenderson@emailpros.com</v>
      </c>
      <c r="M20" s="18" t="str">
        <f t="shared" si="6"/>
        <v>Houston</v>
      </c>
    </row>
    <row r="21" spans="1:13" x14ac:dyDescent="0.3">
      <c r="A21" s="6" t="s">
        <v>45</v>
      </c>
      <c r="B21" s="6" t="s">
        <v>97</v>
      </c>
      <c r="C21" s="6" t="s">
        <v>104</v>
      </c>
      <c r="D21" s="6" t="s">
        <v>81</v>
      </c>
      <c r="E21" s="6" t="s">
        <v>82</v>
      </c>
      <c r="F21" s="8" t="s">
        <v>134</v>
      </c>
      <c r="G21" s="18" t="str">
        <f t="shared" si="0"/>
        <v>Alice Smith</v>
      </c>
      <c r="H21" s="18" t="str">
        <f t="shared" si="1"/>
        <v>LK</v>
      </c>
      <c r="I21" s="18" t="str">
        <f t="shared" si="2"/>
        <v>C0</v>
      </c>
      <c r="J21" s="18" t="str">
        <f t="shared" si="3"/>
        <v>82IO</v>
      </c>
      <c r="K21" s="18" t="str">
        <f t="shared" si="4"/>
        <v>TX</v>
      </c>
      <c r="L21" s="18" t="str">
        <f t="shared" si="5"/>
        <v>aruiz@webnet.com</v>
      </c>
      <c r="M21" s="18" t="str">
        <f t="shared" si="6"/>
        <v>Houston</v>
      </c>
    </row>
    <row r="22" spans="1:13" x14ac:dyDescent="0.3">
      <c r="A22" s="6" t="s">
        <v>46</v>
      </c>
      <c r="B22" s="6" t="s">
        <v>95</v>
      </c>
      <c r="C22" s="6" t="s">
        <v>102</v>
      </c>
      <c r="D22" s="6" t="s">
        <v>81</v>
      </c>
      <c r="E22" s="6" t="s">
        <v>82</v>
      </c>
      <c r="F22" s="8" t="s">
        <v>135</v>
      </c>
      <c r="G22" s="18" t="str">
        <f t="shared" si="0"/>
        <v>Alice Smith</v>
      </c>
      <c r="H22" s="18" t="str">
        <f t="shared" si="1"/>
        <v>IQ</v>
      </c>
      <c r="I22" s="18" t="str">
        <f t="shared" si="2"/>
        <v>GT</v>
      </c>
      <c r="J22" s="18" t="str">
        <f t="shared" si="3"/>
        <v>WTD2</v>
      </c>
      <c r="K22" s="18" t="str">
        <f t="shared" si="4"/>
        <v>CA</v>
      </c>
      <c r="L22" s="18" t="str">
        <f t="shared" si="5"/>
        <v>rfisher@netplace.com</v>
      </c>
      <c r="M22" s="18" t="str">
        <f t="shared" si="6"/>
        <v>San Diego</v>
      </c>
    </row>
    <row r="23" spans="1:13" x14ac:dyDescent="0.3">
      <c r="A23" s="6" t="s">
        <v>47</v>
      </c>
      <c r="B23" s="6" t="s">
        <v>101</v>
      </c>
      <c r="C23" s="6" t="s">
        <v>104</v>
      </c>
      <c r="D23" s="6" t="s">
        <v>87</v>
      </c>
      <c r="E23" s="6" t="s">
        <v>88</v>
      </c>
      <c r="F23" s="8" t="s">
        <v>136</v>
      </c>
      <c r="G23" s="18" t="str">
        <f t="shared" si="0"/>
        <v>Dana Lee</v>
      </c>
      <c r="H23" s="18" t="str">
        <f t="shared" si="1"/>
        <v>PZ</v>
      </c>
      <c r="I23" s="18" t="str">
        <f t="shared" si="2"/>
        <v>9A</v>
      </c>
      <c r="J23" s="18" t="str">
        <f t="shared" si="3"/>
        <v>R9Y8</v>
      </c>
      <c r="K23" s="18" t="str">
        <f t="shared" si="4"/>
        <v>TX</v>
      </c>
      <c r="L23" s="18" t="str">
        <f t="shared" si="5"/>
        <v>edunn@emailservice.com</v>
      </c>
      <c r="M23" s="18" t="str">
        <f t="shared" si="6"/>
        <v>San Antonio</v>
      </c>
    </row>
    <row r="24" spans="1:13" x14ac:dyDescent="0.3">
      <c r="A24" s="6" t="s">
        <v>48</v>
      </c>
      <c r="B24" s="6" t="s">
        <v>93</v>
      </c>
      <c r="C24" s="6" t="s">
        <v>102</v>
      </c>
      <c r="D24" s="6" t="s">
        <v>87</v>
      </c>
      <c r="E24" s="6" t="s">
        <v>88</v>
      </c>
      <c r="F24" s="8" t="s">
        <v>137</v>
      </c>
      <c r="G24" s="18" t="str">
        <f t="shared" si="0"/>
        <v>Dana Lee</v>
      </c>
      <c r="H24" s="18" t="str">
        <f t="shared" si="1"/>
        <v>E9</v>
      </c>
      <c r="I24" s="18" t="str">
        <f t="shared" si="2"/>
        <v>BP</v>
      </c>
      <c r="J24" s="18" t="str">
        <f t="shared" si="3"/>
        <v>JZC7</v>
      </c>
      <c r="K24" s="18" t="str">
        <f t="shared" si="4"/>
        <v>CA</v>
      </c>
      <c r="L24" s="18" t="str">
        <f t="shared" si="5"/>
        <v>gspencer@domainpro.com</v>
      </c>
      <c r="M24" s="18" t="str">
        <f t="shared" si="6"/>
        <v>San Jose</v>
      </c>
    </row>
    <row r="25" spans="1:13" x14ac:dyDescent="0.3">
      <c r="A25" s="6" t="s">
        <v>49</v>
      </c>
      <c r="B25" s="6" t="s">
        <v>94</v>
      </c>
      <c r="C25" s="6" t="s">
        <v>103</v>
      </c>
      <c r="D25" s="6" t="s">
        <v>89</v>
      </c>
      <c r="E25" s="6" t="s">
        <v>90</v>
      </c>
      <c r="F25" s="8" t="s">
        <v>138</v>
      </c>
      <c r="G25" s="18" t="str">
        <f t="shared" si="0"/>
        <v>Bob Johnson</v>
      </c>
      <c r="H25" s="18" t="str">
        <f t="shared" si="1"/>
        <v>YG</v>
      </c>
      <c r="I25" s="18" t="str">
        <f t="shared" si="2"/>
        <v>VU</v>
      </c>
      <c r="J25" s="18" t="str">
        <f t="shared" si="3"/>
        <v>J9PN</v>
      </c>
      <c r="K25" s="18" t="str">
        <f t="shared" si="4"/>
        <v>NY</v>
      </c>
      <c r="L25" s="18" t="str">
        <f t="shared" si="5"/>
        <v>nlopez@communitymail.net</v>
      </c>
      <c r="M25" s="18" t="str">
        <f t="shared" si="6"/>
        <v>New York</v>
      </c>
    </row>
    <row r="26" spans="1:13" x14ac:dyDescent="0.3">
      <c r="A26" s="6" t="s">
        <v>50</v>
      </c>
      <c r="B26" s="6" t="s">
        <v>101</v>
      </c>
      <c r="C26" s="6" t="s">
        <v>104</v>
      </c>
      <c r="D26" s="6" t="s">
        <v>87</v>
      </c>
      <c r="E26" s="6" t="s">
        <v>88</v>
      </c>
      <c r="F26" s="8" t="s">
        <v>139</v>
      </c>
      <c r="G26" s="18" t="str">
        <f t="shared" si="0"/>
        <v>Dana Lee</v>
      </c>
      <c r="H26" s="18" t="str">
        <f t="shared" si="1"/>
        <v>UR</v>
      </c>
      <c r="I26" s="18" t="str">
        <f t="shared" si="2"/>
        <v>10</v>
      </c>
      <c r="J26" s="18" t="str">
        <f t="shared" si="3"/>
        <v>UE25</v>
      </c>
      <c r="K26" s="18" t="str">
        <f t="shared" si="4"/>
        <v>TX</v>
      </c>
      <c r="L26" s="18" t="str">
        <f t="shared" si="5"/>
        <v>rcollins@connected.com</v>
      </c>
      <c r="M26" s="18" t="str">
        <f t="shared" si="6"/>
        <v>San Antonio</v>
      </c>
    </row>
    <row r="27" spans="1:13" x14ac:dyDescent="0.3">
      <c r="A27" s="6" t="s">
        <v>51</v>
      </c>
      <c r="B27" s="6" t="s">
        <v>95</v>
      </c>
      <c r="C27" s="6" t="s">
        <v>102</v>
      </c>
      <c r="D27" s="6" t="s">
        <v>85</v>
      </c>
      <c r="E27" s="6" t="s">
        <v>86</v>
      </c>
      <c r="F27" s="8" t="s">
        <v>140</v>
      </c>
      <c r="G27" s="18" t="str">
        <f t="shared" si="0"/>
        <v>Charlie Davis</v>
      </c>
      <c r="H27" s="18" t="str">
        <f t="shared" si="1"/>
        <v>3D</v>
      </c>
      <c r="I27" s="18" t="str">
        <f t="shared" si="2"/>
        <v>BK</v>
      </c>
      <c r="J27" s="18" t="str">
        <f t="shared" si="3"/>
        <v>3M1I</v>
      </c>
      <c r="K27" s="18" t="str">
        <f t="shared" si="4"/>
        <v>CA</v>
      </c>
      <c r="L27" s="18" t="str">
        <f t="shared" si="5"/>
        <v>wcarter@mailservice.org</v>
      </c>
      <c r="M27" s="18" t="str">
        <f t="shared" si="6"/>
        <v>San Diego</v>
      </c>
    </row>
    <row r="28" spans="1:13" x14ac:dyDescent="0.3">
      <c r="A28" s="3"/>
      <c r="B28" s="3"/>
      <c r="C28" s="3"/>
      <c r="D28" s="3"/>
      <c r="E28" s="3"/>
      <c r="F2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BC24-BCA1-41D0-9DEF-39CAB9611D8F}">
  <dimension ref="A1:M27"/>
  <sheetViews>
    <sheetView zoomScale="85" zoomScaleNormal="130" workbookViewId="0">
      <selection activeCell="L2" sqref="L2:M26"/>
    </sheetView>
  </sheetViews>
  <sheetFormatPr defaultColWidth="9.109375" defaultRowHeight="14.4" x14ac:dyDescent="0.3"/>
  <cols>
    <col min="1" max="1" width="12.88671875" style="1" bestFit="1" customWidth="1"/>
    <col min="2" max="2" width="18.33203125" style="1" bestFit="1" customWidth="1"/>
    <col min="3" max="3" width="13.6640625" style="1" bestFit="1" customWidth="1"/>
    <col min="4" max="4" width="16.5546875" style="1" bestFit="1" customWidth="1"/>
    <col min="5" max="6" width="12.5546875" style="1" bestFit="1" customWidth="1"/>
    <col min="7" max="10" width="9.109375" style="1"/>
    <col min="11" max="11" width="11.109375" style="1" customWidth="1"/>
    <col min="12" max="12" width="12.44140625" style="1" bestFit="1" customWidth="1"/>
    <col min="13" max="13" width="15.109375" style="1" bestFit="1" customWidth="1"/>
    <col min="14" max="16384" width="9.109375" style="1"/>
  </cols>
  <sheetData>
    <row r="1" spans="1:13" x14ac:dyDescent="0.3">
      <c r="A1" s="5" t="s">
        <v>0</v>
      </c>
      <c r="B1" s="5" t="s">
        <v>141</v>
      </c>
      <c r="C1" s="5" t="s">
        <v>3</v>
      </c>
      <c r="D1" s="5" t="s">
        <v>142</v>
      </c>
      <c r="E1" s="5" t="s">
        <v>218</v>
      </c>
      <c r="F1" s="19" t="s">
        <v>219</v>
      </c>
      <c r="G1" s="19" t="s">
        <v>220</v>
      </c>
      <c r="H1" s="19" t="s">
        <v>221</v>
      </c>
      <c r="I1" s="19" t="s">
        <v>222</v>
      </c>
      <c r="J1" s="19" t="s">
        <v>223</v>
      </c>
      <c r="K1" s="19" t="s">
        <v>224</v>
      </c>
      <c r="L1" s="19" t="s">
        <v>225</v>
      </c>
      <c r="M1" s="19" t="s">
        <v>226</v>
      </c>
    </row>
    <row r="2" spans="1:13" x14ac:dyDescent="0.3">
      <c r="A2" s="6" t="s">
        <v>143</v>
      </c>
      <c r="B2" s="6" t="s">
        <v>144</v>
      </c>
      <c r="C2" s="6" t="s">
        <v>145</v>
      </c>
      <c r="D2" s="21">
        <v>45153.606076388889</v>
      </c>
      <c r="E2" s="25">
        <v>5000</v>
      </c>
      <c r="F2" s="18">
        <f>MONTH(D2)</f>
        <v>8</v>
      </c>
      <c r="G2" s="18">
        <f>DAY(D2)</f>
        <v>15</v>
      </c>
      <c r="H2" s="20">
        <f>YEAR(D3)</f>
        <v>2024</v>
      </c>
      <c r="I2" s="18">
        <f>HOUR(D2)</f>
        <v>14</v>
      </c>
      <c r="J2" s="18">
        <f>MINUTE(D2)</f>
        <v>32</v>
      </c>
      <c r="K2" s="18">
        <f>SECOND(D2)</f>
        <v>45</v>
      </c>
      <c r="L2" s="18" t="str">
        <f>TEXT(D2,"mmmm")</f>
        <v>August</v>
      </c>
      <c r="M2" s="18" t="str">
        <f>TEXT(D2,"dddd")</f>
        <v>Tuesday</v>
      </c>
    </row>
    <row r="3" spans="1:13" x14ac:dyDescent="0.3">
      <c r="A3" s="6" t="s">
        <v>146</v>
      </c>
      <c r="B3" s="6" t="s">
        <v>147</v>
      </c>
      <c r="C3" s="6" t="s">
        <v>148</v>
      </c>
      <c r="D3" s="21">
        <v>45353.385729166665</v>
      </c>
      <c r="E3" s="25">
        <v>3200</v>
      </c>
      <c r="F3" s="18">
        <f t="shared" ref="F3:F26" si="0">MONTH(D3)</f>
        <v>3</v>
      </c>
      <c r="G3" s="18">
        <f t="shared" ref="G3:G26" si="1">DAY(D3)</f>
        <v>2</v>
      </c>
      <c r="H3" s="20">
        <f t="shared" ref="H3:H26" si="2">YEAR(D4)</f>
        <v>2023</v>
      </c>
      <c r="I3" s="18">
        <f t="shared" ref="I3:I26" si="3">HOUR(D3)</f>
        <v>9</v>
      </c>
      <c r="J3" s="18">
        <f t="shared" ref="J3:J26" si="4">MINUTE(D3)</f>
        <v>15</v>
      </c>
      <c r="K3" s="18">
        <f t="shared" ref="K3:K26" si="5">SECOND(D3)</f>
        <v>27</v>
      </c>
      <c r="L3" s="18" t="str">
        <f t="shared" ref="L3:L26" si="6">TEXT(D3,"mmmm")</f>
        <v>March</v>
      </c>
      <c r="M3" s="18" t="str">
        <f t="shared" ref="M3:M26" si="7">TEXT(D3,"dddd")</f>
        <v>Saturday</v>
      </c>
    </row>
    <row r="4" spans="1:13" x14ac:dyDescent="0.3">
      <c r="A4" s="6" t="s">
        <v>149</v>
      </c>
      <c r="B4" s="6" t="s">
        <v>150</v>
      </c>
      <c r="C4" s="6" t="s">
        <v>151</v>
      </c>
      <c r="D4" s="21">
        <v>45252.783472222225</v>
      </c>
      <c r="E4" s="25">
        <v>7500</v>
      </c>
      <c r="F4" s="18">
        <f t="shared" si="0"/>
        <v>11</v>
      </c>
      <c r="G4" s="18">
        <f t="shared" si="1"/>
        <v>22</v>
      </c>
      <c r="H4" s="20">
        <f t="shared" si="2"/>
        <v>2024</v>
      </c>
      <c r="I4" s="18">
        <f t="shared" si="3"/>
        <v>18</v>
      </c>
      <c r="J4" s="18">
        <f t="shared" si="4"/>
        <v>48</v>
      </c>
      <c r="K4" s="18">
        <f t="shared" si="5"/>
        <v>12</v>
      </c>
      <c r="L4" s="18" t="str">
        <f t="shared" si="6"/>
        <v>November</v>
      </c>
      <c r="M4" s="18" t="str">
        <f t="shared" si="7"/>
        <v>Wednesday</v>
      </c>
    </row>
    <row r="5" spans="1:13" x14ac:dyDescent="0.3">
      <c r="A5" s="6" t="s">
        <v>152</v>
      </c>
      <c r="B5" s="6" t="s">
        <v>153</v>
      </c>
      <c r="C5" s="6" t="s">
        <v>154</v>
      </c>
      <c r="D5" s="21">
        <v>45301.916319444441</v>
      </c>
      <c r="E5" s="25">
        <v>5800</v>
      </c>
      <c r="F5" s="18">
        <f t="shared" si="0"/>
        <v>1</v>
      </c>
      <c r="G5" s="18">
        <f t="shared" si="1"/>
        <v>10</v>
      </c>
      <c r="H5" s="20">
        <f t="shared" si="2"/>
        <v>2023</v>
      </c>
      <c r="I5" s="18">
        <f t="shared" si="3"/>
        <v>21</v>
      </c>
      <c r="J5" s="18">
        <f t="shared" si="4"/>
        <v>59</v>
      </c>
      <c r="K5" s="18">
        <f t="shared" si="5"/>
        <v>30</v>
      </c>
      <c r="L5" s="18" t="str">
        <f t="shared" si="6"/>
        <v>January</v>
      </c>
      <c r="M5" s="18" t="str">
        <f t="shared" si="7"/>
        <v>Wednesday</v>
      </c>
    </row>
    <row r="6" spans="1:13" x14ac:dyDescent="0.3">
      <c r="A6" s="6" t="s">
        <v>155</v>
      </c>
      <c r="B6" s="6" t="s">
        <v>156</v>
      </c>
      <c r="C6" s="6" t="s">
        <v>157</v>
      </c>
      <c r="D6" s="21">
        <v>45071.307002314818</v>
      </c>
      <c r="E6" s="25">
        <v>2000</v>
      </c>
      <c r="F6" s="18">
        <f t="shared" si="0"/>
        <v>5</v>
      </c>
      <c r="G6" s="18">
        <f t="shared" si="1"/>
        <v>25</v>
      </c>
      <c r="H6" s="20">
        <f t="shared" si="2"/>
        <v>2024</v>
      </c>
      <c r="I6" s="18">
        <f t="shared" si="3"/>
        <v>7</v>
      </c>
      <c r="J6" s="18">
        <f t="shared" si="4"/>
        <v>22</v>
      </c>
      <c r="K6" s="18">
        <f t="shared" si="5"/>
        <v>5</v>
      </c>
      <c r="L6" s="18" t="str">
        <f t="shared" si="6"/>
        <v>May</v>
      </c>
      <c r="M6" s="18" t="str">
        <f t="shared" si="7"/>
        <v>Thursday</v>
      </c>
    </row>
    <row r="7" spans="1:13" x14ac:dyDescent="0.3">
      <c r="A7" s="6" t="s">
        <v>158</v>
      </c>
      <c r="B7" s="6" t="s">
        <v>159</v>
      </c>
      <c r="C7" s="6" t="s">
        <v>160</v>
      </c>
      <c r="D7" s="21">
        <v>45485.697337962964</v>
      </c>
      <c r="E7" s="25">
        <v>8900</v>
      </c>
      <c r="F7" s="18">
        <f t="shared" si="0"/>
        <v>7</v>
      </c>
      <c r="G7" s="18">
        <f t="shared" si="1"/>
        <v>12</v>
      </c>
      <c r="H7" s="20">
        <f t="shared" si="2"/>
        <v>2023</v>
      </c>
      <c r="I7" s="18">
        <f t="shared" si="3"/>
        <v>16</v>
      </c>
      <c r="J7" s="18">
        <f t="shared" si="4"/>
        <v>44</v>
      </c>
      <c r="K7" s="18">
        <f t="shared" si="5"/>
        <v>10</v>
      </c>
      <c r="L7" s="18" t="str">
        <f t="shared" si="6"/>
        <v>July</v>
      </c>
      <c r="M7" s="18" t="str">
        <f t="shared" si="7"/>
        <v>Friday</v>
      </c>
    </row>
    <row r="8" spans="1:13" x14ac:dyDescent="0.3">
      <c r="A8" s="6" t="s">
        <v>161</v>
      </c>
      <c r="B8" s="6" t="s">
        <v>162</v>
      </c>
      <c r="C8" s="6" t="s">
        <v>163</v>
      </c>
      <c r="D8" s="21">
        <v>45188.501331018517</v>
      </c>
      <c r="E8" s="25">
        <v>4300</v>
      </c>
      <c r="F8" s="18">
        <f t="shared" si="0"/>
        <v>9</v>
      </c>
      <c r="G8" s="18">
        <f t="shared" si="1"/>
        <v>19</v>
      </c>
      <c r="H8" s="20">
        <f t="shared" si="2"/>
        <v>2023</v>
      </c>
      <c r="I8" s="18">
        <f t="shared" si="3"/>
        <v>12</v>
      </c>
      <c r="J8" s="18">
        <f t="shared" si="4"/>
        <v>1</v>
      </c>
      <c r="K8" s="18">
        <f t="shared" si="5"/>
        <v>55</v>
      </c>
      <c r="L8" s="18" t="str">
        <f t="shared" si="6"/>
        <v>September</v>
      </c>
      <c r="M8" s="18" t="str">
        <f t="shared" si="7"/>
        <v>Tuesday</v>
      </c>
    </row>
    <row r="9" spans="1:13" x14ac:dyDescent="0.3">
      <c r="A9" s="6" t="s">
        <v>164</v>
      </c>
      <c r="B9" s="6" t="s">
        <v>165</v>
      </c>
      <c r="C9" s="6" t="s">
        <v>166</v>
      </c>
      <c r="D9" s="21">
        <v>45268.133020833331</v>
      </c>
      <c r="E9" s="25">
        <v>2100</v>
      </c>
      <c r="F9" s="18">
        <f t="shared" si="0"/>
        <v>12</v>
      </c>
      <c r="G9" s="18">
        <f t="shared" si="1"/>
        <v>8</v>
      </c>
      <c r="H9" s="20">
        <f t="shared" si="2"/>
        <v>2024</v>
      </c>
      <c r="I9" s="18">
        <f t="shared" si="3"/>
        <v>3</v>
      </c>
      <c r="J9" s="18">
        <f t="shared" si="4"/>
        <v>11</v>
      </c>
      <c r="K9" s="18">
        <f t="shared" si="5"/>
        <v>33</v>
      </c>
      <c r="L9" s="18" t="str">
        <f t="shared" si="6"/>
        <v>December</v>
      </c>
      <c r="M9" s="18" t="str">
        <f t="shared" si="7"/>
        <v>Friday</v>
      </c>
    </row>
    <row r="10" spans="1:13" x14ac:dyDescent="0.3">
      <c r="A10" s="6" t="s">
        <v>167</v>
      </c>
      <c r="B10" s="6" t="s">
        <v>168</v>
      </c>
      <c r="C10" s="6" t="s">
        <v>169</v>
      </c>
      <c r="D10" s="21">
        <v>45350.864791666667</v>
      </c>
      <c r="E10" s="25">
        <v>6900</v>
      </c>
      <c r="F10" s="18">
        <f t="shared" si="0"/>
        <v>2</v>
      </c>
      <c r="G10" s="18">
        <f t="shared" si="1"/>
        <v>28</v>
      </c>
      <c r="H10" s="20">
        <f t="shared" si="2"/>
        <v>2023</v>
      </c>
      <c r="I10" s="18">
        <f t="shared" si="3"/>
        <v>20</v>
      </c>
      <c r="J10" s="18">
        <f t="shared" si="4"/>
        <v>45</v>
      </c>
      <c r="K10" s="18">
        <f t="shared" si="5"/>
        <v>18</v>
      </c>
      <c r="L10" s="18" t="str">
        <f t="shared" si="6"/>
        <v>February</v>
      </c>
      <c r="M10" s="18" t="str">
        <f t="shared" si="7"/>
        <v>Wednesday</v>
      </c>
    </row>
    <row r="11" spans="1:13" x14ac:dyDescent="0.3">
      <c r="A11" s="6" t="s">
        <v>170</v>
      </c>
      <c r="B11" s="6" t="s">
        <v>171</v>
      </c>
      <c r="C11" s="6" t="s">
        <v>172</v>
      </c>
      <c r="D11" s="21">
        <v>45033.288680555554</v>
      </c>
      <c r="E11" s="25">
        <v>3200</v>
      </c>
      <c r="F11" s="18">
        <f t="shared" si="0"/>
        <v>4</v>
      </c>
      <c r="G11" s="18">
        <f t="shared" si="1"/>
        <v>17</v>
      </c>
      <c r="H11" s="20">
        <f t="shared" si="2"/>
        <v>2024</v>
      </c>
      <c r="I11" s="18">
        <f t="shared" si="3"/>
        <v>6</v>
      </c>
      <c r="J11" s="18">
        <f t="shared" si="4"/>
        <v>55</v>
      </c>
      <c r="K11" s="18">
        <f t="shared" si="5"/>
        <v>42</v>
      </c>
      <c r="L11" s="18" t="str">
        <f t="shared" si="6"/>
        <v>April</v>
      </c>
      <c r="M11" s="18" t="str">
        <f t="shared" si="7"/>
        <v>Monday</v>
      </c>
    </row>
    <row r="12" spans="1:13" x14ac:dyDescent="0.3">
      <c r="A12" s="6" t="s">
        <v>173</v>
      </c>
      <c r="B12" s="6" t="s">
        <v>174</v>
      </c>
      <c r="C12" s="6" t="s">
        <v>175</v>
      </c>
      <c r="D12" s="21">
        <v>45473.442349537036</v>
      </c>
      <c r="E12" s="25">
        <v>5100</v>
      </c>
      <c r="F12" s="18">
        <f t="shared" si="0"/>
        <v>6</v>
      </c>
      <c r="G12" s="18">
        <f t="shared" si="1"/>
        <v>30</v>
      </c>
      <c r="H12" s="20">
        <f t="shared" si="2"/>
        <v>2023</v>
      </c>
      <c r="I12" s="18">
        <f t="shared" si="3"/>
        <v>10</v>
      </c>
      <c r="J12" s="18">
        <f t="shared" si="4"/>
        <v>36</v>
      </c>
      <c r="K12" s="18">
        <f t="shared" si="5"/>
        <v>59</v>
      </c>
      <c r="L12" s="18" t="str">
        <f t="shared" si="6"/>
        <v>June</v>
      </c>
      <c r="M12" s="18" t="str">
        <f t="shared" si="7"/>
        <v>Sunday</v>
      </c>
    </row>
    <row r="13" spans="1:13" x14ac:dyDescent="0.3">
      <c r="A13" s="6" t="s">
        <v>176</v>
      </c>
      <c r="B13" s="6" t="s">
        <v>177</v>
      </c>
      <c r="C13" s="6" t="s">
        <v>178</v>
      </c>
      <c r="D13" s="21">
        <v>45222.643935185188</v>
      </c>
      <c r="E13" s="25">
        <v>2600</v>
      </c>
      <c r="F13" s="18">
        <f t="shared" si="0"/>
        <v>10</v>
      </c>
      <c r="G13" s="18">
        <f t="shared" si="1"/>
        <v>23</v>
      </c>
      <c r="H13" s="20">
        <f t="shared" si="2"/>
        <v>2023</v>
      </c>
      <c r="I13" s="18">
        <f t="shared" si="3"/>
        <v>15</v>
      </c>
      <c r="J13" s="18">
        <f t="shared" si="4"/>
        <v>27</v>
      </c>
      <c r="K13" s="18">
        <f t="shared" si="5"/>
        <v>16</v>
      </c>
      <c r="L13" s="18" t="str">
        <f t="shared" si="6"/>
        <v>October</v>
      </c>
      <c r="M13" s="18" t="str">
        <f t="shared" si="7"/>
        <v>Monday</v>
      </c>
    </row>
    <row r="14" spans="1:13" x14ac:dyDescent="0.3">
      <c r="A14" s="6" t="s">
        <v>179</v>
      </c>
      <c r="B14" s="6" t="s">
        <v>180</v>
      </c>
      <c r="C14" s="6" t="s">
        <v>181</v>
      </c>
      <c r="D14" s="21">
        <v>44990.986689814818</v>
      </c>
      <c r="E14" s="25">
        <v>3400</v>
      </c>
      <c r="F14" s="18">
        <f t="shared" si="0"/>
        <v>3</v>
      </c>
      <c r="G14" s="18">
        <f t="shared" si="1"/>
        <v>5</v>
      </c>
      <c r="H14" s="20">
        <f t="shared" si="2"/>
        <v>2024</v>
      </c>
      <c r="I14" s="18">
        <f t="shared" si="3"/>
        <v>23</v>
      </c>
      <c r="J14" s="18">
        <f t="shared" si="4"/>
        <v>40</v>
      </c>
      <c r="K14" s="18">
        <f t="shared" si="5"/>
        <v>50</v>
      </c>
      <c r="L14" s="18" t="str">
        <f t="shared" si="6"/>
        <v>March</v>
      </c>
      <c r="M14" s="18" t="str">
        <f t="shared" si="7"/>
        <v>Sunday</v>
      </c>
    </row>
    <row r="15" spans="1:13" x14ac:dyDescent="0.3">
      <c r="A15" s="6" t="s">
        <v>182</v>
      </c>
      <c r="B15" s="6" t="s">
        <v>183</v>
      </c>
      <c r="C15" s="6" t="s">
        <v>184</v>
      </c>
      <c r="D15" s="21">
        <v>45426.472268518519</v>
      </c>
      <c r="E15" s="25">
        <v>4100</v>
      </c>
      <c r="F15" s="18">
        <f t="shared" si="0"/>
        <v>5</v>
      </c>
      <c r="G15" s="18">
        <f t="shared" si="1"/>
        <v>14</v>
      </c>
      <c r="H15" s="20">
        <f t="shared" si="2"/>
        <v>2023</v>
      </c>
      <c r="I15" s="18">
        <f t="shared" si="3"/>
        <v>11</v>
      </c>
      <c r="J15" s="18">
        <f t="shared" si="4"/>
        <v>20</v>
      </c>
      <c r="K15" s="18">
        <f t="shared" si="5"/>
        <v>4</v>
      </c>
      <c r="L15" s="18" t="str">
        <f t="shared" si="6"/>
        <v>May</v>
      </c>
      <c r="M15" s="18" t="str">
        <f t="shared" si="7"/>
        <v>Tuesday</v>
      </c>
    </row>
    <row r="16" spans="1:13" x14ac:dyDescent="0.3">
      <c r="A16" s="6" t="s">
        <v>185</v>
      </c>
      <c r="B16" s="6" t="s">
        <v>186</v>
      </c>
      <c r="C16" s="6" t="s">
        <v>187</v>
      </c>
      <c r="D16" s="21">
        <v>45114.617650462962</v>
      </c>
      <c r="E16" s="25">
        <v>2900</v>
      </c>
      <c r="F16" s="18">
        <f t="shared" si="0"/>
        <v>7</v>
      </c>
      <c r="G16" s="18">
        <f t="shared" si="1"/>
        <v>7</v>
      </c>
      <c r="H16" s="20">
        <f t="shared" si="2"/>
        <v>2024</v>
      </c>
      <c r="I16" s="18">
        <f t="shared" si="3"/>
        <v>14</v>
      </c>
      <c r="J16" s="18">
        <f t="shared" si="4"/>
        <v>49</v>
      </c>
      <c r="K16" s="18">
        <f t="shared" si="5"/>
        <v>25</v>
      </c>
      <c r="L16" s="18" t="str">
        <f t="shared" si="6"/>
        <v>July</v>
      </c>
      <c r="M16" s="18" t="str">
        <f t="shared" si="7"/>
        <v>Friday</v>
      </c>
    </row>
    <row r="17" spans="1:13" x14ac:dyDescent="0.3">
      <c r="A17" s="6" t="s">
        <v>188</v>
      </c>
      <c r="B17" s="6" t="s">
        <v>189</v>
      </c>
      <c r="C17" s="6" t="s">
        <v>190</v>
      </c>
      <c r="D17" s="21">
        <v>45525.801770833335</v>
      </c>
      <c r="E17" s="25">
        <v>1200</v>
      </c>
      <c r="F17" s="18">
        <f t="shared" si="0"/>
        <v>8</v>
      </c>
      <c r="G17" s="18">
        <f t="shared" si="1"/>
        <v>21</v>
      </c>
      <c r="H17" s="20">
        <f t="shared" si="2"/>
        <v>2023</v>
      </c>
      <c r="I17" s="18">
        <f t="shared" si="3"/>
        <v>19</v>
      </c>
      <c r="J17" s="18">
        <f t="shared" si="4"/>
        <v>14</v>
      </c>
      <c r="K17" s="18">
        <f t="shared" si="5"/>
        <v>33</v>
      </c>
      <c r="L17" s="18" t="str">
        <f t="shared" si="6"/>
        <v>August</v>
      </c>
      <c r="M17" s="18" t="str">
        <f t="shared" si="7"/>
        <v>Wednesday</v>
      </c>
    </row>
    <row r="18" spans="1:13" x14ac:dyDescent="0.3">
      <c r="A18" s="6" t="s">
        <v>191</v>
      </c>
      <c r="B18" s="6" t="s">
        <v>192</v>
      </c>
      <c r="C18" s="6" t="s">
        <v>193</v>
      </c>
      <c r="D18" s="21">
        <v>45088.356226851851</v>
      </c>
      <c r="E18" s="25">
        <v>8100</v>
      </c>
      <c r="F18" s="18">
        <f t="shared" si="0"/>
        <v>6</v>
      </c>
      <c r="G18" s="18">
        <f t="shared" si="1"/>
        <v>11</v>
      </c>
      <c r="H18" s="20">
        <f t="shared" si="2"/>
        <v>2024</v>
      </c>
      <c r="I18" s="18">
        <f t="shared" si="3"/>
        <v>8</v>
      </c>
      <c r="J18" s="18">
        <f t="shared" si="4"/>
        <v>32</v>
      </c>
      <c r="K18" s="18">
        <f t="shared" si="5"/>
        <v>58</v>
      </c>
      <c r="L18" s="18" t="str">
        <f t="shared" si="6"/>
        <v>June</v>
      </c>
      <c r="M18" s="18" t="str">
        <f t="shared" si="7"/>
        <v>Sunday</v>
      </c>
    </row>
    <row r="19" spans="1:13" x14ac:dyDescent="0.3">
      <c r="A19" s="6" t="s">
        <v>194</v>
      </c>
      <c r="B19" s="6" t="s">
        <v>195</v>
      </c>
      <c r="C19" s="6" t="s">
        <v>196</v>
      </c>
      <c r="D19" s="21">
        <v>45562.173078703701</v>
      </c>
      <c r="E19" s="25">
        <v>4300</v>
      </c>
      <c r="F19" s="18">
        <f t="shared" si="0"/>
        <v>9</v>
      </c>
      <c r="G19" s="18">
        <f t="shared" si="1"/>
        <v>27</v>
      </c>
      <c r="H19" s="20">
        <f t="shared" si="2"/>
        <v>2023</v>
      </c>
      <c r="I19" s="18">
        <f t="shared" si="3"/>
        <v>4</v>
      </c>
      <c r="J19" s="18">
        <f t="shared" si="4"/>
        <v>9</v>
      </c>
      <c r="K19" s="18">
        <f t="shared" si="5"/>
        <v>14</v>
      </c>
      <c r="L19" s="18" t="str">
        <f t="shared" si="6"/>
        <v>September</v>
      </c>
      <c r="M19" s="18" t="str">
        <f t="shared" si="7"/>
        <v>Friday</v>
      </c>
    </row>
    <row r="20" spans="1:13" x14ac:dyDescent="0.3">
      <c r="A20" s="6" t="s">
        <v>197</v>
      </c>
      <c r="B20" s="6" t="s">
        <v>198</v>
      </c>
      <c r="C20" s="6" t="s">
        <v>199</v>
      </c>
      <c r="D20" s="21">
        <v>44967.554745370369</v>
      </c>
      <c r="E20" s="25">
        <v>1500</v>
      </c>
      <c r="F20" s="18">
        <f t="shared" si="0"/>
        <v>2</v>
      </c>
      <c r="G20" s="18">
        <f t="shared" si="1"/>
        <v>10</v>
      </c>
      <c r="H20" s="20">
        <f t="shared" si="2"/>
        <v>2024</v>
      </c>
      <c r="I20" s="18">
        <f t="shared" si="3"/>
        <v>13</v>
      </c>
      <c r="J20" s="18">
        <f t="shared" si="4"/>
        <v>18</v>
      </c>
      <c r="K20" s="18">
        <f t="shared" si="5"/>
        <v>50</v>
      </c>
      <c r="L20" s="18" t="str">
        <f t="shared" si="6"/>
        <v>February</v>
      </c>
      <c r="M20" s="18" t="str">
        <f t="shared" si="7"/>
        <v>Friday</v>
      </c>
    </row>
    <row r="21" spans="1:13" x14ac:dyDescent="0.3">
      <c r="A21" s="6" t="s">
        <v>200</v>
      </c>
      <c r="B21" s="6" t="s">
        <v>201</v>
      </c>
      <c r="C21" s="6" t="s">
        <v>202</v>
      </c>
      <c r="D21" s="21">
        <v>45570.934027777781</v>
      </c>
      <c r="E21" s="25">
        <v>9800</v>
      </c>
      <c r="F21" s="18">
        <f t="shared" si="0"/>
        <v>10</v>
      </c>
      <c r="G21" s="18">
        <f t="shared" si="1"/>
        <v>5</v>
      </c>
      <c r="H21" s="20">
        <f t="shared" si="2"/>
        <v>2023</v>
      </c>
      <c r="I21" s="18">
        <f t="shared" si="3"/>
        <v>22</v>
      </c>
      <c r="J21" s="18">
        <f t="shared" si="4"/>
        <v>25</v>
      </c>
      <c r="K21" s="18">
        <f t="shared" si="5"/>
        <v>0</v>
      </c>
      <c r="L21" s="18" t="str">
        <f t="shared" si="6"/>
        <v>October</v>
      </c>
      <c r="M21" s="18" t="str">
        <f t="shared" si="7"/>
        <v>Saturday</v>
      </c>
    </row>
    <row r="22" spans="1:13" x14ac:dyDescent="0.3">
      <c r="A22" s="6" t="s">
        <v>203</v>
      </c>
      <c r="B22" s="6" t="s">
        <v>204</v>
      </c>
      <c r="C22" s="6" t="s">
        <v>205</v>
      </c>
      <c r="D22" s="21">
        <v>44955.375347222223</v>
      </c>
      <c r="E22" s="25">
        <v>500</v>
      </c>
      <c r="F22" s="18">
        <f t="shared" si="0"/>
        <v>1</v>
      </c>
      <c r="G22" s="18">
        <f t="shared" si="1"/>
        <v>29</v>
      </c>
      <c r="H22" s="20">
        <f t="shared" si="2"/>
        <v>2024</v>
      </c>
      <c r="I22" s="18">
        <f t="shared" si="3"/>
        <v>9</v>
      </c>
      <c r="J22" s="18">
        <f t="shared" si="4"/>
        <v>0</v>
      </c>
      <c r="K22" s="18">
        <f t="shared" si="5"/>
        <v>30</v>
      </c>
      <c r="L22" s="18" t="str">
        <f t="shared" si="6"/>
        <v>January</v>
      </c>
      <c r="M22" s="18" t="str">
        <f t="shared" si="7"/>
        <v>Sunday</v>
      </c>
    </row>
    <row r="23" spans="1:13" x14ac:dyDescent="0.3">
      <c r="A23" s="6" t="s">
        <v>206</v>
      </c>
      <c r="B23" s="6" t="s">
        <v>207</v>
      </c>
      <c r="C23" s="6" t="s">
        <v>208</v>
      </c>
      <c r="D23" s="21">
        <v>45643.73883101852</v>
      </c>
      <c r="E23" s="25">
        <v>6200</v>
      </c>
      <c r="F23" s="18">
        <f t="shared" si="0"/>
        <v>12</v>
      </c>
      <c r="G23" s="18">
        <f t="shared" si="1"/>
        <v>17</v>
      </c>
      <c r="H23" s="20">
        <f t="shared" si="2"/>
        <v>2023</v>
      </c>
      <c r="I23" s="18">
        <f t="shared" si="3"/>
        <v>17</v>
      </c>
      <c r="J23" s="18">
        <f t="shared" si="4"/>
        <v>43</v>
      </c>
      <c r="K23" s="18">
        <f t="shared" si="5"/>
        <v>55</v>
      </c>
      <c r="L23" s="18" t="str">
        <f t="shared" si="6"/>
        <v>December</v>
      </c>
      <c r="M23" s="18" t="str">
        <f t="shared" si="7"/>
        <v>Tuesday</v>
      </c>
    </row>
    <row r="24" spans="1:13" x14ac:dyDescent="0.3">
      <c r="A24" s="6" t="s">
        <v>209</v>
      </c>
      <c r="B24" s="6" t="s">
        <v>210</v>
      </c>
      <c r="C24" s="6" t="s">
        <v>211</v>
      </c>
      <c r="D24" s="21">
        <v>45184.062280092592</v>
      </c>
      <c r="E24" s="25">
        <v>2700</v>
      </c>
      <c r="F24" s="18">
        <f t="shared" si="0"/>
        <v>9</v>
      </c>
      <c r="G24" s="18">
        <f t="shared" si="1"/>
        <v>15</v>
      </c>
      <c r="H24" s="20">
        <f t="shared" si="2"/>
        <v>2024</v>
      </c>
      <c r="I24" s="18">
        <f t="shared" si="3"/>
        <v>1</v>
      </c>
      <c r="J24" s="18">
        <f t="shared" si="4"/>
        <v>29</v>
      </c>
      <c r="K24" s="18">
        <f t="shared" si="5"/>
        <v>41</v>
      </c>
      <c r="L24" s="18" t="str">
        <f t="shared" si="6"/>
        <v>September</v>
      </c>
      <c r="M24" s="18" t="str">
        <f t="shared" si="7"/>
        <v>Friday</v>
      </c>
    </row>
    <row r="25" spans="1:13" x14ac:dyDescent="0.3">
      <c r="A25" s="6" t="s">
        <v>212</v>
      </c>
      <c r="B25" s="6" t="s">
        <v>213</v>
      </c>
      <c r="C25" s="6" t="s">
        <v>214</v>
      </c>
      <c r="D25" s="21">
        <v>45599.265393518515</v>
      </c>
      <c r="E25" s="25">
        <v>4500</v>
      </c>
      <c r="F25" s="18">
        <f t="shared" si="0"/>
        <v>11</v>
      </c>
      <c r="G25" s="18">
        <f t="shared" si="1"/>
        <v>3</v>
      </c>
      <c r="H25" s="20">
        <f t="shared" si="2"/>
        <v>2023</v>
      </c>
      <c r="I25" s="18">
        <f t="shared" si="3"/>
        <v>6</v>
      </c>
      <c r="J25" s="18">
        <f t="shared" si="4"/>
        <v>22</v>
      </c>
      <c r="K25" s="18">
        <f t="shared" si="5"/>
        <v>10</v>
      </c>
      <c r="L25" s="18" t="str">
        <f t="shared" si="6"/>
        <v>November</v>
      </c>
      <c r="M25" s="18" t="str">
        <f t="shared" si="7"/>
        <v>Sunday</v>
      </c>
    </row>
    <row r="26" spans="1:13" x14ac:dyDescent="0.3">
      <c r="A26" s="6" t="s">
        <v>215</v>
      </c>
      <c r="B26" s="6" t="s">
        <v>216</v>
      </c>
      <c r="C26" s="6" t="s">
        <v>217</v>
      </c>
      <c r="D26" s="21">
        <v>45220.660173611112</v>
      </c>
      <c r="E26" s="25">
        <v>3800</v>
      </c>
      <c r="F26" s="18">
        <f t="shared" si="0"/>
        <v>10</v>
      </c>
      <c r="G26" s="18">
        <f t="shared" si="1"/>
        <v>21</v>
      </c>
      <c r="H26" s="20">
        <f t="shared" si="2"/>
        <v>1900</v>
      </c>
      <c r="I26" s="18">
        <f t="shared" si="3"/>
        <v>15</v>
      </c>
      <c r="J26" s="18">
        <f t="shared" si="4"/>
        <v>50</v>
      </c>
      <c r="K26" s="18">
        <f t="shared" si="5"/>
        <v>39</v>
      </c>
      <c r="L26" s="18" t="str">
        <f t="shared" si="6"/>
        <v>October</v>
      </c>
      <c r="M26" s="18" t="str">
        <f t="shared" si="7"/>
        <v>Saturday</v>
      </c>
    </row>
    <row r="27" spans="1:13" x14ac:dyDescent="0.3">
      <c r="A27" s="3"/>
      <c r="B27" s="3"/>
      <c r="C27" s="3"/>
      <c r="D27" s="3"/>
      <c r="E27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F520-B618-4031-A93B-7A8E26C40463}">
  <dimension ref="B1:P26"/>
  <sheetViews>
    <sheetView tabSelected="1" zoomScale="105" zoomScaleNormal="130" workbookViewId="0">
      <selection activeCell="N11" sqref="N11"/>
    </sheetView>
  </sheetViews>
  <sheetFormatPr defaultColWidth="9.109375" defaultRowHeight="14.4" x14ac:dyDescent="0.3"/>
  <cols>
    <col min="1" max="1" width="3.33203125" style="1" customWidth="1"/>
    <col min="2" max="2" width="16.33203125" style="1" bestFit="1" customWidth="1"/>
    <col min="3" max="3" width="16.33203125" style="1" customWidth="1"/>
    <col min="4" max="4" width="14" style="1" customWidth="1"/>
    <col min="5" max="5" width="12.33203125" style="1" bestFit="1" customWidth="1"/>
    <col min="6" max="6" width="9.109375" style="1"/>
    <col min="7" max="7" width="8.88671875" style="1" bestFit="1" customWidth="1"/>
    <col min="8" max="8" width="10.6640625" style="1" bestFit="1" customWidth="1"/>
    <col min="9" max="9" width="13.88671875" style="1" bestFit="1" customWidth="1"/>
    <col min="10" max="10" width="7.109375" style="1" customWidth="1"/>
    <col min="11" max="11" width="9.109375" style="1"/>
    <col min="12" max="12" width="12.88671875" style="1" customWidth="1"/>
    <col min="13" max="13" width="15.5546875" style="1" customWidth="1"/>
    <col min="14" max="16384" width="9.109375" style="1"/>
  </cols>
  <sheetData>
    <row r="1" spans="2:16" x14ac:dyDescent="0.3">
      <c r="B1" s="44" t="s">
        <v>234</v>
      </c>
      <c r="C1" s="27"/>
      <c r="D1" s="27"/>
    </row>
    <row r="2" spans="2:16" x14ac:dyDescent="0.3">
      <c r="B2" s="45"/>
      <c r="C2" s="26"/>
      <c r="D2" s="26"/>
      <c r="E2" s="22"/>
      <c r="F2" s="22"/>
      <c r="G2" s="22"/>
      <c r="H2" s="22"/>
      <c r="I2" s="22"/>
    </row>
    <row r="3" spans="2:16" s="3" customFormat="1" x14ac:dyDescent="0.3">
      <c r="B3" s="5" t="s">
        <v>0</v>
      </c>
      <c r="C3" s="5" t="s">
        <v>3</v>
      </c>
      <c r="D3" s="5" t="s">
        <v>68</v>
      </c>
      <c r="E3" s="5" t="s">
        <v>1</v>
      </c>
      <c r="F3" s="5" t="s">
        <v>2</v>
      </c>
      <c r="G3" s="5" t="s">
        <v>4</v>
      </c>
      <c r="H3" s="5" t="s">
        <v>5</v>
      </c>
      <c r="I3" s="5" t="s">
        <v>7</v>
      </c>
    </row>
    <row r="4" spans="2:16" x14ac:dyDescent="0.3">
      <c r="B4" s="6" t="s">
        <v>38</v>
      </c>
      <c r="C4" s="6" t="s">
        <v>11</v>
      </c>
      <c r="D4" s="8">
        <v>44917</v>
      </c>
      <c r="E4" s="6" t="s">
        <v>15</v>
      </c>
      <c r="F4" s="6" t="s">
        <v>10</v>
      </c>
      <c r="G4" s="7">
        <v>3784</v>
      </c>
      <c r="H4" s="9">
        <v>0.99</v>
      </c>
      <c r="I4" s="10">
        <v>8440</v>
      </c>
      <c r="K4" s="36" t="s">
        <v>227</v>
      </c>
      <c r="L4" s="38"/>
      <c r="M4" s="24" t="s">
        <v>31</v>
      </c>
      <c r="N4" s="30" t="str">
        <f>VLOOKUP(M4,B3:I25,4,FALSE)</f>
        <v>Philadelphia</v>
      </c>
      <c r="O4" s="29"/>
      <c r="P4" s="29"/>
    </row>
    <row r="5" spans="2:16" x14ac:dyDescent="0.3">
      <c r="B5" s="6" t="s">
        <v>8</v>
      </c>
      <c r="C5" s="6" t="s">
        <v>11</v>
      </c>
      <c r="D5" s="8">
        <v>45430</v>
      </c>
      <c r="E5" s="6" t="s">
        <v>9</v>
      </c>
      <c r="F5" s="6" t="s">
        <v>10</v>
      </c>
      <c r="G5" s="7">
        <v>22901</v>
      </c>
      <c r="H5" s="9">
        <v>0.92</v>
      </c>
      <c r="I5" s="10">
        <v>4576</v>
      </c>
    </row>
    <row r="6" spans="2:16" x14ac:dyDescent="0.3">
      <c r="B6" s="6" t="s">
        <v>21</v>
      </c>
      <c r="C6" s="6" t="s">
        <v>17</v>
      </c>
      <c r="D6" s="8">
        <v>44896</v>
      </c>
      <c r="E6" s="6" t="s">
        <v>22</v>
      </c>
      <c r="F6" s="6" t="s">
        <v>28</v>
      </c>
      <c r="G6" s="7">
        <v>59487</v>
      </c>
      <c r="H6" s="9">
        <v>0.89</v>
      </c>
      <c r="I6" s="10">
        <v>8313</v>
      </c>
      <c r="K6" s="36" t="s">
        <v>228</v>
      </c>
      <c r="L6" s="38"/>
      <c r="M6" s="24" t="s">
        <v>42</v>
      </c>
      <c r="N6" s="46">
        <f>_xlfn.XLOOKUP(M6,B4:B25,H4:H25,)</f>
        <v>0.22</v>
      </c>
      <c r="O6" s="46"/>
      <c r="P6" s="46"/>
    </row>
    <row r="7" spans="2:16" x14ac:dyDescent="0.3">
      <c r="B7" s="6" t="s">
        <v>44</v>
      </c>
      <c r="C7" s="6" t="s">
        <v>11</v>
      </c>
      <c r="D7" s="8">
        <v>45584</v>
      </c>
      <c r="E7" s="6" t="s">
        <v>22</v>
      </c>
      <c r="F7" s="6" t="s">
        <v>28</v>
      </c>
      <c r="G7" s="7">
        <v>23299</v>
      </c>
      <c r="H7" s="9">
        <v>0.88</v>
      </c>
      <c r="I7" s="10">
        <v>4142</v>
      </c>
    </row>
    <row r="8" spans="2:16" x14ac:dyDescent="0.3">
      <c r="B8" s="6" t="s">
        <v>14</v>
      </c>
      <c r="C8" s="6" t="s">
        <v>23</v>
      </c>
      <c r="D8" s="8">
        <v>45268</v>
      </c>
      <c r="E8" s="6" t="s">
        <v>15</v>
      </c>
      <c r="F8" s="6" t="s">
        <v>10</v>
      </c>
      <c r="G8" s="7">
        <v>76617</v>
      </c>
      <c r="H8" s="9">
        <v>0.83</v>
      </c>
      <c r="I8" s="10">
        <v>1364</v>
      </c>
      <c r="K8" s="36" t="s">
        <v>229</v>
      </c>
      <c r="L8" s="38"/>
      <c r="M8" s="24" t="s">
        <v>37</v>
      </c>
      <c r="N8" s="47" t="str">
        <f>VLOOKUP(M8,B3:D25,2,FALSE)</f>
        <v>Dana Lee</v>
      </c>
      <c r="O8" s="47"/>
      <c r="P8" s="47"/>
    </row>
    <row r="9" spans="2:16" x14ac:dyDescent="0.3">
      <c r="B9" s="6" t="s">
        <v>46</v>
      </c>
      <c r="C9" s="6" t="s">
        <v>26</v>
      </c>
      <c r="D9" s="8">
        <v>45362</v>
      </c>
      <c r="E9" s="6" t="s">
        <v>15</v>
      </c>
      <c r="F9" s="6" t="s">
        <v>10</v>
      </c>
      <c r="G9" s="7">
        <v>94563</v>
      </c>
      <c r="H9" s="9">
        <v>0.73</v>
      </c>
      <c r="I9" s="10">
        <v>4810</v>
      </c>
    </row>
    <row r="10" spans="2:16" x14ac:dyDescent="0.3">
      <c r="B10" s="6" t="s">
        <v>31</v>
      </c>
      <c r="C10" s="6" t="s">
        <v>29</v>
      </c>
      <c r="D10" s="8">
        <v>45020</v>
      </c>
      <c r="E10" s="6" t="s">
        <v>32</v>
      </c>
      <c r="F10" s="6" t="s">
        <v>20</v>
      </c>
      <c r="G10" s="7">
        <v>86907</v>
      </c>
      <c r="H10" s="9">
        <v>0.63</v>
      </c>
      <c r="I10" s="10">
        <v>3039</v>
      </c>
      <c r="K10" s="36" t="s">
        <v>230</v>
      </c>
      <c r="L10" s="38"/>
      <c r="M10" s="24" t="s">
        <v>231</v>
      </c>
      <c r="N10" s="47" t="str">
        <f>_xlfn.XLOOKUP(M10,B3:B25,G3:G25, "No Match")</f>
        <v>No Match</v>
      </c>
      <c r="O10" s="47"/>
      <c r="P10" s="47"/>
    </row>
    <row r="11" spans="2:16" x14ac:dyDescent="0.3">
      <c r="B11" s="6" t="s">
        <v>41</v>
      </c>
      <c r="C11" s="6" t="s">
        <v>26</v>
      </c>
      <c r="D11" s="8">
        <v>45271</v>
      </c>
      <c r="E11" s="6" t="s">
        <v>9</v>
      </c>
      <c r="F11" s="6" t="s">
        <v>10</v>
      </c>
      <c r="G11" s="7">
        <v>62643</v>
      </c>
      <c r="H11" s="9">
        <v>0.59</v>
      </c>
      <c r="I11" s="10">
        <v>2338</v>
      </c>
    </row>
    <row r="12" spans="2:16" x14ac:dyDescent="0.3">
      <c r="B12" s="6" t="s">
        <v>34</v>
      </c>
      <c r="C12" s="6" t="s">
        <v>29</v>
      </c>
      <c r="D12" s="8">
        <v>44894</v>
      </c>
      <c r="E12" s="6" t="s">
        <v>19</v>
      </c>
      <c r="F12" s="6" t="s">
        <v>28</v>
      </c>
      <c r="G12" s="7">
        <v>53625</v>
      </c>
      <c r="H12" s="9">
        <v>0.56999999999999995</v>
      </c>
      <c r="I12" s="10">
        <v>1560</v>
      </c>
      <c r="K12" s="36" t="s">
        <v>232</v>
      </c>
      <c r="L12" s="38"/>
      <c r="M12" s="24" t="s">
        <v>47</v>
      </c>
      <c r="N12" s="42">
        <f>INDEX(D3:D25,MATCH(M12,B3:B25,0))</f>
        <v>45552</v>
      </c>
      <c r="O12" s="42"/>
      <c r="P12" s="42"/>
    </row>
    <row r="13" spans="2:16" x14ac:dyDescent="0.3">
      <c r="B13" s="6" t="s">
        <v>12</v>
      </c>
      <c r="C13" s="6" t="s">
        <v>26</v>
      </c>
      <c r="D13" s="8">
        <v>45215</v>
      </c>
      <c r="E13" s="6" t="s">
        <v>13</v>
      </c>
      <c r="F13" s="6" t="s">
        <v>16</v>
      </c>
      <c r="G13" s="7">
        <v>67016</v>
      </c>
      <c r="H13" s="9">
        <v>0.53</v>
      </c>
      <c r="I13" s="10">
        <v>6710</v>
      </c>
    </row>
    <row r="14" spans="2:16" x14ac:dyDescent="0.3">
      <c r="B14" s="6" t="s">
        <v>30</v>
      </c>
      <c r="C14" s="6" t="s">
        <v>29</v>
      </c>
      <c r="D14" s="8">
        <v>45530</v>
      </c>
      <c r="E14" s="6" t="s">
        <v>13</v>
      </c>
      <c r="F14" s="6" t="s">
        <v>16</v>
      </c>
      <c r="G14" s="7">
        <v>92470</v>
      </c>
      <c r="H14" s="9">
        <v>0.51</v>
      </c>
      <c r="I14" s="10">
        <v>6447</v>
      </c>
      <c r="K14" s="28" t="s">
        <v>233</v>
      </c>
      <c r="L14" s="28"/>
      <c r="M14" s="23" t="s">
        <v>12</v>
      </c>
      <c r="N14" s="43" t="str">
        <f>_xlfn.XLOOKUP(M14,B3:B25,E3:E25,"No Match")</f>
        <v>New York</v>
      </c>
      <c r="O14" s="43"/>
      <c r="P14" s="43"/>
    </row>
    <row r="15" spans="2:16" x14ac:dyDescent="0.3">
      <c r="B15" s="6" t="s">
        <v>27</v>
      </c>
      <c r="C15" s="6" t="s">
        <v>29</v>
      </c>
      <c r="D15" s="8">
        <v>45421</v>
      </c>
      <c r="E15" s="6" t="s">
        <v>15</v>
      </c>
      <c r="F15" s="6" t="s">
        <v>10</v>
      </c>
      <c r="G15" s="7">
        <v>7001</v>
      </c>
      <c r="H15" s="9">
        <v>0.47</v>
      </c>
      <c r="I15" s="10">
        <v>1799</v>
      </c>
    </row>
    <row r="16" spans="2:16" x14ac:dyDescent="0.3">
      <c r="B16" s="6" t="s">
        <v>18</v>
      </c>
      <c r="C16" s="6" t="s">
        <v>17</v>
      </c>
      <c r="D16" s="8">
        <v>44869</v>
      </c>
      <c r="E16" s="6" t="s">
        <v>19</v>
      </c>
      <c r="F16" s="6" t="s">
        <v>28</v>
      </c>
      <c r="G16" s="7">
        <v>86878</v>
      </c>
      <c r="H16" s="9">
        <v>0.39</v>
      </c>
      <c r="I16" s="10">
        <v>6889</v>
      </c>
    </row>
    <row r="17" spans="2:9" x14ac:dyDescent="0.3">
      <c r="B17" s="6" t="s">
        <v>47</v>
      </c>
      <c r="C17" s="6" t="s">
        <v>17</v>
      </c>
      <c r="D17" s="8">
        <v>45552</v>
      </c>
      <c r="E17" s="6" t="s">
        <v>43</v>
      </c>
      <c r="F17" s="6" t="s">
        <v>28</v>
      </c>
      <c r="G17" s="7">
        <v>68479</v>
      </c>
      <c r="H17" s="9">
        <v>0.39</v>
      </c>
      <c r="I17" s="10">
        <v>9493</v>
      </c>
    </row>
    <row r="18" spans="2:9" x14ac:dyDescent="0.3">
      <c r="B18" s="6" t="s">
        <v>40</v>
      </c>
      <c r="C18" s="6" t="s">
        <v>26</v>
      </c>
      <c r="D18" s="8">
        <v>44881</v>
      </c>
      <c r="E18" s="6" t="s">
        <v>13</v>
      </c>
      <c r="F18" s="6" t="s">
        <v>16</v>
      </c>
      <c r="G18" s="7">
        <v>37554</v>
      </c>
      <c r="H18" s="9">
        <v>0.36</v>
      </c>
      <c r="I18" s="6">
        <v>409</v>
      </c>
    </row>
    <row r="19" spans="2:9" x14ac:dyDescent="0.3">
      <c r="B19" s="6" t="s">
        <v>45</v>
      </c>
      <c r="C19" s="6" t="s">
        <v>29</v>
      </c>
      <c r="D19" s="8">
        <v>44920</v>
      </c>
      <c r="E19" s="6" t="s">
        <v>22</v>
      </c>
      <c r="F19" s="6" t="s">
        <v>28</v>
      </c>
      <c r="G19" s="7">
        <v>50733</v>
      </c>
      <c r="H19" s="9">
        <v>0.36</v>
      </c>
      <c r="I19" s="10">
        <v>6659</v>
      </c>
    </row>
    <row r="20" spans="2:9" x14ac:dyDescent="0.3">
      <c r="B20" s="6" t="s">
        <v>24</v>
      </c>
      <c r="C20" s="6" t="s">
        <v>23</v>
      </c>
      <c r="D20" s="8">
        <v>45086</v>
      </c>
      <c r="E20" s="6" t="s">
        <v>25</v>
      </c>
      <c r="F20" s="6" t="s">
        <v>10</v>
      </c>
      <c r="G20" s="7">
        <v>28565</v>
      </c>
      <c r="H20" s="9">
        <v>0.33</v>
      </c>
      <c r="I20" s="10">
        <v>5032</v>
      </c>
    </row>
    <row r="21" spans="2:9" x14ac:dyDescent="0.3">
      <c r="B21" s="6" t="s">
        <v>35</v>
      </c>
      <c r="C21" s="6" t="s">
        <v>17</v>
      </c>
      <c r="D21" s="8">
        <v>45152</v>
      </c>
      <c r="E21" s="6" t="s">
        <v>36</v>
      </c>
      <c r="F21" s="6" t="s">
        <v>52</v>
      </c>
      <c r="G21" s="7">
        <v>75624</v>
      </c>
      <c r="H21" s="9">
        <v>0.3</v>
      </c>
      <c r="I21" s="6">
        <v>681</v>
      </c>
    </row>
    <row r="22" spans="2:9" x14ac:dyDescent="0.3">
      <c r="B22" s="6" t="s">
        <v>42</v>
      </c>
      <c r="C22" s="6" t="s">
        <v>26</v>
      </c>
      <c r="D22" s="8">
        <v>45140</v>
      </c>
      <c r="E22" s="6" t="s">
        <v>43</v>
      </c>
      <c r="F22" s="6" t="s">
        <v>28</v>
      </c>
      <c r="G22" s="7">
        <v>82774</v>
      </c>
      <c r="H22" s="9">
        <v>0.22</v>
      </c>
      <c r="I22" s="10">
        <v>8936</v>
      </c>
    </row>
    <row r="23" spans="2:9" x14ac:dyDescent="0.3">
      <c r="B23" s="6" t="s">
        <v>33</v>
      </c>
      <c r="C23" s="6" t="s">
        <v>11</v>
      </c>
      <c r="D23" s="8">
        <v>45055</v>
      </c>
      <c r="E23" s="6" t="s">
        <v>25</v>
      </c>
      <c r="F23" s="6" t="s">
        <v>10</v>
      </c>
      <c r="G23" s="7">
        <v>62978</v>
      </c>
      <c r="H23" s="9">
        <v>0.21</v>
      </c>
      <c r="I23" s="10">
        <v>6602</v>
      </c>
    </row>
    <row r="24" spans="2:9" x14ac:dyDescent="0.3">
      <c r="B24" s="6" t="s">
        <v>39</v>
      </c>
      <c r="C24" s="6" t="s">
        <v>11</v>
      </c>
      <c r="D24" s="8">
        <v>44936</v>
      </c>
      <c r="E24" s="6" t="s">
        <v>15</v>
      </c>
      <c r="F24" s="6" t="s">
        <v>10</v>
      </c>
      <c r="G24" s="7">
        <v>38271</v>
      </c>
      <c r="H24" s="9">
        <v>0.15</v>
      </c>
      <c r="I24" s="10">
        <v>5206</v>
      </c>
    </row>
    <row r="25" spans="2:9" x14ac:dyDescent="0.3">
      <c r="B25" s="6" t="s">
        <v>37</v>
      </c>
      <c r="C25" s="6" t="s">
        <v>26</v>
      </c>
      <c r="D25" s="8">
        <v>45344</v>
      </c>
      <c r="E25" s="6" t="s">
        <v>22</v>
      </c>
      <c r="F25" s="6" t="s">
        <v>28</v>
      </c>
      <c r="G25" s="7">
        <v>76515</v>
      </c>
      <c r="H25" s="9">
        <v>0.12</v>
      </c>
      <c r="I25" s="10">
        <v>3885</v>
      </c>
    </row>
    <row r="26" spans="2:9" x14ac:dyDescent="0.3">
      <c r="G26" s="3"/>
    </row>
  </sheetData>
  <mergeCells count="13">
    <mergeCell ref="K14:L14"/>
    <mergeCell ref="N12:P12"/>
    <mergeCell ref="N14:P14"/>
    <mergeCell ref="B1:B2"/>
    <mergeCell ref="N4:P4"/>
    <mergeCell ref="K4:L4"/>
    <mergeCell ref="N6:P6"/>
    <mergeCell ref="K6:L6"/>
    <mergeCell ref="K8:L8"/>
    <mergeCell ref="N8:P8"/>
    <mergeCell ref="K10:L10"/>
    <mergeCell ref="N10:P10"/>
    <mergeCell ref="K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Math Functions</vt:lpstr>
      <vt:lpstr>Logical Functions</vt:lpstr>
      <vt:lpstr>Conditional Aggregation</vt:lpstr>
      <vt:lpstr>Text Functions</vt:lpstr>
      <vt:lpstr>DateTime Functions</vt:lpstr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Oge Efe-Ariawhe</cp:lastModifiedBy>
  <dcterms:created xsi:type="dcterms:W3CDTF">2024-10-26T03:27:48Z</dcterms:created>
  <dcterms:modified xsi:type="dcterms:W3CDTF">2024-12-03T06:12:19Z</dcterms:modified>
</cp:coreProperties>
</file>