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th.154\Downloads\"/>
    </mc:Choice>
  </mc:AlternateContent>
  <xr:revisionPtr revIDLastSave="0" documentId="13_ncr:1_{8E318DE2-A76D-4006-A611-EB5B8283A784}" xr6:coauthVersionLast="47" xr6:coauthVersionMax="47" xr10:uidLastSave="{00000000-0000-0000-0000-000000000000}"/>
  <bookViews>
    <workbookView xWindow="-28920" yWindow="-2730" windowWidth="29040" windowHeight="15840" activeTab="2" xr2:uid="{3F604CF1-FC84-401C-B68C-39B067341380}"/>
  </bookViews>
  <sheets>
    <sheet name="Glycine" sheetId="6" r:id="rId1"/>
    <sheet name="Butryic" sheetId="2" r:id="rId2"/>
    <sheet name="Glucose" sheetId="3" r:id="rId3"/>
    <sheet name="Histidin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6" l="1"/>
  <c r="E27" i="6"/>
  <c r="E28" i="6"/>
  <c r="E29" i="6"/>
  <c r="D26" i="6"/>
  <c r="D27" i="6"/>
  <c r="D28" i="6"/>
  <c r="D29" i="6"/>
  <c r="I29" i="6" s="1"/>
  <c r="C26" i="6"/>
  <c r="I26" i="6" s="1"/>
  <c r="C27" i="6"/>
  <c r="C28" i="6"/>
  <c r="C29" i="6"/>
  <c r="E25" i="6"/>
  <c r="D25" i="6"/>
  <c r="C25" i="6"/>
  <c r="I22" i="6"/>
  <c r="H22" i="6"/>
  <c r="B22" i="6"/>
  <c r="I21" i="6"/>
  <c r="H21" i="6"/>
  <c r="B21" i="6"/>
  <c r="I20" i="6"/>
  <c r="H20" i="6"/>
  <c r="B20" i="6" s="1"/>
  <c r="I19" i="6"/>
  <c r="H19" i="6"/>
  <c r="B19" i="6"/>
  <c r="I18" i="6"/>
  <c r="H18" i="6"/>
  <c r="B18" i="6"/>
  <c r="I17" i="6"/>
  <c r="H17" i="6"/>
  <c r="B17" i="6" s="1"/>
  <c r="I16" i="6"/>
  <c r="H16" i="6"/>
  <c r="B16" i="6" s="1"/>
  <c r="I15" i="6"/>
  <c r="H15" i="6"/>
  <c r="B15" i="6"/>
  <c r="I14" i="6"/>
  <c r="H14" i="6"/>
  <c r="B14" i="6"/>
  <c r="I13" i="6"/>
  <c r="H13" i="6"/>
  <c r="B13" i="6"/>
  <c r="I10" i="6"/>
  <c r="H10" i="6"/>
  <c r="I9" i="6"/>
  <c r="H9" i="6"/>
  <c r="I8" i="6"/>
  <c r="H8" i="6"/>
  <c r="I7" i="6"/>
  <c r="H7" i="6"/>
  <c r="I6" i="6"/>
  <c r="H6" i="6"/>
  <c r="I5" i="6"/>
  <c r="H5" i="6"/>
  <c r="I4" i="6"/>
  <c r="H4" i="6"/>
  <c r="I22" i="5"/>
  <c r="H22" i="5"/>
  <c r="B22" i="5"/>
  <c r="I21" i="5"/>
  <c r="H21" i="5"/>
  <c r="B21" i="5"/>
  <c r="I20" i="5"/>
  <c r="H20" i="5"/>
  <c r="B20" i="5" s="1"/>
  <c r="I19" i="5"/>
  <c r="H19" i="5"/>
  <c r="B19" i="5"/>
  <c r="I18" i="5"/>
  <c r="H18" i="5"/>
  <c r="B18" i="5"/>
  <c r="I17" i="5"/>
  <c r="H17" i="5"/>
  <c r="B17" i="5" s="1"/>
  <c r="I16" i="5"/>
  <c r="H16" i="5"/>
  <c r="B16" i="5" s="1"/>
  <c r="I15" i="5"/>
  <c r="H15" i="5"/>
  <c r="B15" i="5"/>
  <c r="I14" i="5"/>
  <c r="H14" i="5"/>
  <c r="B14" i="5"/>
  <c r="I13" i="5"/>
  <c r="H13" i="5"/>
  <c r="B13" i="5"/>
  <c r="I10" i="5"/>
  <c r="H10" i="5"/>
  <c r="I9" i="5"/>
  <c r="H9" i="5"/>
  <c r="I8" i="5"/>
  <c r="H8" i="5"/>
  <c r="I7" i="5"/>
  <c r="H7" i="5"/>
  <c r="I6" i="5"/>
  <c r="H6" i="5"/>
  <c r="I5" i="5"/>
  <c r="H5" i="5"/>
  <c r="I4" i="5"/>
  <c r="H4" i="5"/>
  <c r="E27" i="3"/>
  <c r="E28" i="3"/>
  <c r="E29" i="3"/>
  <c r="D28" i="3"/>
  <c r="D29" i="3"/>
  <c r="C28" i="3"/>
  <c r="I28" i="3" s="1"/>
  <c r="C29" i="3"/>
  <c r="I29" i="3" s="1"/>
  <c r="D27" i="3"/>
  <c r="C27" i="3"/>
  <c r="I27" i="3" s="1"/>
  <c r="B26" i="3"/>
  <c r="E26" i="3"/>
  <c r="D26" i="3"/>
  <c r="C26" i="3"/>
  <c r="E25" i="3"/>
  <c r="D25" i="3"/>
  <c r="C25" i="3"/>
  <c r="I25" i="3"/>
  <c r="H25" i="3"/>
  <c r="B25" i="3" s="1"/>
  <c r="I22" i="3"/>
  <c r="H22" i="3"/>
  <c r="B22" i="3"/>
  <c r="I21" i="3"/>
  <c r="H21" i="3"/>
  <c r="B21" i="3" s="1"/>
  <c r="I20" i="3"/>
  <c r="H20" i="3"/>
  <c r="B20" i="3"/>
  <c r="I19" i="3"/>
  <c r="H19" i="3"/>
  <c r="B19" i="3"/>
  <c r="I18" i="3"/>
  <c r="H18" i="3"/>
  <c r="B18" i="3" s="1"/>
  <c r="I17" i="3"/>
  <c r="H17" i="3"/>
  <c r="B17" i="3"/>
  <c r="I16" i="3"/>
  <c r="H16" i="3"/>
  <c r="B16" i="3"/>
  <c r="I15" i="3"/>
  <c r="H15" i="3"/>
  <c r="B15" i="3" s="1"/>
  <c r="I14" i="3"/>
  <c r="H14" i="3"/>
  <c r="B14" i="3"/>
  <c r="I13" i="3"/>
  <c r="H13" i="3"/>
  <c r="B13" i="3" s="1"/>
  <c r="I10" i="3"/>
  <c r="H10" i="3"/>
  <c r="I9" i="3"/>
  <c r="H9" i="3"/>
  <c r="I8" i="3"/>
  <c r="H8" i="3"/>
  <c r="I7" i="3"/>
  <c r="H7" i="3"/>
  <c r="I6" i="3"/>
  <c r="H6" i="3"/>
  <c r="I5" i="3"/>
  <c r="H5" i="3"/>
  <c r="I4" i="3"/>
  <c r="H4" i="3"/>
  <c r="H29" i="6" l="1"/>
  <c r="B29" i="6" s="1"/>
  <c r="I28" i="6"/>
  <c r="H28" i="6"/>
  <c r="B28" i="6" s="1"/>
  <c r="I27" i="6"/>
  <c r="H27" i="6"/>
  <c r="B27" i="6" s="1"/>
  <c r="H26" i="6"/>
  <c r="B26" i="6" s="1"/>
  <c r="I25" i="6"/>
  <c r="H25" i="6"/>
  <c r="B25" i="6" s="1"/>
  <c r="H29" i="3"/>
  <c r="B29" i="3" s="1"/>
  <c r="H28" i="3"/>
  <c r="B28" i="3" s="1"/>
  <c r="H27" i="3"/>
  <c r="B27" i="3" s="1"/>
  <c r="I26" i="3"/>
  <c r="H26" i="3"/>
  <c r="K45" i="2"/>
  <c r="H45" i="2"/>
  <c r="E45" i="2"/>
  <c r="O45" i="2" s="1"/>
  <c r="B45" i="2" s="1"/>
  <c r="K44" i="2"/>
  <c r="H44" i="2"/>
  <c r="E44" i="2"/>
  <c r="K43" i="2"/>
  <c r="H43" i="2"/>
  <c r="E43" i="2"/>
  <c r="O43" i="2" s="1"/>
  <c r="B43" i="2" s="1"/>
  <c r="K42" i="2"/>
  <c r="H42" i="2"/>
  <c r="E42" i="2"/>
  <c r="K41" i="2"/>
  <c r="H41" i="2"/>
  <c r="E41" i="2"/>
  <c r="O41" i="2" s="1"/>
  <c r="B41" i="2" s="1"/>
  <c r="N38" i="2"/>
  <c r="O38" i="2" s="1"/>
  <c r="B38" i="2" s="1"/>
  <c r="K38" i="2"/>
  <c r="H38" i="2"/>
  <c r="E38" i="2"/>
  <c r="O37" i="2"/>
  <c r="B37" i="2" s="1"/>
  <c r="N37" i="2"/>
  <c r="K37" i="2"/>
  <c r="H37" i="2"/>
  <c r="E37" i="2"/>
  <c r="N36" i="2"/>
  <c r="O36" i="2" s="1"/>
  <c r="B36" i="2" s="1"/>
  <c r="K36" i="2"/>
  <c r="H36" i="2"/>
  <c r="E36" i="2"/>
  <c r="N35" i="2"/>
  <c r="K35" i="2"/>
  <c r="O35" i="2" s="1"/>
  <c r="B35" i="2" s="1"/>
  <c r="H35" i="2"/>
  <c r="E35" i="2"/>
  <c r="N34" i="2"/>
  <c r="O34" i="2" s="1"/>
  <c r="B34" i="2" s="1"/>
  <c r="K34" i="2"/>
  <c r="H34" i="2"/>
  <c r="E34" i="2"/>
  <c r="O33" i="2"/>
  <c r="B33" i="2" s="1"/>
  <c r="N33" i="2"/>
  <c r="K33" i="2"/>
  <c r="H33" i="2"/>
  <c r="E33" i="2"/>
  <c r="N32" i="2"/>
  <c r="O32" i="2" s="1"/>
  <c r="B32" i="2" s="1"/>
  <c r="K32" i="2"/>
  <c r="H32" i="2"/>
  <c r="E32" i="2"/>
  <c r="N31" i="2"/>
  <c r="K31" i="2"/>
  <c r="O31" i="2" s="1"/>
  <c r="B31" i="2" s="1"/>
  <c r="H31" i="2"/>
  <c r="E31" i="2"/>
  <c r="N30" i="2"/>
  <c r="O30" i="2" s="1"/>
  <c r="B30" i="2" s="1"/>
  <c r="K30" i="2"/>
  <c r="H30" i="2"/>
  <c r="E30" i="2"/>
  <c r="T29" i="2" a="1"/>
  <c r="T34" i="2" s="1"/>
  <c r="N29" i="2"/>
  <c r="O29" i="2" s="1"/>
  <c r="B29" i="2" s="1"/>
  <c r="K29" i="2"/>
  <c r="H29" i="2"/>
  <c r="E29" i="2"/>
  <c r="K10" i="2"/>
  <c r="J10" i="2"/>
  <c r="I10" i="2"/>
  <c r="L10" i="2" s="1"/>
  <c r="M9" i="2"/>
  <c r="K9" i="2"/>
  <c r="J9" i="2"/>
  <c r="I9" i="2"/>
  <c r="L9" i="2" s="1"/>
  <c r="M8" i="2"/>
  <c r="K8" i="2"/>
  <c r="J8" i="2"/>
  <c r="L8" i="2" s="1"/>
  <c r="I8" i="2"/>
  <c r="K7" i="2"/>
  <c r="J7" i="2"/>
  <c r="I7" i="2"/>
  <c r="M7" i="2" s="1"/>
  <c r="M6" i="2"/>
  <c r="L6" i="2"/>
  <c r="K6" i="2"/>
  <c r="J6" i="2"/>
  <c r="I6" i="2"/>
  <c r="K5" i="2"/>
  <c r="J5" i="2"/>
  <c r="I5" i="2"/>
  <c r="M5" i="2" s="1"/>
  <c r="M4" i="2"/>
  <c r="K4" i="2"/>
  <c r="J4" i="2"/>
  <c r="I4" i="2"/>
  <c r="L4" i="2" s="1"/>
  <c r="O44" i="2" l="1"/>
  <c r="B44" i="2" s="1"/>
  <c r="O42" i="2"/>
  <c r="B42" i="2" s="1"/>
  <c r="T32" i="2"/>
  <c r="U32" i="2"/>
  <c r="T31" i="2"/>
  <c r="U31" i="2"/>
  <c r="L5" i="2"/>
  <c r="L7" i="2"/>
  <c r="M10" i="2"/>
  <c r="T29" i="2"/>
  <c r="T33" i="2"/>
  <c r="U30" i="2"/>
  <c r="U34" i="2"/>
  <c r="U29" i="2"/>
  <c r="U33" i="2"/>
  <c r="T30" i="2"/>
</calcChain>
</file>

<file path=xl/sharedStrings.xml><?xml version="1.0" encoding="utf-8"?>
<sst xmlns="http://schemas.openxmlformats.org/spreadsheetml/2006/main" count="181" uniqueCount="64">
  <si>
    <t>conc (mM)</t>
  </si>
  <si>
    <t>A1</t>
  </si>
  <si>
    <t>IS1</t>
  </si>
  <si>
    <t>A2</t>
  </si>
  <si>
    <t>IS2</t>
  </si>
  <si>
    <t>A3</t>
  </si>
  <si>
    <t>IS3</t>
  </si>
  <si>
    <t>A/IS1</t>
  </si>
  <si>
    <t>A/IS2</t>
  </si>
  <si>
    <t>A/IS3</t>
  </si>
  <si>
    <t>A/IS avg</t>
  </si>
  <si>
    <t>stdev</t>
  </si>
  <si>
    <t>equation</t>
  </si>
  <si>
    <t>y=</t>
  </si>
  <si>
    <t>x</t>
  </si>
  <si>
    <t>LINEST</t>
  </si>
  <si>
    <t>Field Sample</t>
  </si>
  <si>
    <t>Conc calc</t>
  </si>
  <si>
    <t>A T1</t>
  </si>
  <si>
    <t>IS T1</t>
  </si>
  <si>
    <t>A/IS T1</t>
  </si>
  <si>
    <t>A T2</t>
  </si>
  <si>
    <t>IS T2</t>
  </si>
  <si>
    <t>A/IS T2</t>
  </si>
  <si>
    <t>A T3</t>
  </si>
  <si>
    <t>IS T3</t>
  </si>
  <si>
    <t>A/IS T3</t>
  </si>
  <si>
    <t>A T4</t>
  </si>
  <si>
    <t>IS T4</t>
  </si>
  <si>
    <t>A/IS T4</t>
  </si>
  <si>
    <t>avg</t>
  </si>
  <si>
    <t>X</t>
  </si>
  <si>
    <t>Y</t>
  </si>
  <si>
    <t>f_a6</t>
  </si>
  <si>
    <t>f_b6</t>
  </si>
  <si>
    <t>f_c6</t>
  </si>
  <si>
    <t>f_d6</t>
  </si>
  <si>
    <t>f_e6</t>
  </si>
  <si>
    <t>f_f6</t>
  </si>
  <si>
    <t>f_g6</t>
  </si>
  <si>
    <t>f_h6</t>
  </si>
  <si>
    <t>f_i6</t>
  </si>
  <si>
    <t>f_j6</t>
  </si>
  <si>
    <t>Spiked Sample</t>
  </si>
  <si>
    <t>Conc Calc</t>
  </si>
  <si>
    <t>f_b8</t>
  </si>
  <si>
    <t>f_c9</t>
  </si>
  <si>
    <t>f_d10</t>
  </si>
  <si>
    <t>f_f10</t>
  </si>
  <si>
    <t>f_g9</t>
  </si>
  <si>
    <t>conc</t>
  </si>
  <si>
    <t>t1</t>
  </si>
  <si>
    <t>t2</t>
  </si>
  <si>
    <t>t3</t>
  </si>
  <si>
    <t>t4</t>
  </si>
  <si>
    <t>t5</t>
  </si>
  <si>
    <t>std</t>
  </si>
  <si>
    <t>conc mM</t>
  </si>
  <si>
    <t>FS</t>
  </si>
  <si>
    <t>x=(y-0.0091)/0.0294</t>
  </si>
  <si>
    <t>avg y</t>
  </si>
  <si>
    <t>std y</t>
  </si>
  <si>
    <t>x=(y+2.7174)/0.4925</t>
  </si>
  <si>
    <t>x=(y-15857)/956.23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</si>
</sst>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1" fontId="3" fillId="0" borderId="0" xfId="0" applyNumberFormat="1" applyFont="1"/>
    <xf numFmtId="11" fontId="0" fillId="0" borderId="0" xfId="0" applyNumberFormat="1"/>
    <xf numFmtId="0" fontId="2" fillId="0" borderId="0" xfId="0" applyFont="1"/>
    <xf numFmtId="0" fontId="4" fillId="0" borderId="0" xfId="0" applyFont="1"/>
    <xf numFmtId="11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Glycine!$B$4:$B$10</c:f>
              <c:numCache>
                <c:formatCode>General</c:formatCode>
                <c:ptCount val="7"/>
                <c:pt idx="0">
                  <c:v>19</c:v>
                </c:pt>
                <c:pt idx="1">
                  <c:v>27</c:v>
                </c:pt>
                <c:pt idx="2">
                  <c:v>43</c:v>
                </c:pt>
                <c:pt idx="3">
                  <c:v>57</c:v>
                </c:pt>
                <c:pt idx="4">
                  <c:v>60</c:v>
                </c:pt>
                <c:pt idx="5">
                  <c:v>76</c:v>
                </c:pt>
                <c:pt idx="6">
                  <c:v>100</c:v>
                </c:pt>
              </c:numCache>
            </c:numRef>
          </c:xVal>
          <c:yVal>
            <c:numRef>
              <c:f>Glycine!$C$4:$C$10</c:f>
              <c:numCache>
                <c:formatCode>0.00E+00</c:formatCode>
                <c:ptCount val="7"/>
                <c:pt idx="0">
                  <c:v>7</c:v>
                </c:pt>
                <c:pt idx="1">
                  <c:v>11.6</c:v>
                </c:pt>
                <c:pt idx="2">
                  <c:v>19.5</c:v>
                </c:pt>
                <c:pt idx="3">
                  <c:v>25</c:v>
                </c:pt>
                <c:pt idx="4">
                  <c:v>25.4</c:v>
                </c:pt>
                <c:pt idx="5">
                  <c:v>33.200000000000003</c:v>
                </c:pt>
                <c:pt idx="6">
                  <c:v>45.8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C2-4F6D-BBC1-72BD9D05DC83}"/>
            </c:ext>
          </c:extLst>
        </c:ser>
        <c:ser>
          <c:idx val="1"/>
          <c:order val="1"/>
          <c:tx>
            <c:v>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Glycine!$B$4:$B$10</c:f>
              <c:numCache>
                <c:formatCode>General</c:formatCode>
                <c:ptCount val="7"/>
                <c:pt idx="0">
                  <c:v>19</c:v>
                </c:pt>
                <c:pt idx="1">
                  <c:v>27</c:v>
                </c:pt>
                <c:pt idx="2">
                  <c:v>43</c:v>
                </c:pt>
                <c:pt idx="3">
                  <c:v>57</c:v>
                </c:pt>
                <c:pt idx="4">
                  <c:v>60</c:v>
                </c:pt>
                <c:pt idx="5">
                  <c:v>76</c:v>
                </c:pt>
                <c:pt idx="6">
                  <c:v>100</c:v>
                </c:pt>
              </c:numCache>
            </c:numRef>
          </c:xVal>
          <c:yVal>
            <c:numRef>
              <c:f>Glycine!$D$4:$D$10</c:f>
              <c:numCache>
                <c:formatCode>0.00E+00</c:formatCode>
                <c:ptCount val="7"/>
                <c:pt idx="0">
                  <c:v>7.1</c:v>
                </c:pt>
                <c:pt idx="1">
                  <c:v>11.8</c:v>
                </c:pt>
                <c:pt idx="2">
                  <c:v>20</c:v>
                </c:pt>
                <c:pt idx="3">
                  <c:v>23.6</c:v>
                </c:pt>
                <c:pt idx="4">
                  <c:v>25.9</c:v>
                </c:pt>
                <c:pt idx="5">
                  <c:v>33.9</c:v>
                </c:pt>
                <c:pt idx="6">
                  <c:v>45.1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C2-4F6D-BBC1-72BD9D05DC83}"/>
            </c:ext>
          </c:extLst>
        </c:ser>
        <c:ser>
          <c:idx val="2"/>
          <c:order val="2"/>
          <c:tx>
            <c:v>t3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Glycine!$B$4:$B$10</c:f>
              <c:numCache>
                <c:formatCode>General</c:formatCode>
                <c:ptCount val="7"/>
                <c:pt idx="0">
                  <c:v>19</c:v>
                </c:pt>
                <c:pt idx="1">
                  <c:v>27</c:v>
                </c:pt>
                <c:pt idx="2">
                  <c:v>43</c:v>
                </c:pt>
                <c:pt idx="3">
                  <c:v>57</c:v>
                </c:pt>
                <c:pt idx="4">
                  <c:v>60</c:v>
                </c:pt>
                <c:pt idx="5">
                  <c:v>76</c:v>
                </c:pt>
                <c:pt idx="6">
                  <c:v>100</c:v>
                </c:pt>
              </c:numCache>
            </c:numRef>
          </c:xVal>
          <c:yVal>
            <c:numRef>
              <c:f>Glycine!$E$4:$E$10</c:f>
              <c:numCache>
                <c:formatCode>0.00E+00</c:formatCode>
                <c:ptCount val="7"/>
                <c:pt idx="0">
                  <c:v>7.09</c:v>
                </c:pt>
                <c:pt idx="1">
                  <c:v>11.2</c:v>
                </c:pt>
                <c:pt idx="2">
                  <c:v>18.600000000000001</c:v>
                </c:pt>
                <c:pt idx="3">
                  <c:v>24.3</c:v>
                </c:pt>
                <c:pt idx="4">
                  <c:v>25.9</c:v>
                </c:pt>
                <c:pt idx="5">
                  <c:v>39.299999999999997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6C2-4F6D-BBC1-72BD9D05DC83}"/>
            </c:ext>
          </c:extLst>
        </c:ser>
        <c:ser>
          <c:idx val="3"/>
          <c:order val="3"/>
          <c:tx>
            <c:v>t4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Glycine!$B$4:$B$10</c:f>
              <c:numCache>
                <c:formatCode>General</c:formatCode>
                <c:ptCount val="7"/>
                <c:pt idx="0">
                  <c:v>19</c:v>
                </c:pt>
                <c:pt idx="1">
                  <c:v>27</c:v>
                </c:pt>
                <c:pt idx="2">
                  <c:v>43</c:v>
                </c:pt>
                <c:pt idx="3">
                  <c:v>57</c:v>
                </c:pt>
                <c:pt idx="4">
                  <c:v>60</c:v>
                </c:pt>
                <c:pt idx="5">
                  <c:v>76</c:v>
                </c:pt>
                <c:pt idx="6">
                  <c:v>100</c:v>
                </c:pt>
              </c:numCache>
            </c:numRef>
          </c:xVal>
          <c:yVal>
            <c:numRef>
              <c:f>Glycine!$F$4:$F$10</c:f>
              <c:numCache>
                <c:formatCode>0.00E+00</c:formatCode>
                <c:ptCount val="7"/>
                <c:pt idx="0">
                  <c:v>7.02</c:v>
                </c:pt>
                <c:pt idx="1">
                  <c:v>10.9</c:v>
                </c:pt>
                <c:pt idx="2">
                  <c:v>18.7</c:v>
                </c:pt>
                <c:pt idx="3">
                  <c:v>24.8</c:v>
                </c:pt>
                <c:pt idx="4">
                  <c:v>26.1</c:v>
                </c:pt>
                <c:pt idx="5">
                  <c:v>33</c:v>
                </c:pt>
                <c:pt idx="6">
                  <c:v>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C2-4F6D-BBC1-72BD9D05DC83}"/>
            </c:ext>
          </c:extLst>
        </c:ser>
        <c:ser>
          <c:idx val="4"/>
          <c:order val="4"/>
          <c:tx>
            <c:v>t5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Glycine!$B$4:$B$10</c:f>
              <c:numCache>
                <c:formatCode>General</c:formatCode>
                <c:ptCount val="7"/>
                <c:pt idx="0">
                  <c:v>19</c:v>
                </c:pt>
                <c:pt idx="1">
                  <c:v>27</c:v>
                </c:pt>
                <c:pt idx="2">
                  <c:v>43</c:v>
                </c:pt>
                <c:pt idx="3">
                  <c:v>57</c:v>
                </c:pt>
                <c:pt idx="4">
                  <c:v>60</c:v>
                </c:pt>
                <c:pt idx="5">
                  <c:v>76</c:v>
                </c:pt>
                <c:pt idx="6">
                  <c:v>100</c:v>
                </c:pt>
              </c:numCache>
            </c:numRef>
          </c:xVal>
          <c:yVal>
            <c:numRef>
              <c:f>Glycine!$G$4:$G$10</c:f>
              <c:numCache>
                <c:formatCode>0.00E+00</c:formatCode>
                <c:ptCount val="7"/>
                <c:pt idx="0">
                  <c:v>6.67</c:v>
                </c:pt>
                <c:pt idx="1">
                  <c:v>9.6999999999999993</c:v>
                </c:pt>
                <c:pt idx="2">
                  <c:v>18.5</c:v>
                </c:pt>
                <c:pt idx="3">
                  <c:v>23.4</c:v>
                </c:pt>
                <c:pt idx="4">
                  <c:v>25.8</c:v>
                </c:pt>
                <c:pt idx="5">
                  <c:v>32.9</c:v>
                </c:pt>
                <c:pt idx="6">
                  <c:v>50.2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C2-4F6D-BBC1-72BD9D05DC83}"/>
            </c:ext>
          </c:extLst>
        </c:ser>
        <c:ser>
          <c:idx val="5"/>
          <c:order val="5"/>
          <c:tx>
            <c:v>avg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960804349790062"/>
                  <c:y val="-1.209629261280354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Glycine!$B$4:$B$10</c:f>
              <c:numCache>
                <c:formatCode>General</c:formatCode>
                <c:ptCount val="7"/>
                <c:pt idx="0">
                  <c:v>19</c:v>
                </c:pt>
                <c:pt idx="1">
                  <c:v>27</c:v>
                </c:pt>
                <c:pt idx="2">
                  <c:v>43</c:v>
                </c:pt>
                <c:pt idx="3">
                  <c:v>57</c:v>
                </c:pt>
                <c:pt idx="4">
                  <c:v>60</c:v>
                </c:pt>
                <c:pt idx="5">
                  <c:v>76</c:v>
                </c:pt>
                <c:pt idx="6">
                  <c:v>100</c:v>
                </c:pt>
              </c:numCache>
            </c:numRef>
          </c:xVal>
          <c:yVal>
            <c:numRef>
              <c:f>Glycine!$H$4:$H$10</c:f>
              <c:numCache>
                <c:formatCode>0.00E+00</c:formatCode>
                <c:ptCount val="7"/>
                <c:pt idx="0">
                  <c:v>6.9759999999999991</c:v>
                </c:pt>
                <c:pt idx="1">
                  <c:v>11.039999999999997</c:v>
                </c:pt>
                <c:pt idx="2">
                  <c:v>19.059999999999999</c:v>
                </c:pt>
                <c:pt idx="3">
                  <c:v>24.22</c:v>
                </c:pt>
                <c:pt idx="4">
                  <c:v>25.82</c:v>
                </c:pt>
                <c:pt idx="5">
                  <c:v>34.459999999999994</c:v>
                </c:pt>
                <c:pt idx="6">
                  <c:v>47.525000000000006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6C2-4F6D-BBC1-72BD9D05DC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358336"/>
        <c:axId val="487827952"/>
      </c:scatterChart>
      <c:valAx>
        <c:axId val="100135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827952"/>
        <c:crosses val="autoZero"/>
        <c:crossBetween val="midCat"/>
      </c:valAx>
      <c:valAx>
        <c:axId val="4878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35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66925074479021"/>
                  <c:y val="-1.103019182331584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Glycine!$I$4:$I$10</c:f>
                <c:numCache>
                  <c:formatCode>General</c:formatCode>
                  <c:ptCount val="7"/>
                  <c:pt idx="0">
                    <c:v>0.17643695757975417</c:v>
                  </c:pt>
                  <c:pt idx="1">
                    <c:v>0.82643814045577568</c:v>
                  </c:pt>
                  <c:pt idx="2">
                    <c:v>0.65802735505448384</c:v>
                  </c:pt>
                  <c:pt idx="3">
                    <c:v>0.70851958335673437</c:v>
                  </c:pt>
                  <c:pt idx="4">
                    <c:v>0.25884358211089642</c:v>
                  </c:pt>
                  <c:pt idx="5">
                    <c:v>2.7336788399517586</c:v>
                  </c:pt>
                  <c:pt idx="6">
                    <c:v>2.4622144504490269</c:v>
                  </c:pt>
                </c:numCache>
              </c:numRef>
            </c:plus>
            <c:minus>
              <c:numRef>
                <c:f>Glycine!$I$4:$I$10</c:f>
                <c:numCache>
                  <c:formatCode>General</c:formatCode>
                  <c:ptCount val="7"/>
                  <c:pt idx="0">
                    <c:v>0.17643695757975417</c:v>
                  </c:pt>
                  <c:pt idx="1">
                    <c:v>0.82643814045577568</c:v>
                  </c:pt>
                  <c:pt idx="2">
                    <c:v>0.65802735505448384</c:v>
                  </c:pt>
                  <c:pt idx="3">
                    <c:v>0.70851958335673437</c:v>
                  </c:pt>
                  <c:pt idx="4">
                    <c:v>0.25884358211089642</c:v>
                  </c:pt>
                  <c:pt idx="5">
                    <c:v>2.7336788399517586</c:v>
                  </c:pt>
                  <c:pt idx="6">
                    <c:v>2.4622144504490269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Glycine!$B$4:$B$10</c:f>
              <c:numCache>
                <c:formatCode>General</c:formatCode>
                <c:ptCount val="7"/>
                <c:pt idx="0">
                  <c:v>19</c:v>
                </c:pt>
                <c:pt idx="1">
                  <c:v>27</c:v>
                </c:pt>
                <c:pt idx="2">
                  <c:v>43</c:v>
                </c:pt>
                <c:pt idx="3">
                  <c:v>57</c:v>
                </c:pt>
                <c:pt idx="4">
                  <c:v>60</c:v>
                </c:pt>
                <c:pt idx="5">
                  <c:v>76</c:v>
                </c:pt>
                <c:pt idx="6">
                  <c:v>100</c:v>
                </c:pt>
              </c:numCache>
            </c:numRef>
          </c:xVal>
          <c:yVal>
            <c:numRef>
              <c:f>Glycine!$H$4:$H$10</c:f>
              <c:numCache>
                <c:formatCode>0.00E+00</c:formatCode>
                <c:ptCount val="7"/>
                <c:pt idx="0">
                  <c:v>6.9759999999999991</c:v>
                </c:pt>
                <c:pt idx="1">
                  <c:v>11.039999999999997</c:v>
                </c:pt>
                <c:pt idx="2">
                  <c:v>19.059999999999999</c:v>
                </c:pt>
                <c:pt idx="3">
                  <c:v>24.22</c:v>
                </c:pt>
                <c:pt idx="4">
                  <c:v>25.82</c:v>
                </c:pt>
                <c:pt idx="5">
                  <c:v>34.459999999999994</c:v>
                </c:pt>
                <c:pt idx="6">
                  <c:v>47.525000000000006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99F-4C4A-9EA8-0FC2DD3DCA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27087"/>
        <c:axId val="669069487"/>
      </c:scatterChart>
      <c:valAx>
        <c:axId val="157127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Concentration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069487"/>
        <c:crosses val="autoZero"/>
        <c:crossBetween val="midCat"/>
        <c:minorUnit val="5"/>
      </c:valAx>
      <c:valAx>
        <c:axId val="669069487"/>
        <c:scaling>
          <c:orientation val="minMax"/>
          <c:max val="6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A/IS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E+0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27087"/>
        <c:crosses val="autoZero"/>
        <c:crossBetween val="midCat"/>
        <c:majorUnit val="10"/>
        <c:minorUnit val="5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calibrant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FF0000"/>
              </a:solidFill>
              <a:ln w="317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158220738805385"/>
                  <c:y val="-2.98664182829396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Butryic!$M$4:$M$10</c:f>
                <c:numCache>
                  <c:formatCode>General</c:formatCode>
                  <c:ptCount val="7"/>
                  <c:pt idx="0">
                    <c:v>7.1530281487926237E-3</c:v>
                  </c:pt>
                  <c:pt idx="1">
                    <c:v>5.668749039490972E-3</c:v>
                  </c:pt>
                  <c:pt idx="2">
                    <c:v>1.0019523462379909E-2</c:v>
                  </c:pt>
                  <c:pt idx="3">
                    <c:v>5.2444398997661262E-2</c:v>
                  </c:pt>
                  <c:pt idx="4">
                    <c:v>1.4692995280125845E-2</c:v>
                  </c:pt>
                  <c:pt idx="5">
                    <c:v>2.5556717533862031E-2</c:v>
                  </c:pt>
                  <c:pt idx="6">
                    <c:v>1.0619739865312812E-2</c:v>
                  </c:pt>
                </c:numCache>
              </c:numRef>
            </c:plus>
            <c:minus>
              <c:numRef>
                <c:f>Butryic!$M$4:$M$10</c:f>
                <c:numCache>
                  <c:formatCode>General</c:formatCode>
                  <c:ptCount val="7"/>
                  <c:pt idx="0">
                    <c:v>7.1530281487926237E-3</c:v>
                  </c:pt>
                  <c:pt idx="1">
                    <c:v>5.668749039490972E-3</c:v>
                  </c:pt>
                  <c:pt idx="2">
                    <c:v>1.0019523462379909E-2</c:v>
                  </c:pt>
                  <c:pt idx="3">
                    <c:v>5.2444398997661262E-2</c:v>
                  </c:pt>
                  <c:pt idx="4">
                    <c:v>1.4692995280125845E-2</c:v>
                  </c:pt>
                  <c:pt idx="5">
                    <c:v>2.5556717533862031E-2</c:v>
                  </c:pt>
                  <c:pt idx="6">
                    <c:v>1.0619739865312812E-2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Butryic!$B$4:$B$10</c:f>
              <c:numCache>
                <c:formatCode>General</c:formatCode>
                <c:ptCount val="7"/>
                <c:pt idx="0">
                  <c:v>16</c:v>
                </c:pt>
                <c:pt idx="1">
                  <c:v>24</c:v>
                </c:pt>
                <c:pt idx="2">
                  <c:v>44</c:v>
                </c:pt>
                <c:pt idx="3">
                  <c:v>52</c:v>
                </c:pt>
                <c:pt idx="4">
                  <c:v>60</c:v>
                </c:pt>
                <c:pt idx="5">
                  <c:v>75</c:v>
                </c:pt>
                <c:pt idx="6">
                  <c:v>87</c:v>
                </c:pt>
              </c:numCache>
            </c:numRef>
          </c:xVal>
          <c:yVal>
            <c:numRef>
              <c:f>Butryic!$L$4:$L$10</c:f>
              <c:numCache>
                <c:formatCode>0.00E+00</c:formatCode>
                <c:ptCount val="7"/>
                <c:pt idx="0">
                  <c:v>1.0188944504355415E-2</c:v>
                </c:pt>
                <c:pt idx="1">
                  <c:v>9.0564073466986084E-2</c:v>
                </c:pt>
                <c:pt idx="2">
                  <c:v>0.35093984318264737</c:v>
                </c:pt>
                <c:pt idx="3">
                  <c:v>0.5030787878787879</c:v>
                </c:pt>
                <c:pt idx="4">
                  <c:v>0.66276079042508185</c:v>
                </c:pt>
                <c:pt idx="5">
                  <c:v>0.91433790516256386</c:v>
                </c:pt>
                <c:pt idx="6">
                  <c:v>1.1428342022388149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59-471E-A236-F610CC37B995}"/>
            </c:ext>
          </c:extLst>
        </c:ser>
        <c:ser>
          <c:idx val="1"/>
          <c:order val="1"/>
          <c:tx>
            <c:v>field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rgbClr val="00B050"/>
              </a:solidFill>
              <a:ln w="3175">
                <a:solidFill>
                  <a:srgbClr val="00B050"/>
                </a:solidFill>
              </a:ln>
              <a:effectLst/>
            </c:spPr>
          </c:marker>
          <c:xVal>
            <c:numRef>
              <c:f>Butryic!$B$29:$B$38</c:f>
              <c:numCache>
                <c:formatCode>General</c:formatCode>
                <c:ptCount val="10"/>
                <c:pt idx="0">
                  <c:v>26.809085694739785</c:v>
                </c:pt>
                <c:pt idx="1">
                  <c:v>22.230109095168842</c:v>
                </c:pt>
                <c:pt idx="2">
                  <c:v>26.262184886056762</c:v>
                </c:pt>
                <c:pt idx="3">
                  <c:v>21.821588455975558</c:v>
                </c:pt>
                <c:pt idx="4">
                  <c:v>48.107485283079399</c:v>
                </c:pt>
                <c:pt idx="5">
                  <c:v>25.909157548012754</c:v>
                </c:pt>
                <c:pt idx="6">
                  <c:v>23.305203205984469</c:v>
                </c:pt>
                <c:pt idx="7">
                  <c:v>21.715869417477077</c:v>
                </c:pt>
                <c:pt idx="8">
                  <c:v>24.818932249060826</c:v>
                </c:pt>
                <c:pt idx="9">
                  <c:v>21.919713177750189</c:v>
                </c:pt>
              </c:numCache>
            </c:numRef>
          </c:xVal>
          <c:yVal>
            <c:numRef>
              <c:f>Butryic!$O$29:$O$38</c:f>
              <c:numCache>
                <c:formatCode>0.00E+00</c:formatCode>
                <c:ptCount val="10"/>
                <c:pt idx="0">
                  <c:v>0.13232627968531052</c:v>
                </c:pt>
                <c:pt idx="1">
                  <c:v>5.8604756432218366E-2</c:v>
                </c:pt>
                <c:pt idx="2">
                  <c:v>0.12352117666551381</c:v>
                </c:pt>
                <c:pt idx="3">
                  <c:v>5.2027574141206442E-2</c:v>
                </c:pt>
                <c:pt idx="4">
                  <c:v>0.47523051305757824</c:v>
                </c:pt>
                <c:pt idx="5">
                  <c:v>0.11783743652300534</c:v>
                </c:pt>
                <c:pt idx="6">
                  <c:v>7.5913771616349907E-2</c:v>
                </c:pt>
                <c:pt idx="7">
                  <c:v>5.0325497621380895E-2</c:v>
                </c:pt>
                <c:pt idx="8">
                  <c:v>0.10028480920987924</c:v>
                </c:pt>
                <c:pt idx="9">
                  <c:v>5.3607382161778024E-2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59-471E-A236-F610CC37B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4206351"/>
        <c:axId val="828033247"/>
      </c:scatterChart>
      <c:valAx>
        <c:axId val="1024206351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8033247"/>
        <c:crosses val="autoZero"/>
        <c:crossBetween val="midCat"/>
      </c:valAx>
      <c:valAx>
        <c:axId val="828033247"/>
        <c:scaling>
          <c:orientation val="minMax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20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66925074479021"/>
                  <c:y val="-1.103019182331584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Butryic!$M$4:$M$10</c:f>
                <c:numCache>
                  <c:formatCode>General</c:formatCode>
                  <c:ptCount val="7"/>
                  <c:pt idx="0">
                    <c:v>7.1530281487926237E-3</c:v>
                  </c:pt>
                  <c:pt idx="1">
                    <c:v>5.668749039490972E-3</c:v>
                  </c:pt>
                  <c:pt idx="2">
                    <c:v>1.0019523462379909E-2</c:v>
                  </c:pt>
                  <c:pt idx="3">
                    <c:v>5.2444398997661262E-2</c:v>
                  </c:pt>
                  <c:pt idx="4">
                    <c:v>1.4692995280125845E-2</c:v>
                  </c:pt>
                  <c:pt idx="5">
                    <c:v>2.5556717533862031E-2</c:v>
                  </c:pt>
                  <c:pt idx="6">
                    <c:v>1.0619739865312812E-2</c:v>
                  </c:pt>
                </c:numCache>
              </c:numRef>
            </c:plus>
            <c:minus>
              <c:numRef>
                <c:f>Butryic!$M$4:$M$10</c:f>
                <c:numCache>
                  <c:formatCode>General</c:formatCode>
                  <c:ptCount val="7"/>
                  <c:pt idx="0">
                    <c:v>7.1530281487926237E-3</c:v>
                  </c:pt>
                  <c:pt idx="1">
                    <c:v>5.668749039490972E-3</c:v>
                  </c:pt>
                  <c:pt idx="2">
                    <c:v>1.0019523462379909E-2</c:v>
                  </c:pt>
                  <c:pt idx="3">
                    <c:v>5.2444398997661262E-2</c:v>
                  </c:pt>
                  <c:pt idx="4">
                    <c:v>1.4692995280125845E-2</c:v>
                  </c:pt>
                  <c:pt idx="5">
                    <c:v>2.5556717533862031E-2</c:v>
                  </c:pt>
                  <c:pt idx="6">
                    <c:v>1.0619739865312812E-2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Butryic!$B$4:$B$10</c:f>
              <c:numCache>
                <c:formatCode>General</c:formatCode>
                <c:ptCount val="7"/>
                <c:pt idx="0">
                  <c:v>16</c:v>
                </c:pt>
                <c:pt idx="1">
                  <c:v>24</c:v>
                </c:pt>
                <c:pt idx="2">
                  <c:v>44</c:v>
                </c:pt>
                <c:pt idx="3">
                  <c:v>52</c:v>
                </c:pt>
                <c:pt idx="4">
                  <c:v>60</c:v>
                </c:pt>
                <c:pt idx="5">
                  <c:v>75</c:v>
                </c:pt>
                <c:pt idx="6">
                  <c:v>87</c:v>
                </c:pt>
              </c:numCache>
            </c:numRef>
          </c:xVal>
          <c:yVal>
            <c:numRef>
              <c:f>Butryic!$L$4:$L$10</c:f>
              <c:numCache>
                <c:formatCode>0.00E+00</c:formatCode>
                <c:ptCount val="7"/>
                <c:pt idx="0">
                  <c:v>1.0188944504355415E-2</c:v>
                </c:pt>
                <c:pt idx="1">
                  <c:v>9.0564073466986084E-2</c:v>
                </c:pt>
                <c:pt idx="2">
                  <c:v>0.35093984318264737</c:v>
                </c:pt>
                <c:pt idx="3">
                  <c:v>0.5030787878787879</c:v>
                </c:pt>
                <c:pt idx="4">
                  <c:v>0.66276079042508185</c:v>
                </c:pt>
                <c:pt idx="5">
                  <c:v>0.91433790516256386</c:v>
                </c:pt>
                <c:pt idx="6">
                  <c:v>1.1428342022388149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0-4731-8B6E-0D36ED3F0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27087"/>
        <c:axId val="669069487"/>
      </c:scatterChart>
      <c:valAx>
        <c:axId val="157127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Concentration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069487"/>
        <c:crosses val="autoZero"/>
        <c:crossBetween val="midCat"/>
        <c:minorUnit val="5"/>
      </c:valAx>
      <c:valAx>
        <c:axId val="669069487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A/IS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27087"/>
        <c:crosses val="autoZero"/>
        <c:crossBetween val="midCat"/>
        <c:majorUnit val="0.4"/>
        <c:minorUnit val="0.2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Glucose!$B$4:$B$10</c:f>
              <c:numCache>
                <c:formatCode>General</c:formatCode>
                <c:ptCount val="7"/>
                <c:pt idx="0">
                  <c:v>19</c:v>
                </c:pt>
                <c:pt idx="1">
                  <c:v>36</c:v>
                </c:pt>
                <c:pt idx="2">
                  <c:v>50</c:v>
                </c:pt>
                <c:pt idx="3">
                  <c:v>61</c:v>
                </c:pt>
                <c:pt idx="4">
                  <c:v>76</c:v>
                </c:pt>
                <c:pt idx="5">
                  <c:v>87</c:v>
                </c:pt>
                <c:pt idx="6">
                  <c:v>101</c:v>
                </c:pt>
              </c:numCache>
            </c:numRef>
          </c:xVal>
          <c:yVal>
            <c:numRef>
              <c:f>Glucose!$C$4:$C$10</c:f>
              <c:numCache>
                <c:formatCode>0.00E+00</c:formatCode>
                <c:ptCount val="7"/>
                <c:pt idx="0">
                  <c:v>0.63800000000000001</c:v>
                </c:pt>
                <c:pt idx="1">
                  <c:v>1.1200000000000001</c:v>
                </c:pt>
                <c:pt idx="2">
                  <c:v>1.49</c:v>
                </c:pt>
                <c:pt idx="3">
                  <c:v>1.83</c:v>
                </c:pt>
                <c:pt idx="4">
                  <c:v>2.14</c:v>
                </c:pt>
                <c:pt idx="5">
                  <c:v>2.59</c:v>
                </c:pt>
                <c:pt idx="6">
                  <c:v>2.88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FA-4AFD-8C52-85BF03243173}"/>
            </c:ext>
          </c:extLst>
        </c:ser>
        <c:ser>
          <c:idx val="1"/>
          <c:order val="1"/>
          <c:tx>
            <c:v>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Glucose!$B$4:$B$10</c:f>
              <c:numCache>
                <c:formatCode>General</c:formatCode>
                <c:ptCount val="7"/>
                <c:pt idx="0">
                  <c:v>19</c:v>
                </c:pt>
                <c:pt idx="1">
                  <c:v>36</c:v>
                </c:pt>
                <c:pt idx="2">
                  <c:v>50</c:v>
                </c:pt>
                <c:pt idx="3">
                  <c:v>61</c:v>
                </c:pt>
                <c:pt idx="4">
                  <c:v>76</c:v>
                </c:pt>
                <c:pt idx="5">
                  <c:v>87</c:v>
                </c:pt>
                <c:pt idx="6">
                  <c:v>101</c:v>
                </c:pt>
              </c:numCache>
            </c:numRef>
          </c:xVal>
          <c:yVal>
            <c:numRef>
              <c:f>Glucose!$D$4:$D$10</c:f>
              <c:numCache>
                <c:formatCode>0.00E+00</c:formatCode>
                <c:ptCount val="7"/>
                <c:pt idx="0">
                  <c:v>0.63200000000000001</c:v>
                </c:pt>
                <c:pt idx="1">
                  <c:v>1.06</c:v>
                </c:pt>
                <c:pt idx="2">
                  <c:v>1.42</c:v>
                </c:pt>
                <c:pt idx="3">
                  <c:v>1.85</c:v>
                </c:pt>
                <c:pt idx="4">
                  <c:v>2.2599999999999998</c:v>
                </c:pt>
                <c:pt idx="5">
                  <c:v>2.4700000000000002</c:v>
                </c:pt>
                <c:pt idx="6">
                  <c:v>3.21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FA-4AFD-8C52-85BF03243173}"/>
            </c:ext>
          </c:extLst>
        </c:ser>
        <c:ser>
          <c:idx val="2"/>
          <c:order val="2"/>
          <c:tx>
            <c:v>t3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Glucose!$B$4:$B$10</c:f>
              <c:numCache>
                <c:formatCode>General</c:formatCode>
                <c:ptCount val="7"/>
                <c:pt idx="0">
                  <c:v>19</c:v>
                </c:pt>
                <c:pt idx="1">
                  <c:v>36</c:v>
                </c:pt>
                <c:pt idx="2">
                  <c:v>50</c:v>
                </c:pt>
                <c:pt idx="3">
                  <c:v>61</c:v>
                </c:pt>
                <c:pt idx="4">
                  <c:v>76</c:v>
                </c:pt>
                <c:pt idx="5">
                  <c:v>87</c:v>
                </c:pt>
                <c:pt idx="6">
                  <c:v>101</c:v>
                </c:pt>
              </c:numCache>
            </c:numRef>
          </c:xVal>
          <c:yVal>
            <c:numRef>
              <c:f>Glucose!$E$4:$E$10</c:f>
              <c:numCache>
                <c:formatCode>0.00E+00</c:formatCode>
                <c:ptCount val="7"/>
                <c:pt idx="0">
                  <c:v>0.68600000000000005</c:v>
                </c:pt>
                <c:pt idx="1">
                  <c:v>1.05</c:v>
                </c:pt>
                <c:pt idx="2">
                  <c:v>1.32</c:v>
                </c:pt>
                <c:pt idx="3">
                  <c:v>1.86</c:v>
                </c:pt>
                <c:pt idx="4">
                  <c:v>2.35</c:v>
                </c:pt>
                <c:pt idx="5">
                  <c:v>2.41</c:v>
                </c:pt>
                <c:pt idx="6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FA-4AFD-8C52-85BF03243173}"/>
            </c:ext>
          </c:extLst>
        </c:ser>
        <c:ser>
          <c:idx val="3"/>
          <c:order val="3"/>
          <c:tx>
            <c:v>t4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Glucose!$B$4:$B$10</c:f>
              <c:numCache>
                <c:formatCode>General</c:formatCode>
                <c:ptCount val="7"/>
                <c:pt idx="0">
                  <c:v>19</c:v>
                </c:pt>
                <c:pt idx="1">
                  <c:v>36</c:v>
                </c:pt>
                <c:pt idx="2">
                  <c:v>50</c:v>
                </c:pt>
                <c:pt idx="3">
                  <c:v>61</c:v>
                </c:pt>
                <c:pt idx="4">
                  <c:v>76</c:v>
                </c:pt>
                <c:pt idx="5">
                  <c:v>87</c:v>
                </c:pt>
                <c:pt idx="6">
                  <c:v>101</c:v>
                </c:pt>
              </c:numCache>
            </c:numRef>
          </c:xVal>
          <c:yVal>
            <c:numRef>
              <c:f>Glucose!$F$4:$F$10</c:f>
              <c:numCache>
                <c:formatCode>0.00E+00</c:formatCode>
                <c:ptCount val="7"/>
                <c:pt idx="0">
                  <c:v>0.65200000000000002</c:v>
                </c:pt>
                <c:pt idx="1">
                  <c:v>1.03</c:v>
                </c:pt>
                <c:pt idx="2">
                  <c:v>1.42</c:v>
                </c:pt>
                <c:pt idx="3">
                  <c:v>1.74</c:v>
                </c:pt>
                <c:pt idx="4">
                  <c:v>2.16</c:v>
                </c:pt>
                <c:pt idx="5">
                  <c:v>2.69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FA-4AFD-8C52-85BF03243173}"/>
            </c:ext>
          </c:extLst>
        </c:ser>
        <c:ser>
          <c:idx val="4"/>
          <c:order val="4"/>
          <c:tx>
            <c:v>t5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Glucose!$B$4:$B$10</c:f>
              <c:numCache>
                <c:formatCode>General</c:formatCode>
                <c:ptCount val="7"/>
                <c:pt idx="0">
                  <c:v>19</c:v>
                </c:pt>
                <c:pt idx="1">
                  <c:v>36</c:v>
                </c:pt>
                <c:pt idx="2">
                  <c:v>50</c:v>
                </c:pt>
                <c:pt idx="3">
                  <c:v>61</c:v>
                </c:pt>
                <c:pt idx="4">
                  <c:v>76</c:v>
                </c:pt>
                <c:pt idx="5">
                  <c:v>87</c:v>
                </c:pt>
                <c:pt idx="6">
                  <c:v>101</c:v>
                </c:pt>
              </c:numCache>
            </c:numRef>
          </c:xVal>
          <c:yVal>
            <c:numRef>
              <c:f>Glucose!$G$4:$G$10</c:f>
              <c:numCache>
                <c:formatCode>0.00E+00</c:formatCode>
                <c:ptCount val="7"/>
                <c:pt idx="0">
                  <c:v>0.58699999999999997</c:v>
                </c:pt>
                <c:pt idx="1">
                  <c:v>0.95799999999999996</c:v>
                </c:pt>
                <c:pt idx="2">
                  <c:v>1.43</c:v>
                </c:pt>
                <c:pt idx="3">
                  <c:v>1.68</c:v>
                </c:pt>
                <c:pt idx="4">
                  <c:v>2.1</c:v>
                </c:pt>
                <c:pt idx="5">
                  <c:v>2.7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5FA-4AFD-8C52-85BF03243173}"/>
            </c:ext>
          </c:extLst>
        </c:ser>
        <c:ser>
          <c:idx val="5"/>
          <c:order val="5"/>
          <c:tx>
            <c:v>avg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Glucose!$I$4:$I$10</c:f>
                <c:numCache>
                  <c:formatCode>General</c:formatCode>
                  <c:ptCount val="7"/>
                  <c:pt idx="0">
                    <c:v>3.5818989377144665E-2</c:v>
                  </c:pt>
                  <c:pt idx="1">
                    <c:v>5.8436290094426822E-2</c:v>
                  </c:pt>
                  <c:pt idx="2">
                    <c:v>6.1073725938409852E-2</c:v>
                  </c:pt>
                  <c:pt idx="3">
                    <c:v>7.8549347546621989E-2</c:v>
                  </c:pt>
                  <c:pt idx="4">
                    <c:v>0.1015874007936023</c:v>
                  </c:pt>
                  <c:pt idx="5">
                    <c:v>0.12969194269498777</c:v>
                  </c:pt>
                  <c:pt idx="6">
                    <c:v>0.1670329308849007</c:v>
                  </c:pt>
                </c:numCache>
              </c:numRef>
            </c:plus>
            <c:minus>
              <c:numRef>
                <c:f>Glucose!$I$4:$I$10</c:f>
                <c:numCache>
                  <c:formatCode>General</c:formatCode>
                  <c:ptCount val="7"/>
                  <c:pt idx="0">
                    <c:v>3.5818989377144665E-2</c:v>
                  </c:pt>
                  <c:pt idx="1">
                    <c:v>5.8436290094426822E-2</c:v>
                  </c:pt>
                  <c:pt idx="2">
                    <c:v>6.1073725938409852E-2</c:v>
                  </c:pt>
                  <c:pt idx="3">
                    <c:v>7.8549347546621989E-2</c:v>
                  </c:pt>
                  <c:pt idx="4">
                    <c:v>0.1015874007936023</c:v>
                  </c:pt>
                  <c:pt idx="5">
                    <c:v>0.12969194269498777</c:v>
                  </c:pt>
                  <c:pt idx="6">
                    <c:v>0.1670329308849007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Glucose!$B$4:$B$10</c:f>
              <c:numCache>
                <c:formatCode>General</c:formatCode>
                <c:ptCount val="7"/>
                <c:pt idx="0">
                  <c:v>19</c:v>
                </c:pt>
                <c:pt idx="1">
                  <c:v>36</c:v>
                </c:pt>
                <c:pt idx="2">
                  <c:v>50</c:v>
                </c:pt>
                <c:pt idx="3">
                  <c:v>61</c:v>
                </c:pt>
                <c:pt idx="4">
                  <c:v>76</c:v>
                </c:pt>
                <c:pt idx="5">
                  <c:v>87</c:v>
                </c:pt>
                <c:pt idx="6">
                  <c:v>101</c:v>
                </c:pt>
              </c:numCache>
            </c:numRef>
          </c:xVal>
          <c:yVal>
            <c:numRef>
              <c:f>Glucose!$H$4:$H$10</c:f>
              <c:numCache>
                <c:formatCode>0.00E+00</c:formatCode>
                <c:ptCount val="7"/>
                <c:pt idx="0">
                  <c:v>0.63900000000000001</c:v>
                </c:pt>
                <c:pt idx="1">
                  <c:v>1.0436000000000001</c:v>
                </c:pt>
                <c:pt idx="2">
                  <c:v>1.4159999999999999</c:v>
                </c:pt>
                <c:pt idx="3">
                  <c:v>1.7920000000000003</c:v>
                </c:pt>
                <c:pt idx="4">
                  <c:v>2.202</c:v>
                </c:pt>
                <c:pt idx="5">
                  <c:v>2.5720000000000001</c:v>
                </c:pt>
                <c:pt idx="6">
                  <c:v>3.03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5FA-4AFD-8C52-85BF03243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358336"/>
        <c:axId val="487827952"/>
      </c:scatterChart>
      <c:valAx>
        <c:axId val="100135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827952"/>
        <c:crosses val="autoZero"/>
        <c:crossBetween val="midCat"/>
      </c:valAx>
      <c:valAx>
        <c:axId val="4878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35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1942751099828692"/>
                  <c:y val="-1.54250673134533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Glucose!$I$4:$I$10</c:f>
                <c:numCache>
                  <c:formatCode>General</c:formatCode>
                  <c:ptCount val="7"/>
                  <c:pt idx="0">
                    <c:v>3.5818989377144665E-2</c:v>
                  </c:pt>
                  <c:pt idx="1">
                    <c:v>5.8436290094426822E-2</c:v>
                  </c:pt>
                  <c:pt idx="2">
                    <c:v>6.1073725938409852E-2</c:v>
                  </c:pt>
                  <c:pt idx="3">
                    <c:v>7.8549347546621989E-2</c:v>
                  </c:pt>
                  <c:pt idx="4">
                    <c:v>0.1015874007936023</c:v>
                  </c:pt>
                  <c:pt idx="5">
                    <c:v>0.12969194269498777</c:v>
                  </c:pt>
                  <c:pt idx="6">
                    <c:v>0.1670329308849007</c:v>
                  </c:pt>
                </c:numCache>
              </c:numRef>
            </c:plus>
            <c:minus>
              <c:numRef>
                <c:f>Glucose!$I$4:$I$10</c:f>
                <c:numCache>
                  <c:formatCode>General</c:formatCode>
                  <c:ptCount val="7"/>
                  <c:pt idx="0">
                    <c:v>3.5818989377144665E-2</c:v>
                  </c:pt>
                  <c:pt idx="1">
                    <c:v>5.8436290094426822E-2</c:v>
                  </c:pt>
                  <c:pt idx="2">
                    <c:v>6.1073725938409852E-2</c:v>
                  </c:pt>
                  <c:pt idx="3">
                    <c:v>7.8549347546621989E-2</c:v>
                  </c:pt>
                  <c:pt idx="4">
                    <c:v>0.1015874007936023</c:v>
                  </c:pt>
                  <c:pt idx="5">
                    <c:v>0.12969194269498777</c:v>
                  </c:pt>
                  <c:pt idx="6">
                    <c:v>0.1670329308849007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Glucose!$B$4:$B$10</c:f>
              <c:numCache>
                <c:formatCode>General</c:formatCode>
                <c:ptCount val="7"/>
                <c:pt idx="0">
                  <c:v>19</c:v>
                </c:pt>
                <c:pt idx="1">
                  <c:v>36</c:v>
                </c:pt>
                <c:pt idx="2">
                  <c:v>50</c:v>
                </c:pt>
                <c:pt idx="3">
                  <c:v>61</c:v>
                </c:pt>
                <c:pt idx="4">
                  <c:v>76</c:v>
                </c:pt>
                <c:pt idx="5">
                  <c:v>87</c:v>
                </c:pt>
                <c:pt idx="6">
                  <c:v>101</c:v>
                </c:pt>
              </c:numCache>
            </c:numRef>
          </c:xVal>
          <c:yVal>
            <c:numRef>
              <c:f>Glucose!$H$4:$H$10</c:f>
              <c:numCache>
                <c:formatCode>0.00E+00</c:formatCode>
                <c:ptCount val="7"/>
                <c:pt idx="0">
                  <c:v>0.63900000000000001</c:v>
                </c:pt>
                <c:pt idx="1">
                  <c:v>1.0436000000000001</c:v>
                </c:pt>
                <c:pt idx="2">
                  <c:v>1.4159999999999999</c:v>
                </c:pt>
                <c:pt idx="3">
                  <c:v>1.7920000000000003</c:v>
                </c:pt>
                <c:pt idx="4">
                  <c:v>2.202</c:v>
                </c:pt>
                <c:pt idx="5">
                  <c:v>2.5720000000000001</c:v>
                </c:pt>
                <c:pt idx="6">
                  <c:v>3.03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AC-4F1B-BAF1-F3932B137FD1}"/>
            </c:ext>
          </c:extLst>
        </c:ser>
        <c:ser>
          <c:idx val="1"/>
          <c:order val="1"/>
          <c:tx>
            <c:v>FS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Glucose!$B$13:$B$22</c:f>
              <c:numCache>
                <c:formatCode>General</c:formatCode>
                <c:ptCount val="10"/>
                <c:pt idx="0">
                  <c:v>14.202623614697545</c:v>
                </c:pt>
                <c:pt idx="1">
                  <c:v>6.3707602331455657</c:v>
                </c:pt>
                <c:pt idx="2">
                  <c:v>12.952698230619697</c:v>
                </c:pt>
                <c:pt idx="3">
                  <c:v>20.186807288138528</c:v>
                </c:pt>
                <c:pt idx="4">
                  <c:v>29.84576190430111</c:v>
                </c:pt>
                <c:pt idx="5">
                  <c:v>11.744491012438901</c:v>
                </c:pt>
                <c:pt idx="6">
                  <c:v>10.935026718690878</c:v>
                </c:pt>
                <c:pt idx="7">
                  <c:v>40.569278914474573</c:v>
                </c:pt>
                <c:pt idx="8">
                  <c:v>14.89640455943322</c:v>
                </c:pt>
                <c:pt idx="9">
                  <c:v>17.815518498714003</c:v>
                </c:pt>
              </c:numCache>
            </c:numRef>
          </c:xVal>
          <c:yVal>
            <c:numRef>
              <c:f>Glucose!$H$13:$H$22</c:f>
              <c:numCache>
                <c:formatCode>General</c:formatCode>
                <c:ptCount val="10"/>
                <c:pt idx="0">
                  <c:v>0.42665713427210783</c:v>
                </c:pt>
                <c:pt idx="1">
                  <c:v>0.19640035085447963</c:v>
                </c:pt>
                <c:pt idx="2">
                  <c:v>0.3899093279802191</c:v>
                </c:pt>
                <c:pt idx="3">
                  <c:v>0.60259213427127267</c:v>
                </c:pt>
                <c:pt idx="4">
                  <c:v>0.88656539998645256</c:v>
                </c:pt>
                <c:pt idx="5">
                  <c:v>0.35438803576570371</c:v>
                </c:pt>
                <c:pt idx="6">
                  <c:v>0.33058978552951179</c:v>
                </c:pt>
                <c:pt idx="7">
                  <c:v>1.2018368000855526</c:v>
                </c:pt>
                <c:pt idx="8">
                  <c:v>0.44705429404733665</c:v>
                </c:pt>
                <c:pt idx="9">
                  <c:v>0.53287624386219168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AC-4F1B-BAF1-F3932B137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3485680"/>
        <c:axId val="548435632"/>
      </c:scatterChart>
      <c:valAx>
        <c:axId val="853485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435632"/>
        <c:crosses val="autoZero"/>
        <c:crossBetween val="midCat"/>
      </c:valAx>
      <c:valAx>
        <c:axId val="54843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348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66925074479021"/>
                  <c:y val="-1.103019182331584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Glucose!$I$4:$I$10</c:f>
                <c:numCache>
                  <c:formatCode>General</c:formatCode>
                  <c:ptCount val="7"/>
                  <c:pt idx="0">
                    <c:v>3.5818989377144665E-2</c:v>
                  </c:pt>
                  <c:pt idx="1">
                    <c:v>5.8436290094426822E-2</c:v>
                  </c:pt>
                  <c:pt idx="2">
                    <c:v>6.1073725938409852E-2</c:v>
                  </c:pt>
                  <c:pt idx="3">
                    <c:v>7.8549347546621989E-2</c:v>
                  </c:pt>
                  <c:pt idx="4">
                    <c:v>0.1015874007936023</c:v>
                  </c:pt>
                  <c:pt idx="5">
                    <c:v>0.12969194269498777</c:v>
                  </c:pt>
                  <c:pt idx="6">
                    <c:v>0.1670329308849007</c:v>
                  </c:pt>
                </c:numCache>
              </c:numRef>
            </c:plus>
            <c:minus>
              <c:numRef>
                <c:f>Glucose!$I$4:$I$10</c:f>
                <c:numCache>
                  <c:formatCode>General</c:formatCode>
                  <c:ptCount val="7"/>
                  <c:pt idx="0">
                    <c:v>3.5818989377144665E-2</c:v>
                  </c:pt>
                  <c:pt idx="1">
                    <c:v>5.8436290094426822E-2</c:v>
                  </c:pt>
                  <c:pt idx="2">
                    <c:v>6.1073725938409852E-2</c:v>
                  </c:pt>
                  <c:pt idx="3">
                    <c:v>7.8549347546621989E-2</c:v>
                  </c:pt>
                  <c:pt idx="4">
                    <c:v>0.1015874007936023</c:v>
                  </c:pt>
                  <c:pt idx="5">
                    <c:v>0.12969194269498777</c:v>
                  </c:pt>
                  <c:pt idx="6">
                    <c:v>0.1670329308849007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Glucose!$B$4:$B$10</c:f>
              <c:numCache>
                <c:formatCode>General</c:formatCode>
                <c:ptCount val="7"/>
                <c:pt idx="0">
                  <c:v>19</c:v>
                </c:pt>
                <c:pt idx="1">
                  <c:v>36</c:v>
                </c:pt>
                <c:pt idx="2">
                  <c:v>50</c:v>
                </c:pt>
                <c:pt idx="3">
                  <c:v>61</c:v>
                </c:pt>
                <c:pt idx="4">
                  <c:v>76</c:v>
                </c:pt>
                <c:pt idx="5">
                  <c:v>87</c:v>
                </c:pt>
                <c:pt idx="6">
                  <c:v>101</c:v>
                </c:pt>
              </c:numCache>
            </c:numRef>
          </c:xVal>
          <c:yVal>
            <c:numRef>
              <c:f>Glucose!$H$4:$H$10</c:f>
              <c:numCache>
                <c:formatCode>0.00E+00</c:formatCode>
                <c:ptCount val="7"/>
                <c:pt idx="0">
                  <c:v>0.63900000000000001</c:v>
                </c:pt>
                <c:pt idx="1">
                  <c:v>1.0436000000000001</c:v>
                </c:pt>
                <c:pt idx="2">
                  <c:v>1.4159999999999999</c:v>
                </c:pt>
                <c:pt idx="3">
                  <c:v>1.7920000000000003</c:v>
                </c:pt>
                <c:pt idx="4">
                  <c:v>2.202</c:v>
                </c:pt>
                <c:pt idx="5">
                  <c:v>2.5720000000000001</c:v>
                </c:pt>
                <c:pt idx="6">
                  <c:v>3.03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0E-4894-8405-A6D2C2C65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27087"/>
        <c:axId val="669069487"/>
      </c:scatterChart>
      <c:valAx>
        <c:axId val="157127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Concentration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069487"/>
        <c:crosses val="autoZero"/>
        <c:crossBetween val="midCat"/>
        <c:minorUnit val="5"/>
      </c:valAx>
      <c:valAx>
        <c:axId val="669069487"/>
        <c:scaling>
          <c:orientation val="minMax"/>
          <c:max val="3.5"/>
          <c:min val="0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A/IS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E+0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27087"/>
        <c:crosses val="autoZero"/>
        <c:crossBetween val="midCat"/>
        <c:majorUnit val="0.4"/>
        <c:minorUnit val="0.2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t1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Histidine!$B$4:$B$10</c:f>
              <c:numCache>
                <c:formatCode>General</c:formatCode>
                <c:ptCount val="7"/>
                <c:pt idx="0">
                  <c:v>13</c:v>
                </c:pt>
                <c:pt idx="1">
                  <c:v>29</c:v>
                </c:pt>
                <c:pt idx="2">
                  <c:v>36</c:v>
                </c:pt>
                <c:pt idx="3">
                  <c:v>38</c:v>
                </c:pt>
                <c:pt idx="4">
                  <c:v>48</c:v>
                </c:pt>
                <c:pt idx="5">
                  <c:v>57</c:v>
                </c:pt>
                <c:pt idx="6">
                  <c:v>76</c:v>
                </c:pt>
              </c:numCache>
            </c:numRef>
          </c:xVal>
          <c:yVal>
            <c:numRef>
              <c:f>Histidine!$C$4:$C$10</c:f>
              <c:numCache>
                <c:formatCode>0.00E+00</c:formatCode>
                <c:ptCount val="7"/>
                <c:pt idx="0">
                  <c:v>28700</c:v>
                </c:pt>
                <c:pt idx="1">
                  <c:v>43700</c:v>
                </c:pt>
                <c:pt idx="2">
                  <c:v>51400</c:v>
                </c:pt>
                <c:pt idx="3">
                  <c:v>52500</c:v>
                </c:pt>
                <c:pt idx="4">
                  <c:v>62600</c:v>
                </c:pt>
                <c:pt idx="5">
                  <c:v>70000</c:v>
                </c:pt>
                <c:pt idx="6">
                  <c:v>90700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5A-4ECD-B99A-5A03905DBEBF}"/>
            </c:ext>
          </c:extLst>
        </c:ser>
        <c:ser>
          <c:idx val="1"/>
          <c:order val="1"/>
          <c:tx>
            <c:v>t2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Histidine!$B$4:$B$10</c:f>
              <c:numCache>
                <c:formatCode>General</c:formatCode>
                <c:ptCount val="7"/>
                <c:pt idx="0">
                  <c:v>13</c:v>
                </c:pt>
                <c:pt idx="1">
                  <c:v>29</c:v>
                </c:pt>
                <c:pt idx="2">
                  <c:v>36</c:v>
                </c:pt>
                <c:pt idx="3">
                  <c:v>38</c:v>
                </c:pt>
                <c:pt idx="4">
                  <c:v>48</c:v>
                </c:pt>
                <c:pt idx="5">
                  <c:v>57</c:v>
                </c:pt>
                <c:pt idx="6">
                  <c:v>76</c:v>
                </c:pt>
              </c:numCache>
            </c:numRef>
          </c:xVal>
          <c:yVal>
            <c:numRef>
              <c:f>Histidine!$D$4:$D$10</c:f>
              <c:numCache>
                <c:formatCode>0.00E+00</c:formatCode>
                <c:ptCount val="7"/>
                <c:pt idx="0">
                  <c:v>26800</c:v>
                </c:pt>
                <c:pt idx="1">
                  <c:v>44200</c:v>
                </c:pt>
                <c:pt idx="2">
                  <c:v>47900</c:v>
                </c:pt>
                <c:pt idx="3">
                  <c:v>51900</c:v>
                </c:pt>
                <c:pt idx="4">
                  <c:v>58300</c:v>
                </c:pt>
                <c:pt idx="5">
                  <c:v>68900</c:v>
                </c:pt>
                <c:pt idx="6">
                  <c:v>89400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A5A-4ECD-B99A-5A03905DBEBF}"/>
            </c:ext>
          </c:extLst>
        </c:ser>
        <c:ser>
          <c:idx val="2"/>
          <c:order val="2"/>
          <c:tx>
            <c:v>t3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Histidine!$B$4:$B$10</c:f>
              <c:numCache>
                <c:formatCode>General</c:formatCode>
                <c:ptCount val="7"/>
                <c:pt idx="0">
                  <c:v>13</c:v>
                </c:pt>
                <c:pt idx="1">
                  <c:v>29</c:v>
                </c:pt>
                <c:pt idx="2">
                  <c:v>36</c:v>
                </c:pt>
                <c:pt idx="3">
                  <c:v>38</c:v>
                </c:pt>
                <c:pt idx="4">
                  <c:v>48</c:v>
                </c:pt>
                <c:pt idx="5">
                  <c:v>57</c:v>
                </c:pt>
                <c:pt idx="6">
                  <c:v>76</c:v>
                </c:pt>
              </c:numCache>
            </c:numRef>
          </c:xVal>
          <c:yVal>
            <c:numRef>
              <c:f>Histidine!$E$4:$E$10</c:f>
              <c:numCache>
                <c:formatCode>0.00E+00</c:formatCode>
                <c:ptCount val="7"/>
                <c:pt idx="0">
                  <c:v>28300</c:v>
                </c:pt>
                <c:pt idx="1">
                  <c:v>43100</c:v>
                </c:pt>
                <c:pt idx="2">
                  <c:v>48900</c:v>
                </c:pt>
                <c:pt idx="3">
                  <c:v>54100</c:v>
                </c:pt>
                <c:pt idx="4">
                  <c:v>63800</c:v>
                </c:pt>
                <c:pt idx="5">
                  <c:v>71500</c:v>
                </c:pt>
                <c:pt idx="6">
                  <c:v>85300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A5A-4ECD-B99A-5A03905DBEBF}"/>
            </c:ext>
          </c:extLst>
        </c:ser>
        <c:ser>
          <c:idx val="3"/>
          <c:order val="3"/>
          <c:tx>
            <c:v>t4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Histidine!$B$4:$B$10</c:f>
              <c:numCache>
                <c:formatCode>General</c:formatCode>
                <c:ptCount val="7"/>
                <c:pt idx="0">
                  <c:v>13</c:v>
                </c:pt>
                <c:pt idx="1">
                  <c:v>29</c:v>
                </c:pt>
                <c:pt idx="2">
                  <c:v>36</c:v>
                </c:pt>
                <c:pt idx="3">
                  <c:v>38</c:v>
                </c:pt>
                <c:pt idx="4">
                  <c:v>48</c:v>
                </c:pt>
                <c:pt idx="5">
                  <c:v>57</c:v>
                </c:pt>
                <c:pt idx="6">
                  <c:v>76</c:v>
                </c:pt>
              </c:numCache>
            </c:numRef>
          </c:xVal>
          <c:yVal>
            <c:numRef>
              <c:f>Histidine!$F$4:$F$10</c:f>
              <c:numCache>
                <c:formatCode>0.00E+00</c:formatCode>
                <c:ptCount val="7"/>
                <c:pt idx="0">
                  <c:v>31600</c:v>
                </c:pt>
                <c:pt idx="1">
                  <c:v>43200</c:v>
                </c:pt>
                <c:pt idx="2">
                  <c:v>51700</c:v>
                </c:pt>
                <c:pt idx="3">
                  <c:v>51200</c:v>
                </c:pt>
                <c:pt idx="4">
                  <c:v>63400</c:v>
                </c:pt>
                <c:pt idx="5">
                  <c:v>71400</c:v>
                </c:pt>
                <c:pt idx="6">
                  <c:v>89200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5A-4ECD-B99A-5A03905DBEBF}"/>
            </c:ext>
          </c:extLst>
        </c:ser>
        <c:ser>
          <c:idx val="4"/>
          <c:order val="4"/>
          <c:tx>
            <c:v>t5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Histidine!$B$4:$B$10</c:f>
              <c:numCache>
                <c:formatCode>General</c:formatCode>
                <c:ptCount val="7"/>
                <c:pt idx="0">
                  <c:v>13</c:v>
                </c:pt>
                <c:pt idx="1">
                  <c:v>29</c:v>
                </c:pt>
                <c:pt idx="2">
                  <c:v>36</c:v>
                </c:pt>
                <c:pt idx="3">
                  <c:v>38</c:v>
                </c:pt>
                <c:pt idx="4">
                  <c:v>48</c:v>
                </c:pt>
                <c:pt idx="5">
                  <c:v>57</c:v>
                </c:pt>
                <c:pt idx="6">
                  <c:v>76</c:v>
                </c:pt>
              </c:numCache>
            </c:numRef>
          </c:xVal>
          <c:yVal>
            <c:numRef>
              <c:f>Histidine!$G$4:$G$10</c:f>
              <c:numCache>
                <c:formatCode>0.00E+00</c:formatCode>
                <c:ptCount val="7"/>
                <c:pt idx="0">
                  <c:v>25400</c:v>
                </c:pt>
                <c:pt idx="1">
                  <c:v>43200</c:v>
                </c:pt>
                <c:pt idx="2">
                  <c:v>51100</c:v>
                </c:pt>
                <c:pt idx="3">
                  <c:v>51900</c:v>
                </c:pt>
                <c:pt idx="4">
                  <c:v>63100</c:v>
                </c:pt>
                <c:pt idx="5">
                  <c:v>69500</c:v>
                </c:pt>
                <c:pt idx="6">
                  <c:v>87100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5A-4ECD-B99A-5A03905DBEBF}"/>
            </c:ext>
          </c:extLst>
        </c:ser>
        <c:ser>
          <c:idx val="5"/>
          <c:order val="5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262341669729261E-3"/>
                  <c:y val="-5.277230682593832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Histidine!$B$4:$B$10</c:f>
              <c:numCache>
                <c:formatCode>General</c:formatCode>
                <c:ptCount val="7"/>
                <c:pt idx="0">
                  <c:v>13</c:v>
                </c:pt>
                <c:pt idx="1">
                  <c:v>29</c:v>
                </c:pt>
                <c:pt idx="2">
                  <c:v>36</c:v>
                </c:pt>
                <c:pt idx="3">
                  <c:v>38</c:v>
                </c:pt>
                <c:pt idx="4">
                  <c:v>48</c:v>
                </c:pt>
                <c:pt idx="5">
                  <c:v>57</c:v>
                </c:pt>
                <c:pt idx="6">
                  <c:v>76</c:v>
                </c:pt>
              </c:numCache>
            </c:numRef>
          </c:xVal>
          <c:yVal>
            <c:numRef>
              <c:f>Histidine!$H$4:$H$10</c:f>
              <c:numCache>
                <c:formatCode>0.00E+00</c:formatCode>
                <c:ptCount val="7"/>
                <c:pt idx="0">
                  <c:v>28160</c:v>
                </c:pt>
                <c:pt idx="1">
                  <c:v>43480</c:v>
                </c:pt>
                <c:pt idx="2">
                  <c:v>50200</c:v>
                </c:pt>
                <c:pt idx="3">
                  <c:v>52320</c:v>
                </c:pt>
                <c:pt idx="4">
                  <c:v>62240</c:v>
                </c:pt>
                <c:pt idx="5">
                  <c:v>70260</c:v>
                </c:pt>
                <c:pt idx="6">
                  <c:v>88340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5A-4ECD-B99A-5A03905DB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358336"/>
        <c:axId val="487827952"/>
      </c:scatterChart>
      <c:valAx>
        <c:axId val="1001358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7827952"/>
        <c:crosses val="autoZero"/>
        <c:crossBetween val="midCat"/>
      </c:valAx>
      <c:valAx>
        <c:axId val="48782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358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trendline>
            <c:spPr>
              <a:ln w="19050" cap="rnd" cmpd="sng">
                <a:solidFill>
                  <a:schemeClr val="tx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66925074479021"/>
                  <c:y val="-1.103019182331584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Histidine!$I$4:$I$10</c:f>
                <c:numCache>
                  <c:formatCode>General</c:formatCode>
                  <c:ptCount val="7"/>
                  <c:pt idx="0">
                    <c:v>2324.4354153213208</c:v>
                  </c:pt>
                  <c:pt idx="1">
                    <c:v>465.83258795408466</c:v>
                  </c:pt>
                  <c:pt idx="2">
                    <c:v>1694.1074346097416</c:v>
                  </c:pt>
                  <c:pt idx="3">
                    <c:v>1096.3576058932597</c:v>
                  </c:pt>
                  <c:pt idx="4">
                    <c:v>2245.6624857711809</c:v>
                  </c:pt>
                  <c:pt idx="5">
                    <c:v>1154.5561917897282</c:v>
                  </c:pt>
                  <c:pt idx="6">
                    <c:v>2133.7759957408839</c:v>
                  </c:pt>
                </c:numCache>
              </c:numRef>
            </c:plus>
            <c:minus>
              <c:numRef>
                <c:f>Histidine!$I$4:$I$10</c:f>
                <c:numCache>
                  <c:formatCode>General</c:formatCode>
                  <c:ptCount val="7"/>
                  <c:pt idx="0">
                    <c:v>2324.4354153213208</c:v>
                  </c:pt>
                  <c:pt idx="1">
                    <c:v>465.83258795408466</c:v>
                  </c:pt>
                  <c:pt idx="2">
                    <c:v>1694.1074346097416</c:v>
                  </c:pt>
                  <c:pt idx="3">
                    <c:v>1096.3576058932597</c:v>
                  </c:pt>
                  <c:pt idx="4">
                    <c:v>2245.6624857711809</c:v>
                  </c:pt>
                  <c:pt idx="5">
                    <c:v>1154.5561917897282</c:v>
                  </c:pt>
                  <c:pt idx="6">
                    <c:v>2133.7759957408839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xVal>
            <c:numRef>
              <c:f>Histidine!$B$4:$B$10</c:f>
              <c:numCache>
                <c:formatCode>General</c:formatCode>
                <c:ptCount val="7"/>
                <c:pt idx="0">
                  <c:v>13</c:v>
                </c:pt>
                <c:pt idx="1">
                  <c:v>29</c:v>
                </c:pt>
                <c:pt idx="2">
                  <c:v>36</c:v>
                </c:pt>
                <c:pt idx="3">
                  <c:v>38</c:v>
                </c:pt>
                <c:pt idx="4">
                  <c:v>48</c:v>
                </c:pt>
                <c:pt idx="5">
                  <c:v>57</c:v>
                </c:pt>
                <c:pt idx="6">
                  <c:v>76</c:v>
                </c:pt>
              </c:numCache>
            </c:numRef>
          </c:xVal>
          <c:yVal>
            <c:numRef>
              <c:f>Histidine!$H$4:$H$10</c:f>
              <c:numCache>
                <c:formatCode>0.00E+00</c:formatCode>
                <c:ptCount val="7"/>
                <c:pt idx="0">
                  <c:v>28160</c:v>
                </c:pt>
                <c:pt idx="1">
                  <c:v>43480</c:v>
                </c:pt>
                <c:pt idx="2">
                  <c:v>50200</c:v>
                </c:pt>
                <c:pt idx="3">
                  <c:v>52320</c:v>
                </c:pt>
                <c:pt idx="4">
                  <c:v>62240</c:v>
                </c:pt>
                <c:pt idx="5">
                  <c:v>70260</c:v>
                </c:pt>
                <c:pt idx="6">
                  <c:v>88340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2D-41A4-A6DF-C594752186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27087"/>
        <c:axId val="669069487"/>
      </c:scatterChart>
      <c:valAx>
        <c:axId val="157127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Concentration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069487"/>
        <c:crosses val="autoZero"/>
        <c:crossBetween val="midCat"/>
        <c:minorUnit val="5"/>
      </c:valAx>
      <c:valAx>
        <c:axId val="669069487"/>
        <c:scaling>
          <c:orientation val="minMax"/>
          <c:max val="100000"/>
          <c:min val="20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A/IS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E+0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27087"/>
        <c:crosses val="autoZero"/>
        <c:crossBetween val="midCat"/>
        <c:majorUnit val="20000"/>
        <c:minorUnit val="10000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556510</xdr:colOff>
      <xdr:row>18</xdr:row>
      <xdr:rowOff>51405</xdr:rowOff>
    </xdr:from>
    <xdr:to>
      <xdr:col>23</xdr:col>
      <xdr:colOff>639435</xdr:colOff>
      <xdr:row>33</xdr:row>
      <xdr:rowOff>78299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992341-EE78-4D54-808F-65E523ADB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299757</xdr:colOff>
      <xdr:row>3</xdr:row>
      <xdr:rowOff>149599</xdr:rowOff>
    </xdr:from>
    <xdr:to>
      <xdr:col>16</xdr:col>
      <xdr:colOff>322169</xdr:colOff>
      <xdr:row>19</xdr:row>
      <xdr:rowOff>24093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C2BD22-97B1-40B3-8D80-E1A35C70BF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33194</xdr:colOff>
      <xdr:row>10</xdr:row>
      <xdr:rowOff>9955</xdr:rowOff>
    </xdr:from>
    <xdr:to>
      <xdr:col>11</xdr:col>
      <xdr:colOff>34428</xdr:colOff>
      <xdr:row>25</xdr:row>
      <xdr:rowOff>38530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2F6E4F-DCEB-427B-9FC3-4E262EF509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482529</xdr:colOff>
      <xdr:row>7</xdr:row>
      <xdr:rowOff>174903</xdr:rowOff>
    </xdr:from>
    <xdr:to>
      <xdr:col>20</xdr:col>
      <xdr:colOff>511837</xdr:colOff>
      <xdr:row>22</xdr:row>
      <xdr:rowOff>170507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3A3E90D-04CC-D333-6C9F-3D99CF0D22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1162893</xdr:colOff>
      <xdr:row>32</xdr:row>
      <xdr:rowOff>76891</xdr:rowOff>
    </xdr:from>
    <xdr:to>
      <xdr:col>8</xdr:col>
      <xdr:colOff>617204</xdr:colOff>
      <xdr:row>47</xdr:row>
      <xdr:rowOff>108846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80057D-D8AA-4D85-9E76-9D2A4671FA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34464</xdr:colOff>
      <xdr:row>30</xdr:row>
      <xdr:rowOff>93302</xdr:rowOff>
    </xdr:from>
    <xdr:to>
      <xdr:col>18</xdr:col>
      <xdr:colOff>533977</xdr:colOff>
      <xdr:row>45</xdr:row>
      <xdr:rowOff>121877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6849D9-E5BC-43EC-9EB0-7D90B55857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513888</xdr:colOff>
      <xdr:row>2</xdr:row>
      <xdr:rowOff>180052</xdr:rowOff>
    </xdr:from>
    <xdr:to>
      <xdr:col>16</xdr:col>
      <xdr:colOff>569194</xdr:colOff>
      <xdr:row>17</xdr:row>
      <xdr:rowOff>157930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38D220A-431A-62A5-DA26-CA20CAFD4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1015953</xdr:colOff>
      <xdr:row>24</xdr:row>
      <xdr:rowOff>50564</xdr:rowOff>
    </xdr:from>
    <xdr:to>
      <xdr:col>8</xdr:col>
      <xdr:colOff>476109</xdr:colOff>
      <xdr:row>39</xdr:row>
      <xdr:rowOff>82220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39A015-B192-41BA-8135-C2B95F3849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260536</xdr:colOff>
      <xdr:row>2</xdr:row>
      <xdr:rowOff>132790</xdr:rowOff>
    </xdr:from>
    <xdr:to>
      <xdr:col>16</xdr:col>
      <xdr:colOff>282948</xdr:colOff>
      <xdr:row>18</xdr:row>
      <xdr:rowOff>7284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E2D55D-5513-53A7-D1D4-479DC1C318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4900-3F80-4E15-9192-701508887596}">
  <dimension ref="A3:W29"/>
  <sheetViews>
    <sheetView topLeftCell="D1" zoomScale="85" zoomScaleNormal="85" workbookViewId="0">
      <selection activeCell="P2" sqref="P2"/>
    </sheetView>
  </sheetViews>
  <sheetFormatPr defaultRowHeight="15" x14ac:dyDescent="0.25"/>
  <cols>
    <col min="1" max="1" width="12.7109375" bestFit="1" customWidth="1"/>
    <col min="2" max="2" width="17.85546875" bestFit="1" customWidth="1"/>
  </cols>
  <sheetData>
    <row r="3" spans="1:23" x14ac:dyDescent="0.25"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30</v>
      </c>
      <c r="I3" t="s">
        <v>56</v>
      </c>
    </row>
    <row r="4" spans="1:23" x14ac:dyDescent="0.25">
      <c r="B4">
        <v>19</v>
      </c>
      <c r="C4" s="3">
        <v>7</v>
      </c>
      <c r="D4" s="3">
        <v>7.1</v>
      </c>
      <c r="E4" s="3">
        <v>7.09</v>
      </c>
      <c r="F4" s="3">
        <v>7.02</v>
      </c>
      <c r="G4" s="3">
        <v>6.67</v>
      </c>
      <c r="H4" s="3">
        <f>AVERAGE(C4:G4)</f>
        <v>6.9759999999999991</v>
      </c>
      <c r="I4">
        <f t="shared" ref="I4:I10" si="0">_xlfn.STDEV.S(C4:G4)</f>
        <v>0.17643695757975417</v>
      </c>
      <c r="S4">
        <v>0.15803814713896458</v>
      </c>
      <c r="T4">
        <v>6.3404255319148936E-2</v>
      </c>
      <c r="U4">
        <v>3.3333333333333333E-2</v>
      </c>
      <c r="V4">
        <v>0.44198473282442746</v>
      </c>
      <c r="W4">
        <v>9.0270270270270264E-2</v>
      </c>
    </row>
    <row r="5" spans="1:23" x14ac:dyDescent="0.25">
      <c r="B5">
        <v>27</v>
      </c>
      <c r="C5" s="3">
        <v>11.6</v>
      </c>
      <c r="D5" s="3">
        <v>11.8</v>
      </c>
      <c r="E5" s="3">
        <v>11.2</v>
      </c>
      <c r="F5" s="3">
        <v>10.9</v>
      </c>
      <c r="G5" s="3">
        <v>9.6999999999999993</v>
      </c>
      <c r="H5" s="3">
        <f>AVERAGE(C5:G5)</f>
        <v>11.039999999999997</v>
      </c>
      <c r="I5">
        <f t="shared" si="0"/>
        <v>0.82643814045577568</v>
      </c>
      <c r="S5">
        <v>0.1691699604743083</v>
      </c>
      <c r="T5">
        <v>8.5414091470951775E-2</v>
      </c>
      <c r="U5">
        <v>8.2427184466019418E-2</v>
      </c>
      <c r="V5">
        <v>0.34174311926605505</v>
      </c>
      <c r="W5">
        <v>6.6150870406189555E-2</v>
      </c>
    </row>
    <row r="6" spans="1:23" x14ac:dyDescent="0.25">
      <c r="B6">
        <v>43</v>
      </c>
      <c r="C6" s="3">
        <v>19.5</v>
      </c>
      <c r="D6" s="3">
        <v>20</v>
      </c>
      <c r="E6" s="3">
        <v>18.600000000000001</v>
      </c>
      <c r="F6" s="3">
        <v>18.7</v>
      </c>
      <c r="G6" s="3">
        <v>18.5</v>
      </c>
      <c r="H6" s="3">
        <f>AVERAGE(C6:G6)</f>
        <v>19.059999999999999</v>
      </c>
      <c r="I6">
        <f t="shared" si="0"/>
        <v>0.65802735505448384</v>
      </c>
      <c r="S6">
        <v>0.11820448877805485</v>
      </c>
      <c r="T6">
        <v>8.5906040268456385E-2</v>
      </c>
      <c r="U6">
        <v>3.1456953642384107E-2</v>
      </c>
      <c r="V6">
        <v>0.23208722741433022</v>
      </c>
      <c r="W6">
        <v>0.14427312775330398</v>
      </c>
    </row>
    <row r="7" spans="1:23" x14ac:dyDescent="0.25">
      <c r="B7">
        <v>57</v>
      </c>
      <c r="C7" s="3">
        <v>25</v>
      </c>
      <c r="D7" s="3">
        <v>23.6</v>
      </c>
      <c r="E7" s="3">
        <v>24.3</v>
      </c>
      <c r="F7" s="3">
        <v>24.8</v>
      </c>
      <c r="G7" s="3">
        <v>23.4</v>
      </c>
      <c r="H7" s="3">
        <f t="shared" ref="H7:H10" si="1">AVERAGE(C7:G7)</f>
        <v>24.22</v>
      </c>
      <c r="I7">
        <f t="shared" si="0"/>
        <v>0.70851958335673437</v>
      </c>
      <c r="S7">
        <v>0.21021671826625388</v>
      </c>
      <c r="T7">
        <v>0.13920265780730898</v>
      </c>
      <c r="U7">
        <v>3.3361344537815127E-2</v>
      </c>
      <c r="V7">
        <v>0.22910958904109591</v>
      </c>
      <c r="W7">
        <v>0.14880952380952381</v>
      </c>
    </row>
    <row r="8" spans="1:23" x14ac:dyDescent="0.25">
      <c r="B8">
        <v>60</v>
      </c>
      <c r="C8" s="3">
        <v>25.4</v>
      </c>
      <c r="D8" s="3">
        <v>25.9</v>
      </c>
      <c r="E8" s="3">
        <v>25.9</v>
      </c>
      <c r="F8" s="3">
        <v>26.1</v>
      </c>
      <c r="G8" s="3">
        <v>25.8</v>
      </c>
      <c r="H8" s="3">
        <f t="shared" si="1"/>
        <v>25.82</v>
      </c>
      <c r="I8">
        <f t="shared" si="0"/>
        <v>0.25884358211089642</v>
      </c>
      <c r="S8">
        <v>0.27360774818401939</v>
      </c>
      <c r="T8">
        <v>0.10348101265822784</v>
      </c>
      <c r="U8">
        <v>4.6666666666666669E-2</v>
      </c>
      <c r="V8">
        <v>0.45658536585365855</v>
      </c>
      <c r="W8">
        <v>0.12595870206489676</v>
      </c>
    </row>
    <row r="9" spans="1:23" x14ac:dyDescent="0.25">
      <c r="B9">
        <v>76</v>
      </c>
      <c r="C9" s="3">
        <v>33.200000000000003</v>
      </c>
      <c r="D9" s="3">
        <v>33.9</v>
      </c>
      <c r="E9" s="3">
        <v>39.299999999999997</v>
      </c>
      <c r="F9" s="3">
        <v>33</v>
      </c>
      <c r="G9" s="3">
        <v>32.9</v>
      </c>
      <c r="H9" s="3">
        <f t="shared" si="1"/>
        <v>34.459999999999994</v>
      </c>
      <c r="I9">
        <f t="shared" si="0"/>
        <v>2.7336788399517586</v>
      </c>
    </row>
    <row r="10" spans="1:23" x14ac:dyDescent="0.25">
      <c r="B10">
        <v>100</v>
      </c>
      <c r="C10" s="3">
        <v>45.8</v>
      </c>
      <c r="D10" s="3">
        <v>45.1</v>
      </c>
      <c r="E10" s="3"/>
      <c r="F10" s="3">
        <v>49</v>
      </c>
      <c r="G10" s="3">
        <v>50.2</v>
      </c>
      <c r="H10" s="3">
        <f t="shared" si="1"/>
        <v>47.525000000000006</v>
      </c>
      <c r="I10">
        <f t="shared" si="0"/>
        <v>2.4622144504490269</v>
      </c>
      <c r="S10">
        <v>0.15533980582524273</v>
      </c>
      <c r="T10">
        <v>0.21857142857142856</v>
      </c>
      <c r="U10">
        <v>8.5944363103953147E-2</v>
      </c>
      <c r="V10">
        <v>0.58029197080291972</v>
      </c>
    </row>
    <row r="11" spans="1:23" x14ac:dyDescent="0.25">
      <c r="B11" s="5" t="s">
        <v>57</v>
      </c>
      <c r="S11">
        <v>7.0171149144254277E-2</v>
      </c>
      <c r="T11">
        <v>0.22785388127853881</v>
      </c>
      <c r="U11">
        <v>3.7302725968436153E-2</v>
      </c>
      <c r="V11">
        <v>0.1094017094017094</v>
      </c>
    </row>
    <row r="12" spans="1:23" x14ac:dyDescent="0.25">
      <c r="A12" t="s">
        <v>58</v>
      </c>
      <c r="B12" s="5" t="s">
        <v>62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60</v>
      </c>
      <c r="I12" t="s">
        <v>61</v>
      </c>
      <c r="S12">
        <v>0.1017429193899782</v>
      </c>
      <c r="T12">
        <v>0.19892473118279569</v>
      </c>
      <c r="U12">
        <v>6.3951734539969829E-2</v>
      </c>
      <c r="V12">
        <v>0.45</v>
      </c>
    </row>
    <row r="13" spans="1:23" x14ac:dyDescent="0.25">
      <c r="A13" t="s">
        <v>33</v>
      </c>
      <c r="B13" s="5">
        <f>(H13+2.7174)/0.4925</f>
        <v>5.8949186041996349</v>
      </c>
      <c r="C13">
        <v>0.15803814713896458</v>
      </c>
      <c r="D13">
        <v>0.1691699604743083</v>
      </c>
      <c r="E13">
        <v>0.11820448877805485</v>
      </c>
      <c r="F13">
        <v>0.21021671826625388</v>
      </c>
      <c r="G13">
        <v>0.27360774818401939</v>
      </c>
      <c r="H13">
        <f>AVERAGE(C13:G13)</f>
        <v>0.18584741256832019</v>
      </c>
      <c r="I13">
        <f>_xlfn.STDEV.S(C13:G13)</f>
        <v>5.8997451975792134E-2</v>
      </c>
      <c r="S13">
        <v>8.2175925925925916E-2</v>
      </c>
      <c r="T13">
        <v>0.17432432432432432</v>
      </c>
      <c r="U13">
        <v>0.11596958174904942</v>
      </c>
      <c r="V13">
        <v>0.11894273127753303</v>
      </c>
    </row>
    <row r="14" spans="1:23" x14ac:dyDescent="0.25">
      <c r="A14" t="s">
        <v>34</v>
      </c>
      <c r="B14" s="5">
        <f t="shared" ref="B14:B22" si="2">(H14+2.7174)/0.4925</f>
        <v>5.7114347441722213</v>
      </c>
      <c r="C14">
        <v>6.3404255319148936E-2</v>
      </c>
      <c r="D14">
        <v>8.5414091470951775E-2</v>
      </c>
      <c r="E14">
        <v>8.5906040268456385E-2</v>
      </c>
      <c r="F14">
        <v>0.13920265780730898</v>
      </c>
      <c r="G14">
        <v>0.10348101265822784</v>
      </c>
      <c r="H14">
        <f>AVERAGE(C14:G14)</f>
        <v>9.5481611504818778E-2</v>
      </c>
      <c r="I14">
        <f>_xlfn.STDEV.S(C14:G14)</f>
        <v>2.8273324939750873E-2</v>
      </c>
      <c r="S14">
        <v>0.19315673289183222</v>
      </c>
      <c r="T14">
        <v>0.20333333333333331</v>
      </c>
      <c r="U14">
        <v>6.9999999999999993E-2</v>
      </c>
      <c r="V14">
        <v>0.10204778156996587</v>
      </c>
    </row>
    <row r="15" spans="1:23" x14ac:dyDescent="0.25">
      <c r="A15" t="s">
        <v>35</v>
      </c>
      <c r="B15" s="5">
        <f t="shared" si="2"/>
        <v>5.6098458812776526</v>
      </c>
      <c r="C15">
        <v>3.3333333333333333E-2</v>
      </c>
      <c r="D15">
        <v>8.2427184466019418E-2</v>
      </c>
      <c r="E15">
        <v>3.1456953642384107E-2</v>
      </c>
      <c r="F15">
        <v>3.3361344537815127E-2</v>
      </c>
      <c r="G15">
        <v>4.6666666666666669E-2</v>
      </c>
      <c r="H15">
        <f t="shared" ref="H15:H22" si="3">AVERAGE(C15:G15)</f>
        <v>4.5449096529243733E-2</v>
      </c>
      <c r="I15">
        <f t="shared" ref="I15:I22" si="4">_xlfn.STDEV.S(C15:G15)</f>
        <v>2.1549634527593606E-2</v>
      </c>
    </row>
    <row r="16" spans="1:23" x14ac:dyDescent="0.25">
      <c r="A16" t="s">
        <v>36</v>
      </c>
      <c r="B16" s="5">
        <f t="shared" si="2"/>
        <v>5.5175634517766499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>
        <f t="shared" si="3"/>
        <v>0</v>
      </c>
      <c r="I16">
        <f t="shared" si="4"/>
        <v>0</v>
      </c>
    </row>
    <row r="17" spans="1:16" x14ac:dyDescent="0.25">
      <c r="A17" t="s">
        <v>37</v>
      </c>
      <c r="B17" s="5">
        <f t="shared" si="2"/>
        <v>6.2085319936647991</v>
      </c>
      <c r="C17">
        <v>0.44198473282442746</v>
      </c>
      <c r="D17">
        <v>0.34174311926605505</v>
      </c>
      <c r="E17">
        <v>0.23208722741433022</v>
      </c>
      <c r="F17">
        <v>0.22910958904109591</v>
      </c>
      <c r="G17">
        <v>0.45658536585365855</v>
      </c>
      <c r="H17">
        <f t="shared" si="3"/>
        <v>0.34030200687991341</v>
      </c>
      <c r="I17">
        <f t="shared" si="4"/>
        <v>0.10947313073793576</v>
      </c>
    </row>
    <row r="18" spans="1:16" x14ac:dyDescent="0.25">
      <c r="A18" t="s">
        <v>38</v>
      </c>
      <c r="B18" s="5">
        <f t="shared" si="2"/>
        <v>5.7512538047935777</v>
      </c>
      <c r="C18">
        <v>9.0270270270270264E-2</v>
      </c>
      <c r="D18">
        <v>6.6150870406189555E-2</v>
      </c>
      <c r="E18">
        <v>0.14427312775330398</v>
      </c>
      <c r="F18">
        <v>0.14880952380952381</v>
      </c>
      <c r="G18">
        <v>0.12595870206489676</v>
      </c>
      <c r="H18">
        <f t="shared" si="3"/>
        <v>0.11509249886083688</v>
      </c>
      <c r="I18">
        <f t="shared" si="4"/>
        <v>3.5769565534184491E-2</v>
      </c>
    </row>
    <row r="19" spans="1:16" x14ac:dyDescent="0.25">
      <c r="A19" t="s">
        <v>39</v>
      </c>
      <c r="B19" s="5">
        <f t="shared" si="2"/>
        <v>5.7622686429146128</v>
      </c>
      <c r="C19">
        <v>0.15533980582524273</v>
      </c>
      <c r="D19">
        <v>7.0171149144254277E-2</v>
      </c>
      <c r="E19">
        <v>0.1017429193899782</v>
      </c>
      <c r="F19">
        <v>8.2175925925925916E-2</v>
      </c>
      <c r="G19">
        <v>0.19315673289183222</v>
      </c>
      <c r="H19">
        <f t="shared" si="3"/>
        <v>0.12051730663544666</v>
      </c>
      <c r="I19">
        <f t="shared" si="4"/>
        <v>5.2072947299829746E-2</v>
      </c>
    </row>
    <row r="20" spans="1:16" x14ac:dyDescent="0.25">
      <c r="A20" t="s">
        <v>40</v>
      </c>
      <c r="B20" s="5">
        <f t="shared" si="2"/>
        <v>5.9329980502296129</v>
      </c>
      <c r="C20">
        <v>0.21857142857142856</v>
      </c>
      <c r="D20">
        <v>0.22785388127853881</v>
      </c>
      <c r="E20">
        <v>0.19892473118279569</v>
      </c>
      <c r="F20">
        <v>0.17432432432432432</v>
      </c>
      <c r="G20">
        <v>0.20333333333333331</v>
      </c>
      <c r="H20">
        <f t="shared" si="3"/>
        <v>0.20460153973808412</v>
      </c>
      <c r="I20">
        <f t="shared" si="4"/>
        <v>2.0532738840688163E-2</v>
      </c>
    </row>
    <row r="21" spans="1:16" x14ac:dyDescent="0.25">
      <c r="A21" t="s">
        <v>41</v>
      </c>
      <c r="B21" s="5">
        <f t="shared" si="2"/>
        <v>5.669103920958948</v>
      </c>
      <c r="C21">
        <v>8.5944363103953147E-2</v>
      </c>
      <c r="D21">
        <v>3.7302725968436153E-2</v>
      </c>
      <c r="E21">
        <v>6.3951734539969829E-2</v>
      </c>
      <c r="F21">
        <v>0.11596958174904942</v>
      </c>
      <c r="G21">
        <v>6.9999999999999993E-2</v>
      </c>
      <c r="H21">
        <f t="shared" si="3"/>
        <v>7.4633681072281716E-2</v>
      </c>
      <c r="I21">
        <f t="shared" si="4"/>
        <v>2.9007599882381264E-2</v>
      </c>
    </row>
    <row r="22" spans="1:16" x14ac:dyDescent="0.25">
      <c r="A22" t="s">
        <v>42</v>
      </c>
      <c r="B22" s="5">
        <f t="shared" si="2"/>
        <v>6.0701255606303057</v>
      </c>
      <c r="C22">
        <v>0.58029197080291972</v>
      </c>
      <c r="D22">
        <v>0.1094017094017094</v>
      </c>
      <c r="E22">
        <v>0.45</v>
      </c>
      <c r="F22">
        <v>0.11894273127753303</v>
      </c>
      <c r="G22">
        <v>0.10204778156996587</v>
      </c>
      <c r="H22">
        <f t="shared" si="3"/>
        <v>0.27213683861042559</v>
      </c>
      <c r="I22">
        <f t="shared" si="4"/>
        <v>0.22664748719160749</v>
      </c>
    </row>
    <row r="24" spans="1:16" x14ac:dyDescent="0.25">
      <c r="A24" s="4" t="s">
        <v>43</v>
      </c>
      <c r="B24" t="s">
        <v>44</v>
      </c>
      <c r="C24" t="s">
        <v>51</v>
      </c>
      <c r="D24" t="s">
        <v>52</v>
      </c>
      <c r="E24" t="s">
        <v>53</v>
      </c>
      <c r="H24" t="s">
        <v>60</v>
      </c>
      <c r="I24" t="s">
        <v>61</v>
      </c>
      <c r="K24" t="s">
        <v>1</v>
      </c>
      <c r="L24" t="s">
        <v>2</v>
      </c>
      <c r="M24" t="s">
        <v>3</v>
      </c>
      <c r="N24" t="s">
        <v>4</v>
      </c>
      <c r="O24" t="s">
        <v>5</v>
      </c>
      <c r="P24" t="s">
        <v>6</v>
      </c>
    </row>
    <row r="25" spans="1:16" x14ac:dyDescent="0.25">
      <c r="A25" t="s">
        <v>45</v>
      </c>
      <c r="B25">
        <f>(H25+2.7174)/0.4925</f>
        <v>56.161705297272128</v>
      </c>
      <c r="C25">
        <f>K25/L25</f>
        <v>24.107142857142858</v>
      </c>
      <c r="D25">
        <f>M25/N25</f>
        <v>23.756613756613756</v>
      </c>
      <c r="E25">
        <f>O25/P25</f>
        <v>26.962962962962962</v>
      </c>
      <c r="H25">
        <f>AVERAGE(C25:E25)</f>
        <v>24.942239858906522</v>
      </c>
      <c r="I25">
        <f>_xlfn.STDEV.S(C25:E25)</f>
        <v>1.7587521314926802</v>
      </c>
      <c r="K25" s="3">
        <v>67.5</v>
      </c>
      <c r="L25">
        <v>2.8</v>
      </c>
      <c r="M25" s="3">
        <v>44.9</v>
      </c>
      <c r="N25">
        <v>1.89</v>
      </c>
      <c r="O25" s="3">
        <v>36.4</v>
      </c>
      <c r="P25" s="3">
        <v>1.35</v>
      </c>
    </row>
    <row r="26" spans="1:16" x14ac:dyDescent="0.25">
      <c r="A26" t="s">
        <v>46</v>
      </c>
      <c r="B26">
        <f t="shared" ref="B26:B29" si="5">(H26+2.7174)/0.4925</f>
        <v>40.68213487296326</v>
      </c>
      <c r="C26">
        <f t="shared" ref="C26:C29" si="6">K26/L26</f>
        <v>19.23404255319149</v>
      </c>
      <c r="D26">
        <f t="shared" ref="D26:D29" si="7">M26/N26</f>
        <v>18.435897435897438</v>
      </c>
      <c r="E26">
        <f t="shared" ref="E26:E29" si="8">O26/P26</f>
        <v>14.285714285714285</v>
      </c>
      <c r="H26">
        <f t="shared" ref="H26:H29" si="9">AVERAGE(C26:E26)</f>
        <v>17.318551424934405</v>
      </c>
      <c r="I26">
        <f t="shared" ref="I26:I29" si="10">_xlfn.STDEV.S(C26:E26)</f>
        <v>2.6566585670423772</v>
      </c>
      <c r="K26" s="3">
        <v>9.0399999999999991</v>
      </c>
      <c r="L26" s="3">
        <v>0.47</v>
      </c>
      <c r="M26">
        <v>7.19</v>
      </c>
      <c r="N26" s="3">
        <v>0.39</v>
      </c>
      <c r="O26" s="3">
        <v>10.6</v>
      </c>
      <c r="P26" s="3">
        <v>0.74199999999999999</v>
      </c>
    </row>
    <row r="27" spans="1:16" x14ac:dyDescent="0.25">
      <c r="A27" t="s">
        <v>47</v>
      </c>
      <c r="B27">
        <f t="shared" si="5"/>
        <v>18.720801462311165</v>
      </c>
      <c r="C27">
        <f t="shared" si="6"/>
        <v>6.4461538461538455</v>
      </c>
      <c r="D27">
        <f t="shared" si="7"/>
        <v>5.7515527950310563</v>
      </c>
      <c r="E27">
        <f t="shared" si="8"/>
        <v>7.3100775193798446</v>
      </c>
      <c r="H27">
        <f t="shared" si="9"/>
        <v>6.5025947201882488</v>
      </c>
      <c r="I27">
        <f t="shared" si="10"/>
        <v>0.78079383213364473</v>
      </c>
      <c r="K27" s="3">
        <v>0.83799999999999997</v>
      </c>
      <c r="L27" s="3">
        <v>0.13</v>
      </c>
      <c r="M27" s="3">
        <v>0.92600000000000005</v>
      </c>
      <c r="N27" s="3">
        <v>0.161</v>
      </c>
      <c r="O27" s="3">
        <v>0.94299999999999995</v>
      </c>
      <c r="P27" s="3">
        <v>0.129</v>
      </c>
    </row>
    <row r="28" spans="1:16" x14ac:dyDescent="0.25">
      <c r="A28" t="s">
        <v>48</v>
      </c>
      <c r="B28">
        <f t="shared" si="5"/>
        <v>19.830455100166088</v>
      </c>
      <c r="C28">
        <f t="shared" si="6"/>
        <v>6.1454545454545446</v>
      </c>
      <c r="D28">
        <f t="shared" si="7"/>
        <v>7.3991031390134525</v>
      </c>
      <c r="E28">
        <f t="shared" si="8"/>
        <v>7.6027397260273988</v>
      </c>
      <c r="H28">
        <f t="shared" si="9"/>
        <v>7.0490991368317983</v>
      </c>
      <c r="I28">
        <f t="shared" si="10"/>
        <v>0.78917496509753493</v>
      </c>
      <c r="K28" s="3">
        <v>1.69</v>
      </c>
      <c r="L28" s="3">
        <v>0.27500000000000002</v>
      </c>
      <c r="M28">
        <v>1.65</v>
      </c>
      <c r="N28" s="3">
        <v>0.223</v>
      </c>
      <c r="O28" s="3">
        <v>2.2200000000000002</v>
      </c>
      <c r="P28" s="3">
        <v>0.29199999999999998</v>
      </c>
    </row>
    <row r="29" spans="1:16" x14ac:dyDescent="0.25">
      <c r="A29" t="s">
        <v>49</v>
      </c>
      <c r="B29">
        <f t="shared" si="5"/>
        <v>20.073490595687588</v>
      </c>
      <c r="C29">
        <f t="shared" si="6"/>
        <v>6.3716814159292037</v>
      </c>
      <c r="D29">
        <f t="shared" si="7"/>
        <v>8.2142857142857153</v>
      </c>
      <c r="E29">
        <f t="shared" si="8"/>
        <v>6.9204152249134951</v>
      </c>
      <c r="H29">
        <f t="shared" si="9"/>
        <v>7.1687941183761374</v>
      </c>
      <c r="I29">
        <f t="shared" si="10"/>
        <v>0.94607965104360159</v>
      </c>
      <c r="K29" s="3">
        <v>2.16</v>
      </c>
      <c r="L29" s="3">
        <v>0.33900000000000002</v>
      </c>
      <c r="M29" s="3">
        <v>1.84</v>
      </c>
      <c r="N29" s="3">
        <v>0.224</v>
      </c>
      <c r="O29" s="3">
        <v>2</v>
      </c>
      <c r="P29" s="3">
        <v>0.28899999999999998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28904-0FFF-4FA4-B9C0-3A59F7365A9C}">
  <dimension ref="A3:U45"/>
  <sheetViews>
    <sheetView topLeftCell="C1" zoomScale="87" zoomScaleNormal="87" workbookViewId="0">
      <selection activeCell="S5" sqref="S5"/>
    </sheetView>
  </sheetViews>
  <sheetFormatPr defaultRowHeight="15" x14ac:dyDescent="0.25"/>
  <cols>
    <col min="1" max="1" width="12.85546875" bestFit="1" customWidth="1"/>
    <col min="2" max="2" width="9.42578125" bestFit="1" customWidth="1"/>
    <col min="12" max="13" width="9" style="3"/>
  </cols>
  <sheetData>
    <row r="3" spans="2:13" s="1" customForma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2" t="s">
        <v>10</v>
      </c>
      <c r="M3" s="2" t="s">
        <v>11</v>
      </c>
    </row>
    <row r="4" spans="2:13" x14ac:dyDescent="0.25">
      <c r="B4">
        <v>16</v>
      </c>
      <c r="C4" s="3">
        <v>0.35799999999999998</v>
      </c>
      <c r="D4" s="3">
        <v>20.399999999999999</v>
      </c>
      <c r="E4" s="3">
        <v>0.23899999999999999</v>
      </c>
      <c r="F4" s="3">
        <v>24.5</v>
      </c>
      <c r="G4" s="3">
        <v>7.6999999999999999E-2</v>
      </c>
      <c r="H4" s="3">
        <v>23.6</v>
      </c>
      <c r="I4" s="3">
        <f>C4/D4</f>
        <v>1.7549019607843139E-2</v>
      </c>
      <c r="J4" s="3">
        <f>E4/F4</f>
        <v>9.7551020408163259E-3</v>
      </c>
      <c r="K4" s="3">
        <f>G4/H4</f>
        <v>3.2627118644067794E-3</v>
      </c>
      <c r="L4" s="3">
        <f t="shared" ref="L4:L10" si="0">AVERAGE(I4:K4)</f>
        <v>1.0188944504355415E-2</v>
      </c>
      <c r="M4" s="3">
        <f t="shared" ref="M4:M10" si="1">_xlfn.STDEV.S(I4:K4)</f>
        <v>7.1530281487926237E-3</v>
      </c>
    </row>
    <row r="5" spans="2:13" x14ac:dyDescent="0.25">
      <c r="B5">
        <v>24</v>
      </c>
      <c r="C5" s="3">
        <v>0.98099999999999998</v>
      </c>
      <c r="D5" s="3">
        <v>11</v>
      </c>
      <c r="E5" s="3">
        <v>1.32</v>
      </c>
      <c r="F5" s="3">
        <v>15.4</v>
      </c>
      <c r="G5" s="3">
        <v>0.997</v>
      </c>
      <c r="H5" s="3">
        <v>10.3</v>
      </c>
      <c r="I5" s="3">
        <f t="shared" ref="I5:I10" si="2">C5/D5</f>
        <v>8.9181818181818182E-2</v>
      </c>
      <c r="J5" s="3">
        <f t="shared" ref="J5:J10" si="3">E5/F5</f>
        <v>8.5714285714285715E-2</v>
      </c>
      <c r="K5" s="3">
        <f t="shared" ref="K5:K10" si="4">G5/H5</f>
        <v>9.6796116504854368E-2</v>
      </c>
      <c r="L5" s="3">
        <f t="shared" si="0"/>
        <v>9.0564073466986084E-2</v>
      </c>
      <c r="M5" s="3">
        <f t="shared" si="1"/>
        <v>5.668749039490972E-3</v>
      </c>
    </row>
    <row r="6" spans="2:13" x14ac:dyDescent="0.25">
      <c r="B6">
        <v>44</v>
      </c>
      <c r="C6" s="3">
        <v>3.34</v>
      </c>
      <c r="D6" s="3">
        <v>9.26</v>
      </c>
      <c r="E6" s="3">
        <v>3.62</v>
      </c>
      <c r="F6" s="3">
        <v>10.3</v>
      </c>
      <c r="G6" s="3">
        <v>2.94</v>
      </c>
      <c r="H6" s="3">
        <v>8.6300000000000008</v>
      </c>
      <c r="I6" s="3">
        <f t="shared" si="2"/>
        <v>0.36069114470842334</v>
      </c>
      <c r="J6" s="3">
        <f t="shared" si="3"/>
        <v>0.35145631067961164</v>
      </c>
      <c r="K6" s="3">
        <f t="shared" si="4"/>
        <v>0.34067207415990725</v>
      </c>
      <c r="L6" s="3">
        <f t="shared" si="0"/>
        <v>0.35093984318264737</v>
      </c>
      <c r="M6" s="3">
        <f t="shared" si="1"/>
        <v>1.0019523462379909E-2</v>
      </c>
    </row>
    <row r="7" spans="2:13" x14ac:dyDescent="0.25">
      <c r="B7">
        <v>52</v>
      </c>
      <c r="C7" s="3">
        <v>5.91</v>
      </c>
      <c r="D7" s="3">
        <v>12.5</v>
      </c>
      <c r="E7" s="3">
        <v>6.2</v>
      </c>
      <c r="F7" s="3">
        <v>11</v>
      </c>
      <c r="G7" s="3">
        <v>5.91</v>
      </c>
      <c r="H7" s="3">
        <v>12.5</v>
      </c>
      <c r="I7" s="3">
        <f t="shared" si="2"/>
        <v>0.4728</v>
      </c>
      <c r="J7" s="3">
        <f t="shared" si="3"/>
        <v>0.5636363636363636</v>
      </c>
      <c r="K7" s="3">
        <f t="shared" si="4"/>
        <v>0.4728</v>
      </c>
      <c r="L7" s="3">
        <f t="shared" si="0"/>
        <v>0.5030787878787879</v>
      </c>
      <c r="M7" s="3">
        <f t="shared" si="1"/>
        <v>5.2444398997661262E-2</v>
      </c>
    </row>
    <row r="8" spans="2:13" x14ac:dyDescent="0.25">
      <c r="B8">
        <v>60</v>
      </c>
      <c r="C8" s="3">
        <v>8.9600000000000009</v>
      </c>
      <c r="D8" s="3">
        <v>13.5</v>
      </c>
      <c r="E8" s="3">
        <v>28.5</v>
      </c>
      <c r="F8" s="3">
        <v>42.1</v>
      </c>
      <c r="G8" s="3">
        <v>13.6</v>
      </c>
      <c r="H8" s="3">
        <v>21</v>
      </c>
      <c r="I8" s="3">
        <f t="shared" si="2"/>
        <v>0.6637037037037038</v>
      </c>
      <c r="J8" s="3">
        <f t="shared" si="3"/>
        <v>0.67695961995249399</v>
      </c>
      <c r="K8" s="3">
        <f t="shared" si="4"/>
        <v>0.64761904761904765</v>
      </c>
      <c r="L8" s="3">
        <f t="shared" si="0"/>
        <v>0.66276079042508185</v>
      </c>
      <c r="M8" s="3">
        <f t="shared" si="1"/>
        <v>1.4692995280125845E-2</v>
      </c>
    </row>
    <row r="9" spans="2:13" x14ac:dyDescent="0.25">
      <c r="B9">
        <v>75</v>
      </c>
      <c r="C9" s="3">
        <v>10.5</v>
      </c>
      <c r="D9" s="3">
        <v>11.8</v>
      </c>
      <c r="E9" s="3">
        <v>7.95</v>
      </c>
      <c r="F9" s="3">
        <v>8.4499999999999993</v>
      </c>
      <c r="G9" s="3">
        <v>8.64</v>
      </c>
      <c r="H9" s="3">
        <v>9.4700000000000006</v>
      </c>
      <c r="I9" s="3">
        <f t="shared" si="2"/>
        <v>0.88983050847457623</v>
      </c>
      <c r="J9" s="3">
        <f t="shared" si="3"/>
        <v>0.94082840236686405</v>
      </c>
      <c r="K9" s="3">
        <f t="shared" si="4"/>
        <v>0.91235480464625129</v>
      </c>
      <c r="L9" s="3">
        <f t="shared" si="0"/>
        <v>0.91433790516256386</v>
      </c>
      <c r="M9" s="3">
        <f t="shared" si="1"/>
        <v>2.5556717533862031E-2</v>
      </c>
    </row>
    <row r="10" spans="2:13" x14ac:dyDescent="0.25">
      <c r="B10">
        <v>87</v>
      </c>
      <c r="C10" s="3">
        <v>16.399999999999999</v>
      </c>
      <c r="D10" s="3">
        <v>14.4</v>
      </c>
      <c r="E10" s="3">
        <v>9.6199999999999992</v>
      </c>
      <c r="F10" s="3">
        <v>8.33</v>
      </c>
      <c r="G10" s="3">
        <v>16</v>
      </c>
      <c r="H10" s="3">
        <v>14.1</v>
      </c>
      <c r="I10" s="3">
        <f t="shared" si="2"/>
        <v>1.1388888888888888</v>
      </c>
      <c r="J10" s="3">
        <f t="shared" si="3"/>
        <v>1.1548619447779112</v>
      </c>
      <c r="K10" s="3">
        <f t="shared" si="4"/>
        <v>1.1347517730496455</v>
      </c>
      <c r="L10" s="3">
        <f t="shared" si="0"/>
        <v>1.1428342022388149</v>
      </c>
      <c r="M10" s="3">
        <f t="shared" si="1"/>
        <v>1.0619739865312812E-2</v>
      </c>
    </row>
    <row r="27" spans="1:21" s="1" customFormat="1" x14ac:dyDescent="0.25">
      <c r="B27" s="1" t="s">
        <v>12</v>
      </c>
      <c r="C27" s="1" t="s">
        <v>13</v>
      </c>
      <c r="D27" s="1">
        <v>1.61E-2</v>
      </c>
      <c r="E27" s="1" t="s">
        <v>14</v>
      </c>
      <c r="F27" s="1">
        <v>-0.29930000000000001</v>
      </c>
      <c r="L27" s="2"/>
      <c r="M27" s="2"/>
      <c r="Q27" s="1" t="s">
        <v>15</v>
      </c>
    </row>
    <row r="28" spans="1:21" s="4" customFormat="1" x14ac:dyDescent="0.25">
      <c r="A28" s="4" t="s">
        <v>16</v>
      </c>
      <c r="B28" s="4" t="s">
        <v>17</v>
      </c>
      <c r="C28" s="4" t="s">
        <v>18</v>
      </c>
      <c r="D28" s="4" t="s">
        <v>19</v>
      </c>
      <c r="E28" s="1" t="s">
        <v>20</v>
      </c>
      <c r="F28" s="4" t="s">
        <v>21</v>
      </c>
      <c r="G28" s="4" t="s">
        <v>22</v>
      </c>
      <c r="H28" s="1" t="s">
        <v>23</v>
      </c>
      <c r="I28" s="4" t="s">
        <v>24</v>
      </c>
      <c r="J28" s="4" t="s">
        <v>25</v>
      </c>
      <c r="K28" s="1" t="s">
        <v>26</v>
      </c>
      <c r="L28" s="4" t="s">
        <v>27</v>
      </c>
      <c r="M28" s="4" t="s">
        <v>28</v>
      </c>
      <c r="N28" s="1" t="s">
        <v>29</v>
      </c>
      <c r="O28" s="4" t="s">
        <v>30</v>
      </c>
      <c r="Q28" s="4" t="s">
        <v>31</v>
      </c>
      <c r="R28" s="4" t="s">
        <v>32</v>
      </c>
      <c r="T28" s="4" t="s">
        <v>15</v>
      </c>
    </row>
    <row r="29" spans="1:21" x14ac:dyDescent="0.25">
      <c r="A29" t="s">
        <v>33</v>
      </c>
      <c r="B29" s="5">
        <f t="shared" ref="B29:B38" si="5">((O29+0.2993)/0.0161)</f>
        <v>26.809085694739785</v>
      </c>
      <c r="C29" s="3">
        <v>0.183</v>
      </c>
      <c r="D29" s="3">
        <v>1.22</v>
      </c>
      <c r="E29" s="6">
        <f t="shared" ref="E29:E38" si="6">C29/D29</f>
        <v>0.15</v>
      </c>
      <c r="F29" s="3">
        <v>0.622</v>
      </c>
      <c r="G29" s="3">
        <v>4.8099999999999996</v>
      </c>
      <c r="H29" s="6">
        <f t="shared" ref="H29:H38" si="7">F29/G29</f>
        <v>0.12931392931392932</v>
      </c>
      <c r="I29" s="3">
        <v>0.57199999999999995</v>
      </c>
      <c r="J29" s="3">
        <v>4.54</v>
      </c>
      <c r="K29" s="6">
        <f t="shared" ref="K29:K38" si="8">I29/J29</f>
        <v>0.12599118942731277</v>
      </c>
      <c r="L29" s="3">
        <v>0.71299999999999997</v>
      </c>
      <c r="M29" s="3">
        <v>5.75</v>
      </c>
      <c r="N29" s="6">
        <f t="shared" ref="N29:N38" si="9">L29/M29</f>
        <v>0.124</v>
      </c>
      <c r="O29" s="3">
        <f t="shared" ref="O29:O38" si="10">AVERAGE(N29,K29,H29,E29)</f>
        <v>0.13232627968531052</v>
      </c>
      <c r="Q29">
        <v>16</v>
      </c>
      <c r="R29">
        <v>1.0188944504355415E-2</v>
      </c>
      <c r="T29">
        <f t="array" ref="T29:U34">LINEST(R29:R35,Q29:Q35,TRUE,TRUE)</f>
        <v>1.6116499754198398E-2</v>
      </c>
      <c r="U29">
        <v>-0.29928605216339854</v>
      </c>
    </row>
    <row r="30" spans="1:21" x14ac:dyDescent="0.25">
      <c r="A30" t="s">
        <v>34</v>
      </c>
      <c r="B30" s="5">
        <f t="shared" si="5"/>
        <v>22.230109095168842</v>
      </c>
      <c r="C30" s="3">
        <v>0.63400000000000001</v>
      </c>
      <c r="D30" s="3">
        <v>10</v>
      </c>
      <c r="E30" s="6">
        <f t="shared" si="6"/>
        <v>6.3399999999999998E-2</v>
      </c>
      <c r="F30" s="3">
        <v>0.45400000000000001</v>
      </c>
      <c r="G30" s="3">
        <v>8.1300000000000008</v>
      </c>
      <c r="H30" s="6">
        <f t="shared" si="7"/>
        <v>5.5842558425584249E-2</v>
      </c>
      <c r="I30" s="3">
        <v>0.47799999999999998</v>
      </c>
      <c r="J30" s="3">
        <v>7.62</v>
      </c>
      <c r="K30" s="6">
        <f t="shared" si="8"/>
        <v>6.2729658792650911E-2</v>
      </c>
      <c r="L30" s="3">
        <v>0.49299999999999999</v>
      </c>
      <c r="M30" s="3">
        <v>9.4</v>
      </c>
      <c r="N30" s="6">
        <f t="shared" si="9"/>
        <v>5.2446808510638293E-2</v>
      </c>
      <c r="O30" s="3">
        <f t="shared" si="10"/>
        <v>5.8604756432218366E-2</v>
      </c>
      <c r="Q30">
        <v>24</v>
      </c>
      <c r="R30">
        <v>9.0564073466986084E-2</v>
      </c>
      <c r="T30">
        <v>6.7683675841718712E-4</v>
      </c>
      <c r="U30">
        <v>3.817297599336468E-2</v>
      </c>
    </row>
    <row r="31" spans="1:21" x14ac:dyDescent="0.25">
      <c r="A31" t="s">
        <v>35</v>
      </c>
      <c r="B31" s="5">
        <f t="shared" si="5"/>
        <v>26.262184886056762</v>
      </c>
      <c r="C31" s="3">
        <v>0.68899999999999995</v>
      </c>
      <c r="D31" s="3">
        <v>5.76</v>
      </c>
      <c r="E31" s="6">
        <f t="shared" si="6"/>
        <v>0.11961805555555555</v>
      </c>
      <c r="F31" s="3">
        <v>0.80100000000000005</v>
      </c>
      <c r="G31" s="3">
        <v>6.57</v>
      </c>
      <c r="H31" s="6">
        <f t="shared" si="7"/>
        <v>0.12191780821917808</v>
      </c>
      <c r="I31" s="3">
        <v>1.25</v>
      </c>
      <c r="J31" s="3">
        <v>9.8800000000000008</v>
      </c>
      <c r="K31" s="6">
        <f t="shared" si="8"/>
        <v>0.12651821862348178</v>
      </c>
      <c r="L31" s="3">
        <v>1.07</v>
      </c>
      <c r="M31" s="3">
        <v>8.49</v>
      </c>
      <c r="N31" s="6">
        <f t="shared" si="9"/>
        <v>0.12603062426383982</v>
      </c>
      <c r="O31" s="3">
        <f t="shared" si="10"/>
        <v>0.12352117666551381</v>
      </c>
      <c r="Q31">
        <v>44</v>
      </c>
      <c r="R31">
        <v>0.35093984318264737</v>
      </c>
      <c r="T31">
        <v>0.99125855210103708</v>
      </c>
      <c r="U31">
        <v>4.2575437781479972E-2</v>
      </c>
    </row>
    <row r="32" spans="1:21" x14ac:dyDescent="0.25">
      <c r="A32" t="s">
        <v>36</v>
      </c>
      <c r="B32" s="5">
        <f t="shared" si="5"/>
        <v>21.821588455975558</v>
      </c>
      <c r="C32" s="3">
        <v>0.26300000000000001</v>
      </c>
      <c r="D32" s="3">
        <v>4.96</v>
      </c>
      <c r="E32" s="6">
        <f t="shared" si="6"/>
        <v>5.3024193548387097E-2</v>
      </c>
      <c r="F32" s="3">
        <v>0.27200000000000002</v>
      </c>
      <c r="G32" s="3">
        <v>5.56</v>
      </c>
      <c r="H32" s="6">
        <f t="shared" si="7"/>
        <v>4.8920863309352525E-2</v>
      </c>
      <c r="I32" s="3">
        <v>0.40100000000000002</v>
      </c>
      <c r="J32" s="3">
        <v>7.41</v>
      </c>
      <c r="K32" s="6">
        <f t="shared" si="8"/>
        <v>5.4116059379217277E-2</v>
      </c>
      <c r="L32" s="3">
        <v>0.38100000000000001</v>
      </c>
      <c r="M32" s="3">
        <v>7.32</v>
      </c>
      <c r="N32" s="6">
        <f t="shared" si="9"/>
        <v>5.2049180327868851E-2</v>
      </c>
      <c r="O32" s="3">
        <f t="shared" si="10"/>
        <v>5.2027574141206442E-2</v>
      </c>
      <c r="Q32">
        <v>52</v>
      </c>
      <c r="R32">
        <v>0.5030787878787879</v>
      </c>
      <c r="T32">
        <v>566.98762239299458</v>
      </c>
      <c r="U32">
        <v>5</v>
      </c>
    </row>
    <row r="33" spans="1:21" x14ac:dyDescent="0.25">
      <c r="A33" t="s">
        <v>37</v>
      </c>
      <c r="B33" s="5">
        <f t="shared" si="5"/>
        <v>48.107485283079399</v>
      </c>
      <c r="C33" s="3">
        <v>0.13300000000000001</v>
      </c>
      <c r="D33" s="3">
        <v>0.28199999999999997</v>
      </c>
      <c r="E33" s="6">
        <f t="shared" si="6"/>
        <v>0.47163120567375894</v>
      </c>
      <c r="F33" s="3">
        <v>0.27600000000000002</v>
      </c>
      <c r="G33" s="3">
        <v>0.57899999999999996</v>
      </c>
      <c r="H33" s="6">
        <f t="shared" si="7"/>
        <v>0.47668393782383428</v>
      </c>
      <c r="I33" s="3">
        <v>0.23599999999999999</v>
      </c>
      <c r="J33" s="3">
        <v>0.499</v>
      </c>
      <c r="K33" s="6">
        <f t="shared" si="8"/>
        <v>0.47294589178356711</v>
      </c>
      <c r="L33" s="3">
        <v>0.28299999999999997</v>
      </c>
      <c r="M33" s="3">
        <v>0.59</v>
      </c>
      <c r="N33" s="6">
        <f t="shared" si="9"/>
        <v>0.47966101694915253</v>
      </c>
      <c r="O33" s="3">
        <f t="shared" si="10"/>
        <v>0.47523051305757824</v>
      </c>
      <c r="Q33">
        <v>60</v>
      </c>
      <c r="R33">
        <v>0.66276079042508185</v>
      </c>
      <c r="T33">
        <v>1.0277602641044834</v>
      </c>
      <c r="U33">
        <v>9.0633395114233621E-3</v>
      </c>
    </row>
    <row r="34" spans="1:21" x14ac:dyDescent="0.25">
      <c r="A34" t="s">
        <v>38</v>
      </c>
      <c r="B34" s="5">
        <f t="shared" si="5"/>
        <v>25.909157548012754</v>
      </c>
      <c r="C34" s="3">
        <v>0.44</v>
      </c>
      <c r="D34" s="3">
        <v>4.5599999999999996</v>
      </c>
      <c r="E34" s="6">
        <f t="shared" si="6"/>
        <v>9.6491228070175447E-2</v>
      </c>
      <c r="F34" s="3">
        <v>0.65600000000000003</v>
      </c>
      <c r="G34" s="3">
        <v>4.8899999999999997</v>
      </c>
      <c r="H34" s="6">
        <f t="shared" si="7"/>
        <v>0.1341513292433538</v>
      </c>
      <c r="I34" s="3">
        <v>0.76400000000000001</v>
      </c>
      <c r="J34" s="3">
        <v>5.8</v>
      </c>
      <c r="K34" s="6">
        <f t="shared" si="8"/>
        <v>0.13172413793103449</v>
      </c>
      <c r="L34" s="3">
        <v>0.64300000000000002</v>
      </c>
      <c r="M34" s="3">
        <v>5.9</v>
      </c>
      <c r="N34" s="6">
        <f t="shared" si="9"/>
        <v>0.10898305084745763</v>
      </c>
      <c r="O34" s="3">
        <f t="shared" si="10"/>
        <v>0.11783743652300534</v>
      </c>
      <c r="Q34">
        <v>75</v>
      </c>
      <c r="R34">
        <v>0.91433790516256386</v>
      </c>
      <c r="T34" t="e">
        <v>#N/A</v>
      </c>
      <c r="U34" t="e">
        <v>#N/A</v>
      </c>
    </row>
    <row r="35" spans="1:21" x14ac:dyDescent="0.25">
      <c r="A35" t="s">
        <v>39</v>
      </c>
      <c r="B35" s="5">
        <f t="shared" si="5"/>
        <v>23.305203205984469</v>
      </c>
      <c r="C35" s="3">
        <v>0.40200000000000002</v>
      </c>
      <c r="D35" s="3">
        <v>5.26</v>
      </c>
      <c r="E35" s="6">
        <f t="shared" si="6"/>
        <v>7.6425855513307994E-2</v>
      </c>
      <c r="F35" s="3">
        <v>0.38600000000000001</v>
      </c>
      <c r="G35" s="3">
        <v>4.59</v>
      </c>
      <c r="H35" s="6">
        <f t="shared" si="7"/>
        <v>8.4095860566448813E-2</v>
      </c>
      <c r="I35" s="3">
        <v>0.42899999999999999</v>
      </c>
      <c r="J35" s="3">
        <v>5.78</v>
      </c>
      <c r="K35" s="6">
        <f t="shared" si="8"/>
        <v>7.4221453287197231E-2</v>
      </c>
      <c r="L35" s="3">
        <v>0.26600000000000001</v>
      </c>
      <c r="M35" s="3">
        <v>3.86</v>
      </c>
      <c r="N35" s="6">
        <f t="shared" si="9"/>
        <v>6.8911917098445602E-2</v>
      </c>
      <c r="O35" s="3">
        <f t="shared" si="10"/>
        <v>7.5913771616349907E-2</v>
      </c>
      <c r="Q35">
        <v>87</v>
      </c>
      <c r="R35">
        <v>1.1428342022388149</v>
      </c>
    </row>
    <row r="36" spans="1:21" x14ac:dyDescent="0.25">
      <c r="A36" t="s">
        <v>40</v>
      </c>
      <c r="B36" s="5">
        <f t="shared" si="5"/>
        <v>21.715869417477077</v>
      </c>
      <c r="C36" s="3">
        <v>0.17</v>
      </c>
      <c r="D36" s="3">
        <v>3.26</v>
      </c>
      <c r="E36" s="6">
        <f t="shared" si="6"/>
        <v>5.2147239263803685E-2</v>
      </c>
      <c r="F36" s="3">
        <v>0.38800000000000001</v>
      </c>
      <c r="G36" s="3">
        <v>7.06</v>
      </c>
      <c r="H36" s="6">
        <f t="shared" si="7"/>
        <v>5.4957507082152982E-2</v>
      </c>
      <c r="I36" s="3">
        <v>0.38400000000000001</v>
      </c>
      <c r="J36" s="3">
        <v>8.23</v>
      </c>
      <c r="K36" s="6">
        <f t="shared" si="8"/>
        <v>4.6658566221142159E-2</v>
      </c>
      <c r="L36" s="3">
        <v>0.33800000000000002</v>
      </c>
      <c r="M36" s="3">
        <v>7.11</v>
      </c>
      <c r="N36" s="6">
        <f t="shared" si="9"/>
        <v>4.7538677918424754E-2</v>
      </c>
      <c r="O36" s="3">
        <f t="shared" si="10"/>
        <v>5.0325497621380895E-2</v>
      </c>
    </row>
    <row r="37" spans="1:21" x14ac:dyDescent="0.25">
      <c r="A37" t="s">
        <v>41</v>
      </c>
      <c r="B37" s="5">
        <f t="shared" si="5"/>
        <v>24.818932249060826</v>
      </c>
      <c r="C37" s="3">
        <v>0.497</v>
      </c>
      <c r="D37" s="3">
        <v>4.05</v>
      </c>
      <c r="E37" s="6">
        <f t="shared" si="6"/>
        <v>0.12271604938271606</v>
      </c>
      <c r="F37" s="3">
        <v>0.58899999999999997</v>
      </c>
      <c r="G37" s="3">
        <v>5.88</v>
      </c>
      <c r="H37" s="6">
        <f t="shared" si="7"/>
        <v>0.10017006802721089</v>
      </c>
      <c r="I37" s="3">
        <v>0.48</v>
      </c>
      <c r="J37" s="3">
        <v>4.8</v>
      </c>
      <c r="K37" s="6">
        <f t="shared" si="8"/>
        <v>0.1</v>
      </c>
      <c r="L37" s="3">
        <v>0.439</v>
      </c>
      <c r="M37" s="3">
        <v>5.61</v>
      </c>
      <c r="N37" s="6">
        <f t="shared" si="9"/>
        <v>7.8253119429590012E-2</v>
      </c>
      <c r="O37" s="3">
        <f t="shared" si="10"/>
        <v>0.10028480920987924</v>
      </c>
    </row>
    <row r="38" spans="1:21" x14ac:dyDescent="0.25">
      <c r="A38" t="s">
        <v>42</v>
      </c>
      <c r="B38" s="5">
        <f t="shared" si="5"/>
        <v>21.919713177750189</v>
      </c>
      <c r="C38" s="3">
        <v>0.41099999999999998</v>
      </c>
      <c r="D38" s="3">
        <v>7.27</v>
      </c>
      <c r="E38" s="6">
        <f t="shared" si="6"/>
        <v>5.653370013755158E-2</v>
      </c>
      <c r="F38" s="3">
        <v>0.36599999999999999</v>
      </c>
      <c r="G38" s="3">
        <v>6.53</v>
      </c>
      <c r="H38" s="6">
        <f t="shared" si="7"/>
        <v>5.6049004594180704E-2</v>
      </c>
      <c r="I38" s="3">
        <v>0.45200000000000001</v>
      </c>
      <c r="J38" s="3">
        <v>8.52</v>
      </c>
      <c r="K38" s="6">
        <f t="shared" si="8"/>
        <v>5.3051643192488264E-2</v>
      </c>
      <c r="L38" s="3">
        <v>0.32400000000000001</v>
      </c>
      <c r="M38" s="3">
        <v>6.64</v>
      </c>
      <c r="N38" s="6">
        <f t="shared" si="9"/>
        <v>4.8795180722891573E-2</v>
      </c>
      <c r="O38" s="3">
        <f t="shared" si="10"/>
        <v>5.3607382161778024E-2</v>
      </c>
    </row>
    <row r="40" spans="1:21" x14ac:dyDescent="0.25">
      <c r="A40" s="4" t="s">
        <v>43</v>
      </c>
      <c r="B40" t="s">
        <v>44</v>
      </c>
      <c r="C40" s="4" t="s">
        <v>18</v>
      </c>
      <c r="D40" s="4" t="s">
        <v>19</v>
      </c>
      <c r="E40" s="1" t="s">
        <v>20</v>
      </c>
      <c r="F40" s="4" t="s">
        <v>21</v>
      </c>
      <c r="G40" s="4" t="s">
        <v>22</v>
      </c>
      <c r="H40" s="1" t="s">
        <v>23</v>
      </c>
      <c r="I40" s="4" t="s">
        <v>24</v>
      </c>
      <c r="J40" s="4" t="s">
        <v>25</v>
      </c>
      <c r="K40" s="1" t="s">
        <v>26</v>
      </c>
      <c r="L40" s="4"/>
      <c r="M40" s="4"/>
      <c r="N40" s="1"/>
      <c r="O40" s="4" t="s">
        <v>30</v>
      </c>
    </row>
    <row r="41" spans="1:21" x14ac:dyDescent="0.25">
      <c r="A41" t="s">
        <v>45</v>
      </c>
      <c r="B41">
        <f t="shared" ref="B41:B42" si="11">((O41+0.2993)/0.0161)</f>
        <v>79.728526648513778</v>
      </c>
      <c r="C41" s="3">
        <v>2.7</v>
      </c>
      <c r="D41" s="3">
        <v>3.05</v>
      </c>
      <c r="E41" s="3">
        <f t="shared" ref="E41:E45" si="12">C41/D41</f>
        <v>0.88524590163934436</v>
      </c>
      <c r="F41" s="3">
        <v>3.3</v>
      </c>
      <c r="G41" s="3">
        <v>3</v>
      </c>
      <c r="H41" s="3">
        <f t="shared" ref="H41:H45" si="13">F41/G41</f>
        <v>1.0999999999999999</v>
      </c>
      <c r="I41" s="3">
        <v>3</v>
      </c>
      <c r="J41" s="3">
        <v>3.1</v>
      </c>
      <c r="K41" s="3">
        <f t="shared" ref="K41:K45" si="14">I41/J41</f>
        <v>0.96774193548387089</v>
      </c>
      <c r="O41" s="3">
        <f>AVERAGE(E41,H41,K41)</f>
        <v>0.9843292790410717</v>
      </c>
    </row>
    <row r="42" spans="1:21" x14ac:dyDescent="0.25">
      <c r="A42" t="s">
        <v>46</v>
      </c>
      <c r="B42">
        <f t="shared" si="11"/>
        <v>70.684278774562713</v>
      </c>
      <c r="C42" s="3">
        <v>1.34</v>
      </c>
      <c r="D42" s="3">
        <v>1.47</v>
      </c>
      <c r="E42" s="3">
        <f t="shared" si="12"/>
        <v>0.91156462585034026</v>
      </c>
      <c r="F42" s="3">
        <v>2.61</v>
      </c>
      <c r="G42" s="3">
        <v>3.2</v>
      </c>
      <c r="H42" s="3">
        <f t="shared" si="13"/>
        <v>0.81562499999999993</v>
      </c>
      <c r="I42" s="3">
        <v>2.4300000000000002</v>
      </c>
      <c r="J42" s="3">
        <v>3.08</v>
      </c>
      <c r="K42" s="3">
        <f t="shared" si="14"/>
        <v>0.78896103896103897</v>
      </c>
      <c r="O42" s="3">
        <f>AVERAGE(E42,H42,K42)</f>
        <v>0.83871688827045965</v>
      </c>
    </row>
    <row r="43" spans="1:21" x14ac:dyDescent="0.25">
      <c r="A43" t="s">
        <v>47</v>
      </c>
      <c r="B43">
        <f>((O43+0.2993)/0.0161)</f>
        <v>63.964659156317282</v>
      </c>
      <c r="C43" s="3">
        <v>1.6</v>
      </c>
      <c r="D43" s="3">
        <v>2.2000000000000002</v>
      </c>
      <c r="E43" s="3">
        <f t="shared" si="12"/>
        <v>0.72727272727272729</v>
      </c>
      <c r="F43" s="3">
        <v>1.2</v>
      </c>
      <c r="G43" s="3">
        <v>1.52</v>
      </c>
      <c r="H43" s="3">
        <f t="shared" si="13"/>
        <v>0.78947368421052633</v>
      </c>
      <c r="I43" s="3">
        <v>1.1000000000000001</v>
      </c>
      <c r="J43" s="3">
        <v>1.63</v>
      </c>
      <c r="K43" s="3">
        <f t="shared" si="14"/>
        <v>0.67484662576687127</v>
      </c>
      <c r="O43" s="3">
        <f>AVERAGE(E43,H43,K43)</f>
        <v>0.73053101241670826</v>
      </c>
    </row>
    <row r="44" spans="1:21" x14ac:dyDescent="0.25">
      <c r="A44" t="s">
        <v>48</v>
      </c>
      <c r="B44">
        <f>((O44+0.2993)/0.0161)</f>
        <v>51.868887038919674</v>
      </c>
      <c r="C44" s="3">
        <v>1.57</v>
      </c>
      <c r="D44" s="3">
        <v>2.9</v>
      </c>
      <c r="E44" s="3">
        <f t="shared" si="12"/>
        <v>0.54137931034482767</v>
      </c>
      <c r="F44" s="3">
        <v>1.75</v>
      </c>
      <c r="G44" s="3">
        <v>3.4</v>
      </c>
      <c r="H44" s="3">
        <f t="shared" si="13"/>
        <v>0.51470588235294124</v>
      </c>
      <c r="I44" s="3">
        <v>2.15</v>
      </c>
      <c r="J44" s="3">
        <v>3.9</v>
      </c>
      <c r="K44" s="3">
        <f t="shared" si="14"/>
        <v>0.55128205128205132</v>
      </c>
      <c r="O44" s="3">
        <f>AVERAGE(E44,H44,K44)</f>
        <v>0.53578908132660674</v>
      </c>
    </row>
    <row r="45" spans="1:21" x14ac:dyDescent="0.25">
      <c r="A45" t="s">
        <v>49</v>
      </c>
      <c r="B45">
        <f>((O45+0.2993)/0.0161)</f>
        <v>42.076945043961537</v>
      </c>
      <c r="C45" s="3">
        <v>2.62</v>
      </c>
      <c r="D45" s="3">
        <v>5.8</v>
      </c>
      <c r="E45" s="3">
        <f t="shared" si="12"/>
        <v>0.4517241379310345</v>
      </c>
      <c r="F45" s="3">
        <v>2.4</v>
      </c>
      <c r="G45" s="3">
        <v>6.4</v>
      </c>
      <c r="H45" s="3">
        <f t="shared" si="13"/>
        <v>0.37499999999999994</v>
      </c>
      <c r="I45" s="3">
        <v>1.6</v>
      </c>
      <c r="J45" s="3">
        <v>5.2</v>
      </c>
      <c r="K45" s="3">
        <f t="shared" si="14"/>
        <v>0.30769230769230771</v>
      </c>
      <c r="O45" s="3">
        <f>AVERAGE(E45,H45,K45)</f>
        <v>0.3781388152077807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C2511-6E32-4FEA-9EFC-4A33EF4372C9}">
  <dimension ref="A3:X29"/>
  <sheetViews>
    <sheetView tabSelected="1" topLeftCell="E1" zoomScaleNormal="100" workbookViewId="0">
      <selection activeCell="Q22" sqref="Q22"/>
    </sheetView>
  </sheetViews>
  <sheetFormatPr defaultRowHeight="15" x14ac:dyDescent="0.25"/>
  <cols>
    <col min="1" max="1" width="12.85546875" bestFit="1" customWidth="1"/>
    <col min="2" max="2" width="17.140625" bestFit="1" customWidth="1"/>
  </cols>
  <sheetData>
    <row r="3" spans="1:24" x14ac:dyDescent="0.25"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30</v>
      </c>
      <c r="I3" t="s">
        <v>56</v>
      </c>
    </row>
    <row r="4" spans="1:24" x14ac:dyDescent="0.25">
      <c r="B4">
        <v>19</v>
      </c>
      <c r="C4" s="3">
        <v>0.63800000000000001</v>
      </c>
      <c r="D4" s="3">
        <v>0.63200000000000001</v>
      </c>
      <c r="E4" s="3">
        <v>0.68600000000000005</v>
      </c>
      <c r="F4" s="3">
        <v>0.65200000000000002</v>
      </c>
      <c r="G4" s="3">
        <v>0.58699999999999997</v>
      </c>
      <c r="H4" s="3">
        <f>AVERAGE(C4:G4)</f>
        <v>0.63900000000000001</v>
      </c>
      <c r="I4">
        <f t="shared" ref="I4:I10" si="0">_xlfn.STDEV.S(C4:G4)</f>
        <v>3.5818989377144665E-2</v>
      </c>
      <c r="S4">
        <v>0.5395833333333333</v>
      </c>
      <c r="T4">
        <v>0.17383177570093458</v>
      </c>
      <c r="U4">
        <v>0.32445520581113801</v>
      </c>
      <c r="V4">
        <v>0.48082595870206485</v>
      </c>
      <c r="W4">
        <v>1.2</v>
      </c>
      <c r="X4">
        <v>0.35982814178302902</v>
      </c>
    </row>
    <row r="5" spans="1:24" x14ac:dyDescent="0.25">
      <c r="B5">
        <v>36</v>
      </c>
      <c r="C5" s="3">
        <v>1.1200000000000001</v>
      </c>
      <c r="D5" s="3">
        <v>1.06</v>
      </c>
      <c r="E5" s="3">
        <v>1.05</v>
      </c>
      <c r="F5" s="3">
        <v>1.03</v>
      </c>
      <c r="G5" s="3">
        <v>0.95799999999999996</v>
      </c>
      <c r="H5" s="3">
        <f>AVERAGE(C5:G5)</f>
        <v>1.0436000000000001</v>
      </c>
      <c r="I5">
        <f t="shared" si="0"/>
        <v>5.8436290094426822E-2</v>
      </c>
      <c r="S5">
        <v>0.47275922671353249</v>
      </c>
      <c r="T5">
        <v>0.17422222222222222</v>
      </c>
      <c r="U5">
        <v>0.43209876543209874</v>
      </c>
      <c r="V5">
        <v>0.59859154929577463</v>
      </c>
      <c r="W5">
        <v>1.1142857142857143</v>
      </c>
      <c r="X5">
        <v>0.3438967136150235</v>
      </c>
    </row>
    <row r="6" spans="1:24" x14ac:dyDescent="0.25">
      <c r="B6">
        <v>50</v>
      </c>
      <c r="C6" s="3">
        <v>1.49</v>
      </c>
      <c r="D6" s="3">
        <v>1.42</v>
      </c>
      <c r="E6" s="3">
        <v>1.32</v>
      </c>
      <c r="F6" s="3">
        <v>1.42</v>
      </c>
      <c r="G6" s="3">
        <v>1.43</v>
      </c>
      <c r="H6" s="3">
        <f>AVERAGE(C6:G6)</f>
        <v>1.4159999999999999</v>
      </c>
      <c r="I6">
        <f t="shared" si="0"/>
        <v>6.1073725938409852E-2</v>
      </c>
      <c r="S6">
        <v>0.44052863436123346</v>
      </c>
      <c r="T6">
        <v>0.24423076923076925</v>
      </c>
      <c r="U6">
        <v>0.39612188365650969</v>
      </c>
      <c r="V6">
        <v>0.83737024221453293</v>
      </c>
      <c r="W6">
        <v>0.78095238095238095</v>
      </c>
      <c r="X6">
        <v>0.3719298245614035</v>
      </c>
    </row>
    <row r="7" spans="1:24" x14ac:dyDescent="0.25">
      <c r="B7">
        <v>61</v>
      </c>
      <c r="C7" s="3">
        <v>1.83</v>
      </c>
      <c r="D7" s="3">
        <v>1.85</v>
      </c>
      <c r="E7" s="3">
        <v>1.86</v>
      </c>
      <c r="F7" s="3">
        <v>1.74</v>
      </c>
      <c r="G7" s="3">
        <v>1.68</v>
      </c>
      <c r="H7" s="3">
        <f t="shared" ref="H7:H10" si="1">AVERAGE(C7:G7)</f>
        <v>1.7920000000000003</v>
      </c>
      <c r="I7">
        <f t="shared" si="0"/>
        <v>7.8549347546621989E-2</v>
      </c>
      <c r="S7">
        <v>0.39642324888226527</v>
      </c>
      <c r="T7">
        <v>0.16553398058252428</v>
      </c>
      <c r="U7">
        <v>0.36363636363636365</v>
      </c>
      <c r="V7">
        <v>0.54182509505703425</v>
      </c>
      <c r="W7">
        <v>0.65337837837837842</v>
      </c>
      <c r="X7">
        <v>0.38150289017341038</v>
      </c>
    </row>
    <row r="8" spans="1:24" x14ac:dyDescent="0.25">
      <c r="B8">
        <v>76</v>
      </c>
      <c r="C8" s="3">
        <v>2.14</v>
      </c>
      <c r="D8" s="3">
        <v>2.2599999999999998</v>
      </c>
      <c r="E8" s="3">
        <v>2.35</v>
      </c>
      <c r="F8" s="3">
        <v>2.16</v>
      </c>
      <c r="G8" s="3">
        <v>2.1</v>
      </c>
      <c r="H8" s="3">
        <f t="shared" si="1"/>
        <v>2.202</v>
      </c>
      <c r="I8">
        <f t="shared" si="0"/>
        <v>0.1015874007936023</v>
      </c>
      <c r="S8">
        <v>0.28399122807017546</v>
      </c>
      <c r="T8">
        <v>0.22418300653594769</v>
      </c>
      <c r="U8">
        <v>0.43323442136498519</v>
      </c>
      <c r="W8">
        <v>0.68421052631578949</v>
      </c>
      <c r="X8">
        <v>0.31478260869565222</v>
      </c>
    </row>
    <row r="9" spans="1:24" x14ac:dyDescent="0.25">
      <c r="B9">
        <v>87</v>
      </c>
      <c r="C9" s="3">
        <v>2.59</v>
      </c>
      <c r="D9" s="3">
        <v>2.4700000000000002</v>
      </c>
      <c r="E9" s="3">
        <v>2.41</v>
      </c>
      <c r="F9" s="3">
        <v>2.69</v>
      </c>
      <c r="G9" s="3">
        <v>2.7</v>
      </c>
      <c r="H9" s="3">
        <f t="shared" si="1"/>
        <v>2.5720000000000001</v>
      </c>
      <c r="I9">
        <f t="shared" si="0"/>
        <v>0.12969194269498777</v>
      </c>
    </row>
    <row r="10" spans="1:24" x14ac:dyDescent="0.25">
      <c r="B10">
        <v>101</v>
      </c>
      <c r="C10" s="3">
        <v>2.88</v>
      </c>
      <c r="D10" s="3">
        <v>3.21</v>
      </c>
      <c r="E10" s="3">
        <v>3</v>
      </c>
      <c r="F10" s="3"/>
      <c r="G10" s="3"/>
      <c r="H10" s="3">
        <f t="shared" si="1"/>
        <v>3.03</v>
      </c>
      <c r="I10">
        <f t="shared" si="0"/>
        <v>0.1670329308849007</v>
      </c>
    </row>
    <row r="11" spans="1:24" x14ac:dyDescent="0.25">
      <c r="B11" s="5" t="s">
        <v>57</v>
      </c>
      <c r="S11">
        <v>0.2582089552238806</v>
      </c>
      <c r="T11">
        <v>1.1397712833545108</v>
      </c>
      <c r="U11">
        <v>0.44736842105263158</v>
      </c>
    </row>
    <row r="12" spans="1:24" x14ac:dyDescent="0.25">
      <c r="A12" t="s">
        <v>58</v>
      </c>
      <c r="B12" s="5" t="s">
        <v>59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60</v>
      </c>
      <c r="I12" t="s">
        <v>61</v>
      </c>
      <c r="S12">
        <v>0.24405940594059405</v>
      </c>
      <c r="T12">
        <v>1.0972447325769854</v>
      </c>
      <c r="U12">
        <v>0.34509803921568633</v>
      </c>
    </row>
    <row r="13" spans="1:24" x14ac:dyDescent="0.25">
      <c r="A13" t="s">
        <v>33</v>
      </c>
      <c r="B13" s="5">
        <f>(H13-0.0091)/0.0294</f>
        <v>14.202623614697545</v>
      </c>
      <c r="C13">
        <v>0.5395833333333333</v>
      </c>
      <c r="D13">
        <v>0.47275922671353199</v>
      </c>
      <c r="E13">
        <v>0.44052863436123346</v>
      </c>
      <c r="F13">
        <v>0.39642324888226527</v>
      </c>
      <c r="G13">
        <v>0.28399122807017546</v>
      </c>
      <c r="H13">
        <f>AVERAGE(C13:G13)</f>
        <v>0.42665713427210783</v>
      </c>
      <c r="I13">
        <f>_xlfn.STDEV.S(C13:G13)</f>
        <v>9.5312376550478542E-2</v>
      </c>
      <c r="S13">
        <v>0.37439024390243902</v>
      </c>
      <c r="T13">
        <v>1.1465798045602607</v>
      </c>
      <c r="U13">
        <v>0.54679487179487174</v>
      </c>
    </row>
    <row r="14" spans="1:24" x14ac:dyDescent="0.25">
      <c r="A14" t="s">
        <v>34</v>
      </c>
      <c r="B14" s="5">
        <f>(H14-0.0091)/0.0294</f>
        <v>6.3707602331455657</v>
      </c>
      <c r="C14">
        <v>0.17383177570093458</v>
      </c>
      <c r="D14">
        <v>0.17422222222222222</v>
      </c>
      <c r="E14">
        <v>0.24423076923076925</v>
      </c>
      <c r="F14">
        <v>0.16553398058252428</v>
      </c>
      <c r="G14">
        <v>0.22418300653594769</v>
      </c>
      <c r="H14">
        <f>AVERAGE(C14:G14)</f>
        <v>0.19640035085447963</v>
      </c>
      <c r="I14">
        <f>_xlfn.STDEV.S(C14:G14)</f>
        <v>3.5403275507435411E-2</v>
      </c>
      <c r="S14">
        <v>0.315</v>
      </c>
      <c r="T14">
        <v>1.3517786561264822</v>
      </c>
      <c r="U14">
        <v>0.44567901234567903</v>
      </c>
    </row>
    <row r="15" spans="1:24" x14ac:dyDescent="0.25">
      <c r="A15" t="s">
        <v>35</v>
      </c>
      <c r="B15" s="5">
        <f t="shared" ref="B15:B22" si="2">(H15-0.0091)/0.0294</f>
        <v>12.952698230619697</v>
      </c>
      <c r="C15">
        <v>0.32445520581113801</v>
      </c>
      <c r="D15">
        <v>0.43209876543209874</v>
      </c>
      <c r="E15">
        <v>0.39612188365650969</v>
      </c>
      <c r="F15">
        <v>0.36363636363636365</v>
      </c>
      <c r="G15">
        <v>0.43323442136498519</v>
      </c>
      <c r="H15">
        <f t="shared" ref="H15:H22" si="3">AVERAGE(C15:G15)</f>
        <v>0.3899093279802191</v>
      </c>
      <c r="I15">
        <f t="shared" ref="I15:I22" si="4">_xlfn.STDEV.S(C15:G15)</f>
        <v>4.6556736788767032E-2</v>
      </c>
      <c r="S15">
        <v>0.46129032258064517</v>
      </c>
      <c r="T15">
        <v>1.2738095238095239</v>
      </c>
      <c r="U15">
        <v>0.45033112582781459</v>
      </c>
    </row>
    <row r="16" spans="1:24" x14ac:dyDescent="0.25">
      <c r="A16" t="s">
        <v>36</v>
      </c>
      <c r="B16" s="5">
        <f t="shared" si="2"/>
        <v>20.186807288138528</v>
      </c>
      <c r="C16">
        <v>0.48082595870206485</v>
      </c>
      <c r="D16">
        <v>0.59859154929577463</v>
      </c>
      <c r="E16">
        <v>0.83737024221453293</v>
      </c>
      <c r="F16">
        <v>0.54182509505703425</v>
      </c>
      <c r="G16">
        <v>0.55434782608695654</v>
      </c>
      <c r="H16">
        <f t="shared" si="3"/>
        <v>0.60259213427127267</v>
      </c>
      <c r="I16">
        <f t="shared" si="4"/>
        <v>0.13782589786517102</v>
      </c>
    </row>
    <row r="17" spans="1:19" x14ac:dyDescent="0.25">
      <c r="A17" t="s">
        <v>37</v>
      </c>
      <c r="B17" s="5">
        <f t="shared" si="2"/>
        <v>29.84576190430111</v>
      </c>
      <c r="C17">
        <v>1.2</v>
      </c>
      <c r="D17">
        <v>1.1142857142857143</v>
      </c>
      <c r="E17">
        <v>0.78095238095238095</v>
      </c>
      <c r="F17">
        <v>0.65337837837837842</v>
      </c>
      <c r="G17">
        <v>0.68421052631578949</v>
      </c>
      <c r="H17">
        <f t="shared" si="3"/>
        <v>0.88656539998645256</v>
      </c>
      <c r="I17">
        <f t="shared" si="4"/>
        <v>0.25326645147177157</v>
      </c>
    </row>
    <row r="18" spans="1:19" x14ac:dyDescent="0.25">
      <c r="A18" t="s">
        <v>38</v>
      </c>
      <c r="B18" s="5">
        <f t="shared" si="2"/>
        <v>11.744491012438901</v>
      </c>
      <c r="C18">
        <v>0.35982814178302902</v>
      </c>
      <c r="D18">
        <v>0.3438967136150235</v>
      </c>
      <c r="E18">
        <v>0.3719298245614035</v>
      </c>
      <c r="F18">
        <v>0.38150289017341038</v>
      </c>
      <c r="G18">
        <v>0.31478260869565222</v>
      </c>
      <c r="H18">
        <f t="shared" si="3"/>
        <v>0.35438803576570371</v>
      </c>
      <c r="I18">
        <f t="shared" si="4"/>
        <v>2.6225856187426597E-2</v>
      </c>
      <c r="S18">
        <v>0.40762463343108507</v>
      </c>
    </row>
    <row r="19" spans="1:19" x14ac:dyDescent="0.25">
      <c r="A19" t="s">
        <v>39</v>
      </c>
      <c r="B19" s="5">
        <f t="shared" si="2"/>
        <v>10.935026718690878</v>
      </c>
      <c r="C19">
        <v>0.2582089552238806</v>
      </c>
      <c r="D19">
        <v>0.24405940594059405</v>
      </c>
      <c r="E19">
        <v>0.37439024390243902</v>
      </c>
      <c r="F19">
        <v>0.315</v>
      </c>
      <c r="G19">
        <v>0.46129032258064517</v>
      </c>
      <c r="H19">
        <f t="shared" si="3"/>
        <v>0.33058978552951179</v>
      </c>
      <c r="I19">
        <f t="shared" si="4"/>
        <v>8.9401682226236692E-2</v>
      </c>
      <c r="S19">
        <v>0.7226027397260274</v>
      </c>
    </row>
    <row r="20" spans="1:19" x14ac:dyDescent="0.25">
      <c r="A20" t="s">
        <v>40</v>
      </c>
      <c r="B20" s="5">
        <f t="shared" si="2"/>
        <v>40.569278914474573</v>
      </c>
      <c r="C20">
        <v>1.1397712833545108</v>
      </c>
      <c r="D20">
        <v>1.0972447325769854</v>
      </c>
      <c r="E20">
        <v>1.1465798045602607</v>
      </c>
      <c r="F20">
        <v>1.3517786561264822</v>
      </c>
      <c r="G20">
        <v>1.2738095238095239</v>
      </c>
      <c r="H20">
        <f t="shared" si="3"/>
        <v>1.2018368000855526</v>
      </c>
      <c r="I20">
        <f t="shared" si="4"/>
        <v>0.10666254926230667</v>
      </c>
      <c r="S20">
        <v>1.046153846153846</v>
      </c>
    </row>
    <row r="21" spans="1:19" x14ac:dyDescent="0.25">
      <c r="A21" t="s">
        <v>41</v>
      </c>
      <c r="B21" s="5">
        <f t="shared" si="2"/>
        <v>14.89640455943322</v>
      </c>
      <c r="C21">
        <v>0.44736842105263158</v>
      </c>
      <c r="D21">
        <v>0.34509803921568633</v>
      </c>
      <c r="E21">
        <v>0.54679487179487174</v>
      </c>
      <c r="F21">
        <v>0.44567901234567903</v>
      </c>
      <c r="G21">
        <v>0.45033112582781459</v>
      </c>
      <c r="H21">
        <f t="shared" si="3"/>
        <v>0.44705429404733665</v>
      </c>
      <c r="I21">
        <f t="shared" si="4"/>
        <v>7.1337207070995501E-2</v>
      </c>
      <c r="S21">
        <v>0.188</v>
      </c>
    </row>
    <row r="22" spans="1:19" x14ac:dyDescent="0.25">
      <c r="A22" t="s">
        <v>42</v>
      </c>
      <c r="B22" s="5">
        <f t="shared" si="2"/>
        <v>17.815518498714003</v>
      </c>
      <c r="C22">
        <v>0.40762463343108507</v>
      </c>
      <c r="D22">
        <v>0.7226027397260274</v>
      </c>
      <c r="E22">
        <v>1.046153846153846</v>
      </c>
      <c r="F22">
        <v>0.188</v>
      </c>
      <c r="G22">
        <v>0.3</v>
      </c>
      <c r="H22">
        <f t="shared" si="3"/>
        <v>0.53287624386219168</v>
      </c>
      <c r="I22">
        <f t="shared" si="4"/>
        <v>0.34939554043321824</v>
      </c>
      <c r="S22">
        <v>0.3</v>
      </c>
    </row>
    <row r="24" spans="1:19" x14ac:dyDescent="0.25">
      <c r="A24" s="4" t="s">
        <v>43</v>
      </c>
      <c r="B24" t="s">
        <v>44</v>
      </c>
      <c r="C24" t="s">
        <v>51</v>
      </c>
      <c r="D24" t="s">
        <v>52</v>
      </c>
      <c r="E24" t="s">
        <v>53</v>
      </c>
      <c r="H24" t="s">
        <v>60</v>
      </c>
      <c r="I24" t="s">
        <v>61</v>
      </c>
      <c r="K24" t="s">
        <v>1</v>
      </c>
      <c r="L24" t="s">
        <v>2</v>
      </c>
      <c r="M24" t="s">
        <v>3</v>
      </c>
      <c r="N24" t="s">
        <v>4</v>
      </c>
      <c r="O24" t="s">
        <v>5</v>
      </c>
      <c r="P24" t="s">
        <v>6</v>
      </c>
    </row>
    <row r="25" spans="1:19" x14ac:dyDescent="0.25">
      <c r="A25" t="s">
        <v>45</v>
      </c>
      <c r="B25">
        <f>(H25-0.0091)/0.0294</f>
        <v>26.920182476147478</v>
      </c>
      <c r="C25">
        <f>K25/L25</f>
        <v>0.7133757961783439</v>
      </c>
      <c r="D25">
        <f>M25/N25</f>
        <v>0.75862068965517238</v>
      </c>
      <c r="E25">
        <f>O25/P25</f>
        <v>0.92966360856269104</v>
      </c>
      <c r="H25">
        <f>AVERAGE(C25:E25)</f>
        <v>0.80055336479873584</v>
      </c>
      <c r="I25">
        <f>_xlfn.STDEV.S(C25:E25)</f>
        <v>0.1140783344023887</v>
      </c>
      <c r="K25" s="3">
        <v>224</v>
      </c>
      <c r="L25" s="3">
        <v>314</v>
      </c>
      <c r="M25" s="3">
        <v>154</v>
      </c>
      <c r="N25" s="3">
        <v>203</v>
      </c>
      <c r="O25" s="3">
        <v>30.4</v>
      </c>
      <c r="P25" s="3">
        <v>32.700000000000003</v>
      </c>
    </row>
    <row r="26" spans="1:19" x14ac:dyDescent="0.25">
      <c r="A26" t="s">
        <v>46</v>
      </c>
      <c r="B26">
        <f>(H26-0.0091)/0.0294</f>
        <v>41.246648491557117</v>
      </c>
      <c r="C26">
        <f>K26/L26</f>
        <v>0.7432432432432432</v>
      </c>
      <c r="D26">
        <f>M26/N26</f>
        <v>1.7763157894736843</v>
      </c>
      <c r="E26" s="3">
        <f>O26/P26</f>
        <v>1.1456953642384107</v>
      </c>
      <c r="H26">
        <f>AVERAGE(C26:E26)</f>
        <v>1.2217514656517794</v>
      </c>
      <c r="I26">
        <f>_xlfn.STDEV.S(C26:E26)</f>
        <v>0.52071884867499507</v>
      </c>
      <c r="K26" s="3">
        <v>110</v>
      </c>
      <c r="L26" s="3">
        <v>148</v>
      </c>
      <c r="M26" s="3">
        <v>135</v>
      </c>
      <c r="N26" s="3">
        <v>76</v>
      </c>
      <c r="O26" s="3">
        <v>173</v>
      </c>
      <c r="P26" s="3">
        <v>151</v>
      </c>
    </row>
    <row r="27" spans="1:19" x14ac:dyDescent="0.25">
      <c r="A27" t="s">
        <v>47</v>
      </c>
      <c r="B27">
        <f>(H27-0.0091)/0.0294</f>
        <v>53.316600757084572</v>
      </c>
      <c r="C27">
        <f>K27/L27</f>
        <v>1.5888888888888888</v>
      </c>
      <c r="D27">
        <f>M27/N27</f>
        <v>1.5695067264573992</v>
      </c>
      <c r="E27" s="3">
        <f>O27/P27</f>
        <v>1.5714285714285714</v>
      </c>
      <c r="H27">
        <f>AVERAGE(C27:E27)</f>
        <v>1.5766080622582865</v>
      </c>
      <c r="I27">
        <f>_xlfn.STDEV.S(C27:E27)</f>
        <v>1.0678829480401331E-2</v>
      </c>
      <c r="K27" s="3">
        <v>286</v>
      </c>
      <c r="L27" s="3">
        <v>180</v>
      </c>
      <c r="M27" s="3">
        <v>350</v>
      </c>
      <c r="N27" s="3">
        <v>223</v>
      </c>
      <c r="O27" s="3">
        <v>220</v>
      </c>
      <c r="P27" s="3">
        <v>140</v>
      </c>
    </row>
    <row r="28" spans="1:19" x14ac:dyDescent="0.25">
      <c r="A28" t="s">
        <v>48</v>
      </c>
      <c r="B28">
        <f>(H28-0.0091)/0.0294</f>
        <v>60.637131652009266</v>
      </c>
      <c r="C28">
        <f t="shared" ref="C28:C29" si="5">K28/L28</f>
        <v>1.7897727272727271</v>
      </c>
      <c r="D28">
        <f t="shared" ref="D28:D29" si="6">M28/N28</f>
        <v>1.85</v>
      </c>
      <c r="E28" s="3">
        <f t="shared" ref="E28:E29" si="7">O28/P28</f>
        <v>1.7357222844344906</v>
      </c>
      <c r="H28">
        <f t="shared" ref="H28:H29" si="8">AVERAGE(C28:E28)</f>
        <v>1.7918316705690724</v>
      </c>
      <c r="I28">
        <f t="shared" ref="I28:I29" si="9">_xlfn.STDEV.S(C28:E28)</f>
        <v>5.7166673021447088E-2</v>
      </c>
      <c r="K28" s="3">
        <v>126</v>
      </c>
      <c r="L28" s="3">
        <v>70.400000000000006</v>
      </c>
      <c r="M28" s="3">
        <v>185</v>
      </c>
      <c r="N28" s="3">
        <v>100</v>
      </c>
      <c r="O28" s="3">
        <v>155</v>
      </c>
      <c r="P28" s="3">
        <v>89.3</v>
      </c>
    </row>
    <row r="29" spans="1:19" x14ac:dyDescent="0.25">
      <c r="A29" t="s">
        <v>49</v>
      </c>
      <c r="B29">
        <f>(H29-0.0091)/0.0294</f>
        <v>67.866608961955023</v>
      </c>
      <c r="C29">
        <f t="shared" si="5"/>
        <v>2.1149068322981366</v>
      </c>
      <c r="D29">
        <f t="shared" si="6"/>
        <v>2.0193548387096776</v>
      </c>
      <c r="E29" s="3">
        <f t="shared" si="7"/>
        <v>1.8788732394366197</v>
      </c>
      <c r="H29">
        <f t="shared" si="8"/>
        <v>2.0043783034814777</v>
      </c>
      <c r="I29">
        <f t="shared" si="9"/>
        <v>0.11872736287545602</v>
      </c>
      <c r="K29" s="3">
        <v>681</v>
      </c>
      <c r="L29" s="3">
        <v>322</v>
      </c>
      <c r="M29" s="3">
        <v>626</v>
      </c>
      <c r="N29" s="3">
        <v>310</v>
      </c>
      <c r="O29" s="3">
        <v>667</v>
      </c>
      <c r="P29" s="3">
        <v>355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5C07-DCD1-4DFE-8C08-1B393578DA44}">
  <dimension ref="A3:T25"/>
  <sheetViews>
    <sheetView zoomScale="85" zoomScaleNormal="85" workbookViewId="0">
      <selection activeCell="R13" sqref="R13"/>
    </sheetView>
  </sheetViews>
  <sheetFormatPr defaultRowHeight="15" x14ac:dyDescent="0.25"/>
  <cols>
    <col min="2" max="2" width="17.140625" bestFit="1" customWidth="1"/>
  </cols>
  <sheetData>
    <row r="3" spans="1:9" x14ac:dyDescent="0.25"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30</v>
      </c>
      <c r="I3" t="s">
        <v>56</v>
      </c>
    </row>
    <row r="4" spans="1:9" x14ac:dyDescent="0.25">
      <c r="B4">
        <v>13</v>
      </c>
      <c r="C4" s="3">
        <v>28700</v>
      </c>
      <c r="D4" s="3">
        <v>26800</v>
      </c>
      <c r="E4" s="3">
        <v>28300</v>
      </c>
      <c r="F4" s="3">
        <v>31600</v>
      </c>
      <c r="G4" s="3">
        <v>25400</v>
      </c>
      <c r="H4" s="3">
        <f>AVERAGE(C4:G4)</f>
        <v>28160</v>
      </c>
      <c r="I4">
        <f t="shared" ref="I4:I10" si="0">_xlfn.STDEV.S(C4:G4)</f>
        <v>2324.4354153213208</v>
      </c>
    </row>
    <row r="5" spans="1:9" x14ac:dyDescent="0.25">
      <c r="B5">
        <v>29</v>
      </c>
      <c r="C5" s="3">
        <v>43700</v>
      </c>
      <c r="D5" s="3">
        <v>44200</v>
      </c>
      <c r="E5" s="3">
        <v>43100</v>
      </c>
      <c r="F5" s="3">
        <v>43200</v>
      </c>
      <c r="G5" s="3">
        <v>43200</v>
      </c>
      <c r="H5" s="3">
        <f>AVERAGE(C5:G5)</f>
        <v>43480</v>
      </c>
      <c r="I5">
        <f t="shared" si="0"/>
        <v>465.83258795408466</v>
      </c>
    </row>
    <row r="6" spans="1:9" x14ac:dyDescent="0.25">
      <c r="B6">
        <v>36</v>
      </c>
      <c r="C6" s="3">
        <v>51400</v>
      </c>
      <c r="D6" s="3">
        <v>47900</v>
      </c>
      <c r="E6" s="3">
        <v>48900</v>
      </c>
      <c r="F6" s="3">
        <v>51700</v>
      </c>
      <c r="G6" s="3">
        <v>51100</v>
      </c>
      <c r="H6" s="3">
        <f>AVERAGE(C6:G6)</f>
        <v>50200</v>
      </c>
      <c r="I6">
        <f t="shared" si="0"/>
        <v>1694.1074346097416</v>
      </c>
    </row>
    <row r="7" spans="1:9" x14ac:dyDescent="0.25">
      <c r="B7">
        <v>38</v>
      </c>
      <c r="C7" s="3">
        <v>52500</v>
      </c>
      <c r="D7" s="3">
        <v>51900</v>
      </c>
      <c r="E7" s="3">
        <v>54100</v>
      </c>
      <c r="F7" s="3">
        <v>51200</v>
      </c>
      <c r="G7" s="3">
        <v>51900</v>
      </c>
      <c r="H7" s="3">
        <f t="shared" ref="H7:H10" si="1">AVERAGE(C7:G7)</f>
        <v>52320</v>
      </c>
      <c r="I7">
        <f t="shared" si="0"/>
        <v>1096.3576058932597</v>
      </c>
    </row>
    <row r="8" spans="1:9" x14ac:dyDescent="0.25">
      <c r="B8">
        <v>48</v>
      </c>
      <c r="C8" s="3">
        <v>62600</v>
      </c>
      <c r="D8" s="3">
        <v>58300</v>
      </c>
      <c r="E8" s="3">
        <v>63800</v>
      </c>
      <c r="F8" s="3">
        <v>63400</v>
      </c>
      <c r="G8" s="3">
        <v>63100</v>
      </c>
      <c r="H8" s="3">
        <f t="shared" si="1"/>
        <v>62240</v>
      </c>
      <c r="I8">
        <f t="shared" si="0"/>
        <v>2245.6624857711809</v>
      </c>
    </row>
    <row r="9" spans="1:9" x14ac:dyDescent="0.25">
      <c r="B9">
        <v>57</v>
      </c>
      <c r="C9" s="3">
        <v>70000</v>
      </c>
      <c r="D9" s="3">
        <v>68900</v>
      </c>
      <c r="E9" s="3">
        <v>71500</v>
      </c>
      <c r="F9" s="3">
        <v>71400</v>
      </c>
      <c r="G9" s="3">
        <v>69500</v>
      </c>
      <c r="H9" s="3">
        <f t="shared" si="1"/>
        <v>70260</v>
      </c>
      <c r="I9">
        <f t="shared" si="0"/>
        <v>1154.5561917897282</v>
      </c>
    </row>
    <row r="10" spans="1:9" x14ac:dyDescent="0.25">
      <c r="B10">
        <v>76</v>
      </c>
      <c r="C10" s="3">
        <v>90700</v>
      </c>
      <c r="D10" s="3">
        <v>89400</v>
      </c>
      <c r="E10" s="3">
        <v>85300</v>
      </c>
      <c r="F10" s="3">
        <v>89200</v>
      </c>
      <c r="G10" s="3">
        <v>87100</v>
      </c>
      <c r="H10" s="3">
        <f t="shared" si="1"/>
        <v>88340</v>
      </c>
      <c r="I10">
        <f t="shared" si="0"/>
        <v>2133.7759957408839</v>
      </c>
    </row>
    <row r="11" spans="1:9" x14ac:dyDescent="0.25">
      <c r="B11" s="5" t="s">
        <v>57</v>
      </c>
    </row>
    <row r="12" spans="1:9" x14ac:dyDescent="0.25">
      <c r="A12" t="s">
        <v>58</v>
      </c>
      <c r="B12" s="5" t="s">
        <v>63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60</v>
      </c>
      <c r="I12" t="s">
        <v>61</v>
      </c>
    </row>
    <row r="13" spans="1:9" x14ac:dyDescent="0.25">
      <c r="A13" t="s">
        <v>33</v>
      </c>
      <c r="B13" s="5">
        <f>(H13-15857)/956.23</f>
        <v>-16.566581298713587</v>
      </c>
      <c r="C13">
        <v>16.954314720812182</v>
      </c>
      <c r="D13">
        <v>16.317567567567568</v>
      </c>
      <c r="E13">
        <v>12.004310344827585</v>
      </c>
      <c r="F13">
        <v>12.891891891891891</v>
      </c>
      <c r="G13">
        <v>19.521739130434781</v>
      </c>
      <c r="H13">
        <f>AVERAGE(C13:G13)</f>
        <v>15.537964731106802</v>
      </c>
      <c r="I13">
        <f>_xlfn.STDEV.S(C13:G13)</f>
        <v>3.0810996873193655</v>
      </c>
    </row>
    <row r="14" spans="1:9" x14ac:dyDescent="0.25">
      <c r="A14" t="s">
        <v>34</v>
      </c>
      <c r="B14" s="5">
        <f t="shared" ref="B14:B22" si="2">(H14-15857)/956.23</f>
        <v>-16.581020874664834</v>
      </c>
      <c r="C14">
        <v>1.1078167115902964</v>
      </c>
      <c r="D14">
        <v>2.4177949709864603</v>
      </c>
      <c r="E14">
        <v>0.85109289617486339</v>
      </c>
      <c r="F14">
        <v>2.1961325966850831</v>
      </c>
      <c r="G14">
        <v>2.0792079207920793</v>
      </c>
      <c r="H14">
        <f>AVERAGE(C14:G14)</f>
        <v>1.7304090192457564</v>
      </c>
      <c r="I14">
        <f>_xlfn.STDEV.S(C14:G14)</f>
        <v>0.70211761778163917</v>
      </c>
    </row>
    <row r="15" spans="1:9" x14ac:dyDescent="0.25">
      <c r="A15" t="s">
        <v>35</v>
      </c>
      <c r="B15" s="5">
        <f t="shared" si="2"/>
        <v>-16.574481856683125</v>
      </c>
      <c r="C15">
        <v>5.2380952380952381</v>
      </c>
      <c r="D15">
        <v>8.3571428571428559</v>
      </c>
      <c r="E15">
        <v>7.0318725099601593</v>
      </c>
      <c r="F15">
        <v>11.16030534351145</v>
      </c>
      <c r="G15">
        <v>8.1286549707602322</v>
      </c>
      <c r="H15">
        <f t="shared" ref="H15:H22" si="3">AVERAGE(C15:G15)</f>
        <v>7.9832141838939874</v>
      </c>
      <c r="I15">
        <f t="shared" ref="I15:I22" si="4">_xlfn.STDEV.S(C15:G15)</f>
        <v>2.1619211895226318</v>
      </c>
    </row>
    <row r="16" spans="1:9" x14ac:dyDescent="0.25">
      <c r="A16" t="s">
        <v>36</v>
      </c>
      <c r="B16" s="5">
        <f t="shared" si="2"/>
        <v>-16.578515274795379</v>
      </c>
      <c r="C16">
        <v>4.4623655913978491</v>
      </c>
      <c r="D16">
        <v>3.4831460674157304</v>
      </c>
      <c r="E16">
        <v>3.6859504132231407</v>
      </c>
      <c r="F16">
        <v>5.0117096018735365</v>
      </c>
      <c r="G16">
        <v>3.9885222381635579</v>
      </c>
      <c r="H16">
        <f t="shared" si="3"/>
        <v>4.1263387824147628</v>
      </c>
      <c r="I16">
        <f t="shared" si="4"/>
        <v>0.61713606451918224</v>
      </c>
    </row>
    <row r="17" spans="1:20" x14ac:dyDescent="0.25">
      <c r="A17" t="s">
        <v>37</v>
      </c>
      <c r="B17" s="5">
        <f t="shared" si="2"/>
        <v>-16.582289717144928</v>
      </c>
      <c r="C17">
        <v>0.24724602203182378</v>
      </c>
      <c r="D17">
        <v>0.29322268326417705</v>
      </c>
      <c r="E17">
        <v>0.51956521739130435</v>
      </c>
      <c r="F17">
        <v>0.76461538461538459</v>
      </c>
      <c r="G17">
        <v>0.76086956521739124</v>
      </c>
      <c r="H17">
        <f t="shared" si="3"/>
        <v>0.51710377450401623</v>
      </c>
      <c r="I17">
        <f t="shared" si="4"/>
        <v>0.24679736938793057</v>
      </c>
    </row>
    <row r="18" spans="1:20" x14ac:dyDescent="0.25">
      <c r="A18" t="s">
        <v>38</v>
      </c>
      <c r="B18" s="5">
        <f t="shared" si="2"/>
        <v>-16.581811735404358</v>
      </c>
      <c r="C18">
        <v>1.1902654867256637</v>
      </c>
      <c r="D18">
        <v>1.118279569892473</v>
      </c>
      <c r="E18">
        <v>1.1470588235294119</v>
      </c>
      <c r="F18">
        <v>0.84999999999999987</v>
      </c>
      <c r="G18">
        <v>0.56521739130434778</v>
      </c>
      <c r="H18">
        <f t="shared" si="3"/>
        <v>0.97416425429037923</v>
      </c>
      <c r="I18">
        <f t="shared" si="4"/>
        <v>0.2645825947190657</v>
      </c>
    </row>
    <row r="19" spans="1:20" x14ac:dyDescent="0.25">
      <c r="A19" t="s">
        <v>39</v>
      </c>
      <c r="B19" s="5">
        <f t="shared" si="2"/>
        <v>-16.582681839990741</v>
      </c>
      <c r="C19">
        <v>0.14400921658986177</v>
      </c>
      <c r="D19">
        <v>0.11373307543520308</v>
      </c>
      <c r="E19">
        <v>7.583697234352256E-2</v>
      </c>
      <c r="F19">
        <v>0.11332236842105264</v>
      </c>
      <c r="G19">
        <v>0.26381909547738691</v>
      </c>
      <c r="H19">
        <f t="shared" si="3"/>
        <v>0.14214414565340538</v>
      </c>
      <c r="I19">
        <f t="shared" si="4"/>
        <v>7.2185173149318327E-2</v>
      </c>
    </row>
    <row r="20" spans="1:20" x14ac:dyDescent="0.25">
      <c r="A20" t="s">
        <v>40</v>
      </c>
      <c r="B20" s="5">
        <f t="shared" si="2"/>
        <v>-16.582510480294108</v>
      </c>
      <c r="C20">
        <v>0.28448275862068967</v>
      </c>
      <c r="D20">
        <v>0.41005291005291006</v>
      </c>
      <c r="E20">
        <v>0.40852575488454712</v>
      </c>
      <c r="F20">
        <v>0.13381642512077294</v>
      </c>
      <c r="G20">
        <v>0.2931392931392931</v>
      </c>
      <c r="H20">
        <f t="shared" si="3"/>
        <v>0.30600342836364258</v>
      </c>
      <c r="I20">
        <f t="shared" si="4"/>
        <v>0.11359369630626491</v>
      </c>
    </row>
    <row r="21" spans="1:20" x14ac:dyDescent="0.25">
      <c r="A21" t="s">
        <v>41</v>
      </c>
      <c r="B21" s="5">
        <f t="shared" si="2"/>
        <v>-16.582605132072892</v>
      </c>
      <c r="C21">
        <v>0.25745856353591162</v>
      </c>
      <c r="D21">
        <v>0.19088937093275485</v>
      </c>
      <c r="E21">
        <v>0.27266187050359714</v>
      </c>
      <c r="F21">
        <v>0.14414414414414414</v>
      </c>
      <c r="G21">
        <v>0.21231884057971015</v>
      </c>
      <c r="H21">
        <f t="shared" si="3"/>
        <v>0.21549455793922356</v>
      </c>
      <c r="I21">
        <f t="shared" si="4"/>
        <v>5.1806035721360645E-2</v>
      </c>
      <c r="K21">
        <v>16.954314720812182</v>
      </c>
      <c r="L21">
        <v>1.1078167115902964</v>
      </c>
      <c r="M21">
        <v>5.2380952380952381</v>
      </c>
      <c r="N21">
        <v>4.4623655913978491</v>
      </c>
      <c r="O21">
        <v>0.24724602203182378</v>
      </c>
      <c r="P21">
        <v>1.1902654867256637</v>
      </c>
      <c r="Q21">
        <v>0.14400921658986177</v>
      </c>
      <c r="R21">
        <v>0.28448275862068967</v>
      </c>
      <c r="S21">
        <v>0.25745856353591162</v>
      </c>
      <c r="T21">
        <v>0.11280487804878048</v>
      </c>
    </row>
    <row r="22" spans="1:20" x14ac:dyDescent="0.25">
      <c r="A22" t="s">
        <v>42</v>
      </c>
      <c r="B22" s="5">
        <f t="shared" si="2"/>
        <v>-16.582558729055751</v>
      </c>
      <c r="C22">
        <v>0.11280487804878048</v>
      </c>
      <c r="D22">
        <v>0.24455958549222798</v>
      </c>
      <c r="E22">
        <v>0.31151241534988716</v>
      </c>
      <c r="F22">
        <v>0.31645569620253167</v>
      </c>
      <c r="G22">
        <v>0.31399999999999995</v>
      </c>
      <c r="H22">
        <f t="shared" si="3"/>
        <v>0.25986651501868546</v>
      </c>
      <c r="I22">
        <f t="shared" si="4"/>
        <v>8.755212133937243E-2</v>
      </c>
      <c r="K22">
        <v>16.317567567567568</v>
      </c>
      <c r="L22">
        <v>2.4177949709864603</v>
      </c>
      <c r="M22">
        <v>8.3571428571428559</v>
      </c>
      <c r="N22">
        <v>3.4831460674157304</v>
      </c>
      <c r="O22">
        <v>0.29322268326417705</v>
      </c>
      <c r="P22">
        <v>1.118279569892473</v>
      </c>
      <c r="Q22">
        <v>0.11373307543520308</v>
      </c>
      <c r="R22">
        <v>0.41005291005291006</v>
      </c>
      <c r="S22">
        <v>0.19088937093275485</v>
      </c>
      <c r="T22">
        <v>0.24455958549222798</v>
      </c>
    </row>
    <row r="23" spans="1:20" x14ac:dyDescent="0.25">
      <c r="K23">
        <v>12.004310344827585</v>
      </c>
      <c r="L23">
        <v>0.85109289617486339</v>
      </c>
      <c r="M23">
        <v>7.0318725099601593</v>
      </c>
      <c r="N23">
        <v>3.6859504132231407</v>
      </c>
      <c r="O23">
        <v>0.51956521739130435</v>
      </c>
      <c r="P23">
        <v>1.1470588235294119</v>
      </c>
      <c r="Q23">
        <v>7.583697234352256E-2</v>
      </c>
      <c r="R23">
        <v>0.40852575488454712</v>
      </c>
      <c r="S23">
        <v>0.27266187050359714</v>
      </c>
      <c r="T23">
        <v>0.31151241534988716</v>
      </c>
    </row>
    <row r="24" spans="1:20" x14ac:dyDescent="0.25">
      <c r="K24">
        <v>12.891891891891891</v>
      </c>
      <c r="L24">
        <v>2.1961325966850831</v>
      </c>
      <c r="M24">
        <v>11.16030534351145</v>
      </c>
      <c r="N24">
        <v>5.0117096018735365</v>
      </c>
      <c r="O24">
        <v>0.76461538461538459</v>
      </c>
      <c r="P24">
        <v>0.84999999999999987</v>
      </c>
      <c r="Q24">
        <v>0.11332236842105264</v>
      </c>
      <c r="R24">
        <v>0.13381642512077294</v>
      </c>
      <c r="S24">
        <v>0.14414414414414414</v>
      </c>
      <c r="T24">
        <v>0.31645569620253167</v>
      </c>
    </row>
    <row r="25" spans="1:20" x14ac:dyDescent="0.25">
      <c r="K25">
        <v>19.521739130434781</v>
      </c>
      <c r="L25">
        <v>2.0792079207920793</v>
      </c>
      <c r="M25">
        <v>8.1286549707602322</v>
      </c>
      <c r="N25">
        <v>3.9885222381635579</v>
      </c>
      <c r="O25">
        <v>0.76086956521739124</v>
      </c>
      <c r="P25">
        <v>0.56521739130434778</v>
      </c>
      <c r="Q25">
        <v>0.26381909547738691</v>
      </c>
      <c r="R25">
        <v>0.2931392931392931</v>
      </c>
      <c r="S25">
        <v>0.21231884057971015</v>
      </c>
      <c r="T25">
        <v>0.31399999999999995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Glycine</vt:lpstr>
      <vt:lpstr>Butryic</vt:lpstr>
      <vt:lpstr>Glucose</vt:lpstr>
      <vt:lpstr>Histidine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Grooms</dc:creator>
  <cp:lastModifiedBy>North, Nicole</cp:lastModifiedBy>
  <dcterms:created xsi:type="dcterms:W3CDTF">2024-01-09T05:36:12Z</dcterms:created>
  <dcterms:modified xsi:type="dcterms:W3CDTF">2024-01-18T18:47:52Z</dcterms:modified>
</cp:coreProperties>
</file>