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Z:\Klanten\Brink, F. van den\Financiëel\Crypto\VRSC\"/>
    </mc:Choice>
  </mc:AlternateContent>
  <xr:revisionPtr revIDLastSave="0" documentId="13_ncr:1_{B7266F9C-9CC1-4E5A-888F-0406B0CBC35D}" xr6:coauthVersionLast="44" xr6:coauthVersionMax="44" xr10:uidLastSave="{00000000-0000-0000-0000-000000000000}"/>
  <bookViews>
    <workbookView xWindow="-120" yWindow="-120" windowWidth="25440" windowHeight="15390" tabRatio="500" xr2:uid="{00000000-000D-0000-FFFF-FFFF00000000}"/>
  </bookViews>
  <sheets>
    <sheet name="Verus POS" sheetId="1" r:id="rId1"/>
  </sheets>
  <definedNames>
    <definedName name="getblockcount" localSheetId="0">'Verus POS'!#REF!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36" i="1"/>
  <c r="D40" i="1"/>
  <c r="D15" i="1"/>
  <c r="D18" i="1"/>
  <c r="D19" i="1"/>
  <c r="F57" i="1"/>
  <c r="F56" i="1"/>
  <c r="F55" i="1"/>
  <c r="F54" i="1"/>
  <c r="F53" i="1"/>
  <c r="F52" i="1"/>
  <c r="F51" i="1"/>
  <c r="F50" i="1"/>
  <c r="F49" i="1"/>
  <c r="F48" i="1"/>
  <c r="D20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F44" i="1"/>
  <c r="G44" i="1"/>
  <c r="F45" i="1"/>
  <c r="G45" i="1"/>
  <c r="F46" i="1"/>
  <c r="G46" i="1"/>
  <c r="F47" i="1"/>
  <c r="G47" i="1"/>
  <c r="G48" i="1"/>
  <c r="G49" i="1"/>
  <c r="G50" i="1"/>
  <c r="G51" i="1"/>
  <c r="G52" i="1"/>
  <c r="G53" i="1"/>
  <c r="G54" i="1"/>
  <c r="G55" i="1"/>
  <c r="G56" i="1"/>
  <c r="G57" i="1"/>
  <c r="F43" i="1"/>
  <c r="G43" i="1"/>
  <c r="C45" i="1"/>
  <c r="C46" i="1"/>
  <c r="C47" i="1"/>
  <c r="C48" i="1"/>
  <c r="C49" i="1"/>
  <c r="C50" i="1"/>
  <c r="C51" i="1"/>
  <c r="C52" i="1"/>
  <c r="C53" i="1"/>
  <c r="C54" i="1"/>
  <c r="C55" i="1"/>
  <c r="E34" i="1"/>
  <c r="C56" i="1"/>
  <c r="E35" i="1"/>
  <c r="C57" i="1"/>
  <c r="E36" i="1"/>
  <c r="E31" i="1"/>
  <c r="E32" i="1"/>
  <c r="E33" i="1"/>
  <c r="E29" i="1"/>
  <c r="E30" i="1"/>
  <c r="E28" i="1"/>
  <c r="E27" i="1"/>
  <c r="E26" i="1"/>
  <c r="E25" i="1"/>
  <c r="D16" i="1"/>
  <c r="D17" i="1"/>
</calcChain>
</file>

<file path=xl/sharedStrings.xml><?xml version="1.0" encoding="utf-8"?>
<sst xmlns="http://schemas.openxmlformats.org/spreadsheetml/2006/main" count="49" uniqueCount="49">
  <si>
    <t>This spreadsheet was made for fast and easy access to key numbers</t>
  </si>
  <si>
    <t>so you can keep track of the progress of POS and what to expect.</t>
  </si>
  <si>
    <t>Type in current blockheight</t>
  </si>
  <si>
    <t>Explanation</t>
  </si>
  <si>
    <t>Type in how many coins you are staking</t>
  </si>
  <si>
    <t>1) At box 1 type in current blockheight and how many mature coins you have that are staking.</t>
  </si>
  <si>
    <t>What % of total mature coins do you think are staking</t>
  </si>
  <si>
    <t>2) Here are the info most people want to know that can be calculated based on input at box 1.</t>
  </si>
  <si>
    <t>Expected blocks/day will be lower than what you actually get, since there will never be 100% of</t>
  </si>
  <si>
    <t>Staking total (max possible)</t>
  </si>
  <si>
    <t>available coins staking.</t>
  </si>
  <si>
    <t>Your % of total coins possible to stake</t>
  </si>
  <si>
    <t>3) Display of how many coins have been released from different periods.</t>
  </si>
  <si>
    <t>Expected average blocks/day</t>
  </si>
  <si>
    <t>4) Timelocked coins are released in a steady pace between block 129600 and 1181520.</t>
  </si>
  <si>
    <t>You think this many coins are actually staking</t>
  </si>
  <si>
    <t>Expected average blocks/day adjusted for % staking</t>
  </si>
  <si>
    <t>Mature coins</t>
  </si>
  <si>
    <t>Period</t>
  </si>
  <si>
    <t>Currently</t>
  </si>
  <si>
    <t>Max</t>
  </si>
  <si>
    <t>Coins from week 1</t>
  </si>
  <si>
    <t>Coins from 96 coin period</t>
  </si>
  <si>
    <t>Coins from 48 coin period</t>
  </si>
  <si>
    <t>Coins from 24 coin period</t>
  </si>
  <si>
    <t>Coins from 12 coin period</t>
  </si>
  <si>
    <t>Timelocked coins unlocked</t>
  </si>
  <si>
    <t>Average unlocked per block</t>
  </si>
  <si>
    <t>Estimated unlocked now</t>
  </si>
  <si>
    <t>Block from</t>
  </si>
  <si>
    <t>Block to</t>
  </si>
  <si>
    <t>0-384</t>
  </si>
  <si>
    <t>Coins from 6 coin period</t>
  </si>
  <si>
    <t>Days until start</t>
  </si>
  <si>
    <t>Block reward</t>
  </si>
  <si>
    <t>If this spreadsheet make you realize that you have too much Verus, then feel free to donate some of them to</t>
  </si>
  <si>
    <t>https://veruscoin.io/ under "Contributors".</t>
  </si>
  <si>
    <t>the Verus project. Instead of posting an address here I suggest you get it from the bottom of the page at</t>
  </si>
  <si>
    <t>5) Display of reward size at different block intervals, and days until start of interval.</t>
  </si>
  <si>
    <t>Coins from 3 coin period</t>
  </si>
  <si>
    <t>Coins from 1.5 coin period</t>
  </si>
  <si>
    <t>Coins from 0.75 coin period</t>
  </si>
  <si>
    <t>Coins from 0.375 coin period</t>
  </si>
  <si>
    <t>Coins from 0.1875 coin period</t>
  </si>
  <si>
    <t>Coins from 0.09375 coin period</t>
  </si>
  <si>
    <t>Coins from 0.046875 coin period</t>
  </si>
  <si>
    <t>Years until start</t>
  </si>
  <si>
    <t>Spreadsheet made by @Cragorn &amp; edited by @Oink on Verus Discord.</t>
  </si>
  <si>
    <t>Expected average VRSC/day adjusted for % staking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</si>
</sst>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\ %"/>
    <numFmt numFmtId="165" formatCode="#,##0.0"/>
  </numFmts>
  <fonts count="5" x14ac:knownFonts="1"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b/>
      <sz val="12"/>
      <name val="Calibri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/>
    <xf numFmtId="0" fontId="1" fillId="3" borderId="1" xfId="0" applyFont="1" applyFill="1" applyBorder="1"/>
    <xf numFmtId="3" fontId="0" fillId="0" borderId="1" xfId="0" applyNumberFormat="1" applyFont="1" applyBorder="1" applyAlignment="1"/>
    <xf numFmtId="0" fontId="1" fillId="3" borderId="2" xfId="0" applyFont="1" applyFill="1" applyBorder="1"/>
    <xf numFmtId="3" fontId="0" fillId="0" borderId="2" xfId="0" applyNumberFormat="1" applyFont="1" applyBorder="1" applyAlignment="1"/>
    <xf numFmtId="0" fontId="1" fillId="3" borderId="3" xfId="0" applyFont="1" applyFill="1" applyBorder="1"/>
    <xf numFmtId="10" fontId="0" fillId="0" borderId="3" xfId="0" applyNumberFormat="1" applyFont="1" applyBorder="1"/>
    <xf numFmtId="3" fontId="0" fillId="3" borderId="2" xfId="0" applyNumberFormat="1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3" borderId="8" xfId="0" applyFont="1" applyFill="1" applyBorder="1"/>
    <xf numFmtId="3" fontId="0" fillId="3" borderId="8" xfId="0" applyNumberFormat="1" applyFont="1" applyFill="1" applyBorder="1"/>
    <xf numFmtId="3" fontId="0" fillId="3" borderId="9" xfId="0" applyNumberFormat="1" applyFont="1" applyFill="1" applyBorder="1"/>
    <xf numFmtId="0" fontId="0" fillId="3" borderId="11" xfId="0" applyFont="1" applyFill="1" applyBorder="1"/>
    <xf numFmtId="3" fontId="0" fillId="3" borderId="12" xfId="0" applyNumberFormat="1" applyFont="1" applyFill="1" applyBorder="1"/>
    <xf numFmtId="0" fontId="0" fillId="3" borderId="9" xfId="0" applyFont="1" applyFill="1" applyBorder="1"/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65" fontId="2" fillId="3" borderId="2" xfId="0" applyNumberFormat="1" applyFont="1" applyFill="1" applyBorder="1"/>
    <xf numFmtId="3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2" borderId="4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10" xfId="0" applyFont="1" applyBorder="1"/>
    <xf numFmtId="0" fontId="1" fillId="3" borderId="5" xfId="0" applyFont="1" applyFill="1" applyBorder="1" applyAlignment="1">
      <alignment horizontal="center"/>
    </xf>
    <xf numFmtId="0" fontId="2" fillId="0" borderId="6" xfId="0" applyFont="1" applyBorder="1"/>
    <xf numFmtId="0" fontId="0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2" borderId="6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/>
    <xf numFmtId="3" fontId="0" fillId="3" borderId="13" xfId="0" applyNumberFormat="1" applyFont="1" applyFill="1" applyBorder="1"/>
    <xf numFmtId="0" fontId="2" fillId="0" borderId="13" xfId="0" applyFont="1" applyBorder="1" applyAlignment="1"/>
    <xf numFmtId="0" fontId="1" fillId="3" borderId="13" xfId="0" applyFont="1" applyFill="1" applyBorder="1"/>
    <xf numFmtId="164" fontId="0" fillId="3" borderId="13" xfId="0" applyNumberFormat="1" applyFont="1" applyFill="1" applyBorder="1"/>
    <xf numFmtId="4" fontId="0" fillId="3" borderId="13" xfId="0" applyNumberFormat="1" applyFont="1" applyFill="1" applyBorder="1"/>
    <xf numFmtId="0" fontId="0" fillId="0" borderId="13" xfId="0" applyFont="1" applyBorder="1" applyAlignment="1"/>
    <xf numFmtId="0" fontId="4" fillId="3" borderId="13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19050</xdr:rowOff>
    </xdr:from>
    <xdr:ext cx="933450" cy="752475"/>
    <xdr:pic>
      <xdr:nvPicPr>
        <xdr:cNvPr id="2" name="image1.png" descr="Verus_logo_small.tif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P1016"/>
  <sheetViews>
    <sheetView tabSelected="1" topLeftCell="A10" workbookViewId="0">
      <selection activeCell="D12" sqref="D12"/>
    </sheetView>
  </sheetViews>
  <sheetFormatPr defaultColWidth="11.125" defaultRowHeight="15" customHeight="1" x14ac:dyDescent="0.25"/>
  <cols>
    <col min="1" max="1" width="8.375" customWidth="1"/>
    <col min="2" max="2" width="7.875" customWidth="1"/>
    <col min="3" max="3" width="46.875" customWidth="1"/>
    <col min="4" max="5" width="12.875" customWidth="1"/>
    <col min="6" max="6" width="13.875" bestFit="1" customWidth="1"/>
    <col min="7" max="7" width="14" bestFit="1" customWidth="1"/>
    <col min="8" max="26" width="10.5" customWidth="1"/>
  </cols>
  <sheetData>
    <row r="5" spans="2:16" ht="15.75" x14ac:dyDescent="0.25">
      <c r="C5" s="1"/>
      <c r="D5" s="1"/>
      <c r="E5" s="1"/>
    </row>
    <row r="6" spans="2:16" ht="15.75" x14ac:dyDescent="0.25">
      <c r="C6" s="1"/>
      <c r="D6" s="1"/>
      <c r="E6" s="1"/>
    </row>
    <row r="7" spans="2:16" ht="15.75" x14ac:dyDescent="0.25">
      <c r="B7" s="26" t="s">
        <v>0</v>
      </c>
      <c r="C7" s="27"/>
      <c r="D7" s="27"/>
      <c r="E7" s="27"/>
      <c r="F7" s="27"/>
    </row>
    <row r="8" spans="2:16" ht="15.75" x14ac:dyDescent="0.25">
      <c r="B8" s="26" t="s">
        <v>1</v>
      </c>
      <c r="C8" s="27"/>
      <c r="D8" s="27"/>
      <c r="E8" s="27"/>
      <c r="F8" s="27"/>
    </row>
    <row r="9" spans="2:16" ht="15.75" x14ac:dyDescent="0.25">
      <c r="B9" s="1"/>
      <c r="C9" s="1"/>
      <c r="D9" s="1"/>
    </row>
    <row r="11" spans="2:16" ht="15.75" x14ac:dyDescent="0.25">
      <c r="B11" s="33">
        <v>1</v>
      </c>
      <c r="C11" s="4" t="s">
        <v>2</v>
      </c>
      <c r="D11" s="5">
        <v>678594</v>
      </c>
      <c r="G11" s="26" t="s">
        <v>3</v>
      </c>
      <c r="H11" s="27"/>
      <c r="I11" s="27"/>
      <c r="J11" s="27"/>
      <c r="K11" s="27"/>
    </row>
    <row r="12" spans="2:16" ht="15.75" x14ac:dyDescent="0.25">
      <c r="B12" s="34"/>
      <c r="C12" s="6" t="s">
        <v>4</v>
      </c>
      <c r="D12" s="7">
        <v>87659</v>
      </c>
      <c r="G12" s="26" t="s">
        <v>5</v>
      </c>
      <c r="H12" s="26"/>
      <c r="I12" s="26"/>
      <c r="J12" s="26"/>
      <c r="K12" s="26"/>
      <c r="L12" s="26"/>
      <c r="M12" s="26"/>
      <c r="N12" s="26"/>
      <c r="O12" s="26"/>
      <c r="P12" s="26"/>
    </row>
    <row r="13" spans="2:16" ht="15.75" x14ac:dyDescent="0.25">
      <c r="B13" s="35"/>
      <c r="C13" s="8" t="s">
        <v>6</v>
      </c>
      <c r="D13" s="9">
        <v>1</v>
      </c>
      <c r="G13" s="26" t="s">
        <v>7</v>
      </c>
      <c r="H13" s="26"/>
      <c r="I13" s="26"/>
      <c r="J13" s="26"/>
      <c r="K13" s="26"/>
      <c r="L13" s="26"/>
      <c r="M13" s="26"/>
      <c r="N13" s="26"/>
      <c r="O13" s="26"/>
      <c r="P13" s="26"/>
    </row>
    <row r="14" spans="2:16" ht="15.75" x14ac:dyDescent="0.25">
      <c r="D14" s="2"/>
      <c r="G14" s="26" t="s">
        <v>8</v>
      </c>
      <c r="H14" s="26"/>
      <c r="I14" s="26"/>
      <c r="J14" s="26"/>
      <c r="K14" s="26"/>
      <c r="L14" s="26"/>
      <c r="M14" s="26"/>
      <c r="N14" s="26"/>
      <c r="O14" s="26"/>
      <c r="P14" s="26"/>
    </row>
    <row r="15" spans="2:16" ht="15.75" x14ac:dyDescent="0.25">
      <c r="B15" s="41">
        <v>2</v>
      </c>
      <c r="C15" s="42" t="s">
        <v>9</v>
      </c>
      <c r="D15" s="43">
        <f>SUM(D24:D36)+D40</f>
        <v>31597647.98</v>
      </c>
      <c r="G15" s="26" t="s">
        <v>10</v>
      </c>
      <c r="H15" s="26"/>
      <c r="I15" s="26"/>
      <c r="J15" s="26"/>
      <c r="K15" s="26"/>
      <c r="L15" s="26"/>
      <c r="M15" s="26"/>
      <c r="N15" s="26"/>
      <c r="O15" s="26"/>
      <c r="P15" s="26"/>
    </row>
    <row r="16" spans="2:16" ht="15.75" x14ac:dyDescent="0.25">
      <c r="B16" s="44"/>
      <c r="C16" s="45" t="s">
        <v>11</v>
      </c>
      <c r="D16" s="46">
        <f>D12/D15</f>
        <v>2.7742254757532748E-3</v>
      </c>
      <c r="G16" s="26" t="s">
        <v>12</v>
      </c>
      <c r="H16" s="26"/>
      <c r="I16" s="26"/>
      <c r="J16" s="26"/>
      <c r="K16" s="26"/>
      <c r="L16" s="26"/>
      <c r="M16" s="26"/>
      <c r="N16" s="26"/>
      <c r="O16" s="26"/>
      <c r="P16" s="26"/>
    </row>
    <row r="17" spans="2:16" ht="15.75" x14ac:dyDescent="0.25">
      <c r="B17" s="44"/>
      <c r="C17" s="45" t="s">
        <v>13</v>
      </c>
      <c r="D17" s="47">
        <f>D16*720</f>
        <v>1.997442342542358</v>
      </c>
      <c r="G17" s="26" t="s">
        <v>14</v>
      </c>
      <c r="H17" s="26"/>
      <c r="I17" s="26"/>
      <c r="J17" s="26"/>
      <c r="K17" s="26"/>
      <c r="L17" s="26"/>
      <c r="M17" s="26"/>
      <c r="N17" s="26"/>
      <c r="O17" s="26"/>
      <c r="P17" s="26"/>
    </row>
    <row r="18" spans="2:16" ht="15.75" x14ac:dyDescent="0.25">
      <c r="B18" s="44"/>
      <c r="C18" s="45" t="s">
        <v>15</v>
      </c>
      <c r="D18" s="43">
        <f>D15*D13</f>
        <v>31597647.98</v>
      </c>
      <c r="G18" s="26" t="s">
        <v>38</v>
      </c>
      <c r="H18" s="26"/>
      <c r="I18" s="26"/>
      <c r="J18" s="26"/>
      <c r="K18" s="26"/>
      <c r="L18" s="26"/>
      <c r="M18" s="26"/>
      <c r="N18" s="26"/>
      <c r="O18" s="26"/>
      <c r="P18" s="26"/>
    </row>
    <row r="19" spans="2:16" ht="15.75" x14ac:dyDescent="0.25">
      <c r="B19" s="44"/>
      <c r="C19" s="49" t="s">
        <v>16</v>
      </c>
      <c r="D19" s="47">
        <f>D12/D18*720</f>
        <v>1.997442342542358</v>
      </c>
    </row>
    <row r="20" spans="2:16" s="25" customFormat="1" ht="15.75" x14ac:dyDescent="0.25">
      <c r="B20" s="48"/>
      <c r="C20" s="49" t="s">
        <v>48</v>
      </c>
      <c r="D20" s="47">
        <f>D19*IF(F57&gt;0,IF(F56,IF(F55&gt;0,IF(F54&gt;0,IF(F53&gt;0,IF(F52&gt;0,IF(F51&gt;0,IF(F50,IF(F49&gt;0,IF(F48&gt;0,IF(F47&gt;0,IF(F46&gt;0,IF(F45&gt;0,C44,C45),C46),C47),C48),C49),C50),C51),C52),C53),C54),C55),C56),C57)</f>
        <v>47.938616221016588</v>
      </c>
    </row>
    <row r="22" spans="2:16" ht="15.75" customHeight="1" x14ac:dyDescent="0.25">
      <c r="B22" s="39">
        <v>3</v>
      </c>
      <c r="C22" s="31" t="s">
        <v>17</v>
      </c>
      <c r="D22" s="36"/>
      <c r="E22" s="32"/>
    </row>
    <row r="23" spans="2:16" ht="15.75" customHeight="1" x14ac:dyDescent="0.25">
      <c r="B23" s="40"/>
      <c r="C23" s="11" t="s">
        <v>18</v>
      </c>
      <c r="D23" s="12" t="s">
        <v>19</v>
      </c>
      <c r="E23" s="13" t="s">
        <v>20</v>
      </c>
    </row>
    <row r="24" spans="2:16" ht="15.75" customHeight="1" x14ac:dyDescent="0.25">
      <c r="B24" s="40"/>
      <c r="C24" s="14" t="s">
        <v>21</v>
      </c>
      <c r="D24" s="15">
        <v>485000</v>
      </c>
      <c r="E24" s="16">
        <v>485000</v>
      </c>
    </row>
    <row r="25" spans="2:16" ht="15.75" customHeight="1" x14ac:dyDescent="0.25">
      <c r="B25" s="40"/>
      <c r="C25" s="14" t="s">
        <v>22</v>
      </c>
      <c r="D25" s="15">
        <f t="shared" ref="D25:D36" si="0">IF($D$11&gt;E45, IF($D$11&gt;E46, C46*(E46-E45), ($D$11-E45)*C46), 0)</f>
        <v>4147200</v>
      </c>
      <c r="E25" s="16">
        <f t="shared" ref="E25:E36" si="1">C46*(E46-E45)</f>
        <v>4147200</v>
      </c>
    </row>
    <row r="26" spans="2:16" ht="15.75" customHeight="1" x14ac:dyDescent="0.25">
      <c r="B26" s="40"/>
      <c r="C26" s="14" t="s">
        <v>23</v>
      </c>
      <c r="D26" s="15">
        <f t="shared" si="0"/>
        <v>2073600</v>
      </c>
      <c r="E26" s="16">
        <f t="shared" si="1"/>
        <v>2073600</v>
      </c>
    </row>
    <row r="27" spans="2:16" ht="15.75" customHeight="1" x14ac:dyDescent="0.25">
      <c r="B27" s="40"/>
      <c r="C27" s="14" t="s">
        <v>24</v>
      </c>
      <c r="D27" s="15">
        <f t="shared" si="0"/>
        <v>11897160</v>
      </c>
      <c r="E27" s="16">
        <f t="shared" si="1"/>
        <v>26282880</v>
      </c>
    </row>
    <row r="28" spans="2:16" ht="15.75" customHeight="1" x14ac:dyDescent="0.25">
      <c r="B28" s="40"/>
      <c r="C28" s="14" t="s">
        <v>25</v>
      </c>
      <c r="D28" s="15">
        <f t="shared" si="0"/>
        <v>0</v>
      </c>
      <c r="E28" s="16">
        <f t="shared" si="1"/>
        <v>12623040</v>
      </c>
    </row>
    <row r="29" spans="2:16" s="3" customFormat="1" ht="15.75" customHeight="1" x14ac:dyDescent="0.25">
      <c r="B29" s="40"/>
      <c r="C29" s="14" t="s">
        <v>32</v>
      </c>
      <c r="D29" s="15">
        <f t="shared" si="0"/>
        <v>0</v>
      </c>
      <c r="E29" s="16">
        <f t="shared" si="1"/>
        <v>6311520</v>
      </c>
    </row>
    <row r="30" spans="2:16" s="3" customFormat="1" ht="15.75" customHeight="1" x14ac:dyDescent="0.25">
      <c r="B30" s="40"/>
      <c r="C30" s="14" t="s">
        <v>39</v>
      </c>
      <c r="D30" s="15">
        <f t="shared" si="0"/>
        <v>0</v>
      </c>
      <c r="E30" s="16">
        <f t="shared" si="1"/>
        <v>3155760</v>
      </c>
    </row>
    <row r="31" spans="2:16" s="3" customFormat="1" ht="15.75" customHeight="1" x14ac:dyDescent="0.25">
      <c r="B31" s="40"/>
      <c r="C31" s="14" t="s">
        <v>40</v>
      </c>
      <c r="D31" s="15">
        <f t="shared" si="0"/>
        <v>0</v>
      </c>
      <c r="E31" s="16">
        <f t="shared" si="1"/>
        <v>1577880</v>
      </c>
    </row>
    <row r="32" spans="2:16" s="3" customFormat="1" ht="15.75" customHeight="1" x14ac:dyDescent="0.25">
      <c r="B32" s="40"/>
      <c r="C32" s="14" t="s">
        <v>41</v>
      </c>
      <c r="D32" s="15">
        <f t="shared" si="0"/>
        <v>0</v>
      </c>
      <c r="E32" s="16">
        <f t="shared" si="1"/>
        <v>788940</v>
      </c>
    </row>
    <row r="33" spans="2:9" s="3" customFormat="1" ht="15.75" customHeight="1" x14ac:dyDescent="0.25">
      <c r="B33" s="40"/>
      <c r="C33" s="14" t="s">
        <v>42</v>
      </c>
      <c r="D33" s="15">
        <f t="shared" si="0"/>
        <v>0</v>
      </c>
      <c r="E33" s="16">
        <f t="shared" si="1"/>
        <v>394470</v>
      </c>
    </row>
    <row r="34" spans="2:9" s="3" customFormat="1" ht="15.75" customHeight="1" x14ac:dyDescent="0.25">
      <c r="B34" s="40"/>
      <c r="C34" s="14" t="s">
        <v>43</v>
      </c>
      <c r="D34" s="15">
        <f t="shared" si="0"/>
        <v>0</v>
      </c>
      <c r="E34" s="16">
        <f t="shared" si="1"/>
        <v>197235</v>
      </c>
    </row>
    <row r="35" spans="2:9" s="3" customFormat="1" ht="15.75" customHeight="1" x14ac:dyDescent="0.25">
      <c r="B35" s="40"/>
      <c r="C35" s="14" t="s">
        <v>44</v>
      </c>
      <c r="D35" s="15">
        <f t="shared" si="0"/>
        <v>0</v>
      </c>
      <c r="E35" s="16">
        <f t="shared" si="1"/>
        <v>98617.5</v>
      </c>
    </row>
    <row r="36" spans="2:9" ht="15.75" customHeight="1" x14ac:dyDescent="0.25">
      <c r="B36" s="40"/>
      <c r="C36" s="14" t="s">
        <v>45</v>
      </c>
      <c r="D36" s="15">
        <f t="shared" si="0"/>
        <v>0</v>
      </c>
      <c r="E36" s="16">
        <f t="shared" si="1"/>
        <v>49308.75</v>
      </c>
    </row>
    <row r="37" spans="2:9" ht="15.75" customHeight="1" x14ac:dyDescent="0.25"/>
    <row r="38" spans="2:9" ht="15.75" customHeight="1" x14ac:dyDescent="0.25">
      <c r="B38" s="28">
        <v>4</v>
      </c>
      <c r="C38" s="31" t="s">
        <v>26</v>
      </c>
      <c r="D38" s="32"/>
    </row>
    <row r="39" spans="2:9" ht="15.75" customHeight="1" x14ac:dyDescent="0.25">
      <c r="B39" s="29"/>
      <c r="C39" s="14" t="s">
        <v>27</v>
      </c>
      <c r="D39" s="19">
        <v>23.67</v>
      </c>
    </row>
    <row r="40" spans="2:9" ht="15.75" customHeight="1" x14ac:dyDescent="0.25">
      <c r="B40" s="30"/>
      <c r="C40" s="17" t="s">
        <v>28</v>
      </c>
      <c r="D40" s="18">
        <f>IF($D$11&lt;129600, 0, IF($D$11&gt;1181520, (1181520-129600)*D39, ($D$11-129600)*D39))</f>
        <v>12994687.98</v>
      </c>
    </row>
    <row r="41" spans="2:9" ht="15.75" customHeight="1" x14ac:dyDescent="0.25"/>
    <row r="42" spans="2:9" ht="15.75" customHeight="1" x14ac:dyDescent="0.25">
      <c r="B42" s="37">
        <v>5</v>
      </c>
      <c r="C42" s="20" t="s">
        <v>34</v>
      </c>
      <c r="D42" s="20" t="s">
        <v>29</v>
      </c>
      <c r="E42" s="20" t="s">
        <v>30</v>
      </c>
      <c r="F42" s="21" t="s">
        <v>33</v>
      </c>
      <c r="G42" s="21" t="s">
        <v>46</v>
      </c>
    </row>
    <row r="43" spans="2:9" ht="15.75" customHeight="1" x14ac:dyDescent="0.25">
      <c r="B43" s="38"/>
      <c r="C43" s="22" t="s">
        <v>31</v>
      </c>
      <c r="D43" s="10">
        <v>0</v>
      </c>
      <c r="E43" s="10">
        <v>10079</v>
      </c>
      <c r="F43" s="23">
        <f t="shared" ref="F43:F57" si="2">IF($D$11&gt;D43, 0, (D43-$D$11)/1440)</f>
        <v>0</v>
      </c>
      <c r="G43" s="23">
        <f>F43/365.2425</f>
        <v>0</v>
      </c>
    </row>
    <row r="44" spans="2:9" ht="15.75" customHeight="1" x14ac:dyDescent="0.25">
      <c r="B44" s="38"/>
      <c r="C44" s="22">
        <v>384</v>
      </c>
      <c r="D44" s="10">
        <v>10080</v>
      </c>
      <c r="E44" s="10">
        <f t="shared" ref="E44:E47" si="3">D44+43200-1</f>
        <v>53279</v>
      </c>
      <c r="F44" s="23">
        <f t="shared" si="2"/>
        <v>0</v>
      </c>
      <c r="G44" s="23">
        <f t="shared" ref="G44:G57" si="4">F44/365.2425</f>
        <v>0</v>
      </c>
    </row>
    <row r="45" spans="2:9" ht="15.75" customHeight="1" x14ac:dyDescent="0.25">
      <c r="B45" s="38"/>
      <c r="C45" s="22">
        <f>C44/2</f>
        <v>192</v>
      </c>
      <c r="D45" s="10">
        <f t="shared" ref="D45:D49" si="5">E44+1</f>
        <v>53280</v>
      </c>
      <c r="E45" s="10">
        <f t="shared" si="3"/>
        <v>96479</v>
      </c>
      <c r="F45" s="23">
        <f t="shared" si="2"/>
        <v>0</v>
      </c>
      <c r="G45" s="23">
        <f t="shared" si="4"/>
        <v>0</v>
      </c>
    </row>
    <row r="46" spans="2:9" ht="15.75" customHeight="1" x14ac:dyDescent="0.25">
      <c r="B46" s="38"/>
      <c r="C46" s="22">
        <f t="shared" ref="C46:C57" si="6">C45/2</f>
        <v>96</v>
      </c>
      <c r="D46" s="10">
        <f t="shared" si="5"/>
        <v>96480</v>
      </c>
      <c r="E46" s="10">
        <f t="shared" si="3"/>
        <v>139679</v>
      </c>
      <c r="F46" s="23">
        <f t="shared" si="2"/>
        <v>0</v>
      </c>
      <c r="G46" s="23">
        <f t="shared" si="4"/>
        <v>0</v>
      </c>
    </row>
    <row r="47" spans="2:9" ht="15.75" customHeight="1" x14ac:dyDescent="0.25">
      <c r="B47" s="38"/>
      <c r="C47" s="22">
        <f t="shared" si="6"/>
        <v>48</v>
      </c>
      <c r="D47" s="10">
        <f t="shared" si="5"/>
        <v>139680</v>
      </c>
      <c r="E47" s="10">
        <f t="shared" si="3"/>
        <v>182879</v>
      </c>
      <c r="F47" s="23">
        <f t="shared" si="2"/>
        <v>0</v>
      </c>
      <c r="G47" s="23">
        <f t="shared" si="4"/>
        <v>0</v>
      </c>
    </row>
    <row r="48" spans="2:9" ht="15.75" customHeight="1" x14ac:dyDescent="0.25">
      <c r="B48" s="38"/>
      <c r="C48" s="22">
        <f t="shared" si="6"/>
        <v>24</v>
      </c>
      <c r="D48" s="10">
        <f t="shared" si="5"/>
        <v>182880</v>
      </c>
      <c r="E48" s="10">
        <f>D48+43200+1051920-1</f>
        <v>1277999</v>
      </c>
      <c r="F48" s="23">
        <f t="shared" si="2"/>
        <v>0</v>
      </c>
      <c r="G48" s="23">
        <f t="shared" si="4"/>
        <v>0</v>
      </c>
      <c r="I48" s="24"/>
    </row>
    <row r="49" spans="2:9" ht="15.75" customHeight="1" x14ac:dyDescent="0.25">
      <c r="B49" s="38"/>
      <c r="C49" s="22">
        <f t="shared" si="6"/>
        <v>12</v>
      </c>
      <c r="D49" s="10">
        <f t="shared" si="5"/>
        <v>1278000</v>
      </c>
      <c r="E49" s="10">
        <f>D49+1051920-1</f>
        <v>2329919</v>
      </c>
      <c r="F49" s="23">
        <f t="shared" si="2"/>
        <v>416.25416666666666</v>
      </c>
      <c r="G49" s="23">
        <f t="shared" si="4"/>
        <v>1.1396651996048288</v>
      </c>
      <c r="I49" s="24"/>
    </row>
    <row r="50" spans="2:9" s="3" customFormat="1" ht="15.75" customHeight="1" x14ac:dyDescent="0.25">
      <c r="B50" s="38"/>
      <c r="C50" s="22">
        <f t="shared" si="6"/>
        <v>6</v>
      </c>
      <c r="D50" s="10">
        <f>E49+1</f>
        <v>2329920</v>
      </c>
      <c r="E50" s="10">
        <f t="shared" ref="E50:E57" si="7">D50+1051920-1</f>
        <v>3381839</v>
      </c>
      <c r="F50" s="23">
        <f t="shared" si="2"/>
        <v>1146.7541666666666</v>
      </c>
      <c r="G50" s="23">
        <f t="shared" si="4"/>
        <v>3.1397062682099333</v>
      </c>
      <c r="I50" s="24"/>
    </row>
    <row r="51" spans="2:9" s="3" customFormat="1" ht="15.75" customHeight="1" x14ac:dyDescent="0.25">
      <c r="B51" s="38"/>
      <c r="C51" s="22">
        <f t="shared" si="6"/>
        <v>3</v>
      </c>
      <c r="D51" s="10">
        <f t="shared" ref="D51:D57" si="8">E50+1</f>
        <v>3381840</v>
      </c>
      <c r="E51" s="10">
        <f t="shared" si="7"/>
        <v>4433759</v>
      </c>
      <c r="F51" s="23">
        <f t="shared" si="2"/>
        <v>1877.2541666666666</v>
      </c>
      <c r="G51" s="23">
        <f t="shared" si="4"/>
        <v>5.1397473368150379</v>
      </c>
      <c r="I51" s="24"/>
    </row>
    <row r="52" spans="2:9" s="3" customFormat="1" ht="15.75" customHeight="1" x14ac:dyDescent="0.25">
      <c r="B52" s="38"/>
      <c r="C52" s="22">
        <f t="shared" si="6"/>
        <v>1.5</v>
      </c>
      <c r="D52" s="10">
        <f t="shared" si="8"/>
        <v>4433760</v>
      </c>
      <c r="E52" s="10">
        <f t="shared" si="7"/>
        <v>5485679</v>
      </c>
      <c r="F52" s="23">
        <f t="shared" si="2"/>
        <v>2607.7541666666666</v>
      </c>
      <c r="G52" s="23">
        <f t="shared" si="4"/>
        <v>7.139788405420143</v>
      </c>
      <c r="I52" s="24"/>
    </row>
    <row r="53" spans="2:9" s="3" customFormat="1" ht="15.75" customHeight="1" x14ac:dyDescent="0.25">
      <c r="B53" s="38"/>
      <c r="C53" s="22">
        <f t="shared" si="6"/>
        <v>0.75</v>
      </c>
      <c r="D53" s="10">
        <f t="shared" si="8"/>
        <v>5485680</v>
      </c>
      <c r="E53" s="10">
        <f t="shared" si="7"/>
        <v>6537599</v>
      </c>
      <c r="F53" s="23">
        <f t="shared" si="2"/>
        <v>3338.2541666666666</v>
      </c>
      <c r="G53" s="23">
        <f t="shared" si="4"/>
        <v>9.1398294740252481</v>
      </c>
      <c r="I53" s="24"/>
    </row>
    <row r="54" spans="2:9" s="3" customFormat="1" ht="15.75" customHeight="1" x14ac:dyDescent="0.25">
      <c r="B54" s="38"/>
      <c r="C54" s="22">
        <f t="shared" si="6"/>
        <v>0.375</v>
      </c>
      <c r="D54" s="10">
        <f t="shared" si="8"/>
        <v>6537600</v>
      </c>
      <c r="E54" s="10">
        <f t="shared" si="7"/>
        <v>7589519</v>
      </c>
      <c r="F54" s="23">
        <f t="shared" si="2"/>
        <v>4068.7541666666666</v>
      </c>
      <c r="G54" s="23">
        <f t="shared" si="4"/>
        <v>11.139870542630353</v>
      </c>
      <c r="I54" s="24"/>
    </row>
    <row r="55" spans="2:9" s="3" customFormat="1" ht="15.75" customHeight="1" x14ac:dyDescent="0.25">
      <c r="B55" s="38"/>
      <c r="C55" s="22">
        <f t="shared" si="6"/>
        <v>0.1875</v>
      </c>
      <c r="D55" s="10">
        <f t="shared" si="8"/>
        <v>7589520</v>
      </c>
      <c r="E55" s="10">
        <f t="shared" si="7"/>
        <v>8641439</v>
      </c>
      <c r="F55" s="23">
        <f t="shared" si="2"/>
        <v>4799.2541666666666</v>
      </c>
      <c r="G55" s="23">
        <f t="shared" si="4"/>
        <v>13.139911611235457</v>
      </c>
      <c r="I55" s="24"/>
    </row>
    <row r="56" spans="2:9" s="3" customFormat="1" ht="15.75" customHeight="1" x14ac:dyDescent="0.25">
      <c r="B56" s="38"/>
      <c r="C56" s="22">
        <f t="shared" si="6"/>
        <v>9.375E-2</v>
      </c>
      <c r="D56" s="10">
        <f t="shared" si="8"/>
        <v>8641440</v>
      </c>
      <c r="E56" s="10">
        <f t="shared" si="7"/>
        <v>9693359</v>
      </c>
      <c r="F56" s="23">
        <f t="shared" si="2"/>
        <v>5529.7541666666666</v>
      </c>
      <c r="G56" s="23">
        <f t="shared" si="4"/>
        <v>15.139952679840562</v>
      </c>
      <c r="I56" s="24"/>
    </row>
    <row r="57" spans="2:9" ht="15.75" customHeight="1" x14ac:dyDescent="0.25">
      <c r="B57" s="38"/>
      <c r="C57" s="22">
        <f t="shared" si="6"/>
        <v>4.6875E-2</v>
      </c>
      <c r="D57" s="10">
        <f t="shared" si="8"/>
        <v>9693360</v>
      </c>
      <c r="E57" s="10">
        <f t="shared" si="7"/>
        <v>10745279</v>
      </c>
      <c r="F57" s="23">
        <f t="shared" si="2"/>
        <v>6260.2541666666666</v>
      </c>
      <c r="G57" s="23">
        <f t="shared" si="4"/>
        <v>17.139993748445669</v>
      </c>
    </row>
    <row r="58" spans="2:9" ht="15.75" customHeight="1" x14ac:dyDescent="0.25"/>
    <row r="59" spans="2:9" ht="15.75" customHeight="1" x14ac:dyDescent="0.25"/>
    <row r="60" spans="2:9" ht="15.75" customHeight="1" x14ac:dyDescent="0.25">
      <c r="B60" s="26" t="s">
        <v>47</v>
      </c>
      <c r="C60" s="26"/>
      <c r="D60" s="26"/>
      <c r="E60" s="26"/>
      <c r="F60" s="26"/>
    </row>
    <row r="61" spans="2:9" ht="15.75" customHeight="1" x14ac:dyDescent="0.25"/>
    <row r="62" spans="2:9" ht="15.75" customHeight="1" x14ac:dyDescent="0.25">
      <c r="B62" s="26" t="s">
        <v>35</v>
      </c>
      <c r="C62" s="26"/>
      <c r="D62" s="26"/>
      <c r="E62" s="26"/>
      <c r="F62" s="26"/>
    </row>
    <row r="63" spans="2:9" ht="15.75" customHeight="1" x14ac:dyDescent="0.25">
      <c r="B63" s="26" t="s">
        <v>37</v>
      </c>
      <c r="C63" s="26"/>
      <c r="D63" s="26"/>
      <c r="E63" s="26"/>
      <c r="F63" s="26"/>
    </row>
    <row r="64" spans="2:9" ht="15.75" customHeight="1" x14ac:dyDescent="0.25">
      <c r="B64" s="26" t="s">
        <v>36</v>
      </c>
      <c r="C64" s="26"/>
      <c r="D64" s="26"/>
      <c r="E64" s="26"/>
      <c r="F64" s="26"/>
    </row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</sheetData>
  <mergeCells count="21">
    <mergeCell ref="B60:F60"/>
    <mergeCell ref="B62:F62"/>
    <mergeCell ref="B63:F63"/>
    <mergeCell ref="B64:F64"/>
    <mergeCell ref="G11:K11"/>
    <mergeCell ref="G12:P12"/>
    <mergeCell ref="G13:P13"/>
    <mergeCell ref="G14:P14"/>
    <mergeCell ref="G15:P15"/>
    <mergeCell ref="G16:P16"/>
    <mergeCell ref="G17:P17"/>
    <mergeCell ref="G18:P18"/>
    <mergeCell ref="B42:B57"/>
    <mergeCell ref="B22:B36"/>
    <mergeCell ref="B15:B20"/>
    <mergeCell ref="B8:F8"/>
    <mergeCell ref="B7:F7"/>
    <mergeCell ref="B38:B40"/>
    <mergeCell ref="C38:D38"/>
    <mergeCell ref="B11:B13"/>
    <mergeCell ref="C22:E22"/>
  </mergeCells>
  <pageMargins left="0.78740157499999996" right="0.78740157499999996" top="1" bottom="1" header="0" footer="0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Verus 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 van den Brink</cp:lastModifiedBy>
  <dcterms:modified xsi:type="dcterms:W3CDTF">2019-09-19T13:05:12Z</dcterms:modified>
</cp:coreProperties>
</file>