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Sheet1!$C$60:$C$109</definedName>
    <definedName name="_xlchart.v1.1" hidden="1">Sheet1!$F$59</definedName>
    <definedName name="_xlchart.v1.10" hidden="1">Sheet1!$D$60:$D$109</definedName>
    <definedName name="_xlchart.v1.11" hidden="1">Sheet1!$C$60:$C$109</definedName>
    <definedName name="_xlchart.v1.12" hidden="1">Sheet1!$H$59</definedName>
    <definedName name="_xlchart.v1.13" hidden="1">Sheet1!$H$60:$H$109</definedName>
    <definedName name="_xlchart.v1.2" hidden="1">Sheet1!$F$60:$F$109</definedName>
    <definedName name="_xlchart.v1.3" hidden="1">Sheet1!$C$60:$C$109</definedName>
    <definedName name="_xlchart.v1.4" hidden="1">Sheet1!$E$59</definedName>
    <definedName name="_xlchart.v1.5" hidden="1">Sheet1!$E$60:$E$109</definedName>
    <definedName name="_xlchart.v1.6" hidden="1">Sheet1!$C$60:$C$109</definedName>
    <definedName name="_xlchart.v1.7" hidden="1">Sheet1!$G$60:$G$109</definedName>
    <definedName name="_xlchart.v1.8" hidden="1">Sheet1!$C$60:$C$109</definedName>
    <definedName name="_xlchart.v1.9" hidden="1">Sheet1!$D$59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18" i="5"/>
  <c r="C15" i="5"/>
  <c r="K16" i="5"/>
  <c r="O74" i="1" l="1"/>
  <c r="O75" i="1" s="1"/>
  <c r="O76" i="1" s="1"/>
  <c r="O77" i="1" s="1"/>
  <c r="O7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  <c r="F5" i="1"/>
  <c r="G5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" i="1"/>
  <c r="C16" i="5"/>
  <c r="C14" i="5"/>
  <c r="C13" i="5"/>
  <c r="K13" i="5"/>
  <c r="K8" i="5"/>
  <c r="K6" i="5"/>
  <c r="K7" i="5" s="1"/>
  <c r="C20" i="5" s="1"/>
  <c r="K5" i="5"/>
  <c r="K4" i="5"/>
  <c r="K3" i="5"/>
  <c r="K9" i="5" l="1"/>
  <c r="C21" i="5"/>
  <c r="C22" i="5" s="1"/>
  <c r="K14" i="5"/>
  <c r="K15" i="5" s="1"/>
  <c r="K17" i="5" s="1"/>
  <c r="K18" i="5" s="1"/>
  <c r="B11" i="4"/>
  <c r="A11" i="4"/>
  <c r="F15" i="2"/>
  <c r="E13" i="2"/>
  <c r="F16" i="2"/>
  <c r="F17" i="2"/>
  <c r="F18" i="2"/>
  <c r="F19" i="2"/>
  <c r="F20" i="2"/>
  <c r="F21" i="2"/>
  <c r="F22" i="2"/>
  <c r="F23" i="2"/>
  <c r="F24" i="2"/>
  <c r="F25" i="2"/>
  <c r="F26" i="2"/>
  <c r="F2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K19" i="5" l="1"/>
  <c r="K21" i="5" s="1"/>
  <c r="F13" i="4"/>
  <c r="F17" i="4"/>
  <c r="F21" i="4"/>
  <c r="F25" i="4"/>
  <c r="F29" i="4"/>
  <c r="D14" i="4"/>
  <c r="D18" i="4"/>
  <c r="D22" i="4"/>
  <c r="D26" i="4"/>
  <c r="D11" i="4"/>
  <c r="E15" i="4"/>
  <c r="E19" i="4"/>
  <c r="E23" i="4"/>
  <c r="E27" i="4"/>
  <c r="F19" i="4"/>
  <c r="F27" i="4"/>
  <c r="D16" i="4"/>
  <c r="D24" i="4"/>
  <c r="E13" i="4"/>
  <c r="E21" i="4"/>
  <c r="E29" i="4"/>
  <c r="F16" i="4"/>
  <c r="F24" i="4"/>
  <c r="D13" i="4"/>
  <c r="D21" i="4"/>
  <c r="D29" i="4"/>
  <c r="E18" i="4"/>
  <c r="E26" i="4"/>
  <c r="F14" i="4"/>
  <c r="F18" i="4"/>
  <c r="F22" i="4"/>
  <c r="F26" i="4"/>
  <c r="F11" i="4"/>
  <c r="D15" i="4"/>
  <c r="D19" i="4"/>
  <c r="D23" i="4"/>
  <c r="D27" i="4"/>
  <c r="E12" i="4"/>
  <c r="E16" i="4"/>
  <c r="E20" i="4"/>
  <c r="E24" i="4"/>
  <c r="E28" i="4"/>
  <c r="F15" i="4"/>
  <c r="F23" i="4"/>
  <c r="D12" i="4"/>
  <c r="D20" i="4"/>
  <c r="D28" i="4"/>
  <c r="E17" i="4"/>
  <c r="E25" i="4"/>
  <c r="F12" i="4"/>
  <c r="F20" i="4"/>
  <c r="F28" i="4"/>
  <c r="D17" i="4"/>
  <c r="D25" i="4"/>
  <c r="E14" i="4"/>
  <c r="E22" i="4"/>
  <c r="E11" i="4"/>
  <c r="A8" i="3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10" i="2"/>
  <c r="I10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10" i="2"/>
  <c r="B27" i="3" l="1"/>
  <c r="B31" i="3"/>
  <c r="B35" i="3"/>
  <c r="B15" i="3"/>
  <c r="B19" i="3"/>
  <c r="B23" i="3"/>
  <c r="B16" i="3"/>
  <c r="B13" i="3"/>
  <c r="B33" i="3"/>
  <c r="B17" i="3"/>
  <c r="B21" i="3"/>
  <c r="B30" i="3"/>
  <c r="B14" i="3"/>
  <c r="B22" i="3"/>
  <c r="B28" i="3"/>
  <c r="B32" i="3"/>
  <c r="B36" i="3"/>
  <c r="B20" i="3"/>
  <c r="B26" i="3"/>
  <c r="B34" i="3"/>
  <c r="B18" i="3"/>
  <c r="B29" i="3"/>
  <c r="S27" i="3"/>
  <c r="S31" i="3"/>
  <c r="S35" i="3"/>
  <c r="S15" i="3"/>
  <c r="S19" i="3"/>
  <c r="S23" i="3"/>
  <c r="S32" i="3"/>
  <c r="S36" i="3"/>
  <c r="S16" i="3"/>
  <c r="S20" i="3"/>
  <c r="S29" i="3"/>
  <c r="S33" i="3"/>
  <c r="S26" i="3"/>
  <c r="S17" i="3"/>
  <c r="S21" i="3"/>
  <c r="S30" i="3"/>
  <c r="S14" i="3"/>
  <c r="S22" i="3"/>
  <c r="S28" i="3"/>
  <c r="S13" i="3"/>
  <c r="S34" i="3"/>
  <c r="S18" i="3"/>
  <c r="B8" i="3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15" i="1"/>
  <c r="F115" i="1"/>
  <c r="G115" i="1"/>
  <c r="H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15" i="1"/>
  <c r="G61" i="1" l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60" i="1"/>
  <c r="F60" i="1"/>
  <c r="G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60" i="1"/>
  <c r="J102" i="1" l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J60" i="1"/>
  <c r="K60" i="1" s="1"/>
  <c r="J106" i="1"/>
  <c r="K106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1" i="1"/>
  <c r="K61" i="1" s="1"/>
  <c r="K62" i="1"/>
  <c r="J65" i="1"/>
  <c r="J109" i="1"/>
  <c r="K109" i="1" s="1"/>
  <c r="J105" i="1"/>
  <c r="K105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J107" i="1"/>
  <c r="K107" i="1" s="1"/>
  <c r="J103" i="1"/>
  <c r="K10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" i="1"/>
  <c r="U5" i="1"/>
  <c r="V5" i="1"/>
  <c r="W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N5" i="1"/>
  <c r="O5" i="1"/>
  <c r="P5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" i="1"/>
  <c r="K63" i="1" l="1"/>
  <c r="P75" i="1"/>
  <c r="K64" i="1"/>
  <c r="P76" i="1"/>
  <c r="P73" i="1"/>
  <c r="K65" i="1"/>
  <c r="P77" i="1"/>
  <c r="P74" i="1"/>
  <c r="P72" i="1"/>
  <c r="P55" i="1"/>
  <c r="W55" i="1"/>
  <c r="M55" i="1"/>
  <c r="O55" i="1"/>
  <c r="V55" i="1"/>
  <c r="N55" i="1"/>
  <c r="S55" i="1"/>
  <c r="U55" i="1"/>
  <c r="Q55" i="1"/>
  <c r="T55" i="1"/>
  <c r="E56" i="1"/>
  <c r="F56" i="1"/>
  <c r="G56" i="1"/>
  <c r="H56" i="1"/>
  <c r="D56" i="1"/>
  <c r="E55" i="1"/>
  <c r="F55" i="1"/>
  <c r="G55" i="1"/>
  <c r="H55" i="1"/>
  <c r="D5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" i="1"/>
  <c r="J20" i="1"/>
  <c r="D182" i="1" s="1"/>
  <c r="J21" i="1"/>
  <c r="D183" i="1" s="1"/>
  <c r="J22" i="1"/>
  <c r="D184" i="1" s="1"/>
  <c r="J23" i="1"/>
  <c r="D185" i="1" s="1"/>
  <c r="J24" i="1"/>
  <c r="D186" i="1" s="1"/>
  <c r="J25" i="1"/>
  <c r="D187" i="1" s="1"/>
  <c r="J26" i="1"/>
  <c r="D188" i="1" s="1"/>
  <c r="J27" i="1"/>
  <c r="D189" i="1" s="1"/>
  <c r="J28" i="1"/>
  <c r="D190" i="1" s="1"/>
  <c r="J29" i="1"/>
  <c r="D191" i="1" s="1"/>
  <c r="J30" i="1"/>
  <c r="D192" i="1" s="1"/>
  <c r="J31" i="1"/>
  <c r="D193" i="1" s="1"/>
  <c r="J32" i="1"/>
  <c r="D194" i="1" s="1"/>
  <c r="J33" i="1"/>
  <c r="D195" i="1" s="1"/>
  <c r="J34" i="1"/>
  <c r="D196" i="1" s="1"/>
  <c r="J35" i="1"/>
  <c r="D197" i="1" s="1"/>
  <c r="J36" i="1"/>
  <c r="D198" i="1" s="1"/>
  <c r="J37" i="1"/>
  <c r="D199" i="1" s="1"/>
  <c r="J38" i="1"/>
  <c r="D200" i="1" s="1"/>
  <c r="J39" i="1"/>
  <c r="D201" i="1" s="1"/>
  <c r="J40" i="1"/>
  <c r="D202" i="1" s="1"/>
  <c r="J41" i="1"/>
  <c r="D203" i="1" s="1"/>
  <c r="J42" i="1"/>
  <c r="D204" i="1" s="1"/>
  <c r="J43" i="1"/>
  <c r="D205" i="1" s="1"/>
  <c r="J44" i="1"/>
  <c r="D206" i="1" s="1"/>
  <c r="J45" i="1"/>
  <c r="D207" i="1" s="1"/>
  <c r="J46" i="1"/>
  <c r="D208" i="1" s="1"/>
  <c r="J47" i="1"/>
  <c r="D209" i="1" s="1"/>
  <c r="J48" i="1"/>
  <c r="D210" i="1" s="1"/>
  <c r="J49" i="1"/>
  <c r="D211" i="1" s="1"/>
  <c r="J50" i="1"/>
  <c r="D212" i="1" s="1"/>
  <c r="J51" i="1"/>
  <c r="D213" i="1" s="1"/>
  <c r="J52" i="1"/>
  <c r="D214" i="1" s="1"/>
  <c r="J53" i="1"/>
  <c r="D215" i="1" s="1"/>
  <c r="J54" i="1"/>
  <c r="D216" i="1" s="1"/>
  <c r="E216" i="1" s="1"/>
  <c r="J6" i="1"/>
  <c r="D168" i="1" s="1"/>
  <c r="J7" i="1"/>
  <c r="D169" i="1" s="1"/>
  <c r="J8" i="1"/>
  <c r="D170" i="1" s="1"/>
  <c r="J9" i="1"/>
  <c r="D171" i="1" s="1"/>
  <c r="J10" i="1"/>
  <c r="D172" i="1" s="1"/>
  <c r="J11" i="1"/>
  <c r="D173" i="1" s="1"/>
  <c r="J12" i="1"/>
  <c r="D174" i="1" s="1"/>
  <c r="J13" i="1"/>
  <c r="D175" i="1" s="1"/>
  <c r="J14" i="1"/>
  <c r="D176" i="1" s="1"/>
  <c r="J15" i="1"/>
  <c r="D177" i="1" s="1"/>
  <c r="J16" i="1"/>
  <c r="D178" i="1" s="1"/>
  <c r="J17" i="1"/>
  <c r="D179" i="1" s="1"/>
  <c r="J18" i="1"/>
  <c r="D180" i="1" s="1"/>
  <c r="J19" i="1"/>
  <c r="D181" i="1" s="1"/>
  <c r="J5" i="1"/>
  <c r="D167" i="1" s="1"/>
  <c r="E215" i="1" l="1"/>
  <c r="E178" i="1"/>
  <c r="E167" i="1"/>
  <c r="E214" i="1"/>
  <c r="E181" i="1"/>
  <c r="E168" i="1"/>
  <c r="E177" i="1"/>
  <c r="E174" i="1"/>
  <c r="E170" i="1"/>
  <c r="E211" i="1"/>
  <c r="E207" i="1"/>
  <c r="E203" i="1"/>
  <c r="E199" i="1"/>
  <c r="E195" i="1"/>
  <c r="E191" i="1"/>
  <c r="E187" i="1"/>
  <c r="E183" i="1"/>
  <c r="E173" i="1"/>
  <c r="E169" i="1"/>
  <c r="E210" i="1"/>
  <c r="E206" i="1"/>
  <c r="E202" i="1"/>
  <c r="E198" i="1"/>
  <c r="E194" i="1"/>
  <c r="E190" i="1"/>
  <c r="E186" i="1"/>
  <c r="E182" i="1"/>
  <c r="E180" i="1"/>
  <c r="E176" i="1"/>
  <c r="E172" i="1"/>
  <c r="E213" i="1"/>
  <c r="E209" i="1"/>
  <c r="E205" i="1"/>
  <c r="E201" i="1"/>
  <c r="E197" i="1"/>
  <c r="E193" i="1"/>
  <c r="E189" i="1"/>
  <c r="E185" i="1"/>
  <c r="E179" i="1"/>
  <c r="E175" i="1"/>
  <c r="E171" i="1"/>
  <c r="E212" i="1"/>
  <c r="E208" i="1"/>
  <c r="E204" i="1"/>
  <c r="E200" i="1"/>
  <c r="E196" i="1"/>
  <c r="E192" i="1"/>
  <c r="E188" i="1"/>
  <c r="E184" i="1"/>
</calcChain>
</file>

<file path=xl/sharedStrings.xml><?xml version="1.0" encoding="utf-8"?>
<sst xmlns="http://schemas.openxmlformats.org/spreadsheetml/2006/main" count="370" uniqueCount="173">
  <si>
    <t>Roll no.</t>
  </si>
  <si>
    <t>Name</t>
  </si>
  <si>
    <t>Marks</t>
  </si>
  <si>
    <t>CE2001D</t>
  </si>
  <si>
    <t>CE2002D</t>
  </si>
  <si>
    <t>CE2003D</t>
  </si>
  <si>
    <t>CE2004D</t>
  </si>
  <si>
    <t>CE2005D</t>
  </si>
  <si>
    <t>N1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</si>
  <si>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</si>
  <si>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</si>
  <si>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</si>
  <si>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</si>
  <si>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</si>
  <si>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</si>
  <si>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</si>
  <si>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</si>
  <si>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</si>
  <si>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</si>
  <si>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</si>
  <si>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</si>
  <si>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</si>
  <si>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</si>
  <si>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</si>
  <si>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</si>
  <si>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</si>
  <si>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</si>
  <si>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</si>
  <si>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</si>
  <si>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</si>
  <si>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</si>
  <si>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</si>
  <si>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</si>
  <si>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</si>
  <si>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</si>
  <si>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</si>
  <si>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</si>
  <si>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</si>
  <si>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</si>
  <si>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</si>
  <si>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</si>
  <si>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</si>
  <si>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</si>
  <si>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</si>
  <si>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</si>
  <si>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</si>
  <si>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</si>
  <si>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</si>
  <si>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</si>
  <si>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</si>
  <si>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</si>
  <si>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</si>
  <si>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</si>
  <si>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</si>
  <si>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</si>
  <si>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</si>
  <si>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</si>
  <si>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</si>
  <si>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Total</t>
  </si>
  <si>
    <t>Average</t>
  </si>
  <si>
    <t>Standard Deviation</t>
  </si>
  <si>
    <t>No. of students getting less than 40 in each subject</t>
  </si>
  <si>
    <t>Total:</t>
  </si>
  <si>
    <t>No. of students getting more than 85 in each subject</t>
  </si>
  <si>
    <t>grade</t>
  </si>
  <si>
    <t>Grade system</t>
  </si>
  <si>
    <t>F</t>
  </si>
  <si>
    <t>R</t>
  </si>
  <si>
    <t>E</t>
  </si>
  <si>
    <t>D</t>
  </si>
  <si>
    <t>C</t>
  </si>
  <si>
    <t>B</t>
  </si>
  <si>
    <t>A</t>
  </si>
  <si>
    <t>S</t>
  </si>
  <si>
    <t>sgpa</t>
  </si>
  <si>
    <t>Time</t>
  </si>
  <si>
    <t>6-h UH Ordinate(m^3/s)</t>
  </si>
  <si>
    <t>Interval</t>
  </si>
  <si>
    <t>Rainfall depth(cm)</t>
  </si>
  <si>
    <t>Effective rainfall(cm)</t>
  </si>
  <si>
    <t>1st 6h</t>
  </si>
  <si>
    <t>2nd 6h</t>
  </si>
  <si>
    <t>3rd 6h</t>
  </si>
  <si>
    <t>Loss @.2cm/h for 6h</t>
  </si>
  <si>
    <t>DRH due to 1.8cm ER</t>
  </si>
  <si>
    <t>DRH due to 3.8cm ER</t>
  </si>
  <si>
    <t>DRH due to 2.8cm ER</t>
  </si>
  <si>
    <t>Ordinates of final DRH</t>
  </si>
  <si>
    <t>base flow(m^3/s)</t>
  </si>
  <si>
    <t>Ordinates of flood hydrograph(m^3/s)</t>
  </si>
  <si>
    <t>L (m)</t>
  </si>
  <si>
    <t>w (kN/m)</t>
  </si>
  <si>
    <t>P (kN)</t>
  </si>
  <si>
    <t>Ra (kN)</t>
  </si>
  <si>
    <t>Rb (kN)</t>
  </si>
  <si>
    <t>SFD</t>
  </si>
  <si>
    <t>x</t>
  </si>
  <si>
    <t>V</t>
  </si>
  <si>
    <t>for x=2m to x=4m</t>
  </si>
  <si>
    <t>for x=0m to x=2m</t>
  </si>
  <si>
    <t>M</t>
  </si>
  <si>
    <t>BMD</t>
  </si>
  <si>
    <t>Change the trial values of P, w,L</t>
  </si>
  <si>
    <t>bf</t>
  </si>
  <si>
    <t>bw</t>
  </si>
  <si>
    <t>Df</t>
  </si>
  <si>
    <t>Dw</t>
  </si>
  <si>
    <t>Iuu</t>
  </si>
  <si>
    <t>Ivv</t>
  </si>
  <si>
    <t>Iuv</t>
  </si>
  <si>
    <t>θ (degrees)</t>
  </si>
  <si>
    <t>Marks2</t>
  </si>
  <si>
    <t>Marks3</t>
  </si>
  <si>
    <t>Marks4</t>
  </si>
  <si>
    <t>Marks5</t>
  </si>
  <si>
    <r>
      <t>I</t>
    </r>
    <r>
      <rPr>
        <vertAlign val="subscript"/>
        <sz val="14"/>
        <color theme="1"/>
        <rFont val="Calibri"/>
        <family val="2"/>
        <scheme val="minor"/>
      </rPr>
      <t>xx</t>
    </r>
    <r>
      <rPr>
        <sz val="14"/>
        <color theme="1"/>
        <rFont val="Calibri"/>
        <family val="2"/>
        <scheme val="minor"/>
      </rPr>
      <t xml:space="preserve">(mm^4) </t>
    </r>
  </si>
  <si>
    <r>
      <t>I</t>
    </r>
    <r>
      <rPr>
        <vertAlign val="subscript"/>
        <sz val="14"/>
        <color theme="1"/>
        <rFont val="Calibri"/>
        <family val="2"/>
        <scheme val="minor"/>
      </rPr>
      <t>yy</t>
    </r>
    <r>
      <rPr>
        <sz val="14"/>
        <color theme="1"/>
        <rFont val="Calibri"/>
        <family val="2"/>
        <scheme val="minor"/>
      </rPr>
      <t xml:space="preserve">(mm^4) </t>
    </r>
  </si>
  <si>
    <t>Input Data :</t>
  </si>
  <si>
    <t>Clear span</t>
  </si>
  <si>
    <t>exposure condition</t>
  </si>
  <si>
    <t xml:space="preserve">width </t>
  </si>
  <si>
    <t>depth</t>
  </si>
  <si>
    <t>live load</t>
  </si>
  <si>
    <t>grade of steel</t>
  </si>
  <si>
    <t>grade of concrete</t>
  </si>
  <si>
    <t>Moderate</t>
  </si>
  <si>
    <t>b</t>
  </si>
  <si>
    <t>Exposure</t>
  </si>
  <si>
    <t>Nominal Concrete cover</t>
  </si>
  <si>
    <t>Mild</t>
  </si>
  <si>
    <t>Severe</t>
  </si>
  <si>
    <t>very severe</t>
  </si>
  <si>
    <t>Extreme</t>
  </si>
  <si>
    <t>Clear cover to be taken:</t>
  </si>
  <si>
    <t>moderate</t>
  </si>
  <si>
    <t>Distributed self weight load @ 25kN/m^3 :</t>
  </si>
  <si>
    <t>Dead load(kN/m)</t>
  </si>
  <si>
    <t>kN/m</t>
  </si>
  <si>
    <t>Factored load(kN/m)</t>
  </si>
  <si>
    <t>Factored Moment(kNm)</t>
  </si>
  <si>
    <t>(m)</t>
  </si>
  <si>
    <t>Mu,lim (knm)</t>
  </si>
  <si>
    <t>Fe</t>
  </si>
  <si>
    <t>Doubly or Singly reinforced bars required</t>
  </si>
  <si>
    <t>Doubly reinforced bars</t>
  </si>
  <si>
    <t>Single reinforced bars</t>
  </si>
  <si>
    <t>Rlim (MPa) :</t>
  </si>
  <si>
    <t>dmin. (mm) :</t>
  </si>
  <si>
    <t>Adopt D (mm) :</t>
  </si>
  <si>
    <t>d (mm) :</t>
  </si>
  <si>
    <t>R (MPa) :</t>
  </si>
  <si>
    <t>Pt</t>
  </si>
  <si>
    <t>Ast required (mm^2)</t>
  </si>
  <si>
    <t>Choose bar diameter (mm) :</t>
  </si>
  <si>
    <t>No. of bars to be provided :</t>
  </si>
  <si>
    <t>percentage steel reinforcement</t>
  </si>
  <si>
    <t>Xumax/d</t>
  </si>
  <si>
    <t>Xumax/d :</t>
  </si>
  <si>
    <t>Steel Grade Fe</t>
  </si>
  <si>
    <t>Ptlim :</t>
  </si>
  <si>
    <t xml:space="preserve">assumed d (mm) : </t>
  </si>
  <si>
    <t>Ast,lim (mm^2) :</t>
  </si>
  <si>
    <t>d' (mm) :</t>
  </si>
  <si>
    <t>ΔAst,reqd (mm^2) :</t>
  </si>
  <si>
    <t>Ast,reqd (mm^2) :</t>
  </si>
  <si>
    <t>-</t>
  </si>
  <si>
    <t>Input Values</t>
  </si>
  <si>
    <t>Rank</t>
  </si>
  <si>
    <t>Total marks</t>
  </si>
  <si>
    <t>Rank List</t>
  </si>
  <si>
    <t>Frequency</t>
  </si>
  <si>
    <t>Bin Limits</t>
  </si>
  <si>
    <t>Marks1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</si>
</sst>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2" borderId="0" xfId="0" applyFont="1" applyFill="1"/>
    <xf numFmtId="0" fontId="9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Sgpa Pie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6D-44AE-9AD1-040438BFCB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6D-44AE-9AD1-040438BFCB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6D-44AE-9AD1-040438BFCB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6D-44AE-9AD1-040438BFCB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6D-44AE-9AD1-040438BFCB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6D-44AE-9AD1-040438BFCB26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Sheet1!$P$72:$P$77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6-4635-A463-5AD3FF01BC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flood hydrograph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Sheet2!$I$9</c:f>
              <c:strCache>
                <c:ptCount val="1"/>
                <c:pt idx="0">
                  <c:v>Ordinates of flood hydrograph(m^3/s)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Sheet2!$B$10:$B$23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60</c:v>
                </c:pt>
                <c:pt idx="13">
                  <c:v>66</c:v>
                </c:pt>
              </c:numCache>
            </c:numRef>
          </c:xVal>
          <c:yVal>
            <c:numRef>
              <c:f>Sheet2!$I$10:$I$23</c:f>
              <c:numCache>
                <c:formatCode>General</c:formatCode>
                <c:ptCount val="14"/>
                <c:pt idx="0">
                  <c:v>30</c:v>
                </c:pt>
                <c:pt idx="1">
                  <c:v>300</c:v>
                </c:pt>
                <c:pt idx="2">
                  <c:v>480</c:v>
                </c:pt>
                <c:pt idx="3">
                  <c:v>1410</c:v>
                </c:pt>
                <c:pt idx="4">
                  <c:v>2060</c:v>
                </c:pt>
                <c:pt idx="5">
                  <c:v>3600</c:v>
                </c:pt>
                <c:pt idx="6">
                  <c:v>4270</c:v>
                </c:pt>
                <c:pt idx="7">
                  <c:v>5410</c:v>
                </c:pt>
                <c:pt idx="8">
                  <c:v>5180</c:v>
                </c:pt>
                <c:pt idx="9">
                  <c:v>5126</c:v>
                </c:pt>
                <c:pt idx="10">
                  <c:v>4060</c:v>
                </c:pt>
                <c:pt idx="11">
                  <c:v>3106</c:v>
                </c:pt>
                <c:pt idx="12">
                  <c:v>2140</c:v>
                </c:pt>
                <c:pt idx="13">
                  <c:v>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D-4905-AC5C-EBA7F936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05935"/>
        <c:axId val="1390901359"/>
      </c:scatterChart>
      <c:valAx>
        <c:axId val="13909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01359"/>
        <c:crosses val="autoZero"/>
        <c:crossBetween val="midCat"/>
        <c:majorUnit val="3"/>
      </c:valAx>
      <c:valAx>
        <c:axId val="13909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Ordinates of flood hydrograph(m^3/s)</a:t>
                </a:r>
                <a:endParaRPr lang="en-I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Shear</a:t>
            </a:r>
            <a:r>
              <a:rPr lang="en-IN" baseline="0"/>
              <a:t> Force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(Sheet3!$A$13:$A$23,Sheet3!$A$26:$A$36)</c:f>
              <c:numCache>
                <c:formatCode>General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</c:numCache>
            </c:numRef>
          </c:cat>
          <c:val>
            <c:numRef>
              <c:f>(Sheet3!$B$13:$B$23,Sheet3!$B$26:$B$36)</c:f>
              <c:numCache>
                <c:formatCode>General</c:formatCode>
                <c:ptCount val="22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F-4EDD-8AE7-67C00F1E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35263"/>
        <c:axId val="1391343167"/>
      </c:areaChart>
      <c:catAx>
        <c:axId val="13913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43167"/>
        <c:crosses val="autoZero"/>
        <c:auto val="1"/>
        <c:lblAlgn val="ctr"/>
        <c:lblOffset val="100"/>
        <c:tickMarkSkip val="1"/>
        <c:noMultiLvlLbl val="0"/>
      </c:catAx>
      <c:valAx>
        <c:axId val="13913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Shear Force V(kN)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3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Bending Moment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(Sheet3!$R$13:$R$23,Sheet3!$R$26:$R$36)</c:f>
              <c:numCache>
                <c:formatCode>General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</c:numCache>
            </c:numRef>
          </c:cat>
          <c:val>
            <c:numRef>
              <c:f>(Sheet3!$S$13:$S$23,Sheet3!$S$26:$S$36)</c:f>
              <c:numCache>
                <c:formatCode>General</c:formatCode>
                <c:ptCount val="22"/>
                <c:pt idx="0">
                  <c:v>0</c:v>
                </c:pt>
                <c:pt idx="1">
                  <c:v>-2.9</c:v>
                </c:pt>
                <c:pt idx="2">
                  <c:v>-5.6</c:v>
                </c:pt>
                <c:pt idx="3">
                  <c:v>-8.1</c:v>
                </c:pt>
                <c:pt idx="4">
                  <c:v>-10.4</c:v>
                </c:pt>
                <c:pt idx="5">
                  <c:v>-12.5</c:v>
                </c:pt>
                <c:pt idx="6">
                  <c:v>-14.4</c:v>
                </c:pt>
                <c:pt idx="7">
                  <c:v>-16.100000000000001</c:v>
                </c:pt>
                <c:pt idx="8">
                  <c:v>-17.599999999999998</c:v>
                </c:pt>
                <c:pt idx="9">
                  <c:v>-18.899999999999999</c:v>
                </c:pt>
                <c:pt idx="10">
                  <c:v>-20</c:v>
                </c:pt>
                <c:pt idx="11">
                  <c:v>-20</c:v>
                </c:pt>
                <c:pt idx="12">
                  <c:v>-18.899999999999999</c:v>
                </c:pt>
                <c:pt idx="13">
                  <c:v>-17.600000000000001</c:v>
                </c:pt>
                <c:pt idx="14">
                  <c:v>-16.099999999999998</c:v>
                </c:pt>
                <c:pt idx="15">
                  <c:v>-14.400000000000004</c:v>
                </c:pt>
                <c:pt idx="16">
                  <c:v>-12.5</c:v>
                </c:pt>
                <c:pt idx="17">
                  <c:v>-10.399999999999993</c:v>
                </c:pt>
                <c:pt idx="18">
                  <c:v>-8.1000000000000014</c:v>
                </c:pt>
                <c:pt idx="19">
                  <c:v>-5.5999999999999943</c:v>
                </c:pt>
                <c:pt idx="20">
                  <c:v>-2.8999999999999986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8-4136-B12F-90ACA0E273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721798511"/>
        <c:axId val="721798927"/>
      </c:areaChart>
      <c:catAx>
        <c:axId val="72179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98927"/>
        <c:crosses val="autoZero"/>
        <c:auto val="1"/>
        <c:lblAlgn val="ctr"/>
        <c:lblOffset val="100"/>
        <c:noMultiLvlLbl val="0"/>
      </c:catAx>
      <c:valAx>
        <c:axId val="7217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Bending Moment (kNm)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9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Iuu Vs </a:t>
            </a:r>
            <a:r>
              <a:rPr lang="el-GR"/>
              <a:t>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Sheet4!$C$11:$C$29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xVal>
          <c:yVal>
            <c:numRef>
              <c:f>Sheet4!$D$11:$D$29</c:f>
              <c:numCache>
                <c:formatCode>General</c:formatCode>
                <c:ptCount val="19"/>
                <c:pt idx="0">
                  <c:v>4493333.333333333</c:v>
                </c:pt>
                <c:pt idx="1">
                  <c:v>3788333.333333333</c:v>
                </c:pt>
                <c:pt idx="2">
                  <c:v>2378333.3333333335</c:v>
                </c:pt>
                <c:pt idx="3">
                  <c:v>1673333.3333333333</c:v>
                </c:pt>
                <c:pt idx="4">
                  <c:v>2378333.3333333326</c:v>
                </c:pt>
                <c:pt idx="5">
                  <c:v>3788333.333333333</c:v>
                </c:pt>
                <c:pt idx="6">
                  <c:v>4493333.333333333</c:v>
                </c:pt>
                <c:pt idx="7">
                  <c:v>3788333.3333333326</c:v>
                </c:pt>
                <c:pt idx="8">
                  <c:v>2378333.333333334</c:v>
                </c:pt>
                <c:pt idx="9">
                  <c:v>1673333.3333333333</c:v>
                </c:pt>
                <c:pt idx="10">
                  <c:v>2378333.3333333335</c:v>
                </c:pt>
                <c:pt idx="11">
                  <c:v>3788333.3333333316</c:v>
                </c:pt>
                <c:pt idx="12">
                  <c:v>4493333.333333333</c:v>
                </c:pt>
                <c:pt idx="13">
                  <c:v>3788333.333333333</c:v>
                </c:pt>
                <c:pt idx="14">
                  <c:v>2378333.3333333321</c:v>
                </c:pt>
                <c:pt idx="15">
                  <c:v>1673333.3333333333</c:v>
                </c:pt>
                <c:pt idx="16">
                  <c:v>2378333.3333333312</c:v>
                </c:pt>
                <c:pt idx="17">
                  <c:v>3788333.3333333335</c:v>
                </c:pt>
                <c:pt idx="18">
                  <c:v>4493333.333333333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B29-9B69-9271C5F7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91567"/>
        <c:axId val="773404879"/>
      </c:scatterChart>
      <c:valAx>
        <c:axId val="7733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n-US"/>
                  <a:t>, degree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4879"/>
        <c:crosses val="autoZero"/>
        <c:crossBetween val="midCat"/>
      </c:valAx>
      <c:valAx>
        <c:axId val="7734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Iuu, mm^4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9156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Ivv Vs </a:t>
            </a:r>
            <a:r>
              <a:rPr lang="el-GR"/>
              <a:t>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Sheet4!$C$11:$C$29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xVal>
          <c:yVal>
            <c:numRef>
              <c:f>Sheet4!$E$11:$E$29</c:f>
              <c:numCache>
                <c:formatCode>General</c:formatCode>
                <c:ptCount val="19"/>
                <c:pt idx="0">
                  <c:v>1673333.3333333333</c:v>
                </c:pt>
                <c:pt idx="1">
                  <c:v>2378333.333333333</c:v>
                </c:pt>
                <c:pt idx="2">
                  <c:v>3788333.3333333326</c:v>
                </c:pt>
                <c:pt idx="3">
                  <c:v>4493333.333333333</c:v>
                </c:pt>
                <c:pt idx="4">
                  <c:v>3788333.3333333335</c:v>
                </c:pt>
                <c:pt idx="5">
                  <c:v>2378333.333333333</c:v>
                </c:pt>
                <c:pt idx="6">
                  <c:v>1673333.3333333333</c:v>
                </c:pt>
                <c:pt idx="7">
                  <c:v>2378333.3333333335</c:v>
                </c:pt>
                <c:pt idx="8">
                  <c:v>3788333.3333333321</c:v>
                </c:pt>
                <c:pt idx="9">
                  <c:v>4493333.333333333</c:v>
                </c:pt>
                <c:pt idx="10">
                  <c:v>3788333.3333333326</c:v>
                </c:pt>
                <c:pt idx="11">
                  <c:v>2378333.3333333344</c:v>
                </c:pt>
                <c:pt idx="12">
                  <c:v>1673333.3333333333</c:v>
                </c:pt>
                <c:pt idx="13">
                  <c:v>2378333.333333333</c:v>
                </c:pt>
                <c:pt idx="14">
                  <c:v>3788333.333333334</c:v>
                </c:pt>
                <c:pt idx="15">
                  <c:v>4493333.333333333</c:v>
                </c:pt>
                <c:pt idx="16">
                  <c:v>3788333.3333333349</c:v>
                </c:pt>
                <c:pt idx="17">
                  <c:v>2378333.3333333326</c:v>
                </c:pt>
                <c:pt idx="18">
                  <c:v>1673333.3333333333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E-4825-B237-B9F36981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63567"/>
        <c:axId val="810267727"/>
      </c:scatterChart>
      <c:valAx>
        <c:axId val="8102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n-US"/>
                  <a:t>, degrees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67727"/>
        <c:crosses val="autoZero"/>
        <c:crossBetween val="midCat"/>
      </c:valAx>
      <c:valAx>
        <c:axId val="8102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Ivv, mm^4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6356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Iuv Vs </a:t>
            </a:r>
            <a:r>
              <a:rPr lang="el-GR"/>
              <a:t>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Sheet4!$C$11:$C$29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xVal>
          <c:yVal>
            <c:numRef>
              <c:f>Sheet4!$F$11:$F$29</c:f>
              <c:numCache>
                <c:formatCode>General</c:formatCode>
                <c:ptCount val="19"/>
                <c:pt idx="0">
                  <c:v>0</c:v>
                </c:pt>
                <c:pt idx="1">
                  <c:v>1221095.8193360581</c:v>
                </c:pt>
                <c:pt idx="2">
                  <c:v>1221095.8193360583</c:v>
                </c:pt>
                <c:pt idx="3">
                  <c:v>1.727459321421154E-10</c:v>
                </c:pt>
                <c:pt idx="4">
                  <c:v>-1221095.8193360579</c:v>
                </c:pt>
                <c:pt idx="5">
                  <c:v>-1221095.8193360581</c:v>
                </c:pt>
                <c:pt idx="6">
                  <c:v>-3.4549186428423079E-10</c:v>
                </c:pt>
                <c:pt idx="7">
                  <c:v>1221095.8193360586</c:v>
                </c:pt>
                <c:pt idx="8">
                  <c:v>1221095.819336059</c:v>
                </c:pt>
                <c:pt idx="9">
                  <c:v>5.1823779642634616E-10</c:v>
                </c:pt>
                <c:pt idx="10">
                  <c:v>-1221095.8193360583</c:v>
                </c:pt>
                <c:pt idx="11">
                  <c:v>-1221095.819336059</c:v>
                </c:pt>
                <c:pt idx="12">
                  <c:v>-6.9098372856846158E-10</c:v>
                </c:pt>
                <c:pt idx="13">
                  <c:v>1221095.8193360583</c:v>
                </c:pt>
                <c:pt idx="14">
                  <c:v>1221095.8193360579</c:v>
                </c:pt>
                <c:pt idx="15">
                  <c:v>8.63729660710577E-10</c:v>
                </c:pt>
                <c:pt idx="16">
                  <c:v>-1221095.8193360569</c:v>
                </c:pt>
                <c:pt idx="17">
                  <c:v>-1221095.8193360579</c:v>
                </c:pt>
                <c:pt idx="18">
                  <c:v>-1.0364755928526923E-9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8-413C-8535-33CF2654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252656"/>
        <c:axId val="2032251408"/>
      </c:scatterChart>
      <c:valAx>
        <c:axId val="20322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n-IN"/>
                  <a:t>, degrees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51408"/>
        <c:crosses val="autoZero"/>
        <c:crossBetween val="midCat"/>
      </c:valAx>
      <c:valAx>
        <c:axId val="20322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Iuv, mm^4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526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CE2001D</a:t>
            </a:r>
          </a:p>
        </cx:rich>
      </cx:tx>
    </cx:title>
    <cx:plotArea>
      <cx:plotAreaRegion>
        <cx:series layoutId="clusteredColumn" uniqueId="{1E80C055-AB73-4A99-AA9A-664D403374A9}">
          <cx:tx>
            <cx:txData>
              <cx:f>_xlchart.v1.9</cx:f>
              <cx:v>CE2001D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CE2002D</a:t>
            </a:r>
          </a:p>
        </cx:rich>
      </cx:tx>
    </cx:title>
    <cx:plotArea>
      <cx:plotAreaRegion>
        <cx:series layoutId="clusteredColumn" uniqueId="{47DC26A3-3A38-4086-A72F-2604BB54080D}">
          <cx:tx>
            <cx:txData>
              <cx:f>_xlchart.v1.4</cx:f>
              <cx:v>CE2002D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CE2003D</a:t>
            </a:r>
          </a:p>
        </cx:rich>
      </cx:tx>
    </cx:title>
    <cx:plotArea>
      <cx:plotAreaRegion>
        <cx:series layoutId="clusteredColumn" uniqueId="{468D2E3B-A102-4F90-9FD2-98B47AC382FE}">
          <cx:tx>
            <cx:txData>
              <cx:f>_xlchart.v1.1</cx:f>
              <cx:v>CE2003D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CE2004D</a:t>
            </a:r>
          </a:p>
        </cx:rich>
      </cx:tx>
    </cx:title>
    <cx:plotArea>
      <cx:plotAreaRegion>
        <cx:series layoutId="clusteredColumn" uniqueId="{0092893D-7402-4D0B-876B-AD9ADFED9F67}"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CE2005D</a:t>
            </a:r>
          </a:p>
        </cx:rich>
      </cx:tx>
    </cx:title>
    <cx:plotArea>
      <cx:plotAreaRegion>
        <cx:series layoutId="clusteredColumn" uniqueId="{0BEFD9F1-BDFD-4B01-A4C9-8B041409B8DD}">
          <cx:tx>
            <cx:txData>
              <cx:f>_xlchart.v1.12</cx:f>
              <cx:v>CE2005D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114</xdr:row>
      <xdr:rowOff>114300</xdr:rowOff>
    </xdr:from>
    <xdr:to>
      <xdr:col>15</xdr:col>
      <xdr:colOff>209550</xdr:colOff>
      <xdr:row>128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266700</xdr:colOff>
      <xdr:row>114</xdr:row>
      <xdr:rowOff>104775</xdr:rowOff>
    </xdr:from>
    <xdr:to>
      <xdr:col>22</xdr:col>
      <xdr:colOff>571500</xdr:colOff>
      <xdr:row>128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</xdr:colOff>
      <xdr:row>130</xdr:row>
      <xdr:rowOff>133350</xdr:rowOff>
    </xdr:from>
    <xdr:to>
      <xdr:col>15</xdr:col>
      <xdr:colOff>276225</xdr:colOff>
      <xdr:row>145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323850</xdr:colOff>
      <xdr:row>130</xdr:row>
      <xdr:rowOff>152400</xdr:rowOff>
    </xdr:from>
    <xdr:to>
      <xdr:col>23</xdr:col>
      <xdr:colOff>19050</xdr:colOff>
      <xdr:row>145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280987</xdr:colOff>
      <xdr:row>145</xdr:row>
      <xdr:rowOff>152400</xdr:rowOff>
    </xdr:from>
    <xdr:to>
      <xdr:col>18</xdr:col>
      <xdr:colOff>585787</xdr:colOff>
      <xdr:row>160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485775</xdr:colOff>
      <xdr:row>69</xdr:row>
      <xdr:rowOff>95250</xdr:rowOff>
    </xdr:from>
    <xdr:to>
      <xdr:col>26</xdr:col>
      <xdr:colOff>47625</xdr:colOff>
      <xdr:row>86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27</xdr:row>
      <xdr:rowOff>76200</xdr:rowOff>
    </xdr:from>
    <xdr:to>
      <xdr:col>8</xdr:col>
      <xdr:colOff>1181100</xdr:colOff>
      <xdr:row>52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104775</xdr:rowOff>
    </xdr:from>
    <xdr:to>
      <xdr:col>16</xdr:col>
      <xdr:colOff>495300</xdr:colOff>
      <xdr:row>12</xdr:row>
      <xdr:rowOff>76200</xdr:rowOff>
    </xdr:to>
    <xdr:grpSp>
      <xdr:nvGrpSpPr>
        <xdr:cNvPr id="66" name="Group 65"/>
        <xdr:cNvGrpSpPr/>
      </xdr:nvGrpSpPr>
      <xdr:grpSpPr>
        <a:xfrm>
          <a:off x="3200400" y="485775"/>
          <a:ext cx="7048500" cy="1885950"/>
          <a:chOff x="4307899" y="314326"/>
          <a:chExt cx="4776354" cy="1209560"/>
        </a:xfrm>
      </xdr:grpSpPr>
      <xdr:cxnSp macro="">
        <xdr:nvCxnSpPr>
          <xdr:cNvPr id="3" name="Straight Connector 2"/>
          <xdr:cNvCxnSpPr/>
        </xdr:nvCxnSpPr>
        <xdr:spPr>
          <a:xfrm>
            <a:off x="4834219" y="1057276"/>
            <a:ext cx="3714750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Isosceles Triangle 3"/>
          <xdr:cNvSpPr/>
        </xdr:nvSpPr>
        <xdr:spPr>
          <a:xfrm>
            <a:off x="4810125" y="1076326"/>
            <a:ext cx="142875" cy="180975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Isosceles Triangle 4"/>
          <xdr:cNvSpPr/>
        </xdr:nvSpPr>
        <xdr:spPr>
          <a:xfrm>
            <a:off x="8444841" y="1072986"/>
            <a:ext cx="190500" cy="1714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8447217" y="1242085"/>
            <a:ext cx="95250" cy="85725"/>
          </a:xfrm>
          <a:prstGeom prst="flowChartConnector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7" name="Flowchart: Connector 6"/>
          <xdr:cNvSpPr/>
        </xdr:nvSpPr>
        <xdr:spPr>
          <a:xfrm>
            <a:off x="8540677" y="1241253"/>
            <a:ext cx="95250" cy="84488"/>
          </a:xfrm>
          <a:prstGeom prst="flowChartConnector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1" name="Straight Arrow Connector 10"/>
          <xdr:cNvCxnSpPr/>
        </xdr:nvCxnSpPr>
        <xdr:spPr>
          <a:xfrm>
            <a:off x="6712324" y="356068"/>
            <a:ext cx="7004" cy="691963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Arc 15"/>
          <xdr:cNvSpPr/>
        </xdr:nvSpPr>
        <xdr:spPr>
          <a:xfrm rot="18433444">
            <a:off x="4843000" y="952110"/>
            <a:ext cx="510035" cy="586890"/>
          </a:xfrm>
          <a:prstGeom prst="arc">
            <a:avLst>
              <a:gd name="adj1" fmla="val 16200000"/>
              <a:gd name="adj2" fmla="val 453737"/>
            </a:avLst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7" name="Arc 16"/>
          <xdr:cNvSpPr/>
        </xdr:nvSpPr>
        <xdr:spPr>
          <a:xfrm rot="18433444">
            <a:off x="5281461" y="945909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8" name="Arc 17"/>
          <xdr:cNvSpPr/>
        </xdr:nvSpPr>
        <xdr:spPr>
          <a:xfrm rot="18433444">
            <a:off x="5616235" y="958234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9" name="Arc 18"/>
          <xdr:cNvSpPr/>
        </xdr:nvSpPr>
        <xdr:spPr>
          <a:xfrm rot="18433444">
            <a:off x="5985749" y="942548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0" name="Arc 19"/>
          <xdr:cNvSpPr/>
        </xdr:nvSpPr>
        <xdr:spPr>
          <a:xfrm rot="18433444">
            <a:off x="6348538" y="954873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" name="Arc 20"/>
          <xdr:cNvSpPr/>
        </xdr:nvSpPr>
        <xdr:spPr>
          <a:xfrm rot="18433444">
            <a:off x="6711330" y="953193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" name="Arc 21"/>
          <xdr:cNvSpPr/>
        </xdr:nvSpPr>
        <xdr:spPr>
          <a:xfrm rot="18433444">
            <a:off x="7073840" y="944509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" name="Arc 22"/>
          <xdr:cNvSpPr/>
        </xdr:nvSpPr>
        <xdr:spPr>
          <a:xfrm rot="18433444">
            <a:off x="7422623" y="949833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" name="Arc 23"/>
          <xdr:cNvSpPr/>
        </xdr:nvSpPr>
        <xdr:spPr>
          <a:xfrm rot="18433444">
            <a:off x="7785133" y="948152"/>
            <a:ext cx="461103" cy="555248"/>
          </a:xfrm>
          <a:prstGeom prst="arc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" name="Arc 24"/>
          <xdr:cNvSpPr/>
        </xdr:nvSpPr>
        <xdr:spPr>
          <a:xfrm rot="18127184">
            <a:off x="8197335" y="904944"/>
            <a:ext cx="435168" cy="604139"/>
          </a:xfrm>
          <a:prstGeom prst="arc">
            <a:avLst>
              <a:gd name="adj1" fmla="val 16200000"/>
              <a:gd name="adj2" fmla="val 592863"/>
            </a:avLst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6" name="Rectangle 25"/>
          <xdr:cNvSpPr/>
        </xdr:nvSpPr>
        <xdr:spPr>
          <a:xfrm>
            <a:off x="6705601" y="314326"/>
            <a:ext cx="838199" cy="2691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P=10 kN</a:t>
            </a:r>
          </a:p>
        </xdr:txBody>
      </xdr:sp>
      <xdr:sp macro="" textlink="">
        <xdr:nvSpPr>
          <xdr:cNvPr id="27" name="Rectangle 26"/>
          <xdr:cNvSpPr/>
        </xdr:nvSpPr>
        <xdr:spPr>
          <a:xfrm>
            <a:off x="4981576" y="609601"/>
            <a:ext cx="1362075" cy="37293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w=5kN/m</a:t>
            </a:r>
            <a:endParaRPr lang="en-I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Rectangle 45"/>
          <xdr:cNvSpPr/>
        </xdr:nvSpPr>
        <xdr:spPr>
          <a:xfrm>
            <a:off x="4307899" y="847726"/>
            <a:ext cx="759402" cy="374141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8324851" y="838201"/>
            <a:ext cx="759402" cy="374141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</a:p>
        </xdr:txBody>
      </xdr:sp>
      <xdr:sp macro="" textlink="">
        <xdr:nvSpPr>
          <xdr:cNvPr id="48" name="Rectangle 47"/>
          <xdr:cNvSpPr/>
        </xdr:nvSpPr>
        <xdr:spPr>
          <a:xfrm>
            <a:off x="6477000" y="1009651"/>
            <a:ext cx="502227" cy="374141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</a:t>
            </a:r>
          </a:p>
        </xdr:txBody>
      </xdr:sp>
      <xdr:cxnSp macro="">
        <xdr:nvCxnSpPr>
          <xdr:cNvPr id="52" name="Straight Arrow Connector 51"/>
          <xdr:cNvCxnSpPr/>
        </xdr:nvCxnSpPr>
        <xdr:spPr>
          <a:xfrm>
            <a:off x="4838701" y="1447801"/>
            <a:ext cx="3781425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Rectangle 54"/>
          <xdr:cNvSpPr/>
        </xdr:nvSpPr>
        <xdr:spPr>
          <a:xfrm>
            <a:off x="7067550" y="1181100"/>
            <a:ext cx="854652" cy="34278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 = 4m</a:t>
            </a:r>
          </a:p>
        </xdr:txBody>
      </xdr:sp>
    </xdr:grpSp>
    <xdr:clientData/>
  </xdr:twoCellAnchor>
  <xdr:twoCellAnchor>
    <xdr:from>
      <xdr:col>5</xdr:col>
      <xdr:colOff>371475</xdr:colOff>
      <xdr:row>11</xdr:row>
      <xdr:rowOff>114300</xdr:rowOff>
    </xdr:from>
    <xdr:to>
      <xdr:col>15</xdr:col>
      <xdr:colOff>590550</xdr:colOff>
      <xdr:row>24</xdr:row>
      <xdr:rowOff>133350</xdr:rowOff>
    </xdr:to>
    <xdr:grpSp>
      <xdr:nvGrpSpPr>
        <xdr:cNvPr id="9" name="Group 8"/>
        <xdr:cNvGrpSpPr/>
      </xdr:nvGrpSpPr>
      <xdr:grpSpPr>
        <a:xfrm>
          <a:off x="3419475" y="2219325"/>
          <a:ext cx="6315075" cy="2495550"/>
          <a:chOff x="3419475" y="2219325"/>
          <a:chExt cx="6315075" cy="2495550"/>
        </a:xfrm>
      </xdr:grpSpPr>
      <xdr:graphicFrame macro="">
        <xdr:nvGraphicFramePr>
          <xdr:cNvPr id="59" name="Chart 58"/>
          <xdr:cNvGraphicFramePr/>
        </xdr:nvGraphicFramePr>
        <xdr:xfrm>
          <a:off x="3419475" y="2219325"/>
          <a:ext cx="6315075" cy="2495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7" name="Rectangle 66"/>
          <xdr:cNvSpPr/>
        </xdr:nvSpPr>
        <xdr:spPr>
          <a:xfrm>
            <a:off x="4343399" y="3657600"/>
            <a:ext cx="523875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(+)</a:t>
            </a:r>
          </a:p>
        </xdr:txBody>
      </xdr:sp>
      <xdr:sp macro="" textlink="">
        <xdr:nvSpPr>
          <xdr:cNvPr id="69" name="Rectangle 68"/>
          <xdr:cNvSpPr/>
        </xdr:nvSpPr>
        <xdr:spPr>
          <a:xfrm>
            <a:off x="8248650" y="3038475"/>
            <a:ext cx="523875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(-)</a:t>
            </a:r>
          </a:p>
        </xdr:txBody>
      </xdr:sp>
    </xdr:grpSp>
    <xdr:clientData/>
  </xdr:twoCellAnchor>
  <xdr:twoCellAnchor>
    <xdr:from>
      <xdr:col>5</xdr:col>
      <xdr:colOff>381000</xdr:colOff>
      <xdr:row>25</xdr:row>
      <xdr:rowOff>171449</xdr:rowOff>
    </xdr:from>
    <xdr:to>
      <xdr:col>15</xdr:col>
      <xdr:colOff>609599</xdr:colOff>
      <xdr:row>42</xdr:row>
      <xdr:rowOff>142874</xdr:rowOff>
    </xdr:to>
    <xdr:grpSp>
      <xdr:nvGrpSpPr>
        <xdr:cNvPr id="10" name="Group 9"/>
        <xdr:cNvGrpSpPr/>
      </xdr:nvGrpSpPr>
      <xdr:grpSpPr>
        <a:xfrm>
          <a:off x="3429000" y="4943474"/>
          <a:ext cx="6324599" cy="3209925"/>
          <a:chOff x="3429000" y="4943474"/>
          <a:chExt cx="6324599" cy="3209925"/>
        </a:xfrm>
      </xdr:grpSpPr>
      <xdr:graphicFrame macro="">
        <xdr:nvGraphicFramePr>
          <xdr:cNvPr id="2" name="Chart 1"/>
          <xdr:cNvGraphicFramePr/>
        </xdr:nvGraphicFramePr>
        <xdr:xfrm>
          <a:off x="3429000" y="4943474"/>
          <a:ext cx="6324599" cy="3209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0" name="Rectangle 29"/>
          <xdr:cNvSpPr/>
        </xdr:nvSpPr>
        <xdr:spPr>
          <a:xfrm>
            <a:off x="6543675" y="6553200"/>
            <a:ext cx="523875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(+)</a:t>
            </a:r>
          </a:p>
        </xdr:txBody>
      </xdr:sp>
    </xdr:grpSp>
    <xdr:clientData/>
  </xdr:twoCellAnchor>
  <xdr:oneCellAnchor>
    <xdr:from>
      <xdr:col>2</xdr:col>
      <xdr:colOff>552450</xdr:colOff>
      <xdr:row>27</xdr:row>
      <xdr:rowOff>47625</xdr:rowOff>
    </xdr:from>
    <xdr:ext cx="1314450" cy="718530"/>
    <xdr:sp macro="" textlink="">
      <xdr:nvSpPr>
        <xdr:cNvPr id="31" name="Rectangle 30"/>
        <xdr:cNvSpPr/>
      </xdr:nvSpPr>
      <xdr:spPr>
        <a:xfrm>
          <a:off x="1771650" y="5200650"/>
          <a:ext cx="1314450" cy="71853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Sagging (+)</a:t>
          </a:r>
        </a:p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Hogging(-)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3</xdr:row>
      <xdr:rowOff>45535</xdr:rowOff>
    </xdr:from>
    <xdr:to>
      <xdr:col>14</xdr:col>
      <xdr:colOff>177262</xdr:colOff>
      <xdr:row>24</xdr:row>
      <xdr:rowOff>123825</xdr:rowOff>
    </xdr:to>
    <xdr:grpSp>
      <xdr:nvGrpSpPr>
        <xdr:cNvPr id="24" name="Group 23"/>
        <xdr:cNvGrpSpPr/>
      </xdr:nvGrpSpPr>
      <xdr:grpSpPr>
        <a:xfrm>
          <a:off x="5457826" y="617035"/>
          <a:ext cx="4320636" cy="4316915"/>
          <a:chOff x="3505201" y="559885"/>
          <a:chExt cx="4320636" cy="4078790"/>
        </a:xfrm>
      </xdr:grpSpPr>
      <xdr:sp macro="" textlink="">
        <xdr:nvSpPr>
          <xdr:cNvPr id="2" name="Rectangle 1"/>
          <xdr:cNvSpPr/>
        </xdr:nvSpPr>
        <xdr:spPr>
          <a:xfrm>
            <a:off x="3505201" y="1228725"/>
            <a:ext cx="3686174" cy="704850"/>
          </a:xfrm>
          <a:prstGeom prst="rect">
            <a:avLst/>
          </a:prstGeom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Rectangle 2"/>
          <xdr:cNvSpPr/>
        </xdr:nvSpPr>
        <xdr:spPr>
          <a:xfrm>
            <a:off x="4752975" y="1933575"/>
            <a:ext cx="1209675" cy="2000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3514725" y="3933825"/>
            <a:ext cx="3657600" cy="704850"/>
          </a:xfrm>
          <a:prstGeom prst="rect">
            <a:avLst/>
          </a:prstGeom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" name="Straight Arrow Connector 6"/>
          <xdr:cNvCxnSpPr/>
        </xdr:nvCxnSpPr>
        <xdr:spPr>
          <a:xfrm>
            <a:off x="3514725" y="1114425"/>
            <a:ext cx="367665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 flipH="1">
            <a:off x="7267575" y="1914525"/>
            <a:ext cx="9525" cy="203835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/>
        </xdr:nvCxnSpPr>
        <xdr:spPr>
          <a:xfrm>
            <a:off x="4752975" y="3171825"/>
            <a:ext cx="1209675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>
            <a:stCxn id="3" idx="2"/>
            <a:endCxn id="5" idx="2"/>
          </xdr:cNvCxnSpPr>
        </xdr:nvCxnSpPr>
        <xdr:spPr>
          <a:xfrm flipH="1">
            <a:off x="5343525" y="3933825"/>
            <a:ext cx="14288" cy="70485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" name="Rectangle 17"/>
          <xdr:cNvSpPr/>
        </xdr:nvSpPr>
        <xdr:spPr>
          <a:xfrm>
            <a:off x="5092105" y="559885"/>
            <a:ext cx="483786" cy="593304"/>
          </a:xfrm>
          <a:prstGeom prst="rect">
            <a:avLst/>
          </a:prstGeom>
          <a:noFill/>
        </xdr:spPr>
        <xdr:txBody>
          <a:bodyPr wrap="none" lIns="91440" tIns="45720" rIns="91440" bIns="45720" anchor="t">
            <a:spAutoFit/>
          </a:bodyPr>
          <a:lstStyle/>
          <a:p>
            <a:pPr algn="ctr"/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r>
              <a:rPr lang="en-US" sz="3200" b="0" cap="none" spc="0" baseline="-2500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5116034" y="2562225"/>
            <a:ext cx="595869" cy="593304"/>
          </a:xfrm>
          <a:prstGeom prst="rect">
            <a:avLst/>
          </a:prstGeom>
          <a:noFill/>
        </xdr:spPr>
        <xdr:txBody>
          <a:bodyPr wrap="none" lIns="91440" tIns="45720" rIns="91440" bIns="45720" anchor="t">
            <a:spAutoFit/>
          </a:bodyPr>
          <a:lstStyle/>
          <a:p>
            <a:pPr algn="ctr"/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r>
              <a:rPr lang="en-US" sz="3200" b="0" cap="none" spc="0" baseline="-2500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</a:t>
            </a:r>
          </a:p>
        </xdr:txBody>
      </xdr:sp>
      <xdr:sp macro="" textlink="">
        <xdr:nvSpPr>
          <xdr:cNvPr id="20" name="Rectangle 19"/>
          <xdr:cNvSpPr/>
        </xdr:nvSpPr>
        <xdr:spPr>
          <a:xfrm>
            <a:off x="7193100" y="2733675"/>
            <a:ext cx="632737" cy="593304"/>
          </a:xfrm>
          <a:prstGeom prst="rect">
            <a:avLst/>
          </a:prstGeom>
          <a:noFill/>
        </xdr:spPr>
        <xdr:txBody>
          <a:bodyPr wrap="none" lIns="91440" tIns="45720" rIns="91440" bIns="45720" anchor="t">
            <a:spAutoFit/>
          </a:bodyPr>
          <a:lstStyle/>
          <a:p>
            <a:pPr algn="ctr"/>
            <a:r>
              <a:rPr lang="en-US" sz="3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r>
              <a:rPr lang="en-US" sz="3200" b="0" cap="none" spc="0" baseline="-2500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5286991" y="3952875"/>
            <a:ext cx="520655" cy="593304"/>
          </a:xfrm>
          <a:prstGeom prst="rect">
            <a:avLst/>
          </a:prstGeom>
          <a:noFill/>
        </xdr:spPr>
        <xdr:txBody>
          <a:bodyPr wrap="none" lIns="91440" tIns="45720" rIns="91440" bIns="45720" anchor="t">
            <a:spAutoFit/>
          </a:bodyPr>
          <a:lstStyle/>
          <a:p>
            <a:pPr algn="ctr"/>
            <a:r>
              <a:rPr lang="en-US" sz="3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r>
              <a:rPr lang="en-US" sz="3200" b="0" cap="none" spc="0" baseline="-2500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</a:p>
        </xdr:txBody>
      </xdr:sp>
    </xdr:grpSp>
    <xdr:clientData/>
  </xdr:twoCellAnchor>
  <xdr:twoCellAnchor>
    <xdr:from>
      <xdr:col>14</xdr:col>
      <xdr:colOff>209549</xdr:colOff>
      <xdr:row>4</xdr:row>
      <xdr:rowOff>76200</xdr:rowOff>
    </xdr:from>
    <xdr:to>
      <xdr:col>22</xdr:col>
      <xdr:colOff>180974</xdr:colOff>
      <xdr:row>19</xdr:row>
      <xdr:rowOff>85725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20</xdr:row>
      <xdr:rowOff>0</xdr:rowOff>
    </xdr:from>
    <xdr:to>
      <xdr:col>22</xdr:col>
      <xdr:colOff>180975</xdr:colOff>
      <xdr:row>35</xdr:row>
      <xdr:rowOff>9525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26</xdr:row>
      <xdr:rowOff>161924</xdr:rowOff>
    </xdr:from>
    <xdr:to>
      <xdr:col>14</xdr:col>
      <xdr:colOff>95250</xdr:colOff>
      <xdr:row>42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123825</xdr:rowOff>
    </xdr:from>
    <xdr:to>
      <xdr:col>8</xdr:col>
      <xdr:colOff>323850</xdr:colOff>
      <xdr:row>7</xdr:row>
      <xdr:rowOff>152400</xdr:rowOff>
    </xdr:to>
    <xdr:sp macro="" textlink="">
      <xdr:nvSpPr>
        <xdr:cNvPr id="2" name="Right Arrow 1"/>
        <xdr:cNvSpPr/>
      </xdr:nvSpPr>
      <xdr:spPr>
        <a:xfrm>
          <a:off x="8505825" y="514350"/>
          <a:ext cx="1295400" cy="10287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H54" totalsRowShown="0">
  <autoFilter ref="B3:H54"/>
  <tableColumns count="7">
    <tableColumn id="1" name="Roll no."/>
    <tableColumn id="2" name="Name"/>
    <tableColumn id="3" name="Marks1"/>
    <tableColumn id="4" name="Marks2"/>
    <tableColumn id="5" name="Marks3"/>
    <tableColumn id="6" name="Marks4"/>
    <tableColumn id="7" name="Marks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166:E216" totalsRowShown="0">
  <autoFilter ref="C166:E216"/>
  <tableColumns count="3">
    <tableColumn id="1" name="Name"/>
    <tableColumn id="2" name="Total marks">
      <calculatedColumnFormula>J5</calculatedColumnFormula>
    </tableColumn>
    <tableColumn id="3" name="Rank">
      <calculatedColumnFormula>RANK(D167,D167:D216,1)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P61:S69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9:I27" totalsRowShown="0">
  <autoFilter ref="B9:I27"/>
  <tableColumns count="8">
    <tableColumn id="1" name="Time"/>
    <tableColumn id="2" name="6-h UH Ordinate(m^3/s)"/>
    <tableColumn id="3" name="DRH due to 1.8cm ER"/>
    <tableColumn id="4" name="DRH due to 3.8cm ER">
      <calculatedColumnFormula>3.8*C8</calculatedColumnFormula>
    </tableColumn>
    <tableColumn id="5" name="DRH due to 2.8cm ER">
      <calculatedColumnFormula>2.8*C6</calculatedColumnFormula>
    </tableColumn>
    <tableColumn id="6" name="Ordinates of final DRH">
      <calculatedColumnFormula>D10+E10+F10</calculatedColumnFormula>
    </tableColumn>
    <tableColumn id="7" name="base flow(m^3/s)"/>
    <tableColumn id="8" name="Ordinates of flood hydrograph(m^3/s)">
      <calculatedColumnFormula>G10+H10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4:E7" totalsRowShown="0">
  <autoFilter ref="B4:E7"/>
  <tableColumns count="4">
    <tableColumn id="1" name="Interval"/>
    <tableColumn id="2" name="1st 6h"/>
    <tableColumn id="3" name="2nd 6h"/>
    <tableColumn id="4" name="3rd 6h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6:D7" totalsRowShown="0" headerRowDxfId="5" dataDxfId="4">
  <autoFilter ref="A6:D7"/>
  <tableColumns count="4">
    <tableColumn id="1" name="bf" dataDxfId="3"/>
    <tableColumn id="2" name="bw" dataDxfId="2"/>
    <tableColumn id="3" name="Df" dataDxfId="1"/>
    <tableColumn id="4" name="Dw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E3:F8" totalsRowShown="0">
  <autoFilter ref="E3:F8"/>
  <tableColumns count="2">
    <tableColumn id="1" name="Exposure"/>
    <tableColumn id="2" name="Nominal Concrete cov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E12:F16" totalsRowShown="0">
  <autoFilter ref="E12:F16"/>
  <tableColumns count="2">
    <tableColumn id="1" name="percentage steel reinforcement"/>
    <tableColumn id="2" name="-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16"/>
  <sheetViews>
    <sheetView workbookViewId="0">
      <selection activeCell="D4" sqref="D4"/>
    </sheetView>
  </sheetViews>
  <sheetFormatPr defaultRowHeight="15" x14ac:dyDescent="0.25"/>
  <cols>
    <col min="2" max="3" width="11" customWidth="1"/>
    <col min="4" max="4" width="13.28515625" customWidth="1"/>
    <col min="5" max="8" width="11" customWidth="1"/>
    <col min="16" max="19" width="11" customWidth="1"/>
  </cols>
  <sheetData>
    <row r="3" spans="2:23" ht="15.75" x14ac:dyDescent="0.25">
      <c r="B3" t="s">
        <v>0</v>
      </c>
      <c r="C3" t="s">
        <v>1</v>
      </c>
      <c r="D3" t="s">
        <v>172</v>
      </c>
      <c r="E3" t="s">
        <v>111</v>
      </c>
      <c r="F3" t="s">
        <v>112</v>
      </c>
      <c r="G3" t="s">
        <v>113</v>
      </c>
      <c r="H3" t="s">
        <v>114</v>
      </c>
      <c r="M3" s="1" t="s">
        <v>61</v>
      </c>
      <c r="N3" s="1"/>
      <c r="O3" s="1"/>
      <c r="P3" s="1"/>
      <c r="Q3" s="1"/>
      <c r="S3" s="1" t="s">
        <v>63</v>
      </c>
      <c r="T3" s="1"/>
      <c r="U3" s="1"/>
      <c r="V3" s="1"/>
      <c r="W3" s="1"/>
    </row>
    <row r="4" spans="2:23" x14ac:dyDescent="0.25">
      <c r="D4" t="s">
        <v>3</v>
      </c>
      <c r="E4" t="s">
        <v>4</v>
      </c>
      <c r="F4" t="s">
        <v>5</v>
      </c>
      <c r="G4" t="s">
        <v>6</v>
      </c>
      <c r="H4" t="s">
        <v>7</v>
      </c>
      <c r="J4" t="s">
        <v>58</v>
      </c>
      <c r="K4" t="s">
        <v>59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S4" t="s">
        <v>3</v>
      </c>
      <c r="T4" t="s">
        <v>4</v>
      </c>
      <c r="U4" t="s">
        <v>5</v>
      </c>
      <c r="V4" t="s">
        <v>6</v>
      </c>
      <c r="W4" t="s">
        <v>7</v>
      </c>
    </row>
    <row r="5" spans="2:23" x14ac:dyDescent="0.25">
      <c r="B5">
        <v>1</v>
      </c>
      <c r="C5" t="s">
        <v>8</v>
      </c>
      <c r="D5">
        <f ca="1">RANDBETWEEN(0,100)</f>
        <v>35</v>
      </c>
      <c r="E5">
        <f t="shared" ref="E5:H20" ca="1" si="0">RANDBETWEEN(0,100)</f>
        <v>64</v>
      </c>
      <c r="F5">
        <f t="shared" ca="1" si="0"/>
        <v>27</v>
      </c>
      <c r="G5">
        <f t="shared" ca="1" si="0"/>
        <v>42</v>
      </c>
      <c r="H5">
        <f t="shared" ca="1" si="0"/>
        <v>52</v>
      </c>
      <c r="J5">
        <f t="shared" ref="J5:J36" ca="1" si="1">SUM(D5:H5)</f>
        <v>220</v>
      </c>
      <c r="K5">
        <f t="shared" ref="K5:K36" ca="1" si="2">AVERAGE(D5:H5)</f>
        <v>44</v>
      </c>
      <c r="M5">
        <f t="shared" ref="M5:M36" ca="1" si="3">IF(D5&lt;40,1,0)</f>
        <v>1</v>
      </c>
      <c r="N5">
        <f t="shared" ref="N5:N36" ca="1" si="4">IF(E5&lt;40,1,0)</f>
        <v>0</v>
      </c>
      <c r="O5">
        <f t="shared" ref="O5:O36" ca="1" si="5">IF(F5&lt;40,1,0)</f>
        <v>1</v>
      </c>
      <c r="P5">
        <f t="shared" ref="P5:P36" ca="1" si="6">IF(G5&lt;40,1,0)</f>
        <v>0</v>
      </c>
      <c r="Q5">
        <f t="shared" ref="Q5:Q36" ca="1" si="7">IF(H5&lt;40,1,0)</f>
        <v>0</v>
      </c>
      <c r="S5">
        <f t="shared" ref="S5:S36" ca="1" si="8">IF(D5&gt;85,1,0)</f>
        <v>0</v>
      </c>
      <c r="T5">
        <f t="shared" ref="T5:T36" ca="1" si="9">IF(E5&gt;85,1,0)</f>
        <v>0</v>
      </c>
      <c r="U5">
        <f t="shared" ref="U5:U36" ca="1" si="10">IF(F5&gt;85,1,0)</f>
        <v>0</v>
      </c>
      <c r="V5">
        <f t="shared" ref="V5:V36" ca="1" si="11">IF(G5&gt;85,1,0)</f>
        <v>0</v>
      </c>
      <c r="W5">
        <f t="shared" ref="W5:W36" ca="1" si="12">IF(H5&gt;85,1,0)</f>
        <v>0</v>
      </c>
    </row>
    <row r="6" spans="2:23" x14ac:dyDescent="0.25">
      <c r="B6">
        <v>2</v>
      </c>
      <c r="C6" t="s">
        <v>27</v>
      </c>
      <c r="D6">
        <f t="shared" ref="D6:H54" ca="1" si="13">RANDBETWEEN(0,100)</f>
        <v>49</v>
      </c>
      <c r="E6">
        <f t="shared" ca="1" si="0"/>
        <v>62</v>
      </c>
      <c r="F6">
        <f t="shared" ca="1" si="0"/>
        <v>22</v>
      </c>
      <c r="G6">
        <f t="shared" ca="1" si="0"/>
        <v>31</v>
      </c>
      <c r="H6">
        <f t="shared" ca="1" si="0"/>
        <v>43</v>
      </c>
      <c r="J6">
        <f t="shared" ca="1" si="1"/>
        <v>207</v>
      </c>
      <c r="K6">
        <f t="shared" ca="1" si="2"/>
        <v>41.4</v>
      </c>
      <c r="M6">
        <f t="shared" ca="1" si="3"/>
        <v>0</v>
      </c>
      <c r="N6">
        <f t="shared" ca="1" si="4"/>
        <v>0</v>
      </c>
      <c r="O6">
        <f t="shared" ca="1" si="5"/>
        <v>1</v>
      </c>
      <c r="P6">
        <f t="shared" ca="1" si="6"/>
        <v>1</v>
      </c>
      <c r="Q6">
        <f t="shared" ca="1" si="7"/>
        <v>0</v>
      </c>
      <c r="S6">
        <f t="shared" ca="1" si="8"/>
        <v>0</v>
      </c>
      <c r="T6">
        <f t="shared" ca="1" si="9"/>
        <v>0</v>
      </c>
      <c r="U6">
        <f t="shared" ca="1" si="10"/>
        <v>0</v>
      </c>
      <c r="V6">
        <f t="shared" ca="1" si="11"/>
        <v>0</v>
      </c>
      <c r="W6">
        <f t="shared" ca="1" si="12"/>
        <v>0</v>
      </c>
    </row>
    <row r="7" spans="2:23" x14ac:dyDescent="0.25">
      <c r="B7">
        <v>3</v>
      </c>
      <c r="C7" t="s">
        <v>9</v>
      </c>
      <c r="D7">
        <f t="shared" ca="1" si="13"/>
        <v>81</v>
      </c>
      <c r="E7">
        <f t="shared" ca="1" si="0"/>
        <v>88</v>
      </c>
      <c r="F7">
        <f t="shared" ca="1" si="0"/>
        <v>13</v>
      </c>
      <c r="G7">
        <f t="shared" ca="1" si="0"/>
        <v>86</v>
      </c>
      <c r="H7">
        <f t="shared" ca="1" si="0"/>
        <v>58</v>
      </c>
      <c r="J7">
        <f t="shared" ca="1" si="1"/>
        <v>326</v>
      </c>
      <c r="K7">
        <f t="shared" ca="1" si="2"/>
        <v>65.2</v>
      </c>
      <c r="M7">
        <f t="shared" ca="1" si="3"/>
        <v>0</v>
      </c>
      <c r="N7">
        <f t="shared" ca="1" si="4"/>
        <v>0</v>
      </c>
      <c r="O7">
        <f t="shared" ca="1" si="5"/>
        <v>1</v>
      </c>
      <c r="P7">
        <f t="shared" ca="1" si="6"/>
        <v>0</v>
      </c>
      <c r="Q7">
        <f t="shared" ca="1" si="7"/>
        <v>0</v>
      </c>
      <c r="S7">
        <f t="shared" ca="1" si="8"/>
        <v>0</v>
      </c>
      <c r="T7">
        <f t="shared" ca="1" si="9"/>
        <v>1</v>
      </c>
      <c r="U7">
        <f t="shared" ca="1" si="10"/>
        <v>0</v>
      </c>
      <c r="V7">
        <f t="shared" ca="1" si="11"/>
        <v>1</v>
      </c>
      <c r="W7">
        <f t="shared" ca="1" si="12"/>
        <v>0</v>
      </c>
    </row>
    <row r="8" spans="2:23" x14ac:dyDescent="0.25">
      <c r="B8">
        <v>4</v>
      </c>
      <c r="C8" t="s">
        <v>10</v>
      </c>
      <c r="D8">
        <f t="shared" ca="1" si="13"/>
        <v>60</v>
      </c>
      <c r="E8">
        <f t="shared" ca="1" si="0"/>
        <v>9</v>
      </c>
      <c r="F8">
        <f t="shared" ca="1" si="0"/>
        <v>4</v>
      </c>
      <c r="G8">
        <f t="shared" ca="1" si="0"/>
        <v>31</v>
      </c>
      <c r="H8">
        <f t="shared" ca="1" si="0"/>
        <v>43</v>
      </c>
      <c r="J8">
        <f t="shared" ca="1" si="1"/>
        <v>147</v>
      </c>
      <c r="K8">
        <f t="shared" ca="1" si="2"/>
        <v>29.4</v>
      </c>
      <c r="M8">
        <f t="shared" ca="1" si="3"/>
        <v>0</v>
      </c>
      <c r="N8">
        <f t="shared" ca="1" si="4"/>
        <v>1</v>
      </c>
      <c r="O8">
        <f t="shared" ca="1" si="5"/>
        <v>1</v>
      </c>
      <c r="P8">
        <f t="shared" ca="1" si="6"/>
        <v>1</v>
      </c>
      <c r="Q8">
        <f t="shared" ca="1" si="7"/>
        <v>0</v>
      </c>
      <c r="S8">
        <f t="shared" ca="1" si="8"/>
        <v>0</v>
      </c>
      <c r="T8">
        <f t="shared" ca="1" si="9"/>
        <v>0</v>
      </c>
      <c r="U8">
        <f t="shared" ca="1" si="10"/>
        <v>0</v>
      </c>
      <c r="V8">
        <f t="shared" ca="1" si="11"/>
        <v>0</v>
      </c>
      <c r="W8">
        <f t="shared" ca="1" si="12"/>
        <v>0</v>
      </c>
    </row>
    <row r="9" spans="2:23" x14ac:dyDescent="0.25">
      <c r="B9">
        <v>5</v>
      </c>
      <c r="C9" t="s">
        <v>11</v>
      </c>
      <c r="D9">
        <f t="shared" ca="1" si="13"/>
        <v>81</v>
      </c>
      <c r="E9">
        <f t="shared" ca="1" si="0"/>
        <v>77</v>
      </c>
      <c r="F9">
        <f t="shared" ca="1" si="0"/>
        <v>38</v>
      </c>
      <c r="G9">
        <f t="shared" ca="1" si="0"/>
        <v>78</v>
      </c>
      <c r="H9">
        <f t="shared" ca="1" si="0"/>
        <v>69</v>
      </c>
      <c r="J9">
        <f t="shared" ca="1" si="1"/>
        <v>343</v>
      </c>
      <c r="K9">
        <f t="shared" ca="1" si="2"/>
        <v>68.599999999999994</v>
      </c>
      <c r="M9">
        <f t="shared" ca="1" si="3"/>
        <v>0</v>
      </c>
      <c r="N9">
        <f t="shared" ca="1" si="4"/>
        <v>0</v>
      </c>
      <c r="O9">
        <f t="shared" ca="1" si="5"/>
        <v>1</v>
      </c>
      <c r="P9">
        <f t="shared" ca="1" si="6"/>
        <v>0</v>
      </c>
      <c r="Q9">
        <f t="shared" ca="1" si="7"/>
        <v>0</v>
      </c>
      <c r="S9">
        <f t="shared" ca="1" si="8"/>
        <v>0</v>
      </c>
      <c r="T9">
        <f t="shared" ca="1" si="9"/>
        <v>0</v>
      </c>
      <c r="U9">
        <f t="shared" ca="1" si="10"/>
        <v>0</v>
      </c>
      <c r="V9">
        <f t="shared" ca="1" si="11"/>
        <v>0</v>
      </c>
      <c r="W9">
        <f t="shared" ca="1" si="12"/>
        <v>0</v>
      </c>
    </row>
    <row r="10" spans="2:23" x14ac:dyDescent="0.25">
      <c r="B10">
        <v>6</v>
      </c>
      <c r="C10" t="s">
        <v>12</v>
      </c>
      <c r="D10">
        <f t="shared" ca="1" si="13"/>
        <v>71</v>
      </c>
      <c r="E10">
        <f t="shared" ca="1" si="0"/>
        <v>66</v>
      </c>
      <c r="F10">
        <f t="shared" ca="1" si="0"/>
        <v>51</v>
      </c>
      <c r="G10">
        <f t="shared" ca="1" si="0"/>
        <v>31</v>
      </c>
      <c r="H10">
        <f t="shared" ca="1" si="0"/>
        <v>6</v>
      </c>
      <c r="J10">
        <f t="shared" ca="1" si="1"/>
        <v>225</v>
      </c>
      <c r="K10">
        <f t="shared" ca="1" si="2"/>
        <v>45</v>
      </c>
      <c r="M10">
        <f t="shared" ca="1" si="3"/>
        <v>0</v>
      </c>
      <c r="N10">
        <f t="shared" ca="1" si="4"/>
        <v>0</v>
      </c>
      <c r="O10">
        <f t="shared" ca="1" si="5"/>
        <v>0</v>
      </c>
      <c r="P10">
        <f t="shared" ca="1" si="6"/>
        <v>1</v>
      </c>
      <c r="Q10">
        <f t="shared" ca="1" si="7"/>
        <v>1</v>
      </c>
      <c r="S10">
        <f t="shared" ca="1" si="8"/>
        <v>0</v>
      </c>
      <c r="T10">
        <f t="shared" ca="1" si="9"/>
        <v>0</v>
      </c>
      <c r="U10">
        <f t="shared" ca="1" si="10"/>
        <v>0</v>
      </c>
      <c r="V10">
        <f t="shared" ca="1" si="11"/>
        <v>0</v>
      </c>
      <c r="W10">
        <f t="shared" ca="1" si="12"/>
        <v>0</v>
      </c>
    </row>
    <row r="11" spans="2:23" x14ac:dyDescent="0.25">
      <c r="B11">
        <v>7</v>
      </c>
      <c r="C11" t="s">
        <v>13</v>
      </c>
      <c r="D11">
        <f t="shared" ca="1" si="13"/>
        <v>72</v>
      </c>
      <c r="E11">
        <f t="shared" ca="1" si="0"/>
        <v>98</v>
      </c>
      <c r="F11">
        <f t="shared" ca="1" si="0"/>
        <v>38</v>
      </c>
      <c r="G11">
        <f t="shared" ca="1" si="0"/>
        <v>7</v>
      </c>
      <c r="H11">
        <f t="shared" ca="1" si="0"/>
        <v>44</v>
      </c>
      <c r="J11">
        <f t="shared" ca="1" si="1"/>
        <v>259</v>
      </c>
      <c r="K11">
        <f t="shared" ca="1" si="2"/>
        <v>51.8</v>
      </c>
      <c r="M11">
        <f t="shared" ca="1" si="3"/>
        <v>0</v>
      </c>
      <c r="N11">
        <f t="shared" ca="1" si="4"/>
        <v>0</v>
      </c>
      <c r="O11">
        <f t="shared" ca="1" si="5"/>
        <v>1</v>
      </c>
      <c r="P11">
        <f t="shared" ca="1" si="6"/>
        <v>1</v>
      </c>
      <c r="Q11">
        <f t="shared" ca="1" si="7"/>
        <v>0</v>
      </c>
      <c r="S11">
        <f t="shared" ca="1" si="8"/>
        <v>0</v>
      </c>
      <c r="T11">
        <f t="shared" ca="1" si="9"/>
        <v>1</v>
      </c>
      <c r="U11">
        <f t="shared" ca="1" si="10"/>
        <v>0</v>
      </c>
      <c r="V11">
        <f t="shared" ca="1" si="11"/>
        <v>0</v>
      </c>
      <c r="W11">
        <f t="shared" ca="1" si="12"/>
        <v>0</v>
      </c>
    </row>
    <row r="12" spans="2:23" x14ac:dyDescent="0.25">
      <c r="B12">
        <v>8</v>
      </c>
      <c r="C12" t="s">
        <v>14</v>
      </c>
      <c r="D12">
        <f t="shared" ca="1" si="13"/>
        <v>55</v>
      </c>
      <c r="E12">
        <f t="shared" ca="1" si="0"/>
        <v>50</v>
      </c>
      <c r="F12">
        <f t="shared" ca="1" si="0"/>
        <v>62</v>
      </c>
      <c r="G12">
        <f t="shared" ca="1" si="0"/>
        <v>22</v>
      </c>
      <c r="H12">
        <f t="shared" ca="1" si="0"/>
        <v>37</v>
      </c>
      <c r="J12">
        <f t="shared" ca="1" si="1"/>
        <v>226</v>
      </c>
      <c r="K12">
        <f t="shared" ca="1" si="2"/>
        <v>45.2</v>
      </c>
      <c r="M12">
        <f t="shared" ca="1" si="3"/>
        <v>0</v>
      </c>
      <c r="N12">
        <f t="shared" ca="1" si="4"/>
        <v>0</v>
      </c>
      <c r="O12">
        <f t="shared" ca="1" si="5"/>
        <v>0</v>
      </c>
      <c r="P12">
        <f t="shared" ca="1" si="6"/>
        <v>1</v>
      </c>
      <c r="Q12">
        <f t="shared" ca="1" si="7"/>
        <v>1</v>
      </c>
      <c r="S12">
        <f t="shared" ca="1" si="8"/>
        <v>0</v>
      </c>
      <c r="T12">
        <f t="shared" ca="1" si="9"/>
        <v>0</v>
      </c>
      <c r="U12">
        <f t="shared" ca="1" si="10"/>
        <v>0</v>
      </c>
      <c r="V12">
        <f t="shared" ca="1" si="11"/>
        <v>0</v>
      </c>
      <c r="W12">
        <f t="shared" ca="1" si="12"/>
        <v>0</v>
      </c>
    </row>
    <row r="13" spans="2:23" x14ac:dyDescent="0.25">
      <c r="B13">
        <v>9</v>
      </c>
      <c r="C13" t="s">
        <v>15</v>
      </c>
      <c r="D13">
        <f t="shared" ca="1" si="13"/>
        <v>85</v>
      </c>
      <c r="E13">
        <f t="shared" ca="1" si="0"/>
        <v>60</v>
      </c>
      <c r="F13">
        <f t="shared" ca="1" si="0"/>
        <v>46</v>
      </c>
      <c r="G13">
        <f t="shared" ca="1" si="0"/>
        <v>86</v>
      </c>
      <c r="H13">
        <f t="shared" ca="1" si="0"/>
        <v>14</v>
      </c>
      <c r="J13">
        <f t="shared" ca="1" si="1"/>
        <v>291</v>
      </c>
      <c r="K13">
        <f t="shared" ca="1" si="2"/>
        <v>58.2</v>
      </c>
      <c r="M13">
        <f t="shared" ca="1" si="3"/>
        <v>0</v>
      </c>
      <c r="N13">
        <f t="shared" ca="1" si="4"/>
        <v>0</v>
      </c>
      <c r="O13">
        <f t="shared" ca="1" si="5"/>
        <v>0</v>
      </c>
      <c r="P13">
        <f t="shared" ca="1" si="6"/>
        <v>0</v>
      </c>
      <c r="Q13">
        <f t="shared" ca="1" si="7"/>
        <v>1</v>
      </c>
      <c r="S13">
        <f t="shared" ca="1" si="8"/>
        <v>0</v>
      </c>
      <c r="T13">
        <f t="shared" ca="1" si="9"/>
        <v>0</v>
      </c>
      <c r="U13">
        <f t="shared" ca="1" si="10"/>
        <v>0</v>
      </c>
      <c r="V13">
        <f t="shared" ca="1" si="11"/>
        <v>1</v>
      </c>
      <c r="W13">
        <f t="shared" ca="1" si="12"/>
        <v>0</v>
      </c>
    </row>
    <row r="14" spans="2:23" x14ac:dyDescent="0.25">
      <c r="B14">
        <v>10</v>
      </c>
      <c r="C14" t="s">
        <v>16</v>
      </c>
      <c r="D14">
        <f t="shared" ca="1" si="13"/>
        <v>98</v>
      </c>
      <c r="E14">
        <f t="shared" ca="1" si="0"/>
        <v>26</v>
      </c>
      <c r="F14">
        <f t="shared" ca="1" si="0"/>
        <v>89</v>
      </c>
      <c r="G14">
        <f t="shared" ca="1" si="0"/>
        <v>57</v>
      </c>
      <c r="H14">
        <f t="shared" ca="1" si="0"/>
        <v>42</v>
      </c>
      <c r="J14">
        <f t="shared" ca="1" si="1"/>
        <v>312</v>
      </c>
      <c r="K14">
        <f t="shared" ca="1" si="2"/>
        <v>62.4</v>
      </c>
      <c r="M14">
        <f t="shared" ca="1" si="3"/>
        <v>0</v>
      </c>
      <c r="N14">
        <f t="shared" ca="1" si="4"/>
        <v>1</v>
      </c>
      <c r="O14">
        <f t="shared" ca="1" si="5"/>
        <v>0</v>
      </c>
      <c r="P14">
        <f t="shared" ca="1" si="6"/>
        <v>0</v>
      </c>
      <c r="Q14">
        <f t="shared" ca="1" si="7"/>
        <v>0</v>
      </c>
      <c r="S14">
        <f t="shared" ca="1" si="8"/>
        <v>1</v>
      </c>
      <c r="T14">
        <f t="shared" ca="1" si="9"/>
        <v>0</v>
      </c>
      <c r="U14">
        <f t="shared" ca="1" si="10"/>
        <v>1</v>
      </c>
      <c r="V14">
        <f t="shared" ca="1" si="11"/>
        <v>0</v>
      </c>
      <c r="W14">
        <f t="shared" ca="1" si="12"/>
        <v>0</v>
      </c>
    </row>
    <row r="15" spans="2:23" x14ac:dyDescent="0.25">
      <c r="B15">
        <v>11</v>
      </c>
      <c r="C15" t="s">
        <v>17</v>
      </c>
      <c r="D15">
        <f t="shared" ca="1" si="13"/>
        <v>70</v>
      </c>
      <c r="E15">
        <f t="shared" ca="1" si="0"/>
        <v>49</v>
      </c>
      <c r="F15">
        <f t="shared" ca="1" si="0"/>
        <v>46</v>
      </c>
      <c r="G15">
        <f t="shared" ca="1" si="0"/>
        <v>17</v>
      </c>
      <c r="H15">
        <f t="shared" ca="1" si="0"/>
        <v>52</v>
      </c>
      <c r="J15">
        <f t="shared" ca="1" si="1"/>
        <v>234</v>
      </c>
      <c r="K15">
        <f t="shared" ca="1" si="2"/>
        <v>46.8</v>
      </c>
      <c r="M15">
        <f t="shared" ca="1" si="3"/>
        <v>0</v>
      </c>
      <c r="N15">
        <f t="shared" ca="1" si="4"/>
        <v>0</v>
      </c>
      <c r="O15">
        <f t="shared" ca="1" si="5"/>
        <v>0</v>
      </c>
      <c r="P15">
        <f t="shared" ca="1" si="6"/>
        <v>1</v>
      </c>
      <c r="Q15">
        <f t="shared" ca="1" si="7"/>
        <v>0</v>
      </c>
      <c r="S15">
        <f t="shared" ca="1" si="8"/>
        <v>0</v>
      </c>
      <c r="T15">
        <f t="shared" ca="1" si="9"/>
        <v>0</v>
      </c>
      <c r="U15">
        <f t="shared" ca="1" si="10"/>
        <v>0</v>
      </c>
      <c r="V15">
        <f t="shared" ca="1" si="11"/>
        <v>0</v>
      </c>
      <c r="W15">
        <f t="shared" ca="1" si="12"/>
        <v>0</v>
      </c>
    </row>
    <row r="16" spans="2:23" x14ac:dyDescent="0.25">
      <c r="B16">
        <v>12</v>
      </c>
      <c r="C16" t="s">
        <v>18</v>
      </c>
      <c r="D16">
        <f t="shared" ca="1" si="13"/>
        <v>79</v>
      </c>
      <c r="E16">
        <f t="shared" ca="1" si="0"/>
        <v>24</v>
      </c>
      <c r="F16">
        <f t="shared" ca="1" si="0"/>
        <v>93</v>
      </c>
      <c r="G16">
        <f t="shared" ca="1" si="0"/>
        <v>3</v>
      </c>
      <c r="H16">
        <f t="shared" ca="1" si="0"/>
        <v>64</v>
      </c>
      <c r="J16">
        <f t="shared" ca="1" si="1"/>
        <v>263</v>
      </c>
      <c r="K16">
        <f t="shared" ca="1" si="2"/>
        <v>52.6</v>
      </c>
      <c r="M16">
        <f t="shared" ca="1" si="3"/>
        <v>0</v>
      </c>
      <c r="N16">
        <f t="shared" ca="1" si="4"/>
        <v>1</v>
      </c>
      <c r="O16">
        <f t="shared" ca="1" si="5"/>
        <v>0</v>
      </c>
      <c r="P16">
        <f t="shared" ca="1" si="6"/>
        <v>1</v>
      </c>
      <c r="Q16">
        <f t="shared" ca="1" si="7"/>
        <v>0</v>
      </c>
      <c r="S16">
        <f t="shared" ca="1" si="8"/>
        <v>0</v>
      </c>
      <c r="T16">
        <f t="shared" ca="1" si="9"/>
        <v>0</v>
      </c>
      <c r="U16">
        <f t="shared" ca="1" si="10"/>
        <v>1</v>
      </c>
      <c r="V16">
        <f t="shared" ca="1" si="11"/>
        <v>0</v>
      </c>
      <c r="W16">
        <f t="shared" ca="1" si="12"/>
        <v>0</v>
      </c>
    </row>
    <row r="17" spans="2:23" x14ac:dyDescent="0.25">
      <c r="B17">
        <v>13</v>
      </c>
      <c r="C17" t="s">
        <v>19</v>
      </c>
      <c r="D17">
        <f t="shared" ca="1" si="13"/>
        <v>40</v>
      </c>
      <c r="E17">
        <f t="shared" ca="1" si="0"/>
        <v>84</v>
      </c>
      <c r="F17">
        <f t="shared" ca="1" si="0"/>
        <v>53</v>
      </c>
      <c r="G17">
        <f t="shared" ca="1" si="0"/>
        <v>89</v>
      </c>
      <c r="H17">
        <f t="shared" ca="1" si="0"/>
        <v>91</v>
      </c>
      <c r="J17">
        <f t="shared" ca="1" si="1"/>
        <v>357</v>
      </c>
      <c r="K17">
        <f t="shared" ca="1" si="2"/>
        <v>71.400000000000006</v>
      </c>
      <c r="M17">
        <f t="shared" ca="1" si="3"/>
        <v>0</v>
      </c>
      <c r="N17">
        <f t="shared" ca="1" si="4"/>
        <v>0</v>
      </c>
      <c r="O17">
        <f t="shared" ca="1" si="5"/>
        <v>0</v>
      </c>
      <c r="P17">
        <f t="shared" ca="1" si="6"/>
        <v>0</v>
      </c>
      <c r="Q17">
        <f t="shared" ca="1" si="7"/>
        <v>0</v>
      </c>
      <c r="S17">
        <f t="shared" ca="1" si="8"/>
        <v>0</v>
      </c>
      <c r="T17">
        <f t="shared" ca="1" si="9"/>
        <v>0</v>
      </c>
      <c r="U17">
        <f t="shared" ca="1" si="10"/>
        <v>0</v>
      </c>
      <c r="V17">
        <f t="shared" ca="1" si="11"/>
        <v>1</v>
      </c>
      <c r="W17">
        <f t="shared" ca="1" si="12"/>
        <v>1</v>
      </c>
    </row>
    <row r="18" spans="2:23" x14ac:dyDescent="0.25">
      <c r="B18">
        <v>14</v>
      </c>
      <c r="C18" t="s">
        <v>20</v>
      </c>
      <c r="D18">
        <f t="shared" ca="1" si="13"/>
        <v>56</v>
      </c>
      <c r="E18">
        <f t="shared" ca="1" si="0"/>
        <v>84</v>
      </c>
      <c r="F18">
        <f t="shared" ca="1" si="0"/>
        <v>29</v>
      </c>
      <c r="G18">
        <f t="shared" ca="1" si="0"/>
        <v>64</v>
      </c>
      <c r="H18">
        <f t="shared" ca="1" si="0"/>
        <v>32</v>
      </c>
      <c r="J18">
        <f t="shared" ca="1" si="1"/>
        <v>265</v>
      </c>
      <c r="K18">
        <f t="shared" ca="1" si="2"/>
        <v>53</v>
      </c>
      <c r="M18">
        <f t="shared" ca="1" si="3"/>
        <v>0</v>
      </c>
      <c r="N18">
        <f t="shared" ca="1" si="4"/>
        <v>0</v>
      </c>
      <c r="O18">
        <f t="shared" ca="1" si="5"/>
        <v>1</v>
      </c>
      <c r="P18">
        <f t="shared" ca="1" si="6"/>
        <v>0</v>
      </c>
      <c r="Q18">
        <f t="shared" ca="1" si="7"/>
        <v>1</v>
      </c>
      <c r="S18">
        <f t="shared" ca="1" si="8"/>
        <v>0</v>
      </c>
      <c r="T18">
        <f t="shared" ca="1" si="9"/>
        <v>0</v>
      </c>
      <c r="U18">
        <f t="shared" ca="1" si="10"/>
        <v>0</v>
      </c>
      <c r="V18">
        <f t="shared" ca="1" si="11"/>
        <v>0</v>
      </c>
      <c r="W18">
        <f t="shared" ca="1" si="12"/>
        <v>0</v>
      </c>
    </row>
    <row r="19" spans="2:23" x14ac:dyDescent="0.25">
      <c r="B19">
        <v>15</v>
      </c>
      <c r="C19" t="s">
        <v>21</v>
      </c>
      <c r="D19">
        <f t="shared" ca="1" si="13"/>
        <v>51</v>
      </c>
      <c r="E19">
        <f t="shared" ca="1" si="0"/>
        <v>52</v>
      </c>
      <c r="F19">
        <f t="shared" ca="1" si="0"/>
        <v>4</v>
      </c>
      <c r="G19">
        <f t="shared" ca="1" si="0"/>
        <v>60</v>
      </c>
      <c r="H19">
        <f t="shared" ca="1" si="0"/>
        <v>82</v>
      </c>
      <c r="J19">
        <f t="shared" ca="1" si="1"/>
        <v>249</v>
      </c>
      <c r="K19">
        <f t="shared" ca="1" si="2"/>
        <v>49.8</v>
      </c>
      <c r="M19">
        <f t="shared" ca="1" si="3"/>
        <v>0</v>
      </c>
      <c r="N19">
        <f t="shared" ca="1" si="4"/>
        <v>0</v>
      </c>
      <c r="O19">
        <f t="shared" ca="1" si="5"/>
        <v>1</v>
      </c>
      <c r="P19">
        <f t="shared" ca="1" si="6"/>
        <v>0</v>
      </c>
      <c r="Q19">
        <f t="shared" ca="1" si="7"/>
        <v>0</v>
      </c>
      <c r="S19">
        <f t="shared" ca="1" si="8"/>
        <v>0</v>
      </c>
      <c r="T19">
        <f t="shared" ca="1" si="9"/>
        <v>0</v>
      </c>
      <c r="U19">
        <f t="shared" ca="1" si="10"/>
        <v>0</v>
      </c>
      <c r="V19">
        <f t="shared" ca="1" si="11"/>
        <v>0</v>
      </c>
      <c r="W19">
        <f t="shared" ca="1" si="12"/>
        <v>0</v>
      </c>
    </row>
    <row r="20" spans="2:23" x14ac:dyDescent="0.25">
      <c r="B20">
        <v>16</v>
      </c>
      <c r="C20" t="s">
        <v>22</v>
      </c>
      <c r="D20">
        <f t="shared" ca="1" si="13"/>
        <v>77</v>
      </c>
      <c r="E20">
        <f t="shared" ca="1" si="0"/>
        <v>30</v>
      </c>
      <c r="F20">
        <f t="shared" ca="1" si="0"/>
        <v>44</v>
      </c>
      <c r="G20">
        <f t="shared" ca="1" si="0"/>
        <v>52</v>
      </c>
      <c r="H20">
        <f t="shared" ca="1" si="0"/>
        <v>22</v>
      </c>
      <c r="J20">
        <f t="shared" ca="1" si="1"/>
        <v>225</v>
      </c>
      <c r="K20">
        <f t="shared" ca="1" si="2"/>
        <v>45</v>
      </c>
      <c r="M20">
        <f t="shared" ca="1" si="3"/>
        <v>0</v>
      </c>
      <c r="N20">
        <f t="shared" ca="1" si="4"/>
        <v>1</v>
      </c>
      <c r="O20">
        <f t="shared" ca="1" si="5"/>
        <v>0</v>
      </c>
      <c r="P20">
        <f t="shared" ca="1" si="6"/>
        <v>0</v>
      </c>
      <c r="Q20">
        <f t="shared" ca="1" si="7"/>
        <v>1</v>
      </c>
      <c r="S20">
        <f t="shared" ca="1" si="8"/>
        <v>0</v>
      </c>
      <c r="T20">
        <f t="shared" ca="1" si="9"/>
        <v>0</v>
      </c>
      <c r="U20">
        <f t="shared" ca="1" si="10"/>
        <v>0</v>
      </c>
      <c r="V20">
        <f t="shared" ca="1" si="11"/>
        <v>0</v>
      </c>
      <c r="W20">
        <f t="shared" ca="1" si="12"/>
        <v>0</v>
      </c>
    </row>
    <row r="21" spans="2:23" x14ac:dyDescent="0.25">
      <c r="B21">
        <v>17</v>
      </c>
      <c r="C21" t="s">
        <v>23</v>
      </c>
      <c r="D21">
        <f t="shared" ca="1" si="13"/>
        <v>64</v>
      </c>
      <c r="E21">
        <f t="shared" ca="1" si="13"/>
        <v>81</v>
      </c>
      <c r="F21">
        <f t="shared" ca="1" si="13"/>
        <v>53</v>
      </c>
      <c r="G21">
        <f t="shared" ca="1" si="13"/>
        <v>38</v>
      </c>
      <c r="H21">
        <f t="shared" ca="1" si="13"/>
        <v>57</v>
      </c>
      <c r="J21">
        <f t="shared" ca="1" si="1"/>
        <v>293</v>
      </c>
      <c r="K21">
        <f t="shared" ca="1" si="2"/>
        <v>58.6</v>
      </c>
      <c r="M21">
        <f t="shared" ca="1" si="3"/>
        <v>0</v>
      </c>
      <c r="N21">
        <f t="shared" ca="1" si="4"/>
        <v>0</v>
      </c>
      <c r="O21">
        <f t="shared" ca="1" si="5"/>
        <v>0</v>
      </c>
      <c r="P21">
        <f t="shared" ca="1" si="6"/>
        <v>1</v>
      </c>
      <c r="Q21">
        <f t="shared" ca="1" si="7"/>
        <v>0</v>
      </c>
      <c r="S21">
        <f t="shared" ca="1" si="8"/>
        <v>0</v>
      </c>
      <c r="T21">
        <f t="shared" ca="1" si="9"/>
        <v>0</v>
      </c>
      <c r="U21">
        <f t="shared" ca="1" si="10"/>
        <v>0</v>
      </c>
      <c r="V21">
        <f t="shared" ca="1" si="11"/>
        <v>0</v>
      </c>
      <c r="W21">
        <f t="shared" ca="1" si="12"/>
        <v>0</v>
      </c>
    </row>
    <row r="22" spans="2:23" x14ac:dyDescent="0.25">
      <c r="B22">
        <v>18</v>
      </c>
      <c r="C22" t="s">
        <v>24</v>
      </c>
      <c r="D22">
        <f t="shared" ca="1" si="13"/>
        <v>30</v>
      </c>
      <c r="E22">
        <f t="shared" ca="1" si="13"/>
        <v>92</v>
      </c>
      <c r="F22">
        <f t="shared" ca="1" si="13"/>
        <v>55</v>
      </c>
      <c r="G22">
        <f t="shared" ca="1" si="13"/>
        <v>33</v>
      </c>
      <c r="H22">
        <f t="shared" ca="1" si="13"/>
        <v>90</v>
      </c>
      <c r="J22">
        <f t="shared" ca="1" si="1"/>
        <v>300</v>
      </c>
      <c r="K22">
        <f t="shared" ca="1" si="2"/>
        <v>60</v>
      </c>
      <c r="M22">
        <f t="shared" ca="1" si="3"/>
        <v>1</v>
      </c>
      <c r="N22">
        <f t="shared" ca="1" si="4"/>
        <v>0</v>
      </c>
      <c r="O22">
        <f t="shared" ca="1" si="5"/>
        <v>0</v>
      </c>
      <c r="P22">
        <f t="shared" ca="1" si="6"/>
        <v>1</v>
      </c>
      <c r="Q22">
        <f t="shared" ca="1" si="7"/>
        <v>0</v>
      </c>
      <c r="S22">
        <f t="shared" ca="1" si="8"/>
        <v>0</v>
      </c>
      <c r="T22">
        <f t="shared" ca="1" si="9"/>
        <v>1</v>
      </c>
      <c r="U22">
        <f t="shared" ca="1" si="10"/>
        <v>0</v>
      </c>
      <c r="V22">
        <f t="shared" ca="1" si="11"/>
        <v>0</v>
      </c>
      <c r="W22">
        <f t="shared" ca="1" si="12"/>
        <v>1</v>
      </c>
    </row>
    <row r="23" spans="2:23" x14ac:dyDescent="0.25">
      <c r="B23">
        <v>19</v>
      </c>
      <c r="C23" t="s">
        <v>25</v>
      </c>
      <c r="D23">
        <f t="shared" ca="1" si="13"/>
        <v>8</v>
      </c>
      <c r="E23">
        <f t="shared" ca="1" si="13"/>
        <v>35</v>
      </c>
      <c r="F23">
        <f t="shared" ca="1" si="13"/>
        <v>57</v>
      </c>
      <c r="G23">
        <f t="shared" ca="1" si="13"/>
        <v>73</v>
      </c>
      <c r="H23">
        <f t="shared" ca="1" si="13"/>
        <v>76</v>
      </c>
      <c r="J23">
        <f t="shared" ca="1" si="1"/>
        <v>249</v>
      </c>
      <c r="K23">
        <f t="shared" ca="1" si="2"/>
        <v>49.8</v>
      </c>
      <c r="M23">
        <f t="shared" ca="1" si="3"/>
        <v>1</v>
      </c>
      <c r="N23">
        <f t="shared" ca="1" si="4"/>
        <v>1</v>
      </c>
      <c r="O23">
        <f t="shared" ca="1" si="5"/>
        <v>0</v>
      </c>
      <c r="P23">
        <f t="shared" ca="1" si="6"/>
        <v>0</v>
      </c>
      <c r="Q23">
        <f t="shared" ca="1" si="7"/>
        <v>0</v>
      </c>
      <c r="S23">
        <f t="shared" ca="1" si="8"/>
        <v>0</v>
      </c>
      <c r="T23">
        <f t="shared" ca="1" si="9"/>
        <v>0</v>
      </c>
      <c r="U23">
        <f t="shared" ca="1" si="10"/>
        <v>0</v>
      </c>
      <c r="V23">
        <f t="shared" ca="1" si="11"/>
        <v>0</v>
      </c>
      <c r="W23">
        <f t="shared" ca="1" si="12"/>
        <v>0</v>
      </c>
    </row>
    <row r="24" spans="2:23" x14ac:dyDescent="0.25">
      <c r="B24">
        <v>20</v>
      </c>
      <c r="C24" t="s">
        <v>26</v>
      </c>
      <c r="D24">
        <f t="shared" ca="1" si="13"/>
        <v>72</v>
      </c>
      <c r="E24">
        <f t="shared" ca="1" si="13"/>
        <v>23</v>
      </c>
      <c r="F24">
        <f t="shared" ca="1" si="13"/>
        <v>84</v>
      </c>
      <c r="G24">
        <f t="shared" ca="1" si="13"/>
        <v>7</v>
      </c>
      <c r="H24">
        <f t="shared" ca="1" si="13"/>
        <v>35</v>
      </c>
      <c r="J24">
        <f t="shared" ca="1" si="1"/>
        <v>221</v>
      </c>
      <c r="K24">
        <f t="shared" ca="1" si="2"/>
        <v>44.2</v>
      </c>
      <c r="M24">
        <f t="shared" ca="1" si="3"/>
        <v>0</v>
      </c>
      <c r="N24">
        <f t="shared" ca="1" si="4"/>
        <v>1</v>
      </c>
      <c r="O24">
        <f t="shared" ca="1" si="5"/>
        <v>0</v>
      </c>
      <c r="P24">
        <f t="shared" ca="1" si="6"/>
        <v>1</v>
      </c>
      <c r="Q24">
        <f t="shared" ca="1" si="7"/>
        <v>1</v>
      </c>
      <c r="S24">
        <f t="shared" ca="1" si="8"/>
        <v>0</v>
      </c>
      <c r="T24">
        <f t="shared" ca="1" si="9"/>
        <v>0</v>
      </c>
      <c r="U24">
        <f t="shared" ca="1" si="10"/>
        <v>0</v>
      </c>
      <c r="V24">
        <f t="shared" ca="1" si="11"/>
        <v>0</v>
      </c>
      <c r="W24">
        <f t="shared" ca="1" si="12"/>
        <v>0</v>
      </c>
    </row>
    <row r="25" spans="2:23" x14ac:dyDescent="0.25">
      <c r="B25">
        <v>21</v>
      </c>
      <c r="C25" t="s">
        <v>28</v>
      </c>
      <c r="D25">
        <f t="shared" ca="1" si="13"/>
        <v>37</v>
      </c>
      <c r="E25">
        <f t="shared" ca="1" si="13"/>
        <v>35</v>
      </c>
      <c r="F25">
        <f t="shared" ca="1" si="13"/>
        <v>43</v>
      </c>
      <c r="G25">
        <f t="shared" ca="1" si="13"/>
        <v>79</v>
      </c>
      <c r="H25">
        <f t="shared" ca="1" si="13"/>
        <v>94</v>
      </c>
      <c r="J25">
        <f t="shared" ca="1" si="1"/>
        <v>288</v>
      </c>
      <c r="K25">
        <f t="shared" ca="1" si="2"/>
        <v>57.6</v>
      </c>
      <c r="M25">
        <f t="shared" ca="1" si="3"/>
        <v>1</v>
      </c>
      <c r="N25">
        <f t="shared" ca="1" si="4"/>
        <v>1</v>
      </c>
      <c r="O25">
        <f t="shared" ca="1" si="5"/>
        <v>0</v>
      </c>
      <c r="P25">
        <f t="shared" ca="1" si="6"/>
        <v>0</v>
      </c>
      <c r="Q25">
        <f t="shared" ca="1" si="7"/>
        <v>0</v>
      </c>
      <c r="S25">
        <f t="shared" ca="1" si="8"/>
        <v>0</v>
      </c>
      <c r="T25">
        <f t="shared" ca="1" si="9"/>
        <v>0</v>
      </c>
      <c r="U25">
        <f t="shared" ca="1" si="10"/>
        <v>0</v>
      </c>
      <c r="V25">
        <f t="shared" ca="1" si="11"/>
        <v>0</v>
      </c>
      <c r="W25">
        <f t="shared" ca="1" si="12"/>
        <v>1</v>
      </c>
    </row>
    <row r="26" spans="2:23" x14ac:dyDescent="0.25">
      <c r="B26">
        <v>22</v>
      </c>
      <c r="C26" t="s">
        <v>29</v>
      </c>
      <c r="D26">
        <f t="shared" ca="1" si="13"/>
        <v>29</v>
      </c>
      <c r="E26">
        <f t="shared" ca="1" si="13"/>
        <v>51</v>
      </c>
      <c r="F26">
        <f t="shared" ca="1" si="13"/>
        <v>60</v>
      </c>
      <c r="G26">
        <f t="shared" ca="1" si="13"/>
        <v>24</v>
      </c>
      <c r="H26">
        <f t="shared" ca="1" si="13"/>
        <v>93</v>
      </c>
      <c r="J26">
        <f t="shared" ca="1" si="1"/>
        <v>257</v>
      </c>
      <c r="K26">
        <f t="shared" ca="1" si="2"/>
        <v>51.4</v>
      </c>
      <c r="M26">
        <f t="shared" ca="1" si="3"/>
        <v>1</v>
      </c>
      <c r="N26">
        <f t="shared" ca="1" si="4"/>
        <v>0</v>
      </c>
      <c r="O26">
        <f t="shared" ca="1" si="5"/>
        <v>0</v>
      </c>
      <c r="P26">
        <f t="shared" ca="1" si="6"/>
        <v>1</v>
      </c>
      <c r="Q26">
        <f t="shared" ca="1" si="7"/>
        <v>0</v>
      </c>
      <c r="S26">
        <f t="shared" ca="1" si="8"/>
        <v>0</v>
      </c>
      <c r="T26">
        <f t="shared" ca="1" si="9"/>
        <v>0</v>
      </c>
      <c r="U26">
        <f t="shared" ca="1" si="10"/>
        <v>0</v>
      </c>
      <c r="V26">
        <f t="shared" ca="1" si="11"/>
        <v>0</v>
      </c>
      <c r="W26">
        <f t="shared" ca="1" si="12"/>
        <v>1</v>
      </c>
    </row>
    <row r="27" spans="2:23" x14ac:dyDescent="0.25">
      <c r="B27">
        <v>23</v>
      </c>
      <c r="C27" t="s">
        <v>30</v>
      </c>
      <c r="D27">
        <f t="shared" ca="1" si="13"/>
        <v>14</v>
      </c>
      <c r="E27">
        <f t="shared" ca="1" si="13"/>
        <v>35</v>
      </c>
      <c r="F27">
        <f t="shared" ca="1" si="13"/>
        <v>32</v>
      </c>
      <c r="G27">
        <f t="shared" ca="1" si="13"/>
        <v>1</v>
      </c>
      <c r="H27">
        <f t="shared" ca="1" si="13"/>
        <v>23</v>
      </c>
      <c r="J27">
        <f t="shared" ca="1" si="1"/>
        <v>105</v>
      </c>
      <c r="K27">
        <f t="shared" ca="1" si="2"/>
        <v>21</v>
      </c>
      <c r="M27">
        <f t="shared" ca="1" si="3"/>
        <v>1</v>
      </c>
      <c r="N27">
        <f t="shared" ca="1" si="4"/>
        <v>1</v>
      </c>
      <c r="O27">
        <f t="shared" ca="1" si="5"/>
        <v>1</v>
      </c>
      <c r="P27">
        <f t="shared" ca="1" si="6"/>
        <v>1</v>
      </c>
      <c r="Q27">
        <f t="shared" ca="1" si="7"/>
        <v>1</v>
      </c>
      <c r="S27">
        <f t="shared" ca="1" si="8"/>
        <v>0</v>
      </c>
      <c r="T27">
        <f t="shared" ca="1" si="9"/>
        <v>0</v>
      </c>
      <c r="U27">
        <f t="shared" ca="1" si="10"/>
        <v>0</v>
      </c>
      <c r="V27">
        <f t="shared" ca="1" si="11"/>
        <v>0</v>
      </c>
      <c r="W27">
        <f t="shared" ca="1" si="12"/>
        <v>0</v>
      </c>
    </row>
    <row r="28" spans="2:23" x14ac:dyDescent="0.25">
      <c r="B28">
        <v>24</v>
      </c>
      <c r="C28" t="s">
        <v>31</v>
      </c>
      <c r="D28">
        <f t="shared" ca="1" si="13"/>
        <v>13</v>
      </c>
      <c r="E28">
        <f t="shared" ca="1" si="13"/>
        <v>16</v>
      </c>
      <c r="F28">
        <f t="shared" ca="1" si="13"/>
        <v>48</v>
      </c>
      <c r="G28">
        <f t="shared" ca="1" si="13"/>
        <v>72</v>
      </c>
      <c r="H28">
        <f t="shared" ca="1" si="13"/>
        <v>83</v>
      </c>
      <c r="J28">
        <f t="shared" ca="1" si="1"/>
        <v>232</v>
      </c>
      <c r="K28">
        <f t="shared" ca="1" si="2"/>
        <v>46.4</v>
      </c>
      <c r="M28">
        <f t="shared" ca="1" si="3"/>
        <v>1</v>
      </c>
      <c r="N28">
        <f t="shared" ca="1" si="4"/>
        <v>1</v>
      </c>
      <c r="O28">
        <f t="shared" ca="1" si="5"/>
        <v>0</v>
      </c>
      <c r="P28">
        <f t="shared" ca="1" si="6"/>
        <v>0</v>
      </c>
      <c r="Q28">
        <f t="shared" ca="1" si="7"/>
        <v>0</v>
      </c>
      <c r="S28">
        <f t="shared" ca="1" si="8"/>
        <v>0</v>
      </c>
      <c r="T28">
        <f t="shared" ca="1" si="9"/>
        <v>0</v>
      </c>
      <c r="U28">
        <f t="shared" ca="1" si="10"/>
        <v>0</v>
      </c>
      <c r="V28">
        <f t="shared" ca="1" si="11"/>
        <v>0</v>
      </c>
      <c r="W28">
        <f t="shared" ca="1" si="12"/>
        <v>0</v>
      </c>
    </row>
    <row r="29" spans="2:23" x14ac:dyDescent="0.25">
      <c r="B29">
        <v>25</v>
      </c>
      <c r="C29" t="s">
        <v>32</v>
      </c>
      <c r="D29">
        <f t="shared" ca="1" si="13"/>
        <v>1</v>
      </c>
      <c r="E29">
        <f t="shared" ca="1" si="13"/>
        <v>45</v>
      </c>
      <c r="F29">
        <f t="shared" ca="1" si="13"/>
        <v>11</v>
      </c>
      <c r="G29">
        <f t="shared" ca="1" si="13"/>
        <v>98</v>
      </c>
      <c r="H29">
        <f t="shared" ca="1" si="13"/>
        <v>37</v>
      </c>
      <c r="J29">
        <f t="shared" ca="1" si="1"/>
        <v>192</v>
      </c>
      <c r="K29">
        <f t="shared" ca="1" si="2"/>
        <v>38.4</v>
      </c>
      <c r="M29">
        <f t="shared" ca="1" si="3"/>
        <v>1</v>
      </c>
      <c r="N29">
        <f t="shared" ca="1" si="4"/>
        <v>0</v>
      </c>
      <c r="O29">
        <f t="shared" ca="1" si="5"/>
        <v>1</v>
      </c>
      <c r="P29">
        <f t="shared" ca="1" si="6"/>
        <v>0</v>
      </c>
      <c r="Q29">
        <f t="shared" ca="1" si="7"/>
        <v>1</v>
      </c>
      <c r="S29">
        <f t="shared" ca="1" si="8"/>
        <v>0</v>
      </c>
      <c r="T29">
        <f t="shared" ca="1" si="9"/>
        <v>0</v>
      </c>
      <c r="U29">
        <f t="shared" ca="1" si="10"/>
        <v>0</v>
      </c>
      <c r="V29">
        <f t="shared" ca="1" si="11"/>
        <v>1</v>
      </c>
      <c r="W29">
        <f t="shared" ca="1" si="12"/>
        <v>0</v>
      </c>
    </row>
    <row r="30" spans="2:23" x14ac:dyDescent="0.25">
      <c r="B30">
        <v>26</v>
      </c>
      <c r="C30" t="s">
        <v>33</v>
      </c>
      <c r="D30">
        <f t="shared" ca="1" si="13"/>
        <v>77</v>
      </c>
      <c r="E30">
        <f t="shared" ca="1" si="13"/>
        <v>9</v>
      </c>
      <c r="F30">
        <f t="shared" ca="1" si="13"/>
        <v>63</v>
      </c>
      <c r="G30">
        <f t="shared" ca="1" si="13"/>
        <v>5</v>
      </c>
      <c r="H30">
        <f t="shared" ca="1" si="13"/>
        <v>18</v>
      </c>
      <c r="J30">
        <f t="shared" ca="1" si="1"/>
        <v>172</v>
      </c>
      <c r="K30">
        <f t="shared" ca="1" si="2"/>
        <v>34.4</v>
      </c>
      <c r="M30">
        <f t="shared" ca="1" si="3"/>
        <v>0</v>
      </c>
      <c r="N30">
        <f t="shared" ca="1" si="4"/>
        <v>1</v>
      </c>
      <c r="O30">
        <f t="shared" ca="1" si="5"/>
        <v>0</v>
      </c>
      <c r="P30">
        <f t="shared" ca="1" si="6"/>
        <v>1</v>
      </c>
      <c r="Q30">
        <f t="shared" ca="1" si="7"/>
        <v>1</v>
      </c>
      <c r="S30">
        <f t="shared" ca="1" si="8"/>
        <v>0</v>
      </c>
      <c r="T30">
        <f t="shared" ca="1" si="9"/>
        <v>0</v>
      </c>
      <c r="U30">
        <f t="shared" ca="1" si="10"/>
        <v>0</v>
      </c>
      <c r="V30">
        <f t="shared" ca="1" si="11"/>
        <v>0</v>
      </c>
      <c r="W30">
        <f t="shared" ca="1" si="12"/>
        <v>0</v>
      </c>
    </row>
    <row r="31" spans="2:23" x14ac:dyDescent="0.25">
      <c r="B31">
        <v>27</v>
      </c>
      <c r="C31" t="s">
        <v>34</v>
      </c>
      <c r="D31">
        <f t="shared" ca="1" si="13"/>
        <v>41</v>
      </c>
      <c r="E31">
        <f t="shared" ca="1" si="13"/>
        <v>76</v>
      </c>
      <c r="F31">
        <f t="shared" ca="1" si="13"/>
        <v>60</v>
      </c>
      <c r="G31">
        <f t="shared" ca="1" si="13"/>
        <v>41</v>
      </c>
      <c r="H31">
        <f t="shared" ca="1" si="13"/>
        <v>96</v>
      </c>
      <c r="J31">
        <f t="shared" ca="1" si="1"/>
        <v>314</v>
      </c>
      <c r="K31">
        <f t="shared" ca="1" si="2"/>
        <v>62.8</v>
      </c>
      <c r="M31">
        <f t="shared" ca="1" si="3"/>
        <v>0</v>
      </c>
      <c r="N31">
        <f t="shared" ca="1" si="4"/>
        <v>0</v>
      </c>
      <c r="O31">
        <f t="shared" ca="1" si="5"/>
        <v>0</v>
      </c>
      <c r="P31">
        <f t="shared" ca="1" si="6"/>
        <v>0</v>
      </c>
      <c r="Q31">
        <f t="shared" ca="1" si="7"/>
        <v>0</v>
      </c>
      <c r="S31">
        <f t="shared" ca="1" si="8"/>
        <v>0</v>
      </c>
      <c r="T31">
        <f t="shared" ca="1" si="9"/>
        <v>0</v>
      </c>
      <c r="U31">
        <f t="shared" ca="1" si="10"/>
        <v>0</v>
      </c>
      <c r="V31">
        <f t="shared" ca="1" si="11"/>
        <v>0</v>
      </c>
      <c r="W31">
        <f t="shared" ca="1" si="12"/>
        <v>1</v>
      </c>
    </row>
    <row r="32" spans="2:23" x14ac:dyDescent="0.25">
      <c r="B32">
        <v>28</v>
      </c>
      <c r="C32" t="s">
        <v>35</v>
      </c>
      <c r="D32">
        <f t="shared" ca="1" si="13"/>
        <v>19</v>
      </c>
      <c r="E32">
        <f t="shared" ca="1" si="13"/>
        <v>29</v>
      </c>
      <c r="F32">
        <f t="shared" ca="1" si="13"/>
        <v>75</v>
      </c>
      <c r="G32">
        <f t="shared" ca="1" si="13"/>
        <v>53</v>
      </c>
      <c r="H32">
        <f t="shared" ca="1" si="13"/>
        <v>37</v>
      </c>
      <c r="J32">
        <f t="shared" ca="1" si="1"/>
        <v>213</v>
      </c>
      <c r="K32">
        <f t="shared" ca="1" si="2"/>
        <v>42.6</v>
      </c>
      <c r="M32">
        <f t="shared" ca="1" si="3"/>
        <v>1</v>
      </c>
      <c r="N32">
        <f t="shared" ca="1" si="4"/>
        <v>1</v>
      </c>
      <c r="O32">
        <f t="shared" ca="1" si="5"/>
        <v>0</v>
      </c>
      <c r="P32">
        <f t="shared" ca="1" si="6"/>
        <v>0</v>
      </c>
      <c r="Q32">
        <f t="shared" ca="1" si="7"/>
        <v>1</v>
      </c>
      <c r="S32">
        <f t="shared" ca="1" si="8"/>
        <v>0</v>
      </c>
      <c r="T32">
        <f t="shared" ca="1" si="9"/>
        <v>0</v>
      </c>
      <c r="U32">
        <f t="shared" ca="1" si="10"/>
        <v>0</v>
      </c>
      <c r="V32">
        <f t="shared" ca="1" si="11"/>
        <v>0</v>
      </c>
      <c r="W32">
        <f t="shared" ca="1" si="12"/>
        <v>0</v>
      </c>
    </row>
    <row r="33" spans="2:23" x14ac:dyDescent="0.25">
      <c r="B33">
        <v>29</v>
      </c>
      <c r="C33" t="s">
        <v>36</v>
      </c>
      <c r="D33">
        <f t="shared" ca="1" si="13"/>
        <v>49</v>
      </c>
      <c r="E33">
        <f t="shared" ca="1" si="13"/>
        <v>35</v>
      </c>
      <c r="F33">
        <f t="shared" ca="1" si="13"/>
        <v>95</v>
      </c>
      <c r="G33">
        <f t="shared" ca="1" si="13"/>
        <v>33</v>
      </c>
      <c r="H33">
        <f t="shared" ca="1" si="13"/>
        <v>29</v>
      </c>
      <c r="J33">
        <f t="shared" ca="1" si="1"/>
        <v>241</v>
      </c>
      <c r="K33">
        <f t="shared" ca="1" si="2"/>
        <v>48.2</v>
      </c>
      <c r="M33">
        <f t="shared" ca="1" si="3"/>
        <v>0</v>
      </c>
      <c r="N33">
        <f t="shared" ca="1" si="4"/>
        <v>1</v>
      </c>
      <c r="O33">
        <f t="shared" ca="1" si="5"/>
        <v>0</v>
      </c>
      <c r="P33">
        <f t="shared" ca="1" si="6"/>
        <v>1</v>
      </c>
      <c r="Q33">
        <f t="shared" ca="1" si="7"/>
        <v>1</v>
      </c>
      <c r="S33">
        <f t="shared" ca="1" si="8"/>
        <v>0</v>
      </c>
      <c r="T33">
        <f t="shared" ca="1" si="9"/>
        <v>0</v>
      </c>
      <c r="U33">
        <f t="shared" ca="1" si="10"/>
        <v>1</v>
      </c>
      <c r="V33">
        <f t="shared" ca="1" si="11"/>
        <v>0</v>
      </c>
      <c r="W33">
        <f t="shared" ca="1" si="12"/>
        <v>0</v>
      </c>
    </row>
    <row r="34" spans="2:23" x14ac:dyDescent="0.25">
      <c r="B34">
        <v>30</v>
      </c>
      <c r="C34" t="s">
        <v>37</v>
      </c>
      <c r="D34">
        <f t="shared" ca="1" si="13"/>
        <v>51</v>
      </c>
      <c r="E34">
        <f t="shared" ca="1" si="13"/>
        <v>54</v>
      </c>
      <c r="F34">
        <f t="shared" ca="1" si="13"/>
        <v>19</v>
      </c>
      <c r="G34">
        <f t="shared" ca="1" si="13"/>
        <v>53</v>
      </c>
      <c r="H34">
        <f t="shared" ca="1" si="13"/>
        <v>80</v>
      </c>
      <c r="J34">
        <f t="shared" ca="1" si="1"/>
        <v>257</v>
      </c>
      <c r="K34">
        <f t="shared" ca="1" si="2"/>
        <v>51.4</v>
      </c>
      <c r="M34">
        <f t="shared" ca="1" si="3"/>
        <v>0</v>
      </c>
      <c r="N34">
        <f t="shared" ca="1" si="4"/>
        <v>0</v>
      </c>
      <c r="O34">
        <f t="shared" ca="1" si="5"/>
        <v>1</v>
      </c>
      <c r="P34">
        <f t="shared" ca="1" si="6"/>
        <v>0</v>
      </c>
      <c r="Q34">
        <f t="shared" ca="1" si="7"/>
        <v>0</v>
      </c>
      <c r="S34">
        <f t="shared" ca="1" si="8"/>
        <v>0</v>
      </c>
      <c r="T34">
        <f t="shared" ca="1" si="9"/>
        <v>0</v>
      </c>
      <c r="U34">
        <f t="shared" ca="1" si="10"/>
        <v>0</v>
      </c>
      <c r="V34">
        <f t="shared" ca="1" si="11"/>
        <v>0</v>
      </c>
      <c r="W34">
        <f t="shared" ca="1" si="12"/>
        <v>0</v>
      </c>
    </row>
    <row r="35" spans="2:23" x14ac:dyDescent="0.25">
      <c r="B35">
        <v>31</v>
      </c>
      <c r="C35" t="s">
        <v>38</v>
      </c>
      <c r="D35">
        <f t="shared" ca="1" si="13"/>
        <v>79</v>
      </c>
      <c r="E35">
        <f t="shared" ca="1" si="13"/>
        <v>72</v>
      </c>
      <c r="F35">
        <f t="shared" ca="1" si="13"/>
        <v>87</v>
      </c>
      <c r="G35">
        <f t="shared" ca="1" si="13"/>
        <v>59</v>
      </c>
      <c r="H35">
        <f t="shared" ca="1" si="13"/>
        <v>12</v>
      </c>
      <c r="J35">
        <f t="shared" ca="1" si="1"/>
        <v>309</v>
      </c>
      <c r="K35">
        <f t="shared" ca="1" si="2"/>
        <v>61.8</v>
      </c>
      <c r="M35">
        <f t="shared" ca="1" si="3"/>
        <v>0</v>
      </c>
      <c r="N35">
        <f t="shared" ca="1" si="4"/>
        <v>0</v>
      </c>
      <c r="O35">
        <f t="shared" ca="1" si="5"/>
        <v>0</v>
      </c>
      <c r="P35">
        <f t="shared" ca="1" si="6"/>
        <v>0</v>
      </c>
      <c r="Q35">
        <f t="shared" ca="1" si="7"/>
        <v>1</v>
      </c>
      <c r="S35">
        <f t="shared" ca="1" si="8"/>
        <v>0</v>
      </c>
      <c r="T35">
        <f t="shared" ca="1" si="9"/>
        <v>0</v>
      </c>
      <c r="U35">
        <f t="shared" ca="1" si="10"/>
        <v>1</v>
      </c>
      <c r="V35">
        <f t="shared" ca="1" si="11"/>
        <v>0</v>
      </c>
      <c r="W35">
        <f t="shared" ca="1" si="12"/>
        <v>0</v>
      </c>
    </row>
    <row r="36" spans="2:23" x14ac:dyDescent="0.25">
      <c r="B36">
        <v>32</v>
      </c>
      <c r="C36" t="s">
        <v>39</v>
      </c>
      <c r="D36">
        <f t="shared" ca="1" si="13"/>
        <v>42</v>
      </c>
      <c r="E36">
        <f t="shared" ca="1" si="13"/>
        <v>44</v>
      </c>
      <c r="F36">
        <f t="shared" ca="1" si="13"/>
        <v>57</v>
      </c>
      <c r="G36">
        <f t="shared" ca="1" si="13"/>
        <v>40</v>
      </c>
      <c r="H36">
        <f t="shared" ca="1" si="13"/>
        <v>95</v>
      </c>
      <c r="J36">
        <f t="shared" ca="1" si="1"/>
        <v>278</v>
      </c>
      <c r="K36">
        <f t="shared" ca="1" si="2"/>
        <v>55.6</v>
      </c>
      <c r="M36">
        <f t="shared" ca="1" si="3"/>
        <v>0</v>
      </c>
      <c r="N36">
        <f t="shared" ca="1" si="4"/>
        <v>0</v>
      </c>
      <c r="O36">
        <f t="shared" ca="1" si="5"/>
        <v>0</v>
      </c>
      <c r="P36">
        <f t="shared" ca="1" si="6"/>
        <v>0</v>
      </c>
      <c r="Q36">
        <f t="shared" ca="1" si="7"/>
        <v>0</v>
      </c>
      <c r="S36">
        <f t="shared" ca="1" si="8"/>
        <v>0</v>
      </c>
      <c r="T36">
        <f t="shared" ca="1" si="9"/>
        <v>0</v>
      </c>
      <c r="U36">
        <f t="shared" ca="1" si="10"/>
        <v>0</v>
      </c>
      <c r="V36">
        <f t="shared" ca="1" si="11"/>
        <v>0</v>
      </c>
      <c r="W36">
        <f t="shared" ca="1" si="12"/>
        <v>1</v>
      </c>
    </row>
    <row r="37" spans="2:23" x14ac:dyDescent="0.25">
      <c r="B37">
        <v>33</v>
      </c>
      <c r="C37" t="s">
        <v>40</v>
      </c>
      <c r="D37">
        <f t="shared" ca="1" si="13"/>
        <v>4</v>
      </c>
      <c r="E37">
        <f t="shared" ca="1" si="13"/>
        <v>89</v>
      </c>
      <c r="F37">
        <f t="shared" ca="1" si="13"/>
        <v>4</v>
      </c>
      <c r="G37">
        <f t="shared" ca="1" si="13"/>
        <v>19</v>
      </c>
      <c r="H37">
        <f t="shared" ca="1" si="13"/>
        <v>40</v>
      </c>
      <c r="J37">
        <f t="shared" ref="J37:J54" ca="1" si="14">SUM(D37:H37)</f>
        <v>156</v>
      </c>
      <c r="K37">
        <f t="shared" ref="K37:K54" ca="1" si="15">AVERAGE(D37:H37)</f>
        <v>31.2</v>
      </c>
      <c r="M37">
        <f t="shared" ref="M37:M54" ca="1" si="16">IF(D37&lt;40,1,0)</f>
        <v>1</v>
      </c>
      <c r="N37">
        <f t="shared" ref="N37:N54" ca="1" si="17">IF(E37&lt;40,1,0)</f>
        <v>0</v>
      </c>
      <c r="O37">
        <f t="shared" ref="O37:O54" ca="1" si="18">IF(F37&lt;40,1,0)</f>
        <v>1</v>
      </c>
      <c r="P37">
        <f t="shared" ref="P37:P54" ca="1" si="19">IF(G37&lt;40,1,0)</f>
        <v>1</v>
      </c>
      <c r="Q37">
        <f t="shared" ref="Q37:Q54" ca="1" si="20">IF(H37&lt;40,1,0)</f>
        <v>0</v>
      </c>
      <c r="S37">
        <f t="shared" ref="S37:S54" ca="1" si="21">IF(D37&gt;85,1,0)</f>
        <v>0</v>
      </c>
      <c r="T37">
        <f t="shared" ref="T37:T54" ca="1" si="22">IF(E37&gt;85,1,0)</f>
        <v>1</v>
      </c>
      <c r="U37">
        <f t="shared" ref="U37:U54" ca="1" si="23">IF(F37&gt;85,1,0)</f>
        <v>0</v>
      </c>
      <c r="V37">
        <f t="shared" ref="V37:V54" ca="1" si="24">IF(G37&gt;85,1,0)</f>
        <v>0</v>
      </c>
      <c r="W37">
        <f t="shared" ref="W37:W54" ca="1" si="25">IF(H37&gt;85,1,0)</f>
        <v>0</v>
      </c>
    </row>
    <row r="38" spans="2:23" x14ac:dyDescent="0.25">
      <c r="B38">
        <v>34</v>
      </c>
      <c r="C38" t="s">
        <v>41</v>
      </c>
      <c r="D38">
        <f t="shared" ca="1" si="13"/>
        <v>7</v>
      </c>
      <c r="E38">
        <f t="shared" ca="1" si="13"/>
        <v>34</v>
      </c>
      <c r="F38">
        <f t="shared" ca="1" si="13"/>
        <v>85</v>
      </c>
      <c r="G38">
        <f t="shared" ca="1" si="13"/>
        <v>84</v>
      </c>
      <c r="H38">
        <f t="shared" ca="1" si="13"/>
        <v>9</v>
      </c>
      <c r="J38">
        <f t="shared" ca="1" si="14"/>
        <v>219</v>
      </c>
      <c r="K38">
        <f t="shared" ca="1" si="15"/>
        <v>43.8</v>
      </c>
      <c r="M38">
        <f t="shared" ca="1" si="16"/>
        <v>1</v>
      </c>
      <c r="N38">
        <f t="shared" ca="1" si="17"/>
        <v>1</v>
      </c>
      <c r="O38">
        <f t="shared" ca="1" si="18"/>
        <v>0</v>
      </c>
      <c r="P38">
        <f t="shared" ca="1" si="19"/>
        <v>0</v>
      </c>
      <c r="Q38">
        <f t="shared" ca="1" si="20"/>
        <v>1</v>
      </c>
      <c r="S38">
        <f t="shared" ca="1" si="21"/>
        <v>0</v>
      </c>
      <c r="T38">
        <f t="shared" ca="1" si="22"/>
        <v>0</v>
      </c>
      <c r="U38">
        <f t="shared" ca="1" si="23"/>
        <v>0</v>
      </c>
      <c r="V38">
        <f t="shared" ca="1" si="24"/>
        <v>0</v>
      </c>
      <c r="W38">
        <f t="shared" ca="1" si="25"/>
        <v>0</v>
      </c>
    </row>
    <row r="39" spans="2:23" x14ac:dyDescent="0.25">
      <c r="B39">
        <v>35</v>
      </c>
      <c r="C39" t="s">
        <v>42</v>
      </c>
      <c r="D39">
        <f t="shared" ca="1" si="13"/>
        <v>36</v>
      </c>
      <c r="E39">
        <f t="shared" ca="1" si="13"/>
        <v>81</v>
      </c>
      <c r="F39">
        <f t="shared" ca="1" si="13"/>
        <v>89</v>
      </c>
      <c r="G39">
        <f t="shared" ca="1" si="13"/>
        <v>60</v>
      </c>
      <c r="H39">
        <f t="shared" ca="1" si="13"/>
        <v>84</v>
      </c>
      <c r="J39">
        <f t="shared" ca="1" si="14"/>
        <v>350</v>
      </c>
      <c r="K39">
        <f t="shared" ca="1" si="15"/>
        <v>70</v>
      </c>
      <c r="M39">
        <f t="shared" ca="1" si="16"/>
        <v>1</v>
      </c>
      <c r="N39">
        <f t="shared" ca="1" si="17"/>
        <v>0</v>
      </c>
      <c r="O39">
        <f t="shared" ca="1" si="18"/>
        <v>0</v>
      </c>
      <c r="P39">
        <f t="shared" ca="1" si="19"/>
        <v>0</v>
      </c>
      <c r="Q39">
        <f t="shared" ca="1" si="20"/>
        <v>0</v>
      </c>
      <c r="S39">
        <f t="shared" ca="1" si="21"/>
        <v>0</v>
      </c>
      <c r="T39">
        <f t="shared" ca="1" si="22"/>
        <v>0</v>
      </c>
      <c r="U39">
        <f t="shared" ca="1" si="23"/>
        <v>1</v>
      </c>
      <c r="V39">
        <f t="shared" ca="1" si="24"/>
        <v>0</v>
      </c>
      <c r="W39">
        <f t="shared" ca="1" si="25"/>
        <v>0</v>
      </c>
    </row>
    <row r="40" spans="2:23" x14ac:dyDescent="0.25">
      <c r="B40">
        <v>36</v>
      </c>
      <c r="C40" t="s">
        <v>43</v>
      </c>
      <c r="D40">
        <f t="shared" ca="1" si="13"/>
        <v>77</v>
      </c>
      <c r="E40">
        <f t="shared" ca="1" si="13"/>
        <v>81</v>
      </c>
      <c r="F40">
        <f t="shared" ca="1" si="13"/>
        <v>43</v>
      </c>
      <c r="G40">
        <f t="shared" ca="1" si="13"/>
        <v>20</v>
      </c>
      <c r="H40">
        <f t="shared" ca="1" si="13"/>
        <v>64</v>
      </c>
      <c r="J40">
        <f t="shared" ca="1" si="14"/>
        <v>285</v>
      </c>
      <c r="K40">
        <f t="shared" ca="1" si="15"/>
        <v>57</v>
      </c>
      <c r="M40">
        <f t="shared" ca="1" si="16"/>
        <v>0</v>
      </c>
      <c r="N40">
        <f t="shared" ca="1" si="17"/>
        <v>0</v>
      </c>
      <c r="O40">
        <f t="shared" ca="1" si="18"/>
        <v>0</v>
      </c>
      <c r="P40">
        <f t="shared" ca="1" si="19"/>
        <v>1</v>
      </c>
      <c r="Q40">
        <f t="shared" ca="1" si="20"/>
        <v>0</v>
      </c>
      <c r="S40">
        <f t="shared" ca="1" si="21"/>
        <v>0</v>
      </c>
      <c r="T40">
        <f t="shared" ca="1" si="22"/>
        <v>0</v>
      </c>
      <c r="U40">
        <f t="shared" ca="1" si="23"/>
        <v>0</v>
      </c>
      <c r="V40">
        <f t="shared" ca="1" si="24"/>
        <v>0</v>
      </c>
      <c r="W40">
        <f t="shared" ca="1" si="25"/>
        <v>0</v>
      </c>
    </row>
    <row r="41" spans="2:23" x14ac:dyDescent="0.25">
      <c r="B41">
        <v>37</v>
      </c>
      <c r="C41" t="s">
        <v>44</v>
      </c>
      <c r="D41">
        <f t="shared" ca="1" si="13"/>
        <v>60</v>
      </c>
      <c r="E41">
        <f t="shared" ca="1" si="13"/>
        <v>86</v>
      </c>
      <c r="F41">
        <f t="shared" ca="1" si="13"/>
        <v>6</v>
      </c>
      <c r="G41">
        <f t="shared" ca="1" si="13"/>
        <v>28</v>
      </c>
      <c r="H41">
        <f t="shared" ca="1" si="13"/>
        <v>65</v>
      </c>
      <c r="J41">
        <f t="shared" ca="1" si="14"/>
        <v>245</v>
      </c>
      <c r="K41">
        <f t="shared" ca="1" si="15"/>
        <v>49</v>
      </c>
      <c r="M41">
        <f t="shared" ca="1" si="16"/>
        <v>0</v>
      </c>
      <c r="N41">
        <f t="shared" ca="1" si="17"/>
        <v>0</v>
      </c>
      <c r="O41">
        <f t="shared" ca="1" si="18"/>
        <v>1</v>
      </c>
      <c r="P41">
        <f t="shared" ca="1" si="19"/>
        <v>1</v>
      </c>
      <c r="Q41">
        <f t="shared" ca="1" si="20"/>
        <v>0</v>
      </c>
      <c r="S41">
        <f t="shared" ca="1" si="21"/>
        <v>0</v>
      </c>
      <c r="T41">
        <f t="shared" ca="1" si="22"/>
        <v>1</v>
      </c>
      <c r="U41">
        <f t="shared" ca="1" si="23"/>
        <v>0</v>
      </c>
      <c r="V41">
        <f t="shared" ca="1" si="24"/>
        <v>0</v>
      </c>
      <c r="W41">
        <f t="shared" ca="1" si="25"/>
        <v>0</v>
      </c>
    </row>
    <row r="42" spans="2:23" x14ac:dyDescent="0.25">
      <c r="B42">
        <v>38</v>
      </c>
      <c r="C42" t="s">
        <v>45</v>
      </c>
      <c r="D42">
        <f t="shared" ca="1" si="13"/>
        <v>49</v>
      </c>
      <c r="E42">
        <f t="shared" ca="1" si="13"/>
        <v>87</v>
      </c>
      <c r="F42">
        <f t="shared" ca="1" si="13"/>
        <v>69</v>
      </c>
      <c r="G42">
        <f t="shared" ca="1" si="13"/>
        <v>94</v>
      </c>
      <c r="H42">
        <f t="shared" ca="1" si="13"/>
        <v>23</v>
      </c>
      <c r="J42">
        <f t="shared" ca="1" si="14"/>
        <v>322</v>
      </c>
      <c r="K42">
        <f t="shared" ca="1" si="15"/>
        <v>64.400000000000006</v>
      </c>
      <c r="M42">
        <f t="shared" ca="1" si="16"/>
        <v>0</v>
      </c>
      <c r="N42">
        <f t="shared" ca="1" si="17"/>
        <v>0</v>
      </c>
      <c r="O42">
        <f t="shared" ca="1" si="18"/>
        <v>0</v>
      </c>
      <c r="P42">
        <f t="shared" ca="1" si="19"/>
        <v>0</v>
      </c>
      <c r="Q42">
        <f t="shared" ca="1" si="20"/>
        <v>1</v>
      </c>
      <c r="S42">
        <f t="shared" ca="1" si="21"/>
        <v>0</v>
      </c>
      <c r="T42">
        <f t="shared" ca="1" si="22"/>
        <v>1</v>
      </c>
      <c r="U42">
        <f t="shared" ca="1" si="23"/>
        <v>0</v>
      </c>
      <c r="V42">
        <f t="shared" ca="1" si="24"/>
        <v>1</v>
      </c>
      <c r="W42">
        <f t="shared" ca="1" si="25"/>
        <v>0</v>
      </c>
    </row>
    <row r="43" spans="2:23" x14ac:dyDescent="0.25">
      <c r="B43">
        <v>39</v>
      </c>
      <c r="C43" t="s">
        <v>46</v>
      </c>
      <c r="D43">
        <f t="shared" ca="1" si="13"/>
        <v>68</v>
      </c>
      <c r="E43">
        <f t="shared" ca="1" si="13"/>
        <v>70</v>
      </c>
      <c r="F43">
        <f t="shared" ca="1" si="13"/>
        <v>91</v>
      </c>
      <c r="G43">
        <f t="shared" ca="1" si="13"/>
        <v>93</v>
      </c>
      <c r="H43">
        <f t="shared" ca="1" si="13"/>
        <v>45</v>
      </c>
      <c r="J43">
        <f t="shared" ca="1" si="14"/>
        <v>367</v>
      </c>
      <c r="K43">
        <f t="shared" ca="1" si="15"/>
        <v>73.400000000000006</v>
      </c>
      <c r="M43">
        <f t="shared" ca="1" si="16"/>
        <v>0</v>
      </c>
      <c r="N43">
        <f t="shared" ca="1" si="17"/>
        <v>0</v>
      </c>
      <c r="O43">
        <f t="shared" ca="1" si="18"/>
        <v>0</v>
      </c>
      <c r="P43">
        <f t="shared" ca="1" si="19"/>
        <v>0</v>
      </c>
      <c r="Q43">
        <f t="shared" ca="1" si="20"/>
        <v>0</v>
      </c>
      <c r="S43">
        <f t="shared" ca="1" si="21"/>
        <v>0</v>
      </c>
      <c r="T43">
        <f t="shared" ca="1" si="22"/>
        <v>0</v>
      </c>
      <c r="U43">
        <f t="shared" ca="1" si="23"/>
        <v>1</v>
      </c>
      <c r="V43">
        <f t="shared" ca="1" si="24"/>
        <v>1</v>
      </c>
      <c r="W43">
        <f t="shared" ca="1" si="25"/>
        <v>0</v>
      </c>
    </row>
    <row r="44" spans="2:23" x14ac:dyDescent="0.25">
      <c r="B44">
        <v>40</v>
      </c>
      <c r="C44" t="s">
        <v>47</v>
      </c>
      <c r="D44">
        <f t="shared" ca="1" si="13"/>
        <v>22</v>
      </c>
      <c r="E44">
        <f t="shared" ca="1" si="13"/>
        <v>48</v>
      </c>
      <c r="F44">
        <f t="shared" ca="1" si="13"/>
        <v>96</v>
      </c>
      <c r="G44">
        <f t="shared" ca="1" si="13"/>
        <v>55</v>
      </c>
      <c r="H44">
        <f t="shared" ca="1" si="13"/>
        <v>13</v>
      </c>
      <c r="J44">
        <f t="shared" ca="1" si="14"/>
        <v>234</v>
      </c>
      <c r="K44">
        <f t="shared" ca="1" si="15"/>
        <v>46.8</v>
      </c>
      <c r="M44">
        <f t="shared" ca="1" si="16"/>
        <v>1</v>
      </c>
      <c r="N44">
        <f t="shared" ca="1" si="17"/>
        <v>0</v>
      </c>
      <c r="O44">
        <f t="shared" ca="1" si="18"/>
        <v>0</v>
      </c>
      <c r="P44">
        <f t="shared" ca="1" si="19"/>
        <v>0</v>
      </c>
      <c r="Q44">
        <f t="shared" ca="1" si="20"/>
        <v>1</v>
      </c>
      <c r="S44">
        <f t="shared" ca="1" si="21"/>
        <v>0</v>
      </c>
      <c r="T44">
        <f t="shared" ca="1" si="22"/>
        <v>0</v>
      </c>
      <c r="U44">
        <f t="shared" ca="1" si="23"/>
        <v>1</v>
      </c>
      <c r="V44">
        <f t="shared" ca="1" si="24"/>
        <v>0</v>
      </c>
      <c r="W44">
        <f t="shared" ca="1" si="25"/>
        <v>0</v>
      </c>
    </row>
    <row r="45" spans="2:23" x14ac:dyDescent="0.25">
      <c r="B45">
        <v>41</v>
      </c>
      <c r="C45" t="s">
        <v>48</v>
      </c>
      <c r="D45">
        <f t="shared" ca="1" si="13"/>
        <v>57</v>
      </c>
      <c r="E45">
        <f t="shared" ca="1" si="13"/>
        <v>5</v>
      </c>
      <c r="F45">
        <f t="shared" ca="1" si="13"/>
        <v>49</v>
      </c>
      <c r="G45">
        <f t="shared" ca="1" si="13"/>
        <v>16</v>
      </c>
      <c r="H45">
        <f t="shared" ca="1" si="13"/>
        <v>32</v>
      </c>
      <c r="J45">
        <f t="shared" ca="1" si="14"/>
        <v>159</v>
      </c>
      <c r="K45">
        <f t="shared" ca="1" si="15"/>
        <v>31.8</v>
      </c>
      <c r="M45">
        <f t="shared" ca="1" si="16"/>
        <v>0</v>
      </c>
      <c r="N45">
        <f t="shared" ca="1" si="17"/>
        <v>1</v>
      </c>
      <c r="O45">
        <f t="shared" ca="1" si="18"/>
        <v>0</v>
      </c>
      <c r="P45">
        <f t="shared" ca="1" si="19"/>
        <v>1</v>
      </c>
      <c r="Q45">
        <f t="shared" ca="1" si="20"/>
        <v>1</v>
      </c>
      <c r="S45">
        <f t="shared" ca="1" si="21"/>
        <v>0</v>
      </c>
      <c r="T45">
        <f t="shared" ca="1" si="22"/>
        <v>0</v>
      </c>
      <c r="U45">
        <f t="shared" ca="1" si="23"/>
        <v>0</v>
      </c>
      <c r="V45">
        <f t="shared" ca="1" si="24"/>
        <v>0</v>
      </c>
      <c r="W45">
        <f t="shared" ca="1" si="25"/>
        <v>0</v>
      </c>
    </row>
    <row r="46" spans="2:23" x14ac:dyDescent="0.25">
      <c r="B46">
        <v>42</v>
      </c>
      <c r="C46" t="s">
        <v>49</v>
      </c>
      <c r="D46">
        <f t="shared" ca="1" si="13"/>
        <v>51</v>
      </c>
      <c r="E46">
        <f t="shared" ca="1" si="13"/>
        <v>99</v>
      </c>
      <c r="F46">
        <f t="shared" ca="1" si="13"/>
        <v>1</v>
      </c>
      <c r="G46">
        <f t="shared" ca="1" si="13"/>
        <v>81</v>
      </c>
      <c r="H46">
        <f t="shared" ca="1" si="13"/>
        <v>58</v>
      </c>
      <c r="J46">
        <f t="shared" ca="1" si="14"/>
        <v>290</v>
      </c>
      <c r="K46">
        <f t="shared" ca="1" si="15"/>
        <v>58</v>
      </c>
      <c r="M46">
        <f t="shared" ca="1" si="16"/>
        <v>0</v>
      </c>
      <c r="N46">
        <f t="shared" ca="1" si="17"/>
        <v>0</v>
      </c>
      <c r="O46">
        <f t="shared" ca="1" si="18"/>
        <v>1</v>
      </c>
      <c r="P46">
        <f t="shared" ca="1" si="19"/>
        <v>0</v>
      </c>
      <c r="Q46">
        <f t="shared" ca="1" si="20"/>
        <v>0</v>
      </c>
      <c r="S46">
        <f t="shared" ca="1" si="21"/>
        <v>0</v>
      </c>
      <c r="T46">
        <f t="shared" ca="1" si="22"/>
        <v>1</v>
      </c>
      <c r="U46">
        <f t="shared" ca="1" si="23"/>
        <v>0</v>
      </c>
      <c r="V46">
        <f t="shared" ca="1" si="24"/>
        <v>0</v>
      </c>
      <c r="W46">
        <f t="shared" ca="1" si="25"/>
        <v>0</v>
      </c>
    </row>
    <row r="47" spans="2:23" x14ac:dyDescent="0.25">
      <c r="B47">
        <v>43</v>
      </c>
      <c r="C47" t="s">
        <v>50</v>
      </c>
      <c r="D47">
        <f t="shared" ca="1" si="13"/>
        <v>58</v>
      </c>
      <c r="E47">
        <f t="shared" ca="1" si="13"/>
        <v>29</v>
      </c>
      <c r="F47">
        <f t="shared" ca="1" si="13"/>
        <v>13</v>
      </c>
      <c r="G47">
        <f t="shared" ca="1" si="13"/>
        <v>74</v>
      </c>
      <c r="H47">
        <f t="shared" ca="1" si="13"/>
        <v>63</v>
      </c>
      <c r="J47">
        <f t="shared" ca="1" si="14"/>
        <v>237</v>
      </c>
      <c r="K47">
        <f t="shared" ca="1" si="15"/>
        <v>47.4</v>
      </c>
      <c r="M47">
        <f t="shared" ca="1" si="16"/>
        <v>0</v>
      </c>
      <c r="N47">
        <f t="shared" ca="1" si="17"/>
        <v>1</v>
      </c>
      <c r="O47">
        <f t="shared" ca="1" si="18"/>
        <v>1</v>
      </c>
      <c r="P47">
        <f t="shared" ca="1" si="19"/>
        <v>0</v>
      </c>
      <c r="Q47">
        <f t="shared" ca="1" si="20"/>
        <v>0</v>
      </c>
      <c r="S47">
        <f t="shared" ca="1" si="21"/>
        <v>0</v>
      </c>
      <c r="T47">
        <f t="shared" ca="1" si="22"/>
        <v>0</v>
      </c>
      <c r="U47">
        <f t="shared" ca="1" si="23"/>
        <v>0</v>
      </c>
      <c r="V47">
        <f t="shared" ca="1" si="24"/>
        <v>0</v>
      </c>
      <c r="W47">
        <f t="shared" ca="1" si="25"/>
        <v>0</v>
      </c>
    </row>
    <row r="48" spans="2:23" x14ac:dyDescent="0.25">
      <c r="B48">
        <v>44</v>
      </c>
      <c r="C48" t="s">
        <v>51</v>
      </c>
      <c r="D48">
        <f t="shared" ca="1" si="13"/>
        <v>4</v>
      </c>
      <c r="E48">
        <f t="shared" ca="1" si="13"/>
        <v>23</v>
      </c>
      <c r="F48">
        <f t="shared" ca="1" si="13"/>
        <v>22</v>
      </c>
      <c r="G48">
        <f t="shared" ca="1" si="13"/>
        <v>3</v>
      </c>
      <c r="H48">
        <f t="shared" ca="1" si="13"/>
        <v>20</v>
      </c>
      <c r="J48">
        <f t="shared" ca="1" si="14"/>
        <v>72</v>
      </c>
      <c r="K48">
        <f t="shared" ca="1" si="15"/>
        <v>14.4</v>
      </c>
      <c r="M48">
        <f t="shared" ca="1" si="16"/>
        <v>1</v>
      </c>
      <c r="N48">
        <f t="shared" ca="1" si="17"/>
        <v>1</v>
      </c>
      <c r="O48">
        <f t="shared" ca="1" si="18"/>
        <v>1</v>
      </c>
      <c r="P48">
        <f t="shared" ca="1" si="19"/>
        <v>1</v>
      </c>
      <c r="Q48">
        <f t="shared" ca="1" si="20"/>
        <v>1</v>
      </c>
      <c r="S48">
        <f t="shared" ca="1" si="21"/>
        <v>0</v>
      </c>
      <c r="T48">
        <f t="shared" ca="1" si="22"/>
        <v>0</v>
      </c>
      <c r="U48">
        <f t="shared" ca="1" si="23"/>
        <v>0</v>
      </c>
      <c r="V48">
        <f t="shared" ca="1" si="24"/>
        <v>0</v>
      </c>
      <c r="W48">
        <f t="shared" ca="1" si="25"/>
        <v>0</v>
      </c>
    </row>
    <row r="49" spans="2:23" x14ac:dyDescent="0.25">
      <c r="B49">
        <v>45</v>
      </c>
      <c r="C49" t="s">
        <v>52</v>
      </c>
      <c r="D49">
        <f t="shared" ca="1" si="13"/>
        <v>10</v>
      </c>
      <c r="E49">
        <f t="shared" ca="1" si="13"/>
        <v>72</v>
      </c>
      <c r="F49">
        <f t="shared" ca="1" si="13"/>
        <v>44</v>
      </c>
      <c r="G49">
        <f t="shared" ca="1" si="13"/>
        <v>83</v>
      </c>
      <c r="H49">
        <f t="shared" ca="1" si="13"/>
        <v>58</v>
      </c>
      <c r="J49">
        <f t="shared" ca="1" si="14"/>
        <v>267</v>
      </c>
      <c r="K49">
        <f t="shared" ca="1" si="15"/>
        <v>53.4</v>
      </c>
      <c r="M49">
        <f t="shared" ca="1" si="16"/>
        <v>1</v>
      </c>
      <c r="N49">
        <f t="shared" ca="1" si="17"/>
        <v>0</v>
      </c>
      <c r="O49">
        <f t="shared" ca="1" si="18"/>
        <v>0</v>
      </c>
      <c r="P49">
        <f t="shared" ca="1" si="19"/>
        <v>0</v>
      </c>
      <c r="Q49">
        <f t="shared" ca="1" si="20"/>
        <v>0</v>
      </c>
      <c r="S49">
        <f t="shared" ca="1" si="21"/>
        <v>0</v>
      </c>
      <c r="T49">
        <f t="shared" ca="1" si="22"/>
        <v>0</v>
      </c>
      <c r="U49">
        <f t="shared" ca="1" si="23"/>
        <v>0</v>
      </c>
      <c r="V49">
        <f t="shared" ca="1" si="24"/>
        <v>0</v>
      </c>
      <c r="W49">
        <f t="shared" ca="1" si="25"/>
        <v>0</v>
      </c>
    </row>
    <row r="50" spans="2:23" x14ac:dyDescent="0.25">
      <c r="B50">
        <v>46</v>
      </c>
      <c r="C50" t="s">
        <v>53</v>
      </c>
      <c r="D50">
        <f t="shared" ca="1" si="13"/>
        <v>21</v>
      </c>
      <c r="E50">
        <f t="shared" ca="1" si="13"/>
        <v>21</v>
      </c>
      <c r="F50">
        <f t="shared" ca="1" si="13"/>
        <v>3</v>
      </c>
      <c r="G50">
        <f t="shared" ca="1" si="13"/>
        <v>96</v>
      </c>
      <c r="H50">
        <f t="shared" ca="1" si="13"/>
        <v>12</v>
      </c>
      <c r="J50">
        <f t="shared" ca="1" si="14"/>
        <v>153</v>
      </c>
      <c r="K50">
        <f t="shared" ca="1" si="15"/>
        <v>30.6</v>
      </c>
      <c r="M50">
        <f t="shared" ca="1" si="16"/>
        <v>1</v>
      </c>
      <c r="N50">
        <f t="shared" ca="1" si="17"/>
        <v>1</v>
      </c>
      <c r="O50">
        <f t="shared" ca="1" si="18"/>
        <v>1</v>
      </c>
      <c r="P50">
        <f t="shared" ca="1" si="19"/>
        <v>0</v>
      </c>
      <c r="Q50">
        <f t="shared" ca="1" si="20"/>
        <v>1</v>
      </c>
      <c r="S50">
        <f t="shared" ca="1" si="21"/>
        <v>0</v>
      </c>
      <c r="T50">
        <f t="shared" ca="1" si="22"/>
        <v>0</v>
      </c>
      <c r="U50">
        <f t="shared" ca="1" si="23"/>
        <v>0</v>
      </c>
      <c r="V50">
        <f t="shared" ca="1" si="24"/>
        <v>1</v>
      </c>
      <c r="W50">
        <f t="shared" ca="1" si="25"/>
        <v>0</v>
      </c>
    </row>
    <row r="51" spans="2:23" x14ac:dyDescent="0.25">
      <c r="B51">
        <v>47</v>
      </c>
      <c r="C51" t="s">
        <v>54</v>
      </c>
      <c r="D51">
        <f t="shared" ca="1" si="13"/>
        <v>8</v>
      </c>
      <c r="E51">
        <f t="shared" ca="1" si="13"/>
        <v>99</v>
      </c>
      <c r="F51">
        <f t="shared" ca="1" si="13"/>
        <v>37</v>
      </c>
      <c r="G51">
        <f t="shared" ca="1" si="13"/>
        <v>79</v>
      </c>
      <c r="H51">
        <f t="shared" ca="1" si="13"/>
        <v>69</v>
      </c>
      <c r="J51">
        <f t="shared" ca="1" si="14"/>
        <v>292</v>
      </c>
      <c r="K51">
        <f t="shared" ca="1" si="15"/>
        <v>58.4</v>
      </c>
      <c r="M51">
        <f t="shared" ca="1" si="16"/>
        <v>1</v>
      </c>
      <c r="N51">
        <f t="shared" ca="1" si="17"/>
        <v>0</v>
      </c>
      <c r="O51">
        <f t="shared" ca="1" si="18"/>
        <v>1</v>
      </c>
      <c r="P51">
        <f t="shared" ca="1" si="19"/>
        <v>0</v>
      </c>
      <c r="Q51">
        <f t="shared" ca="1" si="20"/>
        <v>0</v>
      </c>
      <c r="S51">
        <f t="shared" ca="1" si="21"/>
        <v>0</v>
      </c>
      <c r="T51">
        <f t="shared" ca="1" si="22"/>
        <v>1</v>
      </c>
      <c r="U51">
        <f t="shared" ca="1" si="23"/>
        <v>0</v>
      </c>
      <c r="V51">
        <f t="shared" ca="1" si="24"/>
        <v>0</v>
      </c>
      <c r="W51">
        <f t="shared" ca="1" si="25"/>
        <v>0</v>
      </c>
    </row>
    <row r="52" spans="2:23" x14ac:dyDescent="0.25">
      <c r="B52">
        <v>48</v>
      </c>
      <c r="C52" t="s">
        <v>55</v>
      </c>
      <c r="D52">
        <f t="shared" ca="1" si="13"/>
        <v>94</v>
      </c>
      <c r="E52">
        <f t="shared" ca="1" si="13"/>
        <v>58</v>
      </c>
      <c r="F52">
        <f t="shared" ca="1" si="13"/>
        <v>68</v>
      </c>
      <c r="G52">
        <f t="shared" ca="1" si="13"/>
        <v>97</v>
      </c>
      <c r="H52">
        <f t="shared" ca="1" si="13"/>
        <v>15</v>
      </c>
      <c r="J52">
        <f t="shared" ca="1" si="14"/>
        <v>332</v>
      </c>
      <c r="K52">
        <f t="shared" ca="1" si="15"/>
        <v>66.400000000000006</v>
      </c>
      <c r="M52">
        <f t="shared" ca="1" si="16"/>
        <v>0</v>
      </c>
      <c r="N52">
        <f t="shared" ca="1" si="17"/>
        <v>0</v>
      </c>
      <c r="O52">
        <f t="shared" ca="1" si="18"/>
        <v>0</v>
      </c>
      <c r="P52">
        <f t="shared" ca="1" si="19"/>
        <v>0</v>
      </c>
      <c r="Q52">
        <f t="shared" ca="1" si="20"/>
        <v>1</v>
      </c>
      <c r="S52">
        <f t="shared" ca="1" si="21"/>
        <v>1</v>
      </c>
      <c r="T52">
        <f t="shared" ca="1" si="22"/>
        <v>0</v>
      </c>
      <c r="U52">
        <f t="shared" ca="1" si="23"/>
        <v>0</v>
      </c>
      <c r="V52">
        <f t="shared" ca="1" si="24"/>
        <v>1</v>
      </c>
      <c r="W52">
        <f t="shared" ca="1" si="25"/>
        <v>0</v>
      </c>
    </row>
    <row r="53" spans="2:23" x14ac:dyDescent="0.25">
      <c r="B53">
        <v>49</v>
      </c>
      <c r="C53" t="s">
        <v>56</v>
      </c>
      <c r="D53">
        <f t="shared" ca="1" si="13"/>
        <v>23</v>
      </c>
      <c r="E53">
        <f t="shared" ca="1" si="13"/>
        <v>28</v>
      </c>
      <c r="F53">
        <f t="shared" ca="1" si="13"/>
        <v>62</v>
      </c>
      <c r="G53">
        <f t="shared" ca="1" si="13"/>
        <v>45</v>
      </c>
      <c r="H53">
        <f t="shared" ca="1" si="13"/>
        <v>87</v>
      </c>
      <c r="J53">
        <f t="shared" ca="1" si="14"/>
        <v>245</v>
      </c>
      <c r="K53">
        <f t="shared" ca="1" si="15"/>
        <v>49</v>
      </c>
      <c r="M53">
        <f t="shared" ca="1" si="16"/>
        <v>1</v>
      </c>
      <c r="N53">
        <f t="shared" ca="1" si="17"/>
        <v>1</v>
      </c>
      <c r="O53">
        <f t="shared" ca="1" si="18"/>
        <v>0</v>
      </c>
      <c r="P53">
        <f t="shared" ca="1" si="19"/>
        <v>0</v>
      </c>
      <c r="Q53">
        <f t="shared" ca="1" si="20"/>
        <v>0</v>
      </c>
      <c r="S53">
        <f t="shared" ca="1" si="21"/>
        <v>0</v>
      </c>
      <c r="T53">
        <f t="shared" ca="1" si="22"/>
        <v>0</v>
      </c>
      <c r="U53">
        <f t="shared" ca="1" si="23"/>
        <v>0</v>
      </c>
      <c r="V53">
        <f t="shared" ca="1" si="24"/>
        <v>0</v>
      </c>
      <c r="W53">
        <f t="shared" ca="1" si="25"/>
        <v>1</v>
      </c>
    </row>
    <row r="54" spans="2:23" x14ac:dyDescent="0.25">
      <c r="B54">
        <v>50</v>
      </c>
      <c r="C54" t="s">
        <v>57</v>
      </c>
      <c r="D54">
        <f t="shared" ca="1" si="13"/>
        <v>61</v>
      </c>
      <c r="E54">
        <f t="shared" ca="1" si="13"/>
        <v>8</v>
      </c>
      <c r="F54">
        <f t="shared" ca="1" si="13"/>
        <v>35</v>
      </c>
      <c r="G54">
        <f t="shared" ca="1" si="13"/>
        <v>100</v>
      </c>
      <c r="H54">
        <f t="shared" ca="1" si="13"/>
        <v>1</v>
      </c>
      <c r="J54">
        <f t="shared" ca="1" si="14"/>
        <v>205</v>
      </c>
      <c r="K54">
        <f t="shared" ca="1" si="15"/>
        <v>41</v>
      </c>
      <c r="M54">
        <f t="shared" ca="1" si="16"/>
        <v>0</v>
      </c>
      <c r="N54">
        <f t="shared" ca="1" si="17"/>
        <v>1</v>
      </c>
      <c r="O54">
        <f t="shared" ca="1" si="18"/>
        <v>1</v>
      </c>
      <c r="P54">
        <f t="shared" ca="1" si="19"/>
        <v>0</v>
      </c>
      <c r="Q54">
        <f t="shared" ca="1" si="20"/>
        <v>1</v>
      </c>
      <c r="S54">
        <f t="shared" ca="1" si="21"/>
        <v>0</v>
      </c>
      <c r="T54">
        <f t="shared" ca="1" si="22"/>
        <v>0</v>
      </c>
      <c r="U54">
        <f t="shared" ca="1" si="23"/>
        <v>0</v>
      </c>
      <c r="V54">
        <f t="shared" ca="1" si="24"/>
        <v>1</v>
      </c>
      <c r="W54">
        <f t="shared" ca="1" si="25"/>
        <v>0</v>
      </c>
    </row>
    <row r="55" spans="2:23" x14ac:dyDescent="0.25">
      <c r="C55" t="s">
        <v>59</v>
      </c>
      <c r="D55">
        <f ca="1">AVERAGE(D5:D54)</f>
        <v>47.92</v>
      </c>
      <c r="E55">
        <f ca="1">AVERAGE(E5:E54)</f>
        <v>53.46</v>
      </c>
      <c r="F55">
        <f ca="1">AVERAGE(F5:F54)</f>
        <v>47.5</v>
      </c>
      <c r="G55">
        <f ca="1">AVERAGE(G5:G54)</f>
        <v>51.84</v>
      </c>
      <c r="H55">
        <f ca="1">AVERAGE(H5:H54)</f>
        <v>49.28</v>
      </c>
      <c r="L55" s="2" t="s">
        <v>62</v>
      </c>
      <c r="M55" s="2">
        <f ca="1">SUM(M5:M54)</f>
        <v>18</v>
      </c>
      <c r="N55" s="2">
        <f t="shared" ref="N55:Q55" ca="1" si="26">SUM(N5:N54)</f>
        <v>19</v>
      </c>
      <c r="O55" s="2">
        <f t="shared" ca="1" si="26"/>
        <v>19</v>
      </c>
      <c r="P55" s="2">
        <f t="shared" ca="1" si="26"/>
        <v>19</v>
      </c>
      <c r="Q55" s="2">
        <f t="shared" ca="1" si="26"/>
        <v>20</v>
      </c>
      <c r="R55" s="2"/>
      <c r="S55" s="2">
        <f ca="1">SUM(S5:S54)</f>
        <v>2</v>
      </c>
      <c r="T55" s="2">
        <f t="shared" ref="T55:W55" ca="1" si="27">SUM(T5:T54)</f>
        <v>8</v>
      </c>
      <c r="U55" s="2">
        <f t="shared" ca="1" si="27"/>
        <v>7</v>
      </c>
      <c r="V55" s="2">
        <f t="shared" ca="1" si="27"/>
        <v>9</v>
      </c>
      <c r="W55" s="2">
        <f t="shared" ca="1" si="27"/>
        <v>7</v>
      </c>
    </row>
    <row r="56" spans="2:23" x14ac:dyDescent="0.25">
      <c r="B56" t="s">
        <v>60</v>
      </c>
      <c r="D56" s="3">
        <f ca="1">STDEV(D5:D54)</f>
        <v>26.777876948659522</v>
      </c>
      <c r="E56">
        <f ca="1">STDEV(E5:E54)</f>
        <v>27.662846224213624</v>
      </c>
      <c r="F56">
        <f ca="1">STDEV(F5:F54)</f>
        <v>27.89356593209558</v>
      </c>
      <c r="G56">
        <f ca="1">STDEV(G5:G54)</f>
        <v>30.425123882497275</v>
      </c>
      <c r="H56">
        <f ca="1">STDEV(H5:H54)</f>
        <v>27.942389712713243</v>
      </c>
    </row>
    <row r="58" spans="2:23" x14ac:dyDescent="0.25">
      <c r="B58" s="2" t="s">
        <v>0</v>
      </c>
      <c r="C58" s="2" t="s">
        <v>1</v>
      </c>
      <c r="D58" s="2" t="s">
        <v>2</v>
      </c>
      <c r="E58" s="2"/>
      <c r="F58" s="2"/>
      <c r="G58" s="2"/>
      <c r="H58" s="2"/>
    </row>
    <row r="59" spans="2:23" ht="15.75" x14ac:dyDescent="0.25">
      <c r="B59" s="2"/>
      <c r="C59" s="2"/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J59" s="1" t="s">
        <v>74</v>
      </c>
      <c r="K59" s="1" t="s">
        <v>64</v>
      </c>
    </row>
    <row r="60" spans="2:23" ht="15.75" x14ac:dyDescent="0.25">
      <c r="B60" s="2">
        <v>1</v>
      </c>
      <c r="C60" s="2" t="s">
        <v>8</v>
      </c>
      <c r="D60">
        <f t="shared" ref="D60:H69" ca="1" si="28">VLOOKUP(D5,$P$62:$R$69,3,TRUE)</f>
        <v>4</v>
      </c>
      <c r="E60">
        <f t="shared" ca="1" si="28"/>
        <v>7</v>
      </c>
      <c r="F60">
        <f t="shared" ca="1" si="28"/>
        <v>0</v>
      </c>
      <c r="G60">
        <f t="shared" ca="1" si="28"/>
        <v>5</v>
      </c>
      <c r="H60">
        <f t="shared" ca="1" si="28"/>
        <v>6</v>
      </c>
      <c r="J60" s="1">
        <f t="shared" ref="J60:J91" ca="1" si="29">(3*(SUM(D60:H60))/15)</f>
        <v>4.4000000000000004</v>
      </c>
      <c r="K60" s="1" t="str">
        <f t="shared" ref="K60:K91" ca="1" si="30">VLOOKUP(J60,$R$62:$S$69,2,TRUE)</f>
        <v>R</v>
      </c>
    </row>
    <row r="61" spans="2:23" ht="15.75" x14ac:dyDescent="0.25">
      <c r="B61" s="2">
        <v>2</v>
      </c>
      <c r="C61" s="2" t="s">
        <v>27</v>
      </c>
      <c r="D61">
        <f t="shared" ca="1" si="28"/>
        <v>5</v>
      </c>
      <c r="E61">
        <f t="shared" ca="1" si="28"/>
        <v>7</v>
      </c>
      <c r="F61">
        <f t="shared" ca="1" si="28"/>
        <v>0</v>
      </c>
      <c r="G61">
        <f t="shared" ca="1" si="28"/>
        <v>0</v>
      </c>
      <c r="H61">
        <f t="shared" ca="1" si="28"/>
        <v>5</v>
      </c>
      <c r="J61" s="1">
        <f t="shared" ca="1" si="29"/>
        <v>3.4</v>
      </c>
      <c r="K61" s="1" t="str">
        <f t="shared" ca="1" si="30"/>
        <v>F</v>
      </c>
      <c r="P61" t="s">
        <v>65</v>
      </c>
    </row>
    <row r="62" spans="2:23" ht="15.75" x14ac:dyDescent="0.25">
      <c r="B62" s="2">
        <v>3</v>
      </c>
      <c r="C62" s="2" t="s">
        <v>9</v>
      </c>
      <c r="D62">
        <f t="shared" ca="1" si="28"/>
        <v>9</v>
      </c>
      <c r="E62">
        <f t="shared" ca="1" si="28"/>
        <v>9</v>
      </c>
      <c r="F62">
        <f t="shared" ca="1" si="28"/>
        <v>0</v>
      </c>
      <c r="G62">
        <f t="shared" ca="1" si="28"/>
        <v>9</v>
      </c>
      <c r="H62">
        <f t="shared" ca="1" si="28"/>
        <v>6</v>
      </c>
      <c r="J62" s="1">
        <f t="shared" ca="1" si="29"/>
        <v>6.6</v>
      </c>
      <c r="K62" s="1" t="str">
        <f t="shared" ca="1" si="30"/>
        <v>D</v>
      </c>
      <c r="P62">
        <v>0</v>
      </c>
      <c r="Q62" t="s">
        <v>66</v>
      </c>
      <c r="R62">
        <v>0</v>
      </c>
      <c r="S62" t="s">
        <v>66</v>
      </c>
    </row>
    <row r="63" spans="2:23" ht="15.75" x14ac:dyDescent="0.25">
      <c r="B63" s="2">
        <v>4</v>
      </c>
      <c r="C63" s="2" t="s">
        <v>10</v>
      </c>
      <c r="D63">
        <f t="shared" ca="1" si="28"/>
        <v>7</v>
      </c>
      <c r="E63">
        <f t="shared" ca="1" si="28"/>
        <v>0</v>
      </c>
      <c r="F63">
        <f t="shared" ca="1" si="28"/>
        <v>0</v>
      </c>
      <c r="G63">
        <f t="shared" ca="1" si="28"/>
        <v>0</v>
      </c>
      <c r="H63">
        <f t="shared" ca="1" si="28"/>
        <v>5</v>
      </c>
      <c r="J63" s="1">
        <f t="shared" ca="1" si="29"/>
        <v>2.4</v>
      </c>
      <c r="K63" s="1" t="str">
        <f t="shared" ca="1" si="30"/>
        <v>F</v>
      </c>
      <c r="P63">
        <v>35</v>
      </c>
      <c r="Q63" t="s">
        <v>67</v>
      </c>
      <c r="R63">
        <v>4</v>
      </c>
      <c r="S63" t="s">
        <v>67</v>
      </c>
    </row>
    <row r="64" spans="2:23" ht="15.75" x14ac:dyDescent="0.25">
      <c r="B64" s="2">
        <v>5</v>
      </c>
      <c r="C64" s="2" t="s">
        <v>11</v>
      </c>
      <c r="D64">
        <f t="shared" ca="1" si="28"/>
        <v>9</v>
      </c>
      <c r="E64">
        <f t="shared" ca="1" si="28"/>
        <v>8</v>
      </c>
      <c r="F64">
        <f t="shared" ca="1" si="28"/>
        <v>4</v>
      </c>
      <c r="G64">
        <f t="shared" ca="1" si="28"/>
        <v>8</v>
      </c>
      <c r="H64">
        <f t="shared" ca="1" si="28"/>
        <v>7</v>
      </c>
      <c r="J64" s="1">
        <f t="shared" ca="1" si="29"/>
        <v>7.2</v>
      </c>
      <c r="K64" s="1" t="str">
        <f t="shared" ca="1" si="30"/>
        <v>C</v>
      </c>
      <c r="P64">
        <v>40</v>
      </c>
      <c r="Q64" t="s">
        <v>68</v>
      </c>
      <c r="R64">
        <v>5</v>
      </c>
      <c r="S64" t="s">
        <v>68</v>
      </c>
    </row>
    <row r="65" spans="2:19" ht="15.75" x14ac:dyDescent="0.25">
      <c r="B65" s="2">
        <v>6</v>
      </c>
      <c r="C65" s="2" t="s">
        <v>12</v>
      </c>
      <c r="D65">
        <f t="shared" ca="1" si="28"/>
        <v>8</v>
      </c>
      <c r="E65">
        <f t="shared" ca="1" si="28"/>
        <v>7</v>
      </c>
      <c r="F65">
        <f t="shared" ca="1" si="28"/>
        <v>6</v>
      </c>
      <c r="G65">
        <f t="shared" ca="1" si="28"/>
        <v>0</v>
      </c>
      <c r="H65">
        <f t="shared" ca="1" si="28"/>
        <v>0</v>
      </c>
      <c r="J65" s="1">
        <f t="shared" ca="1" si="29"/>
        <v>4.2</v>
      </c>
      <c r="K65" s="1" t="str">
        <f t="shared" ca="1" si="30"/>
        <v>R</v>
      </c>
      <c r="P65">
        <v>50</v>
      </c>
      <c r="Q65" t="s">
        <v>69</v>
      </c>
      <c r="R65">
        <v>6</v>
      </c>
      <c r="S65" t="s">
        <v>69</v>
      </c>
    </row>
    <row r="66" spans="2:19" ht="15.75" x14ac:dyDescent="0.25">
      <c r="B66" s="2">
        <v>7</v>
      </c>
      <c r="C66" s="2" t="s">
        <v>13</v>
      </c>
      <c r="D66">
        <f t="shared" ca="1" si="28"/>
        <v>8</v>
      </c>
      <c r="E66">
        <f t="shared" ca="1" si="28"/>
        <v>10</v>
      </c>
      <c r="F66">
        <f t="shared" ca="1" si="28"/>
        <v>4</v>
      </c>
      <c r="G66">
        <f t="shared" ca="1" si="28"/>
        <v>0</v>
      </c>
      <c r="H66">
        <f t="shared" ca="1" si="28"/>
        <v>5</v>
      </c>
      <c r="J66" s="1">
        <f t="shared" ca="1" si="29"/>
        <v>5.4</v>
      </c>
      <c r="K66" s="1" t="str">
        <f t="shared" ca="1" si="30"/>
        <v>E</v>
      </c>
      <c r="P66">
        <v>60</v>
      </c>
      <c r="Q66" t="s">
        <v>70</v>
      </c>
      <c r="R66">
        <v>7</v>
      </c>
      <c r="S66" t="s">
        <v>70</v>
      </c>
    </row>
    <row r="67" spans="2:19" ht="15.75" x14ac:dyDescent="0.25">
      <c r="B67" s="2">
        <v>8</v>
      </c>
      <c r="C67" s="2" t="s">
        <v>14</v>
      </c>
      <c r="D67">
        <f t="shared" ca="1" si="28"/>
        <v>6</v>
      </c>
      <c r="E67">
        <f t="shared" ca="1" si="28"/>
        <v>6</v>
      </c>
      <c r="F67">
        <f t="shared" ca="1" si="28"/>
        <v>7</v>
      </c>
      <c r="G67">
        <f t="shared" ca="1" si="28"/>
        <v>0</v>
      </c>
      <c r="H67">
        <f t="shared" ca="1" si="28"/>
        <v>4</v>
      </c>
      <c r="J67" s="1">
        <f t="shared" ca="1" si="29"/>
        <v>4.5999999999999996</v>
      </c>
      <c r="K67" s="1" t="str">
        <f t="shared" ca="1" si="30"/>
        <v>R</v>
      </c>
      <c r="P67">
        <v>70</v>
      </c>
      <c r="Q67" t="s">
        <v>71</v>
      </c>
      <c r="R67">
        <v>8</v>
      </c>
      <c r="S67" t="s">
        <v>71</v>
      </c>
    </row>
    <row r="68" spans="2:19" ht="15.75" x14ac:dyDescent="0.25">
      <c r="B68" s="2">
        <v>9</v>
      </c>
      <c r="C68" s="2" t="s">
        <v>15</v>
      </c>
      <c r="D68">
        <f t="shared" ca="1" si="28"/>
        <v>9</v>
      </c>
      <c r="E68">
        <f t="shared" ca="1" si="28"/>
        <v>7</v>
      </c>
      <c r="F68">
        <f t="shared" ca="1" si="28"/>
        <v>5</v>
      </c>
      <c r="G68">
        <f t="shared" ca="1" si="28"/>
        <v>9</v>
      </c>
      <c r="H68">
        <f t="shared" ca="1" si="28"/>
        <v>0</v>
      </c>
      <c r="J68" s="1">
        <f t="shared" ca="1" si="29"/>
        <v>6</v>
      </c>
      <c r="K68" s="1" t="str">
        <f t="shared" ca="1" si="30"/>
        <v>D</v>
      </c>
      <c r="P68">
        <v>80</v>
      </c>
      <c r="Q68" t="s">
        <v>72</v>
      </c>
      <c r="R68">
        <v>9</v>
      </c>
      <c r="S68" t="s">
        <v>72</v>
      </c>
    </row>
    <row r="69" spans="2:19" ht="15.75" x14ac:dyDescent="0.25">
      <c r="B69" s="2">
        <v>10</v>
      </c>
      <c r="C69" s="2" t="s">
        <v>16</v>
      </c>
      <c r="D69">
        <f t="shared" ca="1" si="28"/>
        <v>10</v>
      </c>
      <c r="E69">
        <f t="shared" ca="1" si="28"/>
        <v>0</v>
      </c>
      <c r="F69">
        <f t="shared" ca="1" si="28"/>
        <v>9</v>
      </c>
      <c r="G69">
        <f t="shared" ca="1" si="28"/>
        <v>6</v>
      </c>
      <c r="H69">
        <f t="shared" ca="1" si="28"/>
        <v>5</v>
      </c>
      <c r="J69" s="1">
        <f t="shared" ca="1" si="29"/>
        <v>6</v>
      </c>
      <c r="K69" s="1" t="str">
        <f t="shared" ca="1" si="30"/>
        <v>D</v>
      </c>
      <c r="P69">
        <v>90</v>
      </c>
      <c r="Q69" t="s">
        <v>73</v>
      </c>
      <c r="R69">
        <v>10</v>
      </c>
      <c r="S69" t="s">
        <v>73</v>
      </c>
    </row>
    <row r="70" spans="2:19" ht="15.75" x14ac:dyDescent="0.25">
      <c r="B70" s="2">
        <v>11</v>
      </c>
      <c r="C70" s="2" t="s">
        <v>17</v>
      </c>
      <c r="D70">
        <f t="shared" ref="D70:H79" ca="1" si="31">VLOOKUP(D15,$P$62:$R$69,3,TRUE)</f>
        <v>8</v>
      </c>
      <c r="E70">
        <f t="shared" ca="1" si="31"/>
        <v>5</v>
      </c>
      <c r="F70">
        <f t="shared" ca="1" si="31"/>
        <v>5</v>
      </c>
      <c r="G70">
        <f t="shared" ca="1" si="31"/>
        <v>0</v>
      </c>
      <c r="H70">
        <f t="shared" ca="1" si="31"/>
        <v>6</v>
      </c>
      <c r="J70" s="1">
        <f t="shared" ca="1" si="29"/>
        <v>4.8</v>
      </c>
      <c r="K70" s="1" t="str">
        <f t="shared" ca="1" si="30"/>
        <v>R</v>
      </c>
    </row>
    <row r="71" spans="2:19" ht="15.75" x14ac:dyDescent="0.25">
      <c r="B71" s="2">
        <v>12</v>
      </c>
      <c r="C71" s="2" t="s">
        <v>18</v>
      </c>
      <c r="D71">
        <f t="shared" ca="1" si="31"/>
        <v>8</v>
      </c>
      <c r="E71">
        <f t="shared" ca="1" si="31"/>
        <v>0</v>
      </c>
      <c r="F71">
        <f t="shared" ca="1" si="31"/>
        <v>10</v>
      </c>
      <c r="G71">
        <f t="shared" ca="1" si="31"/>
        <v>0</v>
      </c>
      <c r="H71">
        <f t="shared" ca="1" si="31"/>
        <v>7</v>
      </c>
      <c r="J71" s="1">
        <f t="shared" ca="1" si="29"/>
        <v>5</v>
      </c>
      <c r="K71" s="1" t="str">
        <f t="shared" ca="1" si="30"/>
        <v>E</v>
      </c>
      <c r="O71" t="s">
        <v>171</v>
      </c>
      <c r="P71" t="s">
        <v>170</v>
      </c>
    </row>
    <row r="72" spans="2:19" ht="15.75" x14ac:dyDescent="0.25">
      <c r="B72" s="2">
        <v>13</v>
      </c>
      <c r="C72" s="2" t="s">
        <v>19</v>
      </c>
      <c r="D72">
        <f t="shared" ca="1" si="31"/>
        <v>5</v>
      </c>
      <c r="E72">
        <f t="shared" ca="1" si="31"/>
        <v>9</v>
      </c>
      <c r="F72">
        <f t="shared" ca="1" si="31"/>
        <v>6</v>
      </c>
      <c r="G72">
        <f t="shared" ca="1" si="31"/>
        <v>9</v>
      </c>
      <c r="H72">
        <f t="shared" ca="1" si="31"/>
        <v>10</v>
      </c>
      <c r="J72" s="1">
        <f t="shared" ca="1" si="29"/>
        <v>7.8</v>
      </c>
      <c r="K72" s="1" t="str">
        <f t="shared" ca="1" si="30"/>
        <v>C</v>
      </c>
      <c r="O72">
        <v>0</v>
      </c>
      <c r="P72">
        <f ca="1">FREQUENCY(J60:J109,O72:O77)</f>
        <v>1</v>
      </c>
    </row>
    <row r="73" spans="2:19" ht="15.75" x14ac:dyDescent="0.25">
      <c r="B73" s="2">
        <v>14</v>
      </c>
      <c r="C73" s="2" t="s">
        <v>20</v>
      </c>
      <c r="D73">
        <f t="shared" ca="1" si="31"/>
        <v>6</v>
      </c>
      <c r="E73">
        <f t="shared" ca="1" si="31"/>
        <v>9</v>
      </c>
      <c r="F73">
        <f t="shared" ca="1" si="31"/>
        <v>0</v>
      </c>
      <c r="G73">
        <f t="shared" ca="1" si="31"/>
        <v>7</v>
      </c>
      <c r="H73">
        <f t="shared" ca="1" si="31"/>
        <v>0</v>
      </c>
      <c r="J73" s="1">
        <f t="shared" ca="1" si="29"/>
        <v>4.4000000000000004</v>
      </c>
      <c r="K73" s="1" t="str">
        <f t="shared" ca="1" si="30"/>
        <v>R</v>
      </c>
      <c r="O73">
        <f>O72+2</f>
        <v>2</v>
      </c>
      <c r="P73">
        <f ca="1">FREQUENCY(J61:J111,O73:O78)</f>
        <v>3</v>
      </c>
    </row>
    <row r="74" spans="2:19" ht="15.75" x14ac:dyDescent="0.25">
      <c r="B74" s="2">
        <v>15</v>
      </c>
      <c r="C74" s="2" t="s">
        <v>21</v>
      </c>
      <c r="D74">
        <f t="shared" ca="1" si="31"/>
        <v>6</v>
      </c>
      <c r="E74">
        <f t="shared" ca="1" si="31"/>
        <v>6</v>
      </c>
      <c r="F74">
        <f t="shared" ca="1" si="31"/>
        <v>0</v>
      </c>
      <c r="G74">
        <f t="shared" ca="1" si="31"/>
        <v>7</v>
      </c>
      <c r="H74">
        <f t="shared" ca="1" si="31"/>
        <v>9</v>
      </c>
      <c r="J74" s="1">
        <f t="shared" ca="1" si="29"/>
        <v>5.6</v>
      </c>
      <c r="K74" s="1" t="str">
        <f t="shared" ca="1" si="30"/>
        <v>E</v>
      </c>
      <c r="O74">
        <f t="shared" ref="O74:O77" si="32">O73+2</f>
        <v>4</v>
      </c>
      <c r="P74">
        <f ca="1">FREQUENCY(J62:J112,O74:O79)</f>
        <v>12</v>
      </c>
    </row>
    <row r="75" spans="2:19" ht="15.75" x14ac:dyDescent="0.25">
      <c r="B75" s="2">
        <v>16</v>
      </c>
      <c r="C75" s="2" t="s">
        <v>22</v>
      </c>
      <c r="D75">
        <f t="shared" ca="1" si="31"/>
        <v>8</v>
      </c>
      <c r="E75">
        <f t="shared" ca="1" si="31"/>
        <v>0</v>
      </c>
      <c r="F75">
        <f t="shared" ca="1" si="31"/>
        <v>5</v>
      </c>
      <c r="G75">
        <f t="shared" ca="1" si="31"/>
        <v>6</v>
      </c>
      <c r="H75">
        <f t="shared" ca="1" si="31"/>
        <v>0</v>
      </c>
      <c r="J75" s="1">
        <f t="shared" ca="1" si="29"/>
        <v>3.8</v>
      </c>
      <c r="K75" s="1" t="str">
        <f t="shared" ca="1" si="30"/>
        <v>F</v>
      </c>
      <c r="O75">
        <f t="shared" si="32"/>
        <v>6</v>
      </c>
      <c r="P75">
        <f ca="1">FREQUENCY(J63:J113,O75:O80)</f>
        <v>35</v>
      </c>
    </row>
    <row r="76" spans="2:19" ht="15.75" x14ac:dyDescent="0.25">
      <c r="B76" s="2">
        <v>17</v>
      </c>
      <c r="C76" s="2" t="s">
        <v>23</v>
      </c>
      <c r="D76">
        <f t="shared" ca="1" si="31"/>
        <v>7</v>
      </c>
      <c r="E76">
        <f t="shared" ca="1" si="31"/>
        <v>9</v>
      </c>
      <c r="F76">
        <f t="shared" ca="1" si="31"/>
        <v>6</v>
      </c>
      <c r="G76">
        <f t="shared" ca="1" si="31"/>
        <v>4</v>
      </c>
      <c r="H76">
        <f t="shared" ca="1" si="31"/>
        <v>6</v>
      </c>
      <c r="J76" s="1">
        <f t="shared" ca="1" si="29"/>
        <v>6.4</v>
      </c>
      <c r="K76" s="1" t="str">
        <f t="shared" ca="1" si="30"/>
        <v>D</v>
      </c>
      <c r="O76">
        <f t="shared" si="32"/>
        <v>8</v>
      </c>
      <c r="P76">
        <f ca="1">FREQUENCY(J64:J114,O76:O81)</f>
        <v>46</v>
      </c>
    </row>
    <row r="77" spans="2:19" ht="15.75" x14ac:dyDescent="0.25">
      <c r="B77" s="2">
        <v>18</v>
      </c>
      <c r="C77" s="2" t="s">
        <v>24</v>
      </c>
      <c r="D77">
        <f t="shared" ca="1" si="31"/>
        <v>0</v>
      </c>
      <c r="E77">
        <f t="shared" ca="1" si="31"/>
        <v>10</v>
      </c>
      <c r="F77">
        <f t="shared" ca="1" si="31"/>
        <v>6</v>
      </c>
      <c r="G77">
        <f t="shared" ca="1" si="31"/>
        <v>0</v>
      </c>
      <c r="H77">
        <f t="shared" ca="1" si="31"/>
        <v>10</v>
      </c>
      <c r="J77" s="1">
        <f t="shared" ca="1" si="29"/>
        <v>5.2</v>
      </c>
      <c r="K77" s="1" t="str">
        <f t="shared" ca="1" si="30"/>
        <v>E</v>
      </c>
      <c r="O77">
        <f t="shared" si="32"/>
        <v>10</v>
      </c>
      <c r="P77">
        <f ca="1">FREQUENCY(J65:J115,O77:O82)</f>
        <v>45</v>
      </c>
    </row>
    <row r="78" spans="2:19" ht="15.75" x14ac:dyDescent="0.25">
      <c r="B78" s="2">
        <v>19</v>
      </c>
      <c r="C78" s="2" t="s">
        <v>25</v>
      </c>
      <c r="D78">
        <f t="shared" ca="1" si="31"/>
        <v>0</v>
      </c>
      <c r="E78">
        <f t="shared" ca="1" si="31"/>
        <v>4</v>
      </c>
      <c r="F78">
        <f t="shared" ca="1" si="31"/>
        <v>6</v>
      </c>
      <c r="G78">
        <f t="shared" ca="1" si="31"/>
        <v>8</v>
      </c>
      <c r="H78">
        <f t="shared" ca="1" si="31"/>
        <v>8</v>
      </c>
      <c r="J78" s="1">
        <f t="shared" ca="1" si="29"/>
        <v>5.2</v>
      </c>
      <c r="K78" s="1" t="str">
        <f t="shared" ca="1" si="30"/>
        <v>E</v>
      </c>
    </row>
    <row r="79" spans="2:19" ht="15.75" x14ac:dyDescent="0.25">
      <c r="B79" s="2">
        <v>20</v>
      </c>
      <c r="C79" s="2" t="s">
        <v>26</v>
      </c>
      <c r="D79">
        <f t="shared" ca="1" si="31"/>
        <v>8</v>
      </c>
      <c r="E79">
        <f t="shared" ca="1" si="31"/>
        <v>0</v>
      </c>
      <c r="F79">
        <f t="shared" ca="1" si="31"/>
        <v>9</v>
      </c>
      <c r="G79">
        <f t="shared" ca="1" si="31"/>
        <v>0</v>
      </c>
      <c r="H79">
        <f t="shared" ca="1" si="31"/>
        <v>4</v>
      </c>
      <c r="J79" s="1">
        <f t="shared" ca="1" si="29"/>
        <v>4.2</v>
      </c>
      <c r="K79" s="1" t="str">
        <f t="shared" ca="1" si="30"/>
        <v>R</v>
      </c>
    </row>
    <row r="80" spans="2:19" ht="15.75" x14ac:dyDescent="0.25">
      <c r="B80" s="2">
        <v>21</v>
      </c>
      <c r="C80" s="2" t="s">
        <v>28</v>
      </c>
      <c r="D80">
        <f t="shared" ref="D80:H89" ca="1" si="33">VLOOKUP(D25,$P$62:$R$69,3,TRUE)</f>
        <v>4</v>
      </c>
      <c r="E80">
        <f t="shared" ca="1" si="33"/>
        <v>4</v>
      </c>
      <c r="F80">
        <f t="shared" ca="1" si="33"/>
        <v>5</v>
      </c>
      <c r="G80">
        <f t="shared" ca="1" si="33"/>
        <v>8</v>
      </c>
      <c r="H80">
        <f t="shared" ca="1" si="33"/>
        <v>10</v>
      </c>
      <c r="J80" s="1">
        <f t="shared" ca="1" si="29"/>
        <v>6.2</v>
      </c>
      <c r="K80" s="1" t="str">
        <f t="shared" ca="1" si="30"/>
        <v>D</v>
      </c>
    </row>
    <row r="81" spans="2:11" ht="15.75" x14ac:dyDescent="0.25">
      <c r="B81" s="2">
        <v>22</v>
      </c>
      <c r="C81" s="2" t="s">
        <v>29</v>
      </c>
      <c r="D81">
        <f t="shared" ca="1" si="33"/>
        <v>0</v>
      </c>
      <c r="E81">
        <f t="shared" ca="1" si="33"/>
        <v>6</v>
      </c>
      <c r="F81">
        <f t="shared" ca="1" si="33"/>
        <v>7</v>
      </c>
      <c r="G81">
        <f t="shared" ca="1" si="33"/>
        <v>0</v>
      </c>
      <c r="H81">
        <f t="shared" ca="1" si="33"/>
        <v>10</v>
      </c>
      <c r="J81" s="1">
        <f t="shared" ca="1" si="29"/>
        <v>4.5999999999999996</v>
      </c>
      <c r="K81" s="1" t="str">
        <f t="shared" ca="1" si="30"/>
        <v>R</v>
      </c>
    </row>
    <row r="82" spans="2:11" ht="15.75" x14ac:dyDescent="0.25">
      <c r="B82" s="2">
        <v>23</v>
      </c>
      <c r="C82" s="2" t="s">
        <v>30</v>
      </c>
      <c r="D82">
        <f t="shared" ca="1" si="33"/>
        <v>0</v>
      </c>
      <c r="E82">
        <f t="shared" ca="1" si="33"/>
        <v>4</v>
      </c>
      <c r="F82">
        <f t="shared" ca="1" si="33"/>
        <v>0</v>
      </c>
      <c r="G82">
        <f t="shared" ca="1" si="33"/>
        <v>0</v>
      </c>
      <c r="H82">
        <f t="shared" ca="1" si="33"/>
        <v>0</v>
      </c>
      <c r="J82" s="1">
        <f t="shared" ca="1" si="29"/>
        <v>0.8</v>
      </c>
      <c r="K82" s="1" t="str">
        <f t="shared" ca="1" si="30"/>
        <v>F</v>
      </c>
    </row>
    <row r="83" spans="2:11" ht="15.75" x14ac:dyDescent="0.25">
      <c r="B83" s="2">
        <v>24</v>
      </c>
      <c r="C83" s="2" t="s">
        <v>31</v>
      </c>
      <c r="D83">
        <f t="shared" ca="1" si="33"/>
        <v>0</v>
      </c>
      <c r="E83">
        <f t="shared" ca="1" si="33"/>
        <v>0</v>
      </c>
      <c r="F83">
        <f t="shared" ca="1" si="33"/>
        <v>5</v>
      </c>
      <c r="G83">
        <f t="shared" ca="1" si="33"/>
        <v>8</v>
      </c>
      <c r="H83">
        <f t="shared" ca="1" si="33"/>
        <v>9</v>
      </c>
      <c r="J83" s="1">
        <f t="shared" ca="1" si="29"/>
        <v>4.4000000000000004</v>
      </c>
      <c r="K83" s="1" t="str">
        <f t="shared" ca="1" si="30"/>
        <v>R</v>
      </c>
    </row>
    <row r="84" spans="2:11" ht="15.75" x14ac:dyDescent="0.25">
      <c r="B84" s="2">
        <v>25</v>
      </c>
      <c r="C84" s="2" t="s">
        <v>32</v>
      </c>
      <c r="D84">
        <f t="shared" ca="1" si="33"/>
        <v>0</v>
      </c>
      <c r="E84">
        <f t="shared" ca="1" si="33"/>
        <v>5</v>
      </c>
      <c r="F84">
        <f t="shared" ca="1" si="33"/>
        <v>0</v>
      </c>
      <c r="G84">
        <f t="shared" ca="1" si="33"/>
        <v>10</v>
      </c>
      <c r="H84">
        <f t="shared" ca="1" si="33"/>
        <v>4</v>
      </c>
      <c r="J84" s="1">
        <f t="shared" ca="1" si="29"/>
        <v>3.8</v>
      </c>
      <c r="K84" s="1" t="str">
        <f t="shared" ca="1" si="30"/>
        <v>F</v>
      </c>
    </row>
    <row r="85" spans="2:11" ht="15.75" x14ac:dyDescent="0.25">
      <c r="B85" s="2">
        <v>26</v>
      </c>
      <c r="C85" s="2" t="s">
        <v>33</v>
      </c>
      <c r="D85">
        <f t="shared" ca="1" si="33"/>
        <v>8</v>
      </c>
      <c r="E85">
        <f t="shared" ca="1" si="33"/>
        <v>0</v>
      </c>
      <c r="F85">
        <f t="shared" ca="1" si="33"/>
        <v>7</v>
      </c>
      <c r="G85">
        <f t="shared" ca="1" si="33"/>
        <v>0</v>
      </c>
      <c r="H85">
        <f t="shared" ca="1" si="33"/>
        <v>0</v>
      </c>
      <c r="J85" s="1">
        <f t="shared" ca="1" si="29"/>
        <v>3</v>
      </c>
      <c r="K85" s="1" t="str">
        <f t="shared" ca="1" si="30"/>
        <v>F</v>
      </c>
    </row>
    <row r="86" spans="2:11" ht="15.75" x14ac:dyDescent="0.25">
      <c r="B86" s="2">
        <v>27</v>
      </c>
      <c r="C86" s="2" t="s">
        <v>34</v>
      </c>
      <c r="D86">
        <f t="shared" ca="1" si="33"/>
        <v>5</v>
      </c>
      <c r="E86">
        <f t="shared" ca="1" si="33"/>
        <v>8</v>
      </c>
      <c r="F86">
        <f t="shared" ca="1" si="33"/>
        <v>7</v>
      </c>
      <c r="G86">
        <f t="shared" ca="1" si="33"/>
        <v>5</v>
      </c>
      <c r="H86">
        <f t="shared" ca="1" si="33"/>
        <v>10</v>
      </c>
      <c r="J86" s="1">
        <f t="shared" ca="1" si="29"/>
        <v>7</v>
      </c>
      <c r="K86" s="1" t="str">
        <f t="shared" ca="1" si="30"/>
        <v>C</v>
      </c>
    </row>
    <row r="87" spans="2:11" ht="15.75" x14ac:dyDescent="0.25">
      <c r="B87" s="2">
        <v>28</v>
      </c>
      <c r="C87" s="2" t="s">
        <v>35</v>
      </c>
      <c r="D87">
        <f t="shared" ca="1" si="33"/>
        <v>0</v>
      </c>
      <c r="E87">
        <f t="shared" ca="1" si="33"/>
        <v>0</v>
      </c>
      <c r="F87">
        <f t="shared" ca="1" si="33"/>
        <v>8</v>
      </c>
      <c r="G87">
        <f t="shared" ca="1" si="33"/>
        <v>6</v>
      </c>
      <c r="H87">
        <f t="shared" ca="1" si="33"/>
        <v>4</v>
      </c>
      <c r="J87" s="1">
        <f t="shared" ca="1" si="29"/>
        <v>3.6</v>
      </c>
      <c r="K87" s="1" t="str">
        <f t="shared" ca="1" si="30"/>
        <v>F</v>
      </c>
    </row>
    <row r="88" spans="2:11" ht="15.75" x14ac:dyDescent="0.25">
      <c r="B88" s="2">
        <v>29</v>
      </c>
      <c r="C88" s="2" t="s">
        <v>36</v>
      </c>
      <c r="D88">
        <f t="shared" ca="1" si="33"/>
        <v>5</v>
      </c>
      <c r="E88">
        <f t="shared" ca="1" si="33"/>
        <v>4</v>
      </c>
      <c r="F88">
        <f t="shared" ca="1" si="33"/>
        <v>10</v>
      </c>
      <c r="G88">
        <f t="shared" ca="1" si="33"/>
        <v>0</v>
      </c>
      <c r="H88">
        <f t="shared" ca="1" si="33"/>
        <v>0</v>
      </c>
      <c r="J88" s="1">
        <f t="shared" ca="1" si="29"/>
        <v>3.8</v>
      </c>
      <c r="K88" s="1" t="str">
        <f t="shared" ca="1" si="30"/>
        <v>F</v>
      </c>
    </row>
    <row r="89" spans="2:11" ht="15.75" x14ac:dyDescent="0.25">
      <c r="B89" s="2">
        <v>30</v>
      </c>
      <c r="C89" s="2" t="s">
        <v>37</v>
      </c>
      <c r="D89">
        <f t="shared" ca="1" si="33"/>
        <v>6</v>
      </c>
      <c r="E89">
        <f t="shared" ca="1" si="33"/>
        <v>6</v>
      </c>
      <c r="F89">
        <f t="shared" ca="1" si="33"/>
        <v>0</v>
      </c>
      <c r="G89">
        <f t="shared" ca="1" si="33"/>
        <v>6</v>
      </c>
      <c r="H89">
        <f t="shared" ca="1" si="33"/>
        <v>9</v>
      </c>
      <c r="J89" s="1">
        <f t="shared" ca="1" si="29"/>
        <v>5.4</v>
      </c>
      <c r="K89" s="1" t="str">
        <f t="shared" ca="1" si="30"/>
        <v>E</v>
      </c>
    </row>
    <row r="90" spans="2:11" ht="15.75" x14ac:dyDescent="0.25">
      <c r="B90" s="2">
        <v>31</v>
      </c>
      <c r="C90" s="2" t="s">
        <v>38</v>
      </c>
      <c r="D90">
        <f t="shared" ref="D90:H99" ca="1" si="34">VLOOKUP(D35,$P$62:$R$69,3,TRUE)</f>
        <v>8</v>
      </c>
      <c r="E90">
        <f t="shared" ca="1" si="34"/>
        <v>8</v>
      </c>
      <c r="F90">
        <f t="shared" ca="1" si="34"/>
        <v>9</v>
      </c>
      <c r="G90">
        <f t="shared" ca="1" si="34"/>
        <v>6</v>
      </c>
      <c r="H90">
        <f t="shared" ca="1" si="34"/>
        <v>0</v>
      </c>
      <c r="J90" s="1">
        <f t="shared" ca="1" si="29"/>
        <v>6.2</v>
      </c>
      <c r="K90" s="1" t="str">
        <f t="shared" ca="1" si="30"/>
        <v>D</v>
      </c>
    </row>
    <row r="91" spans="2:11" ht="15.75" x14ac:dyDescent="0.25">
      <c r="B91" s="2">
        <v>32</v>
      </c>
      <c r="C91" s="2" t="s">
        <v>39</v>
      </c>
      <c r="D91">
        <f t="shared" ca="1" si="34"/>
        <v>5</v>
      </c>
      <c r="E91">
        <f t="shared" ca="1" si="34"/>
        <v>5</v>
      </c>
      <c r="F91">
        <f t="shared" ca="1" si="34"/>
        <v>6</v>
      </c>
      <c r="G91">
        <f t="shared" ca="1" si="34"/>
        <v>5</v>
      </c>
      <c r="H91">
        <f t="shared" ca="1" si="34"/>
        <v>10</v>
      </c>
      <c r="J91" s="1">
        <f t="shared" ca="1" si="29"/>
        <v>6.2</v>
      </c>
      <c r="K91" s="1" t="str">
        <f t="shared" ca="1" si="30"/>
        <v>D</v>
      </c>
    </row>
    <row r="92" spans="2:11" ht="15.75" x14ac:dyDescent="0.25">
      <c r="B92" s="2">
        <v>33</v>
      </c>
      <c r="C92" s="2" t="s">
        <v>40</v>
      </c>
      <c r="D92">
        <f t="shared" ca="1" si="34"/>
        <v>0</v>
      </c>
      <c r="E92">
        <f t="shared" ca="1" si="34"/>
        <v>9</v>
      </c>
      <c r="F92">
        <f t="shared" ca="1" si="34"/>
        <v>0</v>
      </c>
      <c r="G92">
        <f t="shared" ca="1" si="34"/>
        <v>0</v>
      </c>
      <c r="H92">
        <f t="shared" ca="1" si="34"/>
        <v>5</v>
      </c>
      <c r="J92" s="1">
        <f t="shared" ref="J92:J109" ca="1" si="35">(3*(SUM(D92:H92))/15)</f>
        <v>2.8</v>
      </c>
      <c r="K92" s="1" t="str">
        <f t="shared" ref="K92:K109" ca="1" si="36">VLOOKUP(J92,$R$62:$S$69,2,TRUE)</f>
        <v>F</v>
      </c>
    </row>
    <row r="93" spans="2:11" ht="15.75" x14ac:dyDescent="0.25">
      <c r="B93" s="2">
        <v>34</v>
      </c>
      <c r="C93" s="2" t="s">
        <v>41</v>
      </c>
      <c r="D93">
        <f t="shared" ca="1" si="34"/>
        <v>0</v>
      </c>
      <c r="E93">
        <f t="shared" ca="1" si="34"/>
        <v>0</v>
      </c>
      <c r="F93">
        <f t="shared" ca="1" si="34"/>
        <v>9</v>
      </c>
      <c r="G93">
        <f t="shared" ca="1" si="34"/>
        <v>9</v>
      </c>
      <c r="H93">
        <f t="shared" ca="1" si="34"/>
        <v>0</v>
      </c>
      <c r="J93" s="1">
        <f t="shared" ca="1" si="35"/>
        <v>3.6</v>
      </c>
      <c r="K93" s="1" t="str">
        <f t="shared" ca="1" si="36"/>
        <v>F</v>
      </c>
    </row>
    <row r="94" spans="2:11" ht="15.75" x14ac:dyDescent="0.25">
      <c r="B94" s="2">
        <v>35</v>
      </c>
      <c r="C94" s="2" t="s">
        <v>42</v>
      </c>
      <c r="D94">
        <f t="shared" ca="1" si="34"/>
        <v>4</v>
      </c>
      <c r="E94">
        <f t="shared" ca="1" si="34"/>
        <v>9</v>
      </c>
      <c r="F94">
        <f t="shared" ca="1" si="34"/>
        <v>9</v>
      </c>
      <c r="G94">
        <f t="shared" ca="1" si="34"/>
        <v>7</v>
      </c>
      <c r="H94">
        <f t="shared" ca="1" si="34"/>
        <v>9</v>
      </c>
      <c r="J94" s="1">
        <f t="shared" ca="1" si="35"/>
        <v>7.6</v>
      </c>
      <c r="K94" s="1" t="str">
        <f t="shared" ca="1" si="36"/>
        <v>C</v>
      </c>
    </row>
    <row r="95" spans="2:11" ht="15.75" x14ac:dyDescent="0.25">
      <c r="B95" s="2">
        <v>36</v>
      </c>
      <c r="C95" s="2" t="s">
        <v>43</v>
      </c>
      <c r="D95">
        <f t="shared" ca="1" si="34"/>
        <v>8</v>
      </c>
      <c r="E95">
        <f t="shared" ca="1" si="34"/>
        <v>9</v>
      </c>
      <c r="F95">
        <f t="shared" ca="1" si="34"/>
        <v>5</v>
      </c>
      <c r="G95">
        <f t="shared" ca="1" si="34"/>
        <v>0</v>
      </c>
      <c r="H95">
        <f t="shared" ca="1" si="34"/>
        <v>7</v>
      </c>
      <c r="J95" s="1">
        <f t="shared" ca="1" si="35"/>
        <v>5.8</v>
      </c>
      <c r="K95" s="1" t="str">
        <f t="shared" ca="1" si="36"/>
        <v>E</v>
      </c>
    </row>
    <row r="96" spans="2:11" ht="15.75" x14ac:dyDescent="0.25">
      <c r="B96" s="2">
        <v>37</v>
      </c>
      <c r="C96" s="2" t="s">
        <v>44</v>
      </c>
      <c r="D96">
        <f t="shared" ca="1" si="34"/>
        <v>7</v>
      </c>
      <c r="E96">
        <f t="shared" ca="1" si="34"/>
        <v>9</v>
      </c>
      <c r="F96">
        <f t="shared" ca="1" si="34"/>
        <v>0</v>
      </c>
      <c r="G96">
        <f t="shared" ca="1" si="34"/>
        <v>0</v>
      </c>
      <c r="H96">
        <f t="shared" ca="1" si="34"/>
        <v>7</v>
      </c>
      <c r="J96" s="1">
        <f t="shared" ca="1" si="35"/>
        <v>4.5999999999999996</v>
      </c>
      <c r="K96" s="1" t="str">
        <f t="shared" ca="1" si="36"/>
        <v>R</v>
      </c>
    </row>
    <row r="97" spans="2:11" ht="15.75" x14ac:dyDescent="0.25">
      <c r="B97" s="2">
        <v>38</v>
      </c>
      <c r="C97" s="2" t="s">
        <v>45</v>
      </c>
      <c r="D97">
        <f t="shared" ca="1" si="34"/>
        <v>5</v>
      </c>
      <c r="E97">
        <f t="shared" ca="1" si="34"/>
        <v>9</v>
      </c>
      <c r="F97">
        <f t="shared" ca="1" si="34"/>
        <v>7</v>
      </c>
      <c r="G97">
        <f t="shared" ca="1" si="34"/>
        <v>10</v>
      </c>
      <c r="H97">
        <f t="shared" ca="1" si="34"/>
        <v>0</v>
      </c>
      <c r="J97" s="1">
        <f t="shared" ca="1" si="35"/>
        <v>6.2</v>
      </c>
      <c r="K97" s="1" t="str">
        <f t="shared" ca="1" si="36"/>
        <v>D</v>
      </c>
    </row>
    <row r="98" spans="2:11" ht="15.75" x14ac:dyDescent="0.25">
      <c r="B98" s="2">
        <v>39</v>
      </c>
      <c r="C98" s="2" t="s">
        <v>46</v>
      </c>
      <c r="D98">
        <f t="shared" ca="1" si="34"/>
        <v>7</v>
      </c>
      <c r="E98">
        <f t="shared" ca="1" si="34"/>
        <v>8</v>
      </c>
      <c r="F98">
        <f t="shared" ca="1" si="34"/>
        <v>10</v>
      </c>
      <c r="G98">
        <f t="shared" ca="1" si="34"/>
        <v>10</v>
      </c>
      <c r="H98">
        <f t="shared" ca="1" si="34"/>
        <v>5</v>
      </c>
      <c r="J98" s="1">
        <f t="shared" ca="1" si="35"/>
        <v>8</v>
      </c>
      <c r="K98" s="1" t="str">
        <f t="shared" ca="1" si="36"/>
        <v>B</v>
      </c>
    </row>
    <row r="99" spans="2:11" ht="15.75" x14ac:dyDescent="0.25">
      <c r="B99" s="2">
        <v>40</v>
      </c>
      <c r="C99" s="2" t="s">
        <v>47</v>
      </c>
      <c r="D99">
        <f t="shared" ca="1" si="34"/>
        <v>0</v>
      </c>
      <c r="E99">
        <f t="shared" ca="1" si="34"/>
        <v>5</v>
      </c>
      <c r="F99">
        <f t="shared" ca="1" si="34"/>
        <v>10</v>
      </c>
      <c r="G99">
        <f t="shared" ca="1" si="34"/>
        <v>6</v>
      </c>
      <c r="H99">
        <f t="shared" ca="1" si="34"/>
        <v>0</v>
      </c>
      <c r="J99" s="1">
        <f t="shared" ca="1" si="35"/>
        <v>4.2</v>
      </c>
      <c r="K99" s="1" t="str">
        <f t="shared" ca="1" si="36"/>
        <v>R</v>
      </c>
    </row>
    <row r="100" spans="2:11" ht="15.75" x14ac:dyDescent="0.25">
      <c r="B100" s="2">
        <v>41</v>
      </c>
      <c r="C100" s="2" t="s">
        <v>48</v>
      </c>
      <c r="D100">
        <f t="shared" ref="D100:H109" ca="1" si="37">VLOOKUP(D45,$P$62:$R$69,3,TRUE)</f>
        <v>6</v>
      </c>
      <c r="E100">
        <f t="shared" ca="1" si="37"/>
        <v>0</v>
      </c>
      <c r="F100">
        <f t="shared" ca="1" si="37"/>
        <v>5</v>
      </c>
      <c r="G100">
        <f t="shared" ca="1" si="37"/>
        <v>0</v>
      </c>
      <c r="H100">
        <f t="shared" ca="1" si="37"/>
        <v>0</v>
      </c>
      <c r="J100" s="1">
        <f t="shared" ca="1" si="35"/>
        <v>2.2000000000000002</v>
      </c>
      <c r="K100" s="1" t="str">
        <f t="shared" ca="1" si="36"/>
        <v>F</v>
      </c>
    </row>
    <row r="101" spans="2:11" ht="15.75" x14ac:dyDescent="0.25">
      <c r="B101" s="2">
        <v>42</v>
      </c>
      <c r="C101" s="2" t="s">
        <v>49</v>
      </c>
      <c r="D101">
        <f t="shared" ca="1" si="37"/>
        <v>6</v>
      </c>
      <c r="E101">
        <f t="shared" ca="1" si="37"/>
        <v>10</v>
      </c>
      <c r="F101">
        <f t="shared" ca="1" si="37"/>
        <v>0</v>
      </c>
      <c r="G101">
        <f t="shared" ca="1" si="37"/>
        <v>9</v>
      </c>
      <c r="H101">
        <f t="shared" ca="1" si="37"/>
        <v>6</v>
      </c>
      <c r="J101" s="1">
        <f t="shared" ca="1" si="35"/>
        <v>6.2</v>
      </c>
      <c r="K101" s="1" t="str">
        <f t="shared" ca="1" si="36"/>
        <v>D</v>
      </c>
    </row>
    <row r="102" spans="2:11" ht="15.75" x14ac:dyDescent="0.25">
      <c r="B102" s="2">
        <v>43</v>
      </c>
      <c r="C102" s="2" t="s">
        <v>50</v>
      </c>
      <c r="D102">
        <f t="shared" ca="1" si="37"/>
        <v>6</v>
      </c>
      <c r="E102">
        <f t="shared" ca="1" si="37"/>
        <v>0</v>
      </c>
      <c r="F102">
        <f t="shared" ca="1" si="37"/>
        <v>0</v>
      </c>
      <c r="G102">
        <f t="shared" ca="1" si="37"/>
        <v>8</v>
      </c>
      <c r="H102">
        <f t="shared" ca="1" si="37"/>
        <v>7</v>
      </c>
      <c r="J102" s="1">
        <f t="shared" ca="1" si="35"/>
        <v>4.2</v>
      </c>
      <c r="K102" s="1" t="str">
        <f t="shared" ca="1" si="36"/>
        <v>R</v>
      </c>
    </row>
    <row r="103" spans="2:11" ht="15.75" x14ac:dyDescent="0.25">
      <c r="B103" s="2">
        <v>44</v>
      </c>
      <c r="C103" s="2" t="s">
        <v>51</v>
      </c>
      <c r="D103">
        <f t="shared" ca="1" si="37"/>
        <v>0</v>
      </c>
      <c r="E103">
        <f t="shared" ca="1" si="37"/>
        <v>0</v>
      </c>
      <c r="F103">
        <f t="shared" ca="1" si="37"/>
        <v>0</v>
      </c>
      <c r="G103">
        <f t="shared" ca="1" si="37"/>
        <v>0</v>
      </c>
      <c r="H103">
        <f t="shared" ca="1" si="37"/>
        <v>0</v>
      </c>
      <c r="J103" s="1">
        <f t="shared" ca="1" si="35"/>
        <v>0</v>
      </c>
      <c r="K103" s="1" t="str">
        <f t="shared" ca="1" si="36"/>
        <v>F</v>
      </c>
    </row>
    <row r="104" spans="2:11" ht="15.75" x14ac:dyDescent="0.25">
      <c r="B104" s="2">
        <v>45</v>
      </c>
      <c r="C104" s="2" t="s">
        <v>52</v>
      </c>
      <c r="D104">
        <f t="shared" ca="1" si="37"/>
        <v>0</v>
      </c>
      <c r="E104">
        <f t="shared" ca="1" si="37"/>
        <v>8</v>
      </c>
      <c r="F104">
        <f t="shared" ca="1" si="37"/>
        <v>5</v>
      </c>
      <c r="G104">
        <f t="shared" ca="1" si="37"/>
        <v>9</v>
      </c>
      <c r="H104">
        <f t="shared" ca="1" si="37"/>
        <v>6</v>
      </c>
      <c r="J104" s="1">
        <f t="shared" ca="1" si="35"/>
        <v>5.6</v>
      </c>
      <c r="K104" s="1" t="str">
        <f t="shared" ca="1" si="36"/>
        <v>E</v>
      </c>
    </row>
    <row r="105" spans="2:11" ht="15.75" x14ac:dyDescent="0.25">
      <c r="B105" s="2">
        <v>46</v>
      </c>
      <c r="C105" s="2" t="s">
        <v>53</v>
      </c>
      <c r="D105">
        <f t="shared" ca="1" si="37"/>
        <v>0</v>
      </c>
      <c r="E105">
        <f t="shared" ca="1" si="37"/>
        <v>0</v>
      </c>
      <c r="F105">
        <f t="shared" ca="1" si="37"/>
        <v>0</v>
      </c>
      <c r="G105">
        <f t="shared" ca="1" si="37"/>
        <v>10</v>
      </c>
      <c r="H105">
        <f t="shared" ca="1" si="37"/>
        <v>0</v>
      </c>
      <c r="J105" s="1">
        <f t="shared" ca="1" si="35"/>
        <v>2</v>
      </c>
      <c r="K105" s="1" t="str">
        <f t="shared" ca="1" si="36"/>
        <v>F</v>
      </c>
    </row>
    <row r="106" spans="2:11" ht="15.75" x14ac:dyDescent="0.25">
      <c r="B106" s="2">
        <v>47</v>
      </c>
      <c r="C106" s="2" t="s">
        <v>54</v>
      </c>
      <c r="D106">
        <f t="shared" ca="1" si="37"/>
        <v>0</v>
      </c>
      <c r="E106">
        <f t="shared" ca="1" si="37"/>
        <v>10</v>
      </c>
      <c r="F106">
        <f t="shared" ca="1" si="37"/>
        <v>4</v>
      </c>
      <c r="G106">
        <f t="shared" ca="1" si="37"/>
        <v>8</v>
      </c>
      <c r="H106">
        <f t="shared" ca="1" si="37"/>
        <v>7</v>
      </c>
      <c r="J106" s="1">
        <f t="shared" ca="1" si="35"/>
        <v>5.8</v>
      </c>
      <c r="K106" s="1" t="str">
        <f t="shared" ca="1" si="36"/>
        <v>E</v>
      </c>
    </row>
    <row r="107" spans="2:11" ht="15.75" x14ac:dyDescent="0.25">
      <c r="B107" s="2">
        <v>48</v>
      </c>
      <c r="C107" s="2" t="s">
        <v>55</v>
      </c>
      <c r="D107">
        <f t="shared" ca="1" si="37"/>
        <v>10</v>
      </c>
      <c r="E107">
        <f t="shared" ca="1" si="37"/>
        <v>6</v>
      </c>
      <c r="F107">
        <f t="shared" ca="1" si="37"/>
        <v>7</v>
      </c>
      <c r="G107">
        <f t="shared" ca="1" si="37"/>
        <v>10</v>
      </c>
      <c r="H107">
        <f t="shared" ca="1" si="37"/>
        <v>0</v>
      </c>
      <c r="J107" s="1">
        <f t="shared" ca="1" si="35"/>
        <v>6.6</v>
      </c>
      <c r="K107" s="1" t="str">
        <f t="shared" ca="1" si="36"/>
        <v>D</v>
      </c>
    </row>
    <row r="108" spans="2:11" ht="15.75" x14ac:dyDescent="0.25">
      <c r="B108" s="2">
        <v>49</v>
      </c>
      <c r="C108" s="2" t="s">
        <v>56</v>
      </c>
      <c r="D108">
        <f t="shared" ca="1" si="37"/>
        <v>0</v>
      </c>
      <c r="E108">
        <f t="shared" ca="1" si="37"/>
        <v>0</v>
      </c>
      <c r="F108">
        <f t="shared" ca="1" si="37"/>
        <v>7</v>
      </c>
      <c r="G108">
        <f t="shared" ca="1" si="37"/>
        <v>5</v>
      </c>
      <c r="H108">
        <f t="shared" ca="1" si="37"/>
        <v>9</v>
      </c>
      <c r="J108" s="1">
        <f t="shared" ca="1" si="35"/>
        <v>4.2</v>
      </c>
      <c r="K108" s="1" t="str">
        <f t="shared" ca="1" si="36"/>
        <v>R</v>
      </c>
    </row>
    <row r="109" spans="2:11" ht="15.75" x14ac:dyDescent="0.25">
      <c r="B109" s="2">
        <v>50</v>
      </c>
      <c r="C109" s="2" t="s">
        <v>57</v>
      </c>
      <c r="D109">
        <f t="shared" ca="1" si="37"/>
        <v>7</v>
      </c>
      <c r="E109">
        <f t="shared" ca="1" si="37"/>
        <v>0</v>
      </c>
      <c r="F109">
        <f t="shared" ca="1" si="37"/>
        <v>4</v>
      </c>
      <c r="G109">
        <f t="shared" ca="1" si="37"/>
        <v>10</v>
      </c>
      <c r="H109">
        <f t="shared" ca="1" si="37"/>
        <v>0</v>
      </c>
      <c r="J109" s="1">
        <f t="shared" ca="1" si="35"/>
        <v>4.2</v>
      </c>
      <c r="K109" s="1" t="str">
        <f t="shared" ca="1" si="36"/>
        <v>R</v>
      </c>
    </row>
    <row r="113" spans="2:8" x14ac:dyDescent="0.25">
      <c r="B113" t="s">
        <v>0</v>
      </c>
      <c r="C113" t="s">
        <v>1</v>
      </c>
      <c r="D113" t="s">
        <v>2</v>
      </c>
    </row>
    <row r="114" spans="2:8" x14ac:dyDescent="0.25"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2:8" x14ac:dyDescent="0.25">
      <c r="B115">
        <v>1</v>
      </c>
      <c r="C115" t="s">
        <v>8</v>
      </c>
      <c r="D115" t="str">
        <f t="shared" ref="D115:H124" ca="1" si="38">VLOOKUP(D5,$P$62:$R$69,2,TRUE)</f>
        <v>R</v>
      </c>
      <c r="E115" t="str">
        <f t="shared" ca="1" si="38"/>
        <v>C</v>
      </c>
      <c r="F115" t="str">
        <f t="shared" ca="1" si="38"/>
        <v>F</v>
      </c>
      <c r="G115" t="str">
        <f t="shared" ca="1" si="38"/>
        <v>E</v>
      </c>
      <c r="H115" t="str">
        <f t="shared" ca="1" si="38"/>
        <v>D</v>
      </c>
    </row>
    <row r="116" spans="2:8" x14ac:dyDescent="0.25">
      <c r="B116">
        <v>2</v>
      </c>
      <c r="C116" t="s">
        <v>27</v>
      </c>
      <c r="D116" t="str">
        <f t="shared" ca="1" si="38"/>
        <v>E</v>
      </c>
      <c r="E116" t="str">
        <f t="shared" ca="1" si="38"/>
        <v>C</v>
      </c>
      <c r="F116" t="str">
        <f t="shared" ca="1" si="38"/>
        <v>F</v>
      </c>
      <c r="G116" t="str">
        <f t="shared" ca="1" si="38"/>
        <v>F</v>
      </c>
      <c r="H116" t="str">
        <f t="shared" ca="1" si="38"/>
        <v>E</v>
      </c>
    </row>
    <row r="117" spans="2:8" x14ac:dyDescent="0.25">
      <c r="B117">
        <v>3</v>
      </c>
      <c r="C117" t="s">
        <v>9</v>
      </c>
      <c r="D117" t="str">
        <f t="shared" ca="1" si="38"/>
        <v>A</v>
      </c>
      <c r="E117" t="str">
        <f t="shared" ca="1" si="38"/>
        <v>A</v>
      </c>
      <c r="F117" t="str">
        <f t="shared" ca="1" si="38"/>
        <v>F</v>
      </c>
      <c r="G117" t="str">
        <f t="shared" ca="1" si="38"/>
        <v>A</v>
      </c>
      <c r="H117" t="str">
        <f t="shared" ca="1" si="38"/>
        <v>D</v>
      </c>
    </row>
    <row r="118" spans="2:8" x14ac:dyDescent="0.25">
      <c r="B118">
        <v>4</v>
      </c>
      <c r="C118" t="s">
        <v>10</v>
      </c>
      <c r="D118" t="str">
        <f t="shared" ca="1" si="38"/>
        <v>C</v>
      </c>
      <c r="E118" t="str">
        <f t="shared" ca="1" si="38"/>
        <v>F</v>
      </c>
      <c r="F118" t="str">
        <f t="shared" ca="1" si="38"/>
        <v>F</v>
      </c>
      <c r="G118" t="str">
        <f t="shared" ca="1" si="38"/>
        <v>F</v>
      </c>
      <c r="H118" t="str">
        <f t="shared" ca="1" si="38"/>
        <v>E</v>
      </c>
    </row>
    <row r="119" spans="2:8" x14ac:dyDescent="0.25">
      <c r="B119">
        <v>5</v>
      </c>
      <c r="C119" t="s">
        <v>11</v>
      </c>
      <c r="D119" t="str">
        <f t="shared" ca="1" si="38"/>
        <v>A</v>
      </c>
      <c r="E119" t="str">
        <f t="shared" ca="1" si="38"/>
        <v>B</v>
      </c>
      <c r="F119" t="str">
        <f t="shared" ca="1" si="38"/>
        <v>R</v>
      </c>
      <c r="G119" t="str">
        <f t="shared" ca="1" si="38"/>
        <v>B</v>
      </c>
      <c r="H119" t="str">
        <f t="shared" ca="1" si="38"/>
        <v>C</v>
      </c>
    </row>
    <row r="120" spans="2:8" x14ac:dyDescent="0.25">
      <c r="B120">
        <v>6</v>
      </c>
      <c r="C120" t="s">
        <v>12</v>
      </c>
      <c r="D120" t="str">
        <f t="shared" ca="1" si="38"/>
        <v>B</v>
      </c>
      <c r="E120" t="str">
        <f t="shared" ca="1" si="38"/>
        <v>C</v>
      </c>
      <c r="F120" t="str">
        <f t="shared" ca="1" si="38"/>
        <v>D</v>
      </c>
      <c r="G120" t="str">
        <f t="shared" ca="1" si="38"/>
        <v>F</v>
      </c>
      <c r="H120" t="str">
        <f t="shared" ca="1" si="38"/>
        <v>F</v>
      </c>
    </row>
    <row r="121" spans="2:8" x14ac:dyDescent="0.25">
      <c r="B121">
        <v>7</v>
      </c>
      <c r="C121" t="s">
        <v>13</v>
      </c>
      <c r="D121" t="str">
        <f t="shared" ca="1" si="38"/>
        <v>B</v>
      </c>
      <c r="E121" t="str">
        <f t="shared" ca="1" si="38"/>
        <v>S</v>
      </c>
      <c r="F121" t="str">
        <f t="shared" ca="1" si="38"/>
        <v>R</v>
      </c>
      <c r="G121" t="str">
        <f t="shared" ca="1" si="38"/>
        <v>F</v>
      </c>
      <c r="H121" t="str">
        <f t="shared" ca="1" si="38"/>
        <v>E</v>
      </c>
    </row>
    <row r="122" spans="2:8" x14ac:dyDescent="0.25">
      <c r="B122">
        <v>8</v>
      </c>
      <c r="C122" t="s">
        <v>14</v>
      </c>
      <c r="D122" t="str">
        <f t="shared" ca="1" si="38"/>
        <v>D</v>
      </c>
      <c r="E122" t="str">
        <f t="shared" ca="1" si="38"/>
        <v>D</v>
      </c>
      <c r="F122" t="str">
        <f t="shared" ca="1" si="38"/>
        <v>C</v>
      </c>
      <c r="G122" t="str">
        <f t="shared" ca="1" si="38"/>
        <v>F</v>
      </c>
      <c r="H122" t="str">
        <f t="shared" ca="1" si="38"/>
        <v>R</v>
      </c>
    </row>
    <row r="123" spans="2:8" x14ac:dyDescent="0.25">
      <c r="B123">
        <v>9</v>
      </c>
      <c r="C123" t="s">
        <v>15</v>
      </c>
      <c r="D123" t="str">
        <f t="shared" ca="1" si="38"/>
        <v>A</v>
      </c>
      <c r="E123" t="str">
        <f t="shared" ca="1" si="38"/>
        <v>C</v>
      </c>
      <c r="F123" t="str">
        <f t="shared" ca="1" si="38"/>
        <v>E</v>
      </c>
      <c r="G123" t="str">
        <f t="shared" ca="1" si="38"/>
        <v>A</v>
      </c>
      <c r="H123" t="str">
        <f t="shared" ca="1" si="38"/>
        <v>F</v>
      </c>
    </row>
    <row r="124" spans="2:8" x14ac:dyDescent="0.25">
      <c r="B124">
        <v>10</v>
      </c>
      <c r="C124" t="s">
        <v>16</v>
      </c>
      <c r="D124" t="str">
        <f t="shared" ca="1" si="38"/>
        <v>S</v>
      </c>
      <c r="E124" t="str">
        <f t="shared" ca="1" si="38"/>
        <v>F</v>
      </c>
      <c r="F124" t="str">
        <f t="shared" ca="1" si="38"/>
        <v>A</v>
      </c>
      <c r="G124" t="str">
        <f t="shared" ca="1" si="38"/>
        <v>D</v>
      </c>
      <c r="H124" t="str">
        <f t="shared" ca="1" si="38"/>
        <v>E</v>
      </c>
    </row>
    <row r="125" spans="2:8" x14ac:dyDescent="0.25">
      <c r="B125">
        <v>11</v>
      </c>
      <c r="C125" t="s">
        <v>17</v>
      </c>
      <c r="D125" t="str">
        <f t="shared" ref="D125:H134" ca="1" si="39">VLOOKUP(D15,$P$62:$R$69,2,TRUE)</f>
        <v>B</v>
      </c>
      <c r="E125" t="str">
        <f t="shared" ca="1" si="39"/>
        <v>E</v>
      </c>
      <c r="F125" t="str">
        <f t="shared" ca="1" si="39"/>
        <v>E</v>
      </c>
      <c r="G125" t="str">
        <f t="shared" ca="1" si="39"/>
        <v>F</v>
      </c>
      <c r="H125" t="str">
        <f t="shared" ca="1" si="39"/>
        <v>D</v>
      </c>
    </row>
    <row r="126" spans="2:8" x14ac:dyDescent="0.25">
      <c r="B126">
        <v>12</v>
      </c>
      <c r="C126" t="s">
        <v>18</v>
      </c>
      <c r="D126" t="str">
        <f t="shared" ca="1" si="39"/>
        <v>B</v>
      </c>
      <c r="E126" t="str">
        <f t="shared" ca="1" si="39"/>
        <v>F</v>
      </c>
      <c r="F126" t="str">
        <f t="shared" ca="1" si="39"/>
        <v>S</v>
      </c>
      <c r="G126" t="str">
        <f t="shared" ca="1" si="39"/>
        <v>F</v>
      </c>
      <c r="H126" t="str">
        <f t="shared" ca="1" si="39"/>
        <v>C</v>
      </c>
    </row>
    <row r="127" spans="2:8" x14ac:dyDescent="0.25">
      <c r="B127">
        <v>13</v>
      </c>
      <c r="C127" t="s">
        <v>19</v>
      </c>
      <c r="D127" t="str">
        <f t="shared" ca="1" si="39"/>
        <v>E</v>
      </c>
      <c r="E127" t="str">
        <f t="shared" ca="1" si="39"/>
        <v>A</v>
      </c>
      <c r="F127" t="str">
        <f t="shared" ca="1" si="39"/>
        <v>D</v>
      </c>
      <c r="G127" t="str">
        <f t="shared" ca="1" si="39"/>
        <v>A</v>
      </c>
      <c r="H127" t="str">
        <f t="shared" ca="1" si="39"/>
        <v>S</v>
      </c>
    </row>
    <row r="128" spans="2:8" x14ac:dyDescent="0.25">
      <c r="B128">
        <v>14</v>
      </c>
      <c r="C128" t="s">
        <v>20</v>
      </c>
      <c r="D128" t="str">
        <f t="shared" ca="1" si="39"/>
        <v>D</v>
      </c>
      <c r="E128" t="str">
        <f t="shared" ca="1" si="39"/>
        <v>A</v>
      </c>
      <c r="F128" t="str">
        <f t="shared" ca="1" si="39"/>
        <v>F</v>
      </c>
      <c r="G128" t="str">
        <f t="shared" ca="1" si="39"/>
        <v>C</v>
      </c>
      <c r="H128" t="str">
        <f t="shared" ca="1" si="39"/>
        <v>F</v>
      </c>
    </row>
    <row r="129" spans="2:8" x14ac:dyDescent="0.25">
      <c r="B129">
        <v>15</v>
      </c>
      <c r="C129" t="s">
        <v>21</v>
      </c>
      <c r="D129" t="str">
        <f t="shared" ca="1" si="39"/>
        <v>D</v>
      </c>
      <c r="E129" t="str">
        <f t="shared" ca="1" si="39"/>
        <v>D</v>
      </c>
      <c r="F129" t="str">
        <f t="shared" ca="1" si="39"/>
        <v>F</v>
      </c>
      <c r="G129" t="str">
        <f t="shared" ca="1" si="39"/>
        <v>C</v>
      </c>
      <c r="H129" t="str">
        <f t="shared" ca="1" si="39"/>
        <v>A</v>
      </c>
    </row>
    <row r="130" spans="2:8" x14ac:dyDescent="0.25">
      <c r="B130">
        <v>16</v>
      </c>
      <c r="C130" t="s">
        <v>22</v>
      </c>
      <c r="D130" t="str">
        <f t="shared" ca="1" si="39"/>
        <v>B</v>
      </c>
      <c r="E130" t="str">
        <f t="shared" ca="1" si="39"/>
        <v>F</v>
      </c>
      <c r="F130" t="str">
        <f t="shared" ca="1" si="39"/>
        <v>E</v>
      </c>
      <c r="G130" t="str">
        <f t="shared" ca="1" si="39"/>
        <v>D</v>
      </c>
      <c r="H130" t="str">
        <f t="shared" ca="1" si="39"/>
        <v>F</v>
      </c>
    </row>
    <row r="131" spans="2:8" x14ac:dyDescent="0.25">
      <c r="B131">
        <v>17</v>
      </c>
      <c r="C131" t="s">
        <v>23</v>
      </c>
      <c r="D131" t="str">
        <f t="shared" ca="1" si="39"/>
        <v>C</v>
      </c>
      <c r="E131" t="str">
        <f t="shared" ca="1" si="39"/>
        <v>A</v>
      </c>
      <c r="F131" t="str">
        <f t="shared" ca="1" si="39"/>
        <v>D</v>
      </c>
      <c r="G131" t="str">
        <f t="shared" ca="1" si="39"/>
        <v>R</v>
      </c>
      <c r="H131" t="str">
        <f t="shared" ca="1" si="39"/>
        <v>D</v>
      </c>
    </row>
    <row r="132" spans="2:8" x14ac:dyDescent="0.25">
      <c r="B132">
        <v>18</v>
      </c>
      <c r="C132" t="s">
        <v>24</v>
      </c>
      <c r="D132" t="str">
        <f t="shared" ca="1" si="39"/>
        <v>F</v>
      </c>
      <c r="E132" t="str">
        <f t="shared" ca="1" si="39"/>
        <v>S</v>
      </c>
      <c r="F132" t="str">
        <f t="shared" ca="1" si="39"/>
        <v>D</v>
      </c>
      <c r="G132" t="str">
        <f t="shared" ca="1" si="39"/>
        <v>F</v>
      </c>
      <c r="H132" t="str">
        <f t="shared" ca="1" si="39"/>
        <v>S</v>
      </c>
    </row>
    <row r="133" spans="2:8" x14ac:dyDescent="0.25">
      <c r="B133">
        <v>19</v>
      </c>
      <c r="C133" t="s">
        <v>25</v>
      </c>
      <c r="D133" t="str">
        <f t="shared" ca="1" si="39"/>
        <v>F</v>
      </c>
      <c r="E133" t="str">
        <f t="shared" ca="1" si="39"/>
        <v>R</v>
      </c>
      <c r="F133" t="str">
        <f t="shared" ca="1" si="39"/>
        <v>D</v>
      </c>
      <c r="G133" t="str">
        <f t="shared" ca="1" si="39"/>
        <v>B</v>
      </c>
      <c r="H133" t="str">
        <f t="shared" ca="1" si="39"/>
        <v>B</v>
      </c>
    </row>
    <row r="134" spans="2:8" x14ac:dyDescent="0.25">
      <c r="B134">
        <v>20</v>
      </c>
      <c r="C134" t="s">
        <v>26</v>
      </c>
      <c r="D134" t="str">
        <f t="shared" ca="1" si="39"/>
        <v>B</v>
      </c>
      <c r="E134" t="str">
        <f t="shared" ca="1" si="39"/>
        <v>F</v>
      </c>
      <c r="F134" t="str">
        <f t="shared" ca="1" si="39"/>
        <v>A</v>
      </c>
      <c r="G134" t="str">
        <f t="shared" ca="1" si="39"/>
        <v>F</v>
      </c>
      <c r="H134" t="str">
        <f t="shared" ca="1" si="39"/>
        <v>R</v>
      </c>
    </row>
    <row r="135" spans="2:8" x14ac:dyDescent="0.25">
      <c r="B135">
        <v>21</v>
      </c>
      <c r="C135" t="s">
        <v>28</v>
      </c>
      <c r="D135" t="str">
        <f t="shared" ref="D135:H144" ca="1" si="40">VLOOKUP(D25,$P$62:$R$69,2,TRUE)</f>
        <v>R</v>
      </c>
      <c r="E135" t="str">
        <f t="shared" ca="1" si="40"/>
        <v>R</v>
      </c>
      <c r="F135" t="str">
        <f t="shared" ca="1" si="40"/>
        <v>E</v>
      </c>
      <c r="G135" t="str">
        <f t="shared" ca="1" si="40"/>
        <v>B</v>
      </c>
      <c r="H135" t="str">
        <f t="shared" ca="1" si="40"/>
        <v>S</v>
      </c>
    </row>
    <row r="136" spans="2:8" x14ac:dyDescent="0.25">
      <c r="B136">
        <v>22</v>
      </c>
      <c r="C136" t="s">
        <v>29</v>
      </c>
      <c r="D136" t="str">
        <f t="shared" ca="1" si="40"/>
        <v>F</v>
      </c>
      <c r="E136" t="str">
        <f t="shared" ca="1" si="40"/>
        <v>D</v>
      </c>
      <c r="F136" t="str">
        <f t="shared" ca="1" si="40"/>
        <v>C</v>
      </c>
      <c r="G136" t="str">
        <f t="shared" ca="1" si="40"/>
        <v>F</v>
      </c>
      <c r="H136" t="str">
        <f t="shared" ca="1" si="40"/>
        <v>S</v>
      </c>
    </row>
    <row r="137" spans="2:8" x14ac:dyDescent="0.25">
      <c r="B137">
        <v>23</v>
      </c>
      <c r="C137" t="s">
        <v>30</v>
      </c>
      <c r="D137" t="str">
        <f t="shared" ca="1" si="40"/>
        <v>F</v>
      </c>
      <c r="E137" t="str">
        <f t="shared" ca="1" si="40"/>
        <v>R</v>
      </c>
      <c r="F137" t="str">
        <f t="shared" ca="1" si="40"/>
        <v>F</v>
      </c>
      <c r="G137" t="str">
        <f t="shared" ca="1" si="40"/>
        <v>F</v>
      </c>
      <c r="H137" t="str">
        <f t="shared" ca="1" si="40"/>
        <v>F</v>
      </c>
    </row>
    <row r="138" spans="2:8" x14ac:dyDescent="0.25">
      <c r="B138">
        <v>24</v>
      </c>
      <c r="C138" t="s">
        <v>31</v>
      </c>
      <c r="D138" t="str">
        <f t="shared" ca="1" si="40"/>
        <v>F</v>
      </c>
      <c r="E138" t="str">
        <f t="shared" ca="1" si="40"/>
        <v>F</v>
      </c>
      <c r="F138" t="str">
        <f t="shared" ca="1" si="40"/>
        <v>E</v>
      </c>
      <c r="G138" t="str">
        <f t="shared" ca="1" si="40"/>
        <v>B</v>
      </c>
      <c r="H138" t="str">
        <f t="shared" ca="1" si="40"/>
        <v>A</v>
      </c>
    </row>
    <row r="139" spans="2:8" x14ac:dyDescent="0.25">
      <c r="B139">
        <v>25</v>
      </c>
      <c r="C139" t="s">
        <v>32</v>
      </c>
      <c r="D139" t="str">
        <f t="shared" ca="1" si="40"/>
        <v>F</v>
      </c>
      <c r="E139" t="str">
        <f t="shared" ca="1" si="40"/>
        <v>E</v>
      </c>
      <c r="F139" t="str">
        <f t="shared" ca="1" si="40"/>
        <v>F</v>
      </c>
      <c r="G139" t="str">
        <f t="shared" ca="1" si="40"/>
        <v>S</v>
      </c>
      <c r="H139" t="str">
        <f t="shared" ca="1" si="40"/>
        <v>R</v>
      </c>
    </row>
    <row r="140" spans="2:8" x14ac:dyDescent="0.25">
      <c r="B140">
        <v>26</v>
      </c>
      <c r="C140" t="s">
        <v>33</v>
      </c>
      <c r="D140" t="str">
        <f t="shared" ca="1" si="40"/>
        <v>B</v>
      </c>
      <c r="E140" t="str">
        <f t="shared" ca="1" si="40"/>
        <v>F</v>
      </c>
      <c r="F140" t="str">
        <f t="shared" ca="1" si="40"/>
        <v>C</v>
      </c>
      <c r="G140" t="str">
        <f t="shared" ca="1" si="40"/>
        <v>F</v>
      </c>
      <c r="H140" t="str">
        <f t="shared" ca="1" si="40"/>
        <v>F</v>
      </c>
    </row>
    <row r="141" spans="2:8" x14ac:dyDescent="0.25">
      <c r="B141">
        <v>27</v>
      </c>
      <c r="C141" t="s">
        <v>34</v>
      </c>
      <c r="D141" t="str">
        <f t="shared" ca="1" si="40"/>
        <v>E</v>
      </c>
      <c r="E141" t="str">
        <f t="shared" ca="1" si="40"/>
        <v>B</v>
      </c>
      <c r="F141" t="str">
        <f t="shared" ca="1" si="40"/>
        <v>C</v>
      </c>
      <c r="G141" t="str">
        <f t="shared" ca="1" si="40"/>
        <v>E</v>
      </c>
      <c r="H141" t="str">
        <f t="shared" ca="1" si="40"/>
        <v>S</v>
      </c>
    </row>
    <row r="142" spans="2:8" x14ac:dyDescent="0.25">
      <c r="B142">
        <v>28</v>
      </c>
      <c r="C142" t="s">
        <v>35</v>
      </c>
      <c r="D142" t="str">
        <f t="shared" ca="1" si="40"/>
        <v>F</v>
      </c>
      <c r="E142" t="str">
        <f t="shared" ca="1" si="40"/>
        <v>F</v>
      </c>
      <c r="F142" t="str">
        <f t="shared" ca="1" si="40"/>
        <v>B</v>
      </c>
      <c r="G142" t="str">
        <f t="shared" ca="1" si="40"/>
        <v>D</v>
      </c>
      <c r="H142" t="str">
        <f t="shared" ca="1" si="40"/>
        <v>R</v>
      </c>
    </row>
    <row r="143" spans="2:8" x14ac:dyDescent="0.25">
      <c r="B143">
        <v>29</v>
      </c>
      <c r="C143" t="s">
        <v>36</v>
      </c>
      <c r="D143" t="str">
        <f t="shared" ca="1" si="40"/>
        <v>E</v>
      </c>
      <c r="E143" t="str">
        <f t="shared" ca="1" si="40"/>
        <v>R</v>
      </c>
      <c r="F143" t="str">
        <f t="shared" ca="1" si="40"/>
        <v>S</v>
      </c>
      <c r="G143" t="str">
        <f t="shared" ca="1" si="40"/>
        <v>F</v>
      </c>
      <c r="H143" t="str">
        <f t="shared" ca="1" si="40"/>
        <v>F</v>
      </c>
    </row>
    <row r="144" spans="2:8" x14ac:dyDescent="0.25">
      <c r="B144">
        <v>30</v>
      </c>
      <c r="C144" t="s">
        <v>37</v>
      </c>
      <c r="D144" t="str">
        <f t="shared" ca="1" si="40"/>
        <v>D</v>
      </c>
      <c r="E144" t="str">
        <f t="shared" ca="1" si="40"/>
        <v>D</v>
      </c>
      <c r="F144" t="str">
        <f t="shared" ca="1" si="40"/>
        <v>F</v>
      </c>
      <c r="G144" t="str">
        <f t="shared" ca="1" si="40"/>
        <v>D</v>
      </c>
      <c r="H144" t="str">
        <f t="shared" ca="1" si="40"/>
        <v>A</v>
      </c>
    </row>
    <row r="145" spans="2:8" x14ac:dyDescent="0.25">
      <c r="B145">
        <v>31</v>
      </c>
      <c r="C145" t="s">
        <v>38</v>
      </c>
      <c r="D145" t="str">
        <f t="shared" ref="D145:H154" ca="1" si="41">VLOOKUP(D35,$P$62:$R$69,2,TRUE)</f>
        <v>B</v>
      </c>
      <c r="E145" t="str">
        <f t="shared" ca="1" si="41"/>
        <v>B</v>
      </c>
      <c r="F145" t="str">
        <f t="shared" ca="1" si="41"/>
        <v>A</v>
      </c>
      <c r="G145" t="str">
        <f t="shared" ca="1" si="41"/>
        <v>D</v>
      </c>
      <c r="H145" t="str">
        <f t="shared" ca="1" si="41"/>
        <v>F</v>
      </c>
    </row>
    <row r="146" spans="2:8" x14ac:dyDescent="0.25">
      <c r="B146">
        <v>32</v>
      </c>
      <c r="C146" t="s">
        <v>39</v>
      </c>
      <c r="D146" t="str">
        <f t="shared" ca="1" si="41"/>
        <v>E</v>
      </c>
      <c r="E146" t="str">
        <f t="shared" ca="1" si="41"/>
        <v>E</v>
      </c>
      <c r="F146" t="str">
        <f t="shared" ca="1" si="41"/>
        <v>D</v>
      </c>
      <c r="G146" t="str">
        <f t="shared" ca="1" si="41"/>
        <v>E</v>
      </c>
      <c r="H146" t="str">
        <f t="shared" ca="1" si="41"/>
        <v>S</v>
      </c>
    </row>
    <row r="147" spans="2:8" x14ac:dyDescent="0.25">
      <c r="B147">
        <v>33</v>
      </c>
      <c r="C147" t="s">
        <v>40</v>
      </c>
      <c r="D147" t="str">
        <f t="shared" ca="1" si="41"/>
        <v>F</v>
      </c>
      <c r="E147" t="str">
        <f t="shared" ca="1" si="41"/>
        <v>A</v>
      </c>
      <c r="F147" t="str">
        <f t="shared" ca="1" si="41"/>
        <v>F</v>
      </c>
      <c r="G147" t="str">
        <f t="shared" ca="1" si="41"/>
        <v>F</v>
      </c>
      <c r="H147" t="str">
        <f t="shared" ca="1" si="41"/>
        <v>E</v>
      </c>
    </row>
    <row r="148" spans="2:8" x14ac:dyDescent="0.25">
      <c r="B148">
        <v>34</v>
      </c>
      <c r="C148" t="s">
        <v>41</v>
      </c>
      <c r="D148" t="str">
        <f t="shared" ca="1" si="41"/>
        <v>F</v>
      </c>
      <c r="E148" t="str">
        <f t="shared" ca="1" si="41"/>
        <v>F</v>
      </c>
      <c r="F148" t="str">
        <f t="shared" ca="1" si="41"/>
        <v>A</v>
      </c>
      <c r="G148" t="str">
        <f t="shared" ca="1" si="41"/>
        <v>A</v>
      </c>
      <c r="H148" t="str">
        <f t="shared" ca="1" si="41"/>
        <v>F</v>
      </c>
    </row>
    <row r="149" spans="2:8" x14ac:dyDescent="0.25">
      <c r="B149">
        <v>35</v>
      </c>
      <c r="C149" t="s">
        <v>42</v>
      </c>
      <c r="D149" t="str">
        <f t="shared" ca="1" si="41"/>
        <v>R</v>
      </c>
      <c r="E149" t="str">
        <f t="shared" ca="1" si="41"/>
        <v>A</v>
      </c>
      <c r="F149" t="str">
        <f t="shared" ca="1" si="41"/>
        <v>A</v>
      </c>
      <c r="G149" t="str">
        <f t="shared" ca="1" si="41"/>
        <v>C</v>
      </c>
      <c r="H149" t="str">
        <f t="shared" ca="1" si="41"/>
        <v>A</v>
      </c>
    </row>
    <row r="150" spans="2:8" x14ac:dyDescent="0.25">
      <c r="B150">
        <v>36</v>
      </c>
      <c r="C150" t="s">
        <v>43</v>
      </c>
      <c r="D150" t="str">
        <f t="shared" ca="1" si="41"/>
        <v>B</v>
      </c>
      <c r="E150" t="str">
        <f t="shared" ca="1" si="41"/>
        <v>A</v>
      </c>
      <c r="F150" t="str">
        <f t="shared" ca="1" si="41"/>
        <v>E</v>
      </c>
      <c r="G150" t="str">
        <f t="shared" ca="1" si="41"/>
        <v>F</v>
      </c>
      <c r="H150" t="str">
        <f t="shared" ca="1" si="41"/>
        <v>C</v>
      </c>
    </row>
    <row r="151" spans="2:8" x14ac:dyDescent="0.25">
      <c r="B151">
        <v>37</v>
      </c>
      <c r="C151" t="s">
        <v>44</v>
      </c>
      <c r="D151" t="str">
        <f t="shared" ca="1" si="41"/>
        <v>C</v>
      </c>
      <c r="E151" t="str">
        <f t="shared" ca="1" si="41"/>
        <v>A</v>
      </c>
      <c r="F151" t="str">
        <f t="shared" ca="1" si="41"/>
        <v>F</v>
      </c>
      <c r="G151" t="str">
        <f t="shared" ca="1" si="41"/>
        <v>F</v>
      </c>
      <c r="H151" t="str">
        <f t="shared" ca="1" si="41"/>
        <v>C</v>
      </c>
    </row>
    <row r="152" spans="2:8" x14ac:dyDescent="0.25">
      <c r="B152">
        <v>38</v>
      </c>
      <c r="C152" t="s">
        <v>45</v>
      </c>
      <c r="D152" t="str">
        <f t="shared" ca="1" si="41"/>
        <v>E</v>
      </c>
      <c r="E152" t="str">
        <f t="shared" ca="1" si="41"/>
        <v>A</v>
      </c>
      <c r="F152" t="str">
        <f t="shared" ca="1" si="41"/>
        <v>C</v>
      </c>
      <c r="G152" t="str">
        <f t="shared" ca="1" si="41"/>
        <v>S</v>
      </c>
      <c r="H152" t="str">
        <f t="shared" ca="1" si="41"/>
        <v>F</v>
      </c>
    </row>
    <row r="153" spans="2:8" x14ac:dyDescent="0.25">
      <c r="B153">
        <v>39</v>
      </c>
      <c r="C153" t="s">
        <v>46</v>
      </c>
      <c r="D153" t="str">
        <f t="shared" ca="1" si="41"/>
        <v>C</v>
      </c>
      <c r="E153" t="str">
        <f t="shared" ca="1" si="41"/>
        <v>B</v>
      </c>
      <c r="F153" t="str">
        <f t="shared" ca="1" si="41"/>
        <v>S</v>
      </c>
      <c r="G153" t="str">
        <f t="shared" ca="1" si="41"/>
        <v>S</v>
      </c>
      <c r="H153" t="str">
        <f t="shared" ca="1" si="41"/>
        <v>E</v>
      </c>
    </row>
    <row r="154" spans="2:8" x14ac:dyDescent="0.25">
      <c r="B154">
        <v>40</v>
      </c>
      <c r="C154" t="s">
        <v>47</v>
      </c>
      <c r="D154" t="str">
        <f t="shared" ca="1" si="41"/>
        <v>F</v>
      </c>
      <c r="E154" t="str">
        <f t="shared" ca="1" si="41"/>
        <v>E</v>
      </c>
      <c r="F154" t="str">
        <f t="shared" ca="1" si="41"/>
        <v>S</v>
      </c>
      <c r="G154" t="str">
        <f t="shared" ca="1" si="41"/>
        <v>D</v>
      </c>
      <c r="H154" t="str">
        <f t="shared" ca="1" si="41"/>
        <v>F</v>
      </c>
    </row>
    <row r="155" spans="2:8" x14ac:dyDescent="0.25">
      <c r="B155">
        <v>41</v>
      </c>
      <c r="C155" t="s">
        <v>48</v>
      </c>
      <c r="D155" t="str">
        <f t="shared" ref="D155:H164" ca="1" si="42">VLOOKUP(D45,$P$62:$R$69,2,TRUE)</f>
        <v>D</v>
      </c>
      <c r="E155" t="str">
        <f t="shared" ca="1" si="42"/>
        <v>F</v>
      </c>
      <c r="F155" t="str">
        <f t="shared" ca="1" si="42"/>
        <v>E</v>
      </c>
      <c r="G155" t="str">
        <f t="shared" ca="1" si="42"/>
        <v>F</v>
      </c>
      <c r="H155" t="str">
        <f t="shared" ca="1" si="42"/>
        <v>F</v>
      </c>
    </row>
    <row r="156" spans="2:8" x14ac:dyDescent="0.25">
      <c r="B156">
        <v>42</v>
      </c>
      <c r="C156" t="s">
        <v>49</v>
      </c>
      <c r="D156" t="str">
        <f t="shared" ca="1" si="42"/>
        <v>D</v>
      </c>
      <c r="E156" t="str">
        <f t="shared" ca="1" si="42"/>
        <v>S</v>
      </c>
      <c r="F156" t="str">
        <f t="shared" ca="1" si="42"/>
        <v>F</v>
      </c>
      <c r="G156" t="str">
        <f t="shared" ca="1" si="42"/>
        <v>A</v>
      </c>
      <c r="H156" t="str">
        <f t="shared" ca="1" si="42"/>
        <v>D</v>
      </c>
    </row>
    <row r="157" spans="2:8" x14ac:dyDescent="0.25">
      <c r="B157">
        <v>43</v>
      </c>
      <c r="C157" t="s">
        <v>50</v>
      </c>
      <c r="D157" t="str">
        <f t="shared" ca="1" si="42"/>
        <v>D</v>
      </c>
      <c r="E157" t="str">
        <f t="shared" ca="1" si="42"/>
        <v>F</v>
      </c>
      <c r="F157" t="str">
        <f t="shared" ca="1" si="42"/>
        <v>F</v>
      </c>
      <c r="G157" t="str">
        <f t="shared" ca="1" si="42"/>
        <v>B</v>
      </c>
      <c r="H157" t="str">
        <f t="shared" ca="1" si="42"/>
        <v>C</v>
      </c>
    </row>
    <row r="158" spans="2:8" x14ac:dyDescent="0.25">
      <c r="B158">
        <v>44</v>
      </c>
      <c r="C158" t="s">
        <v>51</v>
      </c>
      <c r="D158" t="str">
        <f t="shared" ca="1" si="42"/>
        <v>F</v>
      </c>
      <c r="E158" t="str">
        <f t="shared" ca="1" si="42"/>
        <v>F</v>
      </c>
      <c r="F158" t="str">
        <f t="shared" ca="1" si="42"/>
        <v>F</v>
      </c>
      <c r="G158" t="str">
        <f t="shared" ca="1" si="42"/>
        <v>F</v>
      </c>
      <c r="H158" t="str">
        <f t="shared" ca="1" si="42"/>
        <v>F</v>
      </c>
    </row>
    <row r="159" spans="2:8" x14ac:dyDescent="0.25">
      <c r="B159">
        <v>45</v>
      </c>
      <c r="C159" t="s">
        <v>52</v>
      </c>
      <c r="D159" t="str">
        <f t="shared" ca="1" si="42"/>
        <v>F</v>
      </c>
      <c r="E159" t="str">
        <f t="shared" ca="1" si="42"/>
        <v>B</v>
      </c>
      <c r="F159" t="str">
        <f t="shared" ca="1" si="42"/>
        <v>E</v>
      </c>
      <c r="G159" t="str">
        <f t="shared" ca="1" si="42"/>
        <v>A</v>
      </c>
      <c r="H159" t="str">
        <f t="shared" ca="1" si="42"/>
        <v>D</v>
      </c>
    </row>
    <row r="160" spans="2:8" x14ac:dyDescent="0.25">
      <c r="B160">
        <v>46</v>
      </c>
      <c r="C160" t="s">
        <v>53</v>
      </c>
      <c r="D160" t="str">
        <f t="shared" ca="1" si="42"/>
        <v>F</v>
      </c>
      <c r="E160" t="str">
        <f t="shared" ca="1" si="42"/>
        <v>F</v>
      </c>
      <c r="F160" t="str">
        <f t="shared" ca="1" si="42"/>
        <v>F</v>
      </c>
      <c r="G160" t="str">
        <f t="shared" ca="1" si="42"/>
        <v>S</v>
      </c>
      <c r="H160" t="str">
        <f t="shared" ca="1" si="42"/>
        <v>F</v>
      </c>
    </row>
    <row r="161" spans="2:8" x14ac:dyDescent="0.25">
      <c r="B161">
        <v>47</v>
      </c>
      <c r="C161" t="s">
        <v>54</v>
      </c>
      <c r="D161" t="str">
        <f t="shared" ca="1" si="42"/>
        <v>F</v>
      </c>
      <c r="E161" t="str">
        <f t="shared" ca="1" si="42"/>
        <v>S</v>
      </c>
      <c r="F161" t="str">
        <f t="shared" ca="1" si="42"/>
        <v>R</v>
      </c>
      <c r="G161" t="str">
        <f t="shared" ca="1" si="42"/>
        <v>B</v>
      </c>
      <c r="H161" t="str">
        <f t="shared" ca="1" si="42"/>
        <v>C</v>
      </c>
    </row>
    <row r="162" spans="2:8" x14ac:dyDescent="0.25">
      <c r="B162">
        <v>48</v>
      </c>
      <c r="C162" t="s">
        <v>55</v>
      </c>
      <c r="D162" t="str">
        <f t="shared" ca="1" si="42"/>
        <v>S</v>
      </c>
      <c r="E162" t="str">
        <f t="shared" ca="1" si="42"/>
        <v>D</v>
      </c>
      <c r="F162" t="str">
        <f t="shared" ca="1" si="42"/>
        <v>C</v>
      </c>
      <c r="G162" t="str">
        <f t="shared" ca="1" si="42"/>
        <v>S</v>
      </c>
      <c r="H162" t="str">
        <f t="shared" ca="1" si="42"/>
        <v>F</v>
      </c>
    </row>
    <row r="163" spans="2:8" x14ac:dyDescent="0.25">
      <c r="B163">
        <v>49</v>
      </c>
      <c r="C163" t="s">
        <v>56</v>
      </c>
      <c r="D163" t="str">
        <f t="shared" ca="1" si="42"/>
        <v>F</v>
      </c>
      <c r="E163" t="str">
        <f t="shared" ca="1" si="42"/>
        <v>F</v>
      </c>
      <c r="F163" t="str">
        <f t="shared" ca="1" si="42"/>
        <v>C</v>
      </c>
      <c r="G163" t="str">
        <f t="shared" ca="1" si="42"/>
        <v>E</v>
      </c>
      <c r="H163" t="str">
        <f t="shared" ca="1" si="42"/>
        <v>A</v>
      </c>
    </row>
    <row r="164" spans="2:8" x14ac:dyDescent="0.25">
      <c r="B164">
        <v>50</v>
      </c>
      <c r="C164" t="s">
        <v>57</v>
      </c>
      <c r="D164" t="str">
        <f t="shared" ca="1" si="42"/>
        <v>C</v>
      </c>
      <c r="E164" t="str">
        <f t="shared" ca="1" si="42"/>
        <v>F</v>
      </c>
      <c r="F164" t="str">
        <f t="shared" ca="1" si="42"/>
        <v>R</v>
      </c>
      <c r="G164" t="str">
        <f t="shared" ca="1" si="42"/>
        <v>S</v>
      </c>
      <c r="H164" t="str">
        <f t="shared" ca="1" si="42"/>
        <v>F</v>
      </c>
    </row>
    <row r="166" spans="2:8" ht="18.75" x14ac:dyDescent="0.3">
      <c r="B166" s="4" t="s">
        <v>169</v>
      </c>
      <c r="C166" t="s">
        <v>1</v>
      </c>
      <c r="D166" t="s">
        <v>168</v>
      </c>
      <c r="E166" t="s">
        <v>167</v>
      </c>
    </row>
    <row r="167" spans="2:8" x14ac:dyDescent="0.25">
      <c r="C167" t="s">
        <v>8</v>
      </c>
      <c r="D167">
        <f ca="1">J5</f>
        <v>220</v>
      </c>
      <c r="E167">
        <f ca="1">RANK(D167,D167:D216,1)</f>
        <v>13</v>
      </c>
    </row>
    <row r="168" spans="2:8" x14ac:dyDescent="0.25">
      <c r="C168" t="s">
        <v>27</v>
      </c>
      <c r="D168">
        <f t="shared" ref="D168:D216" ca="1" si="43">J6</f>
        <v>207</v>
      </c>
      <c r="E168">
        <f t="shared" ref="E168:E216" ca="1" si="44">RANK(D168,D168:D217,1)</f>
        <v>10</v>
      </c>
    </row>
    <row r="169" spans="2:8" x14ac:dyDescent="0.25">
      <c r="C169" t="s">
        <v>9</v>
      </c>
      <c r="D169">
        <f t="shared" ca="1" si="43"/>
        <v>326</v>
      </c>
      <c r="E169">
        <f t="shared" ca="1" si="44"/>
        <v>43</v>
      </c>
    </row>
    <row r="170" spans="2:8" x14ac:dyDescent="0.25">
      <c r="C170" t="s">
        <v>10</v>
      </c>
      <c r="D170">
        <f t="shared" ca="1" si="43"/>
        <v>147</v>
      </c>
      <c r="E170">
        <f t="shared" ca="1" si="44"/>
        <v>3</v>
      </c>
    </row>
    <row r="171" spans="2:8" x14ac:dyDescent="0.25">
      <c r="C171" t="s">
        <v>11</v>
      </c>
      <c r="D171">
        <f t="shared" ca="1" si="43"/>
        <v>343</v>
      </c>
      <c r="E171">
        <f t="shared" ca="1" si="44"/>
        <v>43</v>
      </c>
    </row>
    <row r="172" spans="2:8" x14ac:dyDescent="0.25">
      <c r="C172" t="s">
        <v>12</v>
      </c>
      <c r="D172">
        <f t="shared" ca="1" si="43"/>
        <v>225</v>
      </c>
      <c r="E172">
        <f t="shared" ca="1" si="44"/>
        <v>12</v>
      </c>
    </row>
    <row r="173" spans="2:8" x14ac:dyDescent="0.25">
      <c r="C173" t="s">
        <v>13</v>
      </c>
      <c r="D173">
        <f t="shared" ca="1" si="43"/>
        <v>259</v>
      </c>
      <c r="E173">
        <f t="shared" ca="1" si="44"/>
        <v>25</v>
      </c>
    </row>
    <row r="174" spans="2:8" x14ac:dyDescent="0.25">
      <c r="C174" t="s">
        <v>14</v>
      </c>
      <c r="D174">
        <f t="shared" ca="1" si="43"/>
        <v>226</v>
      </c>
      <c r="E174">
        <f t="shared" ca="1" si="44"/>
        <v>13</v>
      </c>
    </row>
    <row r="175" spans="2:8" x14ac:dyDescent="0.25">
      <c r="C175" t="s">
        <v>15</v>
      </c>
      <c r="D175">
        <f t="shared" ca="1" si="43"/>
        <v>291</v>
      </c>
      <c r="E175">
        <f t="shared" ca="1" si="44"/>
        <v>31</v>
      </c>
    </row>
    <row r="176" spans="2:8" x14ac:dyDescent="0.25">
      <c r="C176" t="s">
        <v>16</v>
      </c>
      <c r="D176">
        <f t="shared" ca="1" si="43"/>
        <v>312</v>
      </c>
      <c r="E176">
        <f t="shared" ca="1" si="44"/>
        <v>35</v>
      </c>
    </row>
    <row r="177" spans="3:5" x14ac:dyDescent="0.25">
      <c r="C177" t="s">
        <v>17</v>
      </c>
      <c r="D177">
        <f t="shared" ca="1" si="43"/>
        <v>234</v>
      </c>
      <c r="E177">
        <f t="shared" ca="1" si="44"/>
        <v>14</v>
      </c>
    </row>
    <row r="178" spans="3:5" x14ac:dyDescent="0.25">
      <c r="C178" t="s">
        <v>18</v>
      </c>
      <c r="D178">
        <f t="shared" ca="1" si="43"/>
        <v>263</v>
      </c>
      <c r="E178">
        <f t="shared" ca="1" si="44"/>
        <v>23</v>
      </c>
    </row>
    <row r="179" spans="3:5" x14ac:dyDescent="0.25">
      <c r="C179" t="s">
        <v>19</v>
      </c>
      <c r="D179">
        <f t="shared" ca="1" si="43"/>
        <v>357</v>
      </c>
      <c r="E179">
        <f t="shared" ca="1" si="44"/>
        <v>37</v>
      </c>
    </row>
    <row r="180" spans="3:5" x14ac:dyDescent="0.25">
      <c r="C180" t="s">
        <v>20</v>
      </c>
      <c r="D180">
        <f t="shared" ca="1" si="43"/>
        <v>265</v>
      </c>
      <c r="E180">
        <f t="shared" ca="1" si="44"/>
        <v>23</v>
      </c>
    </row>
    <row r="181" spans="3:5" x14ac:dyDescent="0.25">
      <c r="C181" t="s">
        <v>21</v>
      </c>
      <c r="D181">
        <f t="shared" ca="1" si="43"/>
        <v>249</v>
      </c>
      <c r="E181">
        <f t="shared" ca="1" si="44"/>
        <v>19</v>
      </c>
    </row>
    <row r="182" spans="3:5" x14ac:dyDescent="0.25">
      <c r="C182" t="s">
        <v>22</v>
      </c>
      <c r="D182">
        <f t="shared" ca="1" si="43"/>
        <v>225</v>
      </c>
      <c r="E182">
        <f t="shared" ca="1" si="44"/>
        <v>12</v>
      </c>
    </row>
    <row r="183" spans="3:5" x14ac:dyDescent="0.25">
      <c r="C183" t="s">
        <v>23</v>
      </c>
      <c r="D183">
        <f t="shared" ca="1" si="43"/>
        <v>293</v>
      </c>
      <c r="E183">
        <f t="shared" ca="1" si="44"/>
        <v>27</v>
      </c>
    </row>
    <row r="184" spans="3:5" x14ac:dyDescent="0.25">
      <c r="C184" t="s">
        <v>24</v>
      </c>
      <c r="D184">
        <f t="shared" ca="1" si="43"/>
        <v>300</v>
      </c>
      <c r="E184">
        <f t="shared" ca="1" si="44"/>
        <v>27</v>
      </c>
    </row>
    <row r="185" spans="3:5" x14ac:dyDescent="0.25">
      <c r="C185" t="s">
        <v>25</v>
      </c>
      <c r="D185">
        <f t="shared" ca="1" si="43"/>
        <v>249</v>
      </c>
      <c r="E185">
        <f t="shared" ca="1" si="44"/>
        <v>18</v>
      </c>
    </row>
    <row r="186" spans="3:5" x14ac:dyDescent="0.25">
      <c r="C186" t="s">
        <v>26</v>
      </c>
      <c r="D186">
        <f t="shared" ca="1" si="43"/>
        <v>221</v>
      </c>
      <c r="E186">
        <f t="shared" ca="1" si="44"/>
        <v>11</v>
      </c>
    </row>
    <row r="187" spans="3:5" x14ac:dyDescent="0.25">
      <c r="C187" t="s">
        <v>28</v>
      </c>
      <c r="D187">
        <f t="shared" ca="1" si="43"/>
        <v>288</v>
      </c>
      <c r="E187">
        <f t="shared" ca="1" si="44"/>
        <v>22</v>
      </c>
    </row>
    <row r="188" spans="3:5" x14ac:dyDescent="0.25">
      <c r="C188" t="s">
        <v>29</v>
      </c>
      <c r="D188">
        <f t="shared" ca="1" si="43"/>
        <v>257</v>
      </c>
      <c r="E188">
        <f t="shared" ca="1" si="44"/>
        <v>17</v>
      </c>
    </row>
    <row r="189" spans="3:5" x14ac:dyDescent="0.25">
      <c r="C189" t="s">
        <v>30</v>
      </c>
      <c r="D189">
        <f t="shared" ca="1" si="43"/>
        <v>105</v>
      </c>
      <c r="E189">
        <f t="shared" ca="1" si="44"/>
        <v>2</v>
      </c>
    </row>
    <row r="190" spans="3:5" x14ac:dyDescent="0.25">
      <c r="C190" t="s">
        <v>31</v>
      </c>
      <c r="D190">
        <f t="shared" ca="1" si="43"/>
        <v>232</v>
      </c>
      <c r="E190">
        <f t="shared" ca="1" si="44"/>
        <v>10</v>
      </c>
    </row>
    <row r="191" spans="3:5" x14ac:dyDescent="0.25">
      <c r="C191" t="s">
        <v>32</v>
      </c>
      <c r="D191">
        <f t="shared" ca="1" si="43"/>
        <v>192</v>
      </c>
      <c r="E191">
        <f t="shared" ca="1" si="44"/>
        <v>6</v>
      </c>
    </row>
    <row r="192" spans="3:5" x14ac:dyDescent="0.25">
      <c r="C192" t="s">
        <v>33</v>
      </c>
      <c r="D192">
        <f t="shared" ca="1" si="43"/>
        <v>172</v>
      </c>
      <c r="E192">
        <f t="shared" ca="1" si="44"/>
        <v>5</v>
      </c>
    </row>
    <row r="193" spans="3:5" x14ac:dyDescent="0.25">
      <c r="C193" t="s">
        <v>34</v>
      </c>
      <c r="D193">
        <f t="shared" ca="1" si="43"/>
        <v>314</v>
      </c>
      <c r="E193">
        <f t="shared" ca="1" si="44"/>
        <v>20</v>
      </c>
    </row>
    <row r="194" spans="3:5" x14ac:dyDescent="0.25">
      <c r="C194" t="s">
        <v>35</v>
      </c>
      <c r="D194">
        <f t="shared" ca="1" si="43"/>
        <v>213</v>
      </c>
      <c r="E194">
        <f t="shared" ca="1" si="44"/>
        <v>6</v>
      </c>
    </row>
    <row r="195" spans="3:5" x14ac:dyDescent="0.25">
      <c r="C195" t="s">
        <v>36</v>
      </c>
      <c r="D195">
        <f t="shared" ca="1" si="43"/>
        <v>241</v>
      </c>
      <c r="E195">
        <f t="shared" ca="1" si="44"/>
        <v>9</v>
      </c>
    </row>
    <row r="196" spans="3:5" x14ac:dyDescent="0.25">
      <c r="C196" t="s">
        <v>37</v>
      </c>
      <c r="D196">
        <f t="shared" ca="1" si="43"/>
        <v>257</v>
      </c>
      <c r="E196">
        <f t="shared" ca="1" si="44"/>
        <v>11</v>
      </c>
    </row>
    <row r="197" spans="3:5" x14ac:dyDescent="0.25">
      <c r="C197" t="s">
        <v>38</v>
      </c>
      <c r="D197">
        <f t="shared" ca="1" si="43"/>
        <v>309</v>
      </c>
      <c r="E197">
        <f t="shared" ca="1" si="44"/>
        <v>16</v>
      </c>
    </row>
    <row r="198" spans="3:5" x14ac:dyDescent="0.25">
      <c r="C198" t="s">
        <v>39</v>
      </c>
      <c r="D198">
        <f t="shared" ca="1" si="43"/>
        <v>278</v>
      </c>
      <c r="E198">
        <f t="shared" ca="1" si="44"/>
        <v>12</v>
      </c>
    </row>
    <row r="199" spans="3:5" x14ac:dyDescent="0.25">
      <c r="C199" t="s">
        <v>40</v>
      </c>
      <c r="D199">
        <f t="shared" ca="1" si="43"/>
        <v>156</v>
      </c>
      <c r="E199">
        <f t="shared" ca="1" si="44"/>
        <v>3</v>
      </c>
    </row>
    <row r="200" spans="3:5" x14ac:dyDescent="0.25">
      <c r="C200" t="s">
        <v>41</v>
      </c>
      <c r="D200">
        <f t="shared" ca="1" si="43"/>
        <v>219</v>
      </c>
      <c r="E200">
        <f t="shared" ca="1" si="44"/>
        <v>5</v>
      </c>
    </row>
    <row r="201" spans="3:5" x14ac:dyDescent="0.25">
      <c r="C201" t="s">
        <v>42</v>
      </c>
      <c r="D201">
        <f t="shared" ca="1" si="43"/>
        <v>350</v>
      </c>
      <c r="E201">
        <f t="shared" ca="1" si="44"/>
        <v>15</v>
      </c>
    </row>
    <row r="202" spans="3:5" x14ac:dyDescent="0.25">
      <c r="C202" t="s">
        <v>43</v>
      </c>
      <c r="D202">
        <f t="shared" ca="1" si="43"/>
        <v>285</v>
      </c>
      <c r="E202">
        <f t="shared" ca="1" si="44"/>
        <v>10</v>
      </c>
    </row>
    <row r="203" spans="3:5" x14ac:dyDescent="0.25">
      <c r="C203" t="s">
        <v>44</v>
      </c>
      <c r="D203">
        <f t="shared" ca="1" si="43"/>
        <v>245</v>
      </c>
      <c r="E203">
        <f t="shared" ca="1" si="44"/>
        <v>7</v>
      </c>
    </row>
    <row r="204" spans="3:5" x14ac:dyDescent="0.25">
      <c r="C204" t="s">
        <v>45</v>
      </c>
      <c r="D204">
        <f t="shared" ca="1" si="43"/>
        <v>322</v>
      </c>
      <c r="E204">
        <f t="shared" ca="1" si="44"/>
        <v>11</v>
      </c>
    </row>
    <row r="205" spans="3:5" x14ac:dyDescent="0.25">
      <c r="C205" t="s">
        <v>46</v>
      </c>
      <c r="D205">
        <f t="shared" ca="1" si="43"/>
        <v>367</v>
      </c>
      <c r="E205">
        <f t="shared" ca="1" si="44"/>
        <v>12</v>
      </c>
    </row>
    <row r="206" spans="3:5" x14ac:dyDescent="0.25">
      <c r="C206" t="s">
        <v>47</v>
      </c>
      <c r="D206">
        <f t="shared" ca="1" si="43"/>
        <v>234</v>
      </c>
      <c r="E206">
        <f t="shared" ca="1" si="44"/>
        <v>5</v>
      </c>
    </row>
    <row r="207" spans="3:5" x14ac:dyDescent="0.25">
      <c r="C207" t="s">
        <v>48</v>
      </c>
      <c r="D207">
        <f t="shared" ca="1" si="43"/>
        <v>159</v>
      </c>
      <c r="E207">
        <f t="shared" ca="1" si="44"/>
        <v>3</v>
      </c>
    </row>
    <row r="208" spans="3:5" x14ac:dyDescent="0.25">
      <c r="C208" t="s">
        <v>49</v>
      </c>
      <c r="D208">
        <f t="shared" ca="1" si="43"/>
        <v>290</v>
      </c>
      <c r="E208">
        <f t="shared" ca="1" si="44"/>
        <v>7</v>
      </c>
    </row>
    <row r="209" spans="3:5" x14ac:dyDescent="0.25">
      <c r="C209" t="s">
        <v>50</v>
      </c>
      <c r="D209">
        <f t="shared" ca="1" si="43"/>
        <v>237</v>
      </c>
      <c r="E209">
        <f t="shared" ca="1" si="44"/>
        <v>4</v>
      </c>
    </row>
    <row r="210" spans="3:5" x14ac:dyDescent="0.25">
      <c r="C210" t="s">
        <v>51</v>
      </c>
      <c r="D210">
        <f t="shared" ca="1" si="43"/>
        <v>72</v>
      </c>
      <c r="E210">
        <f t="shared" ca="1" si="44"/>
        <v>1</v>
      </c>
    </row>
    <row r="211" spans="3:5" x14ac:dyDescent="0.25">
      <c r="C211" t="s">
        <v>52</v>
      </c>
      <c r="D211">
        <f t="shared" ca="1" si="43"/>
        <v>267</v>
      </c>
      <c r="E211">
        <f t="shared" ca="1" si="44"/>
        <v>4</v>
      </c>
    </row>
    <row r="212" spans="3:5" x14ac:dyDescent="0.25">
      <c r="C212" t="s">
        <v>53</v>
      </c>
      <c r="D212">
        <f t="shared" ca="1" si="43"/>
        <v>153</v>
      </c>
      <c r="E212">
        <f t="shared" ca="1" si="44"/>
        <v>1</v>
      </c>
    </row>
    <row r="213" spans="3:5" x14ac:dyDescent="0.25">
      <c r="C213" t="s">
        <v>54</v>
      </c>
      <c r="D213">
        <f t="shared" ca="1" si="43"/>
        <v>292</v>
      </c>
      <c r="E213">
        <f t="shared" ca="1" si="44"/>
        <v>3</v>
      </c>
    </row>
    <row r="214" spans="3:5" x14ac:dyDescent="0.25">
      <c r="C214" t="s">
        <v>55</v>
      </c>
      <c r="D214">
        <f t="shared" ca="1" si="43"/>
        <v>332</v>
      </c>
      <c r="E214">
        <f t="shared" ca="1" si="44"/>
        <v>3</v>
      </c>
    </row>
    <row r="215" spans="3:5" x14ac:dyDescent="0.25">
      <c r="C215" t="s">
        <v>56</v>
      </c>
      <c r="D215">
        <f t="shared" ca="1" si="43"/>
        <v>245</v>
      </c>
      <c r="E215">
        <f t="shared" ca="1" si="44"/>
        <v>2</v>
      </c>
    </row>
    <row r="216" spans="3:5" x14ac:dyDescent="0.25">
      <c r="C216" t="s">
        <v>57</v>
      </c>
      <c r="D216">
        <f t="shared" ca="1" si="43"/>
        <v>205</v>
      </c>
      <c r="E216">
        <f t="shared" ca="1" si="44"/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7"/>
  <sheetViews>
    <sheetView workbookViewId="0">
      <selection activeCell="B4" sqref="B4:E7"/>
    </sheetView>
  </sheetViews>
  <sheetFormatPr defaultRowHeight="15" x14ac:dyDescent="0.25"/>
  <cols>
    <col min="2" max="2" width="22" customWidth="1"/>
    <col min="3" max="3" width="24.28515625" customWidth="1"/>
    <col min="4" max="6" width="21.140625" customWidth="1"/>
    <col min="7" max="7" width="22.7109375" customWidth="1"/>
    <col min="8" max="8" width="18.5703125" customWidth="1"/>
    <col min="9" max="9" width="36.7109375" customWidth="1"/>
  </cols>
  <sheetData>
    <row r="4" spans="2:9" x14ac:dyDescent="0.25">
      <c r="B4" t="s">
        <v>77</v>
      </c>
      <c r="C4" t="s">
        <v>80</v>
      </c>
      <c r="D4" t="s">
        <v>81</v>
      </c>
      <c r="E4" t="s">
        <v>82</v>
      </c>
    </row>
    <row r="5" spans="2:9" x14ac:dyDescent="0.25">
      <c r="B5" t="s">
        <v>78</v>
      </c>
      <c r="C5">
        <v>3</v>
      </c>
      <c r="D5">
        <v>5</v>
      </c>
      <c r="E5">
        <v>4</v>
      </c>
    </row>
    <row r="6" spans="2:9" x14ac:dyDescent="0.25">
      <c r="B6" t="s">
        <v>83</v>
      </c>
      <c r="C6">
        <v>1.2</v>
      </c>
      <c r="D6">
        <v>1.2</v>
      </c>
      <c r="E6">
        <v>1.2</v>
      </c>
    </row>
    <row r="7" spans="2:9" x14ac:dyDescent="0.25">
      <c r="B7" t="s">
        <v>79</v>
      </c>
      <c r="C7">
        <v>1.8</v>
      </c>
      <c r="D7">
        <v>3.8</v>
      </c>
      <c r="E7">
        <v>2.8</v>
      </c>
    </row>
    <row r="9" spans="2:9" x14ac:dyDescent="0.25">
      <c r="B9" t="s">
        <v>75</v>
      </c>
      <c r="C9" t="s">
        <v>76</v>
      </c>
      <c r="D9" t="s">
        <v>84</v>
      </c>
      <c r="E9" t="s">
        <v>85</v>
      </c>
      <c r="F9" t="s">
        <v>86</v>
      </c>
      <c r="G9" t="s">
        <v>87</v>
      </c>
      <c r="H9" t="s">
        <v>88</v>
      </c>
      <c r="I9" t="s">
        <v>89</v>
      </c>
    </row>
    <row r="10" spans="2:9" x14ac:dyDescent="0.25">
      <c r="B10">
        <v>0</v>
      </c>
      <c r="C10">
        <v>0</v>
      </c>
      <c r="D10">
        <f>C10*1.8</f>
        <v>0</v>
      </c>
      <c r="E10">
        <v>0</v>
      </c>
      <c r="F10">
        <v>0</v>
      </c>
      <c r="G10">
        <f>D10+E10+F10</f>
        <v>0</v>
      </c>
      <c r="H10">
        <v>30</v>
      </c>
      <c r="I10">
        <f>G10+H10</f>
        <v>30</v>
      </c>
    </row>
    <row r="11" spans="2:9" x14ac:dyDescent="0.25">
      <c r="B11">
        <v>3</v>
      </c>
      <c r="C11">
        <v>150</v>
      </c>
      <c r="D11">
        <f t="shared" ref="D11:D23" si="0">C11*1.8</f>
        <v>270</v>
      </c>
      <c r="E11">
        <v>0</v>
      </c>
      <c r="F11">
        <v>0</v>
      </c>
      <c r="G11">
        <f t="shared" ref="G11:G27" si="1">D11+E11+F11</f>
        <v>270</v>
      </c>
      <c r="H11">
        <v>30</v>
      </c>
      <c r="I11">
        <f t="shared" ref="I11:I27" si="2">G11+H11</f>
        <v>300</v>
      </c>
    </row>
    <row r="12" spans="2:9" x14ac:dyDescent="0.25">
      <c r="B12">
        <v>6</v>
      </c>
      <c r="C12">
        <v>250</v>
      </c>
      <c r="D12">
        <f t="shared" si="0"/>
        <v>450</v>
      </c>
      <c r="E12">
        <v>0</v>
      </c>
      <c r="F12">
        <v>0</v>
      </c>
      <c r="G12">
        <f t="shared" si="1"/>
        <v>450</v>
      </c>
      <c r="H12">
        <v>30</v>
      </c>
      <c r="I12">
        <f t="shared" si="2"/>
        <v>480</v>
      </c>
    </row>
    <row r="13" spans="2:9" x14ac:dyDescent="0.25">
      <c r="B13">
        <v>9</v>
      </c>
      <c r="C13">
        <v>450</v>
      </c>
      <c r="D13">
        <f t="shared" si="0"/>
        <v>810</v>
      </c>
      <c r="E13">
        <f>3.8*C11</f>
        <v>570</v>
      </c>
      <c r="F13">
        <v>0</v>
      </c>
      <c r="G13">
        <f t="shared" si="1"/>
        <v>1380</v>
      </c>
      <c r="H13">
        <v>30</v>
      </c>
      <c r="I13">
        <f t="shared" si="2"/>
        <v>1410</v>
      </c>
    </row>
    <row r="14" spans="2:9" x14ac:dyDescent="0.25">
      <c r="B14">
        <v>12</v>
      </c>
      <c r="C14">
        <v>600</v>
      </c>
      <c r="D14">
        <f t="shared" si="0"/>
        <v>1080</v>
      </c>
      <c r="E14">
        <f t="shared" ref="E14:E27" si="3">3.8*C12</f>
        <v>950</v>
      </c>
      <c r="F14">
        <v>0</v>
      </c>
      <c r="G14">
        <f t="shared" si="1"/>
        <v>2030</v>
      </c>
      <c r="H14">
        <v>30</v>
      </c>
      <c r="I14">
        <f t="shared" si="2"/>
        <v>2060</v>
      </c>
    </row>
    <row r="15" spans="2:9" x14ac:dyDescent="0.25">
      <c r="B15">
        <v>18</v>
      </c>
      <c r="C15">
        <v>800</v>
      </c>
      <c r="D15">
        <f t="shared" si="0"/>
        <v>1440</v>
      </c>
      <c r="E15">
        <f t="shared" si="3"/>
        <v>1710</v>
      </c>
      <c r="F15">
        <f>2.8*C11</f>
        <v>420</v>
      </c>
      <c r="G15">
        <f t="shared" si="1"/>
        <v>3570</v>
      </c>
      <c r="H15">
        <v>30</v>
      </c>
      <c r="I15">
        <f t="shared" si="2"/>
        <v>3600</v>
      </c>
    </row>
    <row r="16" spans="2:9" x14ac:dyDescent="0.25">
      <c r="B16">
        <v>24</v>
      </c>
      <c r="C16">
        <v>700</v>
      </c>
      <c r="D16">
        <f t="shared" si="0"/>
        <v>1260</v>
      </c>
      <c r="E16">
        <f>3.8*C14</f>
        <v>2280</v>
      </c>
      <c r="F16">
        <f t="shared" ref="F16:F27" si="4">2.8*C12</f>
        <v>700</v>
      </c>
      <c r="G16">
        <f t="shared" si="1"/>
        <v>4240</v>
      </c>
      <c r="H16">
        <v>30</v>
      </c>
      <c r="I16">
        <f t="shared" si="2"/>
        <v>4270</v>
      </c>
    </row>
    <row r="17" spans="2:9" x14ac:dyDescent="0.25">
      <c r="B17">
        <v>30</v>
      </c>
      <c r="C17">
        <v>600</v>
      </c>
      <c r="D17">
        <f t="shared" si="0"/>
        <v>1080</v>
      </c>
      <c r="E17">
        <f t="shared" si="3"/>
        <v>3040</v>
      </c>
      <c r="F17">
        <f t="shared" si="4"/>
        <v>1260</v>
      </c>
      <c r="G17">
        <f t="shared" si="1"/>
        <v>5380</v>
      </c>
      <c r="H17">
        <v>30</v>
      </c>
      <c r="I17">
        <f t="shared" si="2"/>
        <v>5410</v>
      </c>
    </row>
    <row r="18" spans="2:9" x14ac:dyDescent="0.25">
      <c r="B18">
        <v>36</v>
      </c>
      <c r="C18">
        <v>450</v>
      </c>
      <c r="D18">
        <f t="shared" si="0"/>
        <v>810</v>
      </c>
      <c r="E18">
        <f t="shared" si="3"/>
        <v>2660</v>
      </c>
      <c r="F18">
        <f t="shared" si="4"/>
        <v>1680</v>
      </c>
      <c r="G18">
        <f t="shared" si="1"/>
        <v>5150</v>
      </c>
      <c r="H18">
        <v>30</v>
      </c>
      <c r="I18">
        <f t="shared" si="2"/>
        <v>5180</v>
      </c>
    </row>
    <row r="19" spans="2:9" x14ac:dyDescent="0.25">
      <c r="B19">
        <v>42</v>
      </c>
      <c r="C19">
        <v>320</v>
      </c>
      <c r="D19">
        <f t="shared" si="0"/>
        <v>576</v>
      </c>
      <c r="E19">
        <f t="shared" si="3"/>
        <v>2280</v>
      </c>
      <c r="F19">
        <f t="shared" si="4"/>
        <v>2240</v>
      </c>
      <c r="G19">
        <f t="shared" si="1"/>
        <v>5096</v>
      </c>
      <c r="H19">
        <v>30</v>
      </c>
      <c r="I19">
        <f t="shared" si="2"/>
        <v>5126</v>
      </c>
    </row>
    <row r="20" spans="2:9" x14ac:dyDescent="0.25">
      <c r="B20">
        <v>48</v>
      </c>
      <c r="C20">
        <v>200</v>
      </c>
      <c r="D20">
        <f t="shared" si="0"/>
        <v>360</v>
      </c>
      <c r="E20">
        <f t="shared" si="3"/>
        <v>1710</v>
      </c>
      <c r="F20">
        <f t="shared" si="4"/>
        <v>1959.9999999999998</v>
      </c>
      <c r="G20">
        <f t="shared" si="1"/>
        <v>4030</v>
      </c>
      <c r="H20">
        <v>30</v>
      </c>
      <c r="I20">
        <f t="shared" si="2"/>
        <v>4060</v>
      </c>
    </row>
    <row r="21" spans="2:9" x14ac:dyDescent="0.25">
      <c r="B21">
        <v>54</v>
      </c>
      <c r="C21">
        <v>100</v>
      </c>
      <c r="D21">
        <f t="shared" si="0"/>
        <v>180</v>
      </c>
      <c r="E21">
        <f t="shared" si="3"/>
        <v>1216</v>
      </c>
      <c r="F21">
        <f t="shared" si="4"/>
        <v>1680</v>
      </c>
      <c r="G21">
        <f t="shared" si="1"/>
        <v>3076</v>
      </c>
      <c r="H21">
        <v>30</v>
      </c>
      <c r="I21">
        <f t="shared" si="2"/>
        <v>3106</v>
      </c>
    </row>
    <row r="22" spans="2:9" x14ac:dyDescent="0.25">
      <c r="B22">
        <v>60</v>
      </c>
      <c r="C22">
        <v>50</v>
      </c>
      <c r="D22">
        <f t="shared" si="0"/>
        <v>90</v>
      </c>
      <c r="E22">
        <f t="shared" si="3"/>
        <v>760</v>
      </c>
      <c r="F22">
        <f t="shared" si="4"/>
        <v>1260</v>
      </c>
      <c r="G22">
        <f t="shared" si="1"/>
        <v>2110</v>
      </c>
      <c r="H22">
        <v>30</v>
      </c>
      <c r="I22">
        <f t="shared" si="2"/>
        <v>2140</v>
      </c>
    </row>
    <row r="23" spans="2:9" x14ac:dyDescent="0.25">
      <c r="B23">
        <v>66</v>
      </c>
      <c r="C23">
        <v>0</v>
      </c>
      <c r="D23">
        <f t="shared" si="0"/>
        <v>0</v>
      </c>
      <c r="E23">
        <f t="shared" si="3"/>
        <v>380</v>
      </c>
      <c r="F23">
        <f t="shared" si="4"/>
        <v>896</v>
      </c>
      <c r="G23">
        <f t="shared" si="1"/>
        <v>1276</v>
      </c>
      <c r="H23">
        <v>30</v>
      </c>
      <c r="I23">
        <f t="shared" si="2"/>
        <v>1306</v>
      </c>
    </row>
    <row r="24" spans="2:9" x14ac:dyDescent="0.25">
      <c r="E24">
        <f t="shared" si="3"/>
        <v>190</v>
      </c>
      <c r="F24">
        <f t="shared" si="4"/>
        <v>560</v>
      </c>
      <c r="G24">
        <f t="shared" si="1"/>
        <v>750</v>
      </c>
      <c r="H24">
        <v>30</v>
      </c>
      <c r="I24">
        <f t="shared" si="2"/>
        <v>780</v>
      </c>
    </row>
    <row r="25" spans="2:9" x14ac:dyDescent="0.25">
      <c r="E25">
        <f>3.8*C23</f>
        <v>0</v>
      </c>
      <c r="F25">
        <f t="shared" si="4"/>
        <v>280</v>
      </c>
      <c r="G25">
        <f t="shared" si="1"/>
        <v>280</v>
      </c>
      <c r="H25">
        <v>30</v>
      </c>
      <c r="I25">
        <f t="shared" si="2"/>
        <v>310</v>
      </c>
    </row>
    <row r="26" spans="2:9" x14ac:dyDescent="0.25">
      <c r="E26">
        <f t="shared" si="3"/>
        <v>0</v>
      </c>
      <c r="F26">
        <f t="shared" si="4"/>
        <v>140</v>
      </c>
      <c r="G26">
        <f t="shared" si="1"/>
        <v>140</v>
      </c>
      <c r="H26">
        <v>30</v>
      </c>
      <c r="I26">
        <f t="shared" si="2"/>
        <v>170</v>
      </c>
    </row>
    <row r="27" spans="2:9" x14ac:dyDescent="0.25">
      <c r="E27">
        <f t="shared" si="3"/>
        <v>0</v>
      </c>
      <c r="F27">
        <f t="shared" si="4"/>
        <v>0</v>
      </c>
      <c r="G27">
        <f t="shared" si="1"/>
        <v>0</v>
      </c>
      <c r="H27">
        <v>30</v>
      </c>
      <c r="I27">
        <f t="shared" si="2"/>
        <v>30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6"/>
  <sheetViews>
    <sheetView topLeftCell="A16" zoomScaleNormal="100" workbookViewId="0">
      <selection activeCell="S3" sqref="S3"/>
    </sheetView>
  </sheetViews>
  <sheetFormatPr defaultRowHeight="15" x14ac:dyDescent="0.25"/>
  <sheetData>
    <row r="3" spans="1:19" ht="15.75" x14ac:dyDescent="0.25">
      <c r="A3" s="1" t="s">
        <v>102</v>
      </c>
    </row>
    <row r="4" spans="1:19" x14ac:dyDescent="0.25">
      <c r="A4" s="2" t="s">
        <v>92</v>
      </c>
      <c r="B4" s="2" t="s">
        <v>91</v>
      </c>
      <c r="C4" s="2" t="s">
        <v>90</v>
      </c>
    </row>
    <row r="5" spans="1:19" x14ac:dyDescent="0.25">
      <c r="A5" s="2">
        <v>10</v>
      </c>
      <c r="B5" s="2">
        <v>5</v>
      </c>
      <c r="C5" s="2">
        <v>4</v>
      </c>
    </row>
    <row r="7" spans="1:19" x14ac:dyDescent="0.25">
      <c r="A7" t="s">
        <v>93</v>
      </c>
      <c r="B7" t="s">
        <v>94</v>
      </c>
    </row>
    <row r="8" spans="1:19" x14ac:dyDescent="0.25">
      <c r="A8">
        <f>A5/2+B5*C5/2</f>
        <v>15</v>
      </c>
      <c r="B8">
        <f>A5+B5*4-A8</f>
        <v>15</v>
      </c>
    </row>
    <row r="10" spans="1:19" x14ac:dyDescent="0.25">
      <c r="A10" t="s">
        <v>99</v>
      </c>
      <c r="R10" t="s">
        <v>99</v>
      </c>
    </row>
    <row r="11" spans="1:19" x14ac:dyDescent="0.25">
      <c r="A11" t="s">
        <v>95</v>
      </c>
      <c r="R11" t="s">
        <v>101</v>
      </c>
    </row>
    <row r="12" spans="1:19" x14ac:dyDescent="0.25">
      <c r="A12" t="s">
        <v>96</v>
      </c>
      <c r="B12" t="s">
        <v>97</v>
      </c>
      <c r="R12" t="s">
        <v>96</v>
      </c>
      <c r="S12" t="s">
        <v>100</v>
      </c>
    </row>
    <row r="13" spans="1:19" x14ac:dyDescent="0.25">
      <c r="A13">
        <v>0</v>
      </c>
      <c r="B13">
        <f>-($A$8-$B$5*A13)</f>
        <v>-15</v>
      </c>
      <c r="R13">
        <v>0</v>
      </c>
      <c r="S13">
        <f>-($A$8*R13-$B$5*(R13^2)/2)</f>
        <v>0</v>
      </c>
    </row>
    <row r="14" spans="1:19" x14ac:dyDescent="0.25">
      <c r="A14">
        <v>0.2</v>
      </c>
      <c r="B14">
        <f t="shared" ref="B14:B23" si="0">-($A$8-$B$5*A14)</f>
        <v>-14</v>
      </c>
      <c r="R14">
        <v>0.2</v>
      </c>
      <c r="S14">
        <f t="shared" ref="S14:S23" si="1">-($A$8*R14-$B$5*(R14^2)/2)</f>
        <v>-2.9</v>
      </c>
    </row>
    <row r="15" spans="1:19" x14ac:dyDescent="0.25">
      <c r="A15">
        <v>0.4</v>
      </c>
      <c r="B15">
        <f t="shared" si="0"/>
        <v>-13</v>
      </c>
      <c r="R15">
        <v>0.4</v>
      </c>
      <c r="S15">
        <f t="shared" si="1"/>
        <v>-5.6</v>
      </c>
    </row>
    <row r="16" spans="1:19" x14ac:dyDescent="0.25">
      <c r="A16">
        <v>0.6</v>
      </c>
      <c r="B16">
        <f t="shared" si="0"/>
        <v>-12</v>
      </c>
      <c r="R16">
        <v>0.6</v>
      </c>
      <c r="S16">
        <f t="shared" si="1"/>
        <v>-8.1</v>
      </c>
    </row>
    <row r="17" spans="1:19" x14ac:dyDescent="0.25">
      <c r="A17">
        <v>0.8</v>
      </c>
      <c r="B17">
        <f t="shared" si="0"/>
        <v>-11</v>
      </c>
      <c r="R17">
        <v>0.8</v>
      </c>
      <c r="S17">
        <f t="shared" si="1"/>
        <v>-10.4</v>
      </c>
    </row>
    <row r="18" spans="1:19" x14ac:dyDescent="0.25">
      <c r="A18">
        <v>1</v>
      </c>
      <c r="B18">
        <f t="shared" si="0"/>
        <v>-10</v>
      </c>
      <c r="R18">
        <v>1</v>
      </c>
      <c r="S18">
        <f t="shared" si="1"/>
        <v>-12.5</v>
      </c>
    </row>
    <row r="19" spans="1:19" x14ac:dyDescent="0.25">
      <c r="A19">
        <v>1.2</v>
      </c>
      <c r="B19">
        <f t="shared" si="0"/>
        <v>-9</v>
      </c>
      <c r="R19">
        <v>1.2</v>
      </c>
      <c r="S19">
        <f t="shared" si="1"/>
        <v>-14.4</v>
      </c>
    </row>
    <row r="20" spans="1:19" x14ac:dyDescent="0.25">
      <c r="A20">
        <v>1.4</v>
      </c>
      <c r="B20">
        <f t="shared" si="0"/>
        <v>-8</v>
      </c>
      <c r="R20">
        <v>1.4</v>
      </c>
      <c r="S20">
        <f t="shared" si="1"/>
        <v>-16.100000000000001</v>
      </c>
    </row>
    <row r="21" spans="1:19" x14ac:dyDescent="0.25">
      <c r="A21">
        <v>1.6</v>
      </c>
      <c r="B21">
        <f t="shared" si="0"/>
        <v>-7</v>
      </c>
      <c r="R21">
        <v>1.6</v>
      </c>
      <c r="S21">
        <f t="shared" si="1"/>
        <v>-17.599999999999998</v>
      </c>
    </row>
    <row r="22" spans="1:19" x14ac:dyDescent="0.25">
      <c r="A22">
        <v>1.8</v>
      </c>
      <c r="B22">
        <f t="shared" si="0"/>
        <v>-6</v>
      </c>
      <c r="R22">
        <v>1.8</v>
      </c>
      <c r="S22">
        <f t="shared" si="1"/>
        <v>-18.899999999999999</v>
      </c>
    </row>
    <row r="23" spans="1:19" x14ac:dyDescent="0.25">
      <c r="A23">
        <v>2</v>
      </c>
      <c r="B23">
        <f t="shared" si="0"/>
        <v>-5</v>
      </c>
      <c r="R23">
        <v>2</v>
      </c>
      <c r="S23">
        <f t="shared" si="1"/>
        <v>-20</v>
      </c>
    </row>
    <row r="24" spans="1:19" x14ac:dyDescent="0.25">
      <c r="A24" t="s">
        <v>98</v>
      </c>
      <c r="R24" t="s">
        <v>98</v>
      </c>
    </row>
    <row r="25" spans="1:19" x14ac:dyDescent="0.25">
      <c r="A25" t="s">
        <v>96</v>
      </c>
      <c r="B25" t="s">
        <v>97</v>
      </c>
      <c r="R25" t="s">
        <v>96</v>
      </c>
      <c r="S25" t="s">
        <v>100</v>
      </c>
    </row>
    <row r="26" spans="1:19" x14ac:dyDescent="0.25">
      <c r="A26">
        <v>2</v>
      </c>
      <c r="B26">
        <f>-($A$8-$B$5*A26-$A$5)</f>
        <v>5</v>
      </c>
      <c r="R26">
        <v>2</v>
      </c>
      <c r="S26">
        <f>-($A$8*R26-$B$5*(R26^2)/2-$A$5*(R26-$C$5/2))</f>
        <v>-20</v>
      </c>
    </row>
    <row r="27" spans="1:19" x14ac:dyDescent="0.25">
      <c r="A27">
        <v>2.2000000000000002</v>
      </c>
      <c r="B27">
        <f t="shared" ref="B27:B36" si="2">-($A$8-$B$5*A27-$A$5)</f>
        <v>6</v>
      </c>
      <c r="R27">
        <v>2.2000000000000002</v>
      </c>
      <c r="S27">
        <f t="shared" ref="S27:S36" si="3">-($A$8*R27-$B$5*(R27^2)/2-$A$5*(R27-$C$5/2))</f>
        <v>-18.899999999999999</v>
      </c>
    </row>
    <row r="28" spans="1:19" x14ac:dyDescent="0.25">
      <c r="A28">
        <v>2.4</v>
      </c>
      <c r="B28">
        <f t="shared" si="2"/>
        <v>7</v>
      </c>
      <c r="R28">
        <v>2.4</v>
      </c>
      <c r="S28">
        <f t="shared" si="3"/>
        <v>-17.600000000000001</v>
      </c>
    </row>
    <row r="29" spans="1:19" x14ac:dyDescent="0.25">
      <c r="A29">
        <v>2.6</v>
      </c>
      <c r="B29">
        <f t="shared" si="2"/>
        <v>8</v>
      </c>
      <c r="R29">
        <v>2.6</v>
      </c>
      <c r="S29">
        <f t="shared" si="3"/>
        <v>-16.099999999999998</v>
      </c>
    </row>
    <row r="30" spans="1:19" x14ac:dyDescent="0.25">
      <c r="A30">
        <v>2.8</v>
      </c>
      <c r="B30">
        <f t="shared" si="2"/>
        <v>9</v>
      </c>
      <c r="R30">
        <v>2.8</v>
      </c>
      <c r="S30">
        <f t="shared" si="3"/>
        <v>-14.400000000000004</v>
      </c>
    </row>
    <row r="31" spans="1:19" x14ac:dyDescent="0.25">
      <c r="A31">
        <v>3</v>
      </c>
      <c r="B31">
        <f t="shared" si="2"/>
        <v>10</v>
      </c>
      <c r="R31">
        <v>3</v>
      </c>
      <c r="S31">
        <f t="shared" si="3"/>
        <v>-12.5</v>
      </c>
    </row>
    <row r="32" spans="1:19" x14ac:dyDescent="0.25">
      <c r="A32">
        <v>3.2</v>
      </c>
      <c r="B32">
        <f t="shared" si="2"/>
        <v>11</v>
      </c>
      <c r="R32">
        <v>3.2</v>
      </c>
      <c r="S32">
        <f t="shared" si="3"/>
        <v>-10.399999999999993</v>
      </c>
    </row>
    <row r="33" spans="1:19" x14ac:dyDescent="0.25">
      <c r="A33">
        <v>3.4</v>
      </c>
      <c r="B33">
        <f t="shared" si="2"/>
        <v>12</v>
      </c>
      <c r="R33">
        <v>3.4</v>
      </c>
      <c r="S33">
        <f t="shared" si="3"/>
        <v>-8.1000000000000014</v>
      </c>
    </row>
    <row r="34" spans="1:19" x14ac:dyDescent="0.25">
      <c r="A34">
        <v>3.6</v>
      </c>
      <c r="B34">
        <f t="shared" si="2"/>
        <v>13</v>
      </c>
      <c r="R34">
        <v>3.6</v>
      </c>
      <c r="S34">
        <f t="shared" si="3"/>
        <v>-5.5999999999999943</v>
      </c>
    </row>
    <row r="35" spans="1:19" x14ac:dyDescent="0.25">
      <c r="A35">
        <v>3.8</v>
      </c>
      <c r="B35">
        <f t="shared" si="2"/>
        <v>14</v>
      </c>
      <c r="R35">
        <v>3.8</v>
      </c>
      <c r="S35">
        <f t="shared" si="3"/>
        <v>-2.8999999999999986</v>
      </c>
    </row>
    <row r="36" spans="1:19" x14ac:dyDescent="0.25">
      <c r="A36">
        <v>4</v>
      </c>
      <c r="B36">
        <f t="shared" si="2"/>
        <v>15</v>
      </c>
      <c r="R36">
        <v>4</v>
      </c>
      <c r="S36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9"/>
  <sheetViews>
    <sheetView topLeftCell="B22" workbookViewId="0">
      <selection activeCell="F5" sqref="F5"/>
    </sheetView>
  </sheetViews>
  <sheetFormatPr defaultRowHeight="15" x14ac:dyDescent="0.25"/>
  <cols>
    <col min="1" max="4" width="13.140625" customWidth="1"/>
  </cols>
  <sheetData>
    <row r="5" spans="1:6" ht="21" x14ac:dyDescent="0.35">
      <c r="B5" s="14" t="s">
        <v>166</v>
      </c>
    </row>
    <row r="6" spans="1:6" ht="18.75" x14ac:dyDescent="0.3">
      <c r="A6" s="4" t="s">
        <v>103</v>
      </c>
      <c r="B6" s="4" t="s">
        <v>104</v>
      </c>
      <c r="C6" s="4" t="s">
        <v>105</v>
      </c>
      <c r="D6" s="4" t="s">
        <v>106</v>
      </c>
    </row>
    <row r="7" spans="1:6" ht="18.75" x14ac:dyDescent="0.3">
      <c r="A7" s="4">
        <v>100</v>
      </c>
      <c r="B7" s="4">
        <v>10</v>
      </c>
      <c r="C7" s="4">
        <v>10</v>
      </c>
      <c r="D7" s="4">
        <v>80</v>
      </c>
    </row>
    <row r="10" spans="1:6" ht="20.25" x14ac:dyDescent="0.35">
      <c r="A10" s="5" t="s">
        <v>115</v>
      </c>
      <c r="B10" s="5" t="s">
        <v>116</v>
      </c>
      <c r="C10" s="5" t="s">
        <v>110</v>
      </c>
      <c r="D10" s="5" t="s">
        <v>107</v>
      </c>
      <c r="E10" s="5" t="s">
        <v>108</v>
      </c>
      <c r="F10" s="5" t="s">
        <v>109</v>
      </c>
    </row>
    <row r="11" spans="1:6" x14ac:dyDescent="0.25">
      <c r="A11">
        <f>B7*D7^3/12+2*(A7*C7^3/12+A7*C7*((D7+C7)/2)^2)</f>
        <v>4493333.333333333</v>
      </c>
      <c r="B11">
        <f>D7*B7^3/12+C7*A7^3/6</f>
        <v>1673333.3333333335</v>
      </c>
      <c r="C11">
        <v>0</v>
      </c>
      <c r="D11">
        <f>($A$11+$B$11)/2+($A$11-$B$11)*COS(RADIANS(2*C11))/2</f>
        <v>4493333.333333333</v>
      </c>
      <c r="E11">
        <f t="shared" ref="E11:E29" si="0">($A$11+$B$11)/2-($A$11-$B$11)*COS(RADIANS(2*C11))/2</f>
        <v>1673333.3333333333</v>
      </c>
      <c r="F11">
        <f t="shared" ref="F11:F29" si="1">($A$11-$B$11)*SIN(RADIANS(2*C11))/2</f>
        <v>0</v>
      </c>
    </row>
    <row r="12" spans="1:6" x14ac:dyDescent="0.25">
      <c r="C12">
        <v>30</v>
      </c>
      <c r="D12">
        <f t="shared" ref="D12:D29" si="2">($A$11+$B$11)/2+($A$11-$B$11)*COS(RADIANS(2*C12))/2</f>
        <v>3788333.333333333</v>
      </c>
      <c r="E12">
        <f t="shared" si="0"/>
        <v>2378333.333333333</v>
      </c>
      <c r="F12">
        <f t="shared" si="1"/>
        <v>1221095.8193360581</v>
      </c>
    </row>
    <row r="13" spans="1:6" x14ac:dyDescent="0.25">
      <c r="C13">
        <v>60</v>
      </c>
      <c r="D13">
        <f t="shared" si="2"/>
        <v>2378333.3333333335</v>
      </c>
      <c r="E13">
        <f t="shared" si="0"/>
        <v>3788333.3333333326</v>
      </c>
      <c r="F13">
        <f t="shared" si="1"/>
        <v>1221095.8193360583</v>
      </c>
    </row>
    <row r="14" spans="1:6" x14ac:dyDescent="0.25">
      <c r="C14">
        <v>90</v>
      </c>
      <c r="D14">
        <f t="shared" si="2"/>
        <v>1673333.3333333333</v>
      </c>
      <c r="E14">
        <f t="shared" si="0"/>
        <v>4493333.333333333</v>
      </c>
      <c r="F14">
        <f t="shared" si="1"/>
        <v>1.727459321421154E-10</v>
      </c>
    </row>
    <row r="15" spans="1:6" x14ac:dyDescent="0.25">
      <c r="C15">
        <v>120</v>
      </c>
      <c r="D15">
        <f t="shared" si="2"/>
        <v>2378333.3333333326</v>
      </c>
      <c r="E15">
        <f t="shared" si="0"/>
        <v>3788333.3333333335</v>
      </c>
      <c r="F15">
        <f t="shared" si="1"/>
        <v>-1221095.8193360579</v>
      </c>
    </row>
    <row r="16" spans="1:6" x14ac:dyDescent="0.25">
      <c r="C16">
        <v>150</v>
      </c>
      <c r="D16">
        <f t="shared" si="2"/>
        <v>3788333.333333333</v>
      </c>
      <c r="E16">
        <f t="shared" si="0"/>
        <v>2378333.333333333</v>
      </c>
      <c r="F16">
        <f t="shared" si="1"/>
        <v>-1221095.8193360581</v>
      </c>
    </row>
    <row r="17" spans="3:6" x14ac:dyDescent="0.25">
      <c r="C17">
        <v>180</v>
      </c>
      <c r="D17">
        <f t="shared" si="2"/>
        <v>4493333.333333333</v>
      </c>
      <c r="E17">
        <f t="shared" si="0"/>
        <v>1673333.3333333333</v>
      </c>
      <c r="F17">
        <f t="shared" si="1"/>
        <v>-3.4549186428423079E-10</v>
      </c>
    </row>
    <row r="18" spans="3:6" x14ac:dyDescent="0.25">
      <c r="C18">
        <v>210</v>
      </c>
      <c r="D18">
        <f t="shared" si="2"/>
        <v>3788333.3333333326</v>
      </c>
      <c r="E18">
        <f t="shared" si="0"/>
        <v>2378333.3333333335</v>
      </c>
      <c r="F18">
        <f t="shared" si="1"/>
        <v>1221095.8193360586</v>
      </c>
    </row>
    <row r="19" spans="3:6" x14ac:dyDescent="0.25">
      <c r="C19">
        <v>240</v>
      </c>
      <c r="D19">
        <f t="shared" si="2"/>
        <v>2378333.333333334</v>
      </c>
      <c r="E19">
        <f t="shared" si="0"/>
        <v>3788333.3333333321</v>
      </c>
      <c r="F19">
        <f t="shared" si="1"/>
        <v>1221095.819336059</v>
      </c>
    </row>
    <row r="20" spans="3:6" x14ac:dyDescent="0.25">
      <c r="C20">
        <v>270</v>
      </c>
      <c r="D20">
        <f t="shared" si="2"/>
        <v>1673333.3333333333</v>
      </c>
      <c r="E20">
        <f t="shared" si="0"/>
        <v>4493333.333333333</v>
      </c>
      <c r="F20">
        <f t="shared" si="1"/>
        <v>5.1823779642634616E-10</v>
      </c>
    </row>
    <row r="21" spans="3:6" x14ac:dyDescent="0.25">
      <c r="C21">
        <v>300</v>
      </c>
      <c r="D21">
        <f t="shared" si="2"/>
        <v>2378333.3333333335</v>
      </c>
      <c r="E21">
        <f t="shared" si="0"/>
        <v>3788333.3333333326</v>
      </c>
      <c r="F21">
        <f t="shared" si="1"/>
        <v>-1221095.8193360583</v>
      </c>
    </row>
    <row r="22" spans="3:6" x14ac:dyDescent="0.25">
      <c r="C22">
        <v>330</v>
      </c>
      <c r="D22">
        <f t="shared" si="2"/>
        <v>3788333.3333333316</v>
      </c>
      <c r="E22">
        <f t="shared" si="0"/>
        <v>2378333.3333333344</v>
      </c>
      <c r="F22">
        <f t="shared" si="1"/>
        <v>-1221095.819336059</v>
      </c>
    </row>
    <row r="23" spans="3:6" x14ac:dyDescent="0.25">
      <c r="C23">
        <v>360</v>
      </c>
      <c r="D23">
        <f t="shared" si="2"/>
        <v>4493333.333333333</v>
      </c>
      <c r="E23">
        <f t="shared" si="0"/>
        <v>1673333.3333333333</v>
      </c>
      <c r="F23">
        <f t="shared" si="1"/>
        <v>-6.9098372856846158E-10</v>
      </c>
    </row>
    <row r="24" spans="3:6" x14ac:dyDescent="0.25">
      <c r="C24">
        <v>390</v>
      </c>
      <c r="D24">
        <f t="shared" si="2"/>
        <v>3788333.333333333</v>
      </c>
      <c r="E24">
        <f t="shared" si="0"/>
        <v>2378333.333333333</v>
      </c>
      <c r="F24">
        <f t="shared" si="1"/>
        <v>1221095.8193360583</v>
      </c>
    </row>
    <row r="25" spans="3:6" x14ac:dyDescent="0.25">
      <c r="C25">
        <v>420</v>
      </c>
      <c r="D25">
        <f t="shared" si="2"/>
        <v>2378333.3333333321</v>
      </c>
      <c r="E25">
        <f t="shared" si="0"/>
        <v>3788333.333333334</v>
      </c>
      <c r="F25">
        <f t="shared" si="1"/>
        <v>1221095.8193360579</v>
      </c>
    </row>
    <row r="26" spans="3:6" x14ac:dyDescent="0.25">
      <c r="C26">
        <v>450</v>
      </c>
      <c r="D26">
        <f t="shared" si="2"/>
        <v>1673333.3333333333</v>
      </c>
      <c r="E26">
        <f t="shared" si="0"/>
        <v>4493333.333333333</v>
      </c>
      <c r="F26">
        <f t="shared" si="1"/>
        <v>8.63729660710577E-10</v>
      </c>
    </row>
    <row r="27" spans="3:6" x14ac:dyDescent="0.25">
      <c r="C27">
        <v>480</v>
      </c>
      <c r="D27">
        <f t="shared" si="2"/>
        <v>2378333.3333333312</v>
      </c>
      <c r="E27">
        <f t="shared" si="0"/>
        <v>3788333.3333333349</v>
      </c>
      <c r="F27">
        <f t="shared" si="1"/>
        <v>-1221095.8193360569</v>
      </c>
    </row>
    <row r="28" spans="3:6" x14ac:dyDescent="0.25">
      <c r="C28">
        <v>510</v>
      </c>
      <c r="D28">
        <f t="shared" si="2"/>
        <v>3788333.3333333335</v>
      </c>
      <c r="E28">
        <f t="shared" si="0"/>
        <v>2378333.3333333326</v>
      </c>
      <c r="F28">
        <f t="shared" si="1"/>
        <v>-1221095.8193360579</v>
      </c>
    </row>
    <row r="29" spans="3:6" x14ac:dyDescent="0.25">
      <c r="C29">
        <v>540</v>
      </c>
      <c r="D29">
        <f t="shared" si="2"/>
        <v>4493333.333333333</v>
      </c>
      <c r="E29">
        <f t="shared" si="0"/>
        <v>1673333.3333333333</v>
      </c>
      <c r="F29">
        <f t="shared" si="1"/>
        <v>-1.0364755928526923E-9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E21" sqref="E21"/>
    </sheetView>
  </sheetViews>
  <sheetFormatPr defaultRowHeight="15" x14ac:dyDescent="0.25"/>
  <cols>
    <col min="1" max="1" width="18" customWidth="1"/>
    <col min="2" max="2" width="31.140625" customWidth="1"/>
    <col min="3" max="3" width="9.85546875" customWidth="1"/>
    <col min="5" max="5" width="31.28515625" customWidth="1"/>
    <col min="6" max="6" width="24.42578125" customWidth="1"/>
    <col min="10" max="10" width="42.140625" customWidth="1"/>
    <col min="11" max="11" width="21.85546875" customWidth="1"/>
  </cols>
  <sheetData>
    <row r="2" spans="1:11" ht="15.75" x14ac:dyDescent="0.25">
      <c r="A2" s="1" t="s">
        <v>117</v>
      </c>
      <c r="B2" s="1"/>
    </row>
    <row r="3" spans="1:11" ht="15.75" x14ac:dyDescent="0.25">
      <c r="A3" s="1" t="s">
        <v>118</v>
      </c>
      <c r="B3" s="1" t="s">
        <v>140</v>
      </c>
      <c r="C3" s="6">
        <v>6</v>
      </c>
      <c r="E3" t="s">
        <v>127</v>
      </c>
      <c r="F3" t="s">
        <v>128</v>
      </c>
      <c r="J3" s="8" t="s">
        <v>133</v>
      </c>
      <c r="K3" s="11">
        <f>IF(C4=E4,F4,IF(C4=E5,F5,IF(C4=E6,F6,IF(C4=E7,F7,IF(C4=E8,F8,ERROR.TYPE(#NULL!))))))</f>
        <v>30</v>
      </c>
    </row>
    <row r="4" spans="1:11" ht="15.75" x14ac:dyDescent="0.25">
      <c r="A4" s="1" t="s">
        <v>119</v>
      </c>
      <c r="B4" s="1"/>
      <c r="C4" s="6" t="s">
        <v>134</v>
      </c>
      <c r="E4" t="s">
        <v>129</v>
      </c>
      <c r="F4">
        <v>20</v>
      </c>
      <c r="J4" s="8" t="s">
        <v>135</v>
      </c>
      <c r="K4" s="11">
        <f>25*(C5/1000)*(C6/1000)</f>
        <v>2.5</v>
      </c>
    </row>
    <row r="5" spans="1:11" ht="15.75" x14ac:dyDescent="0.25">
      <c r="A5" s="1" t="s">
        <v>120</v>
      </c>
      <c r="B5" s="1" t="s">
        <v>126</v>
      </c>
      <c r="C5" s="6">
        <v>250</v>
      </c>
      <c r="E5" t="s">
        <v>125</v>
      </c>
      <c r="F5">
        <v>30</v>
      </c>
      <c r="J5" s="8" t="s">
        <v>136</v>
      </c>
      <c r="K5" s="11">
        <f>5+K4</f>
        <v>7.5</v>
      </c>
    </row>
    <row r="6" spans="1:11" ht="15.75" x14ac:dyDescent="0.25">
      <c r="A6" s="1" t="s">
        <v>121</v>
      </c>
      <c r="B6" s="1" t="s">
        <v>69</v>
      </c>
      <c r="C6" s="6">
        <v>400</v>
      </c>
      <c r="E6" t="s">
        <v>130</v>
      </c>
      <c r="F6">
        <v>45</v>
      </c>
      <c r="J6" s="8" t="s">
        <v>138</v>
      </c>
      <c r="K6" s="11">
        <f>1.5*(K5+C7)</f>
        <v>26.25</v>
      </c>
    </row>
    <row r="7" spans="1:11" ht="15.75" x14ac:dyDescent="0.25">
      <c r="A7" s="1" t="s">
        <v>122</v>
      </c>
      <c r="B7" s="1" t="s">
        <v>137</v>
      </c>
      <c r="C7" s="6">
        <v>10</v>
      </c>
      <c r="E7" t="s">
        <v>131</v>
      </c>
      <c r="F7">
        <v>50</v>
      </c>
      <c r="J7" s="8" t="s">
        <v>139</v>
      </c>
      <c r="K7" s="11">
        <f>K6*C3^2/8</f>
        <v>118.125</v>
      </c>
    </row>
    <row r="8" spans="1:11" ht="15.75" x14ac:dyDescent="0.25">
      <c r="A8" s="1" t="s">
        <v>123</v>
      </c>
      <c r="B8" s="1" t="s">
        <v>142</v>
      </c>
      <c r="C8" s="6">
        <v>415</v>
      </c>
      <c r="E8" t="s">
        <v>132</v>
      </c>
      <c r="F8">
        <v>75</v>
      </c>
      <c r="J8" s="8" t="s">
        <v>141</v>
      </c>
      <c r="K8" s="11">
        <f>0.1389*C9*C5*(C6^2)/10^6</f>
        <v>138.89999999999998</v>
      </c>
    </row>
    <row r="9" spans="1:11" ht="15.75" x14ac:dyDescent="0.25">
      <c r="A9" s="1" t="s">
        <v>124</v>
      </c>
      <c r="B9" s="1" t="s">
        <v>100</v>
      </c>
      <c r="C9" s="6">
        <v>25</v>
      </c>
      <c r="J9" s="8" t="s">
        <v>143</v>
      </c>
      <c r="K9" s="9" t="str">
        <f>IF(K7&gt;K8,B12,J12)</f>
        <v>Single reinforced bars</v>
      </c>
    </row>
    <row r="10" spans="1:11" ht="15.75" x14ac:dyDescent="0.25">
      <c r="A10" s="1"/>
      <c r="B10" s="1"/>
    </row>
    <row r="12" spans="1:11" ht="15.75" x14ac:dyDescent="0.25">
      <c r="B12" s="10" t="s">
        <v>144</v>
      </c>
      <c r="E12" t="s">
        <v>155</v>
      </c>
      <c r="F12" t="s">
        <v>165</v>
      </c>
      <c r="J12" s="10" t="s">
        <v>145</v>
      </c>
    </row>
    <row r="13" spans="1:11" x14ac:dyDescent="0.25">
      <c r="B13" t="s">
        <v>157</v>
      </c>
      <c r="C13" s="11">
        <f>IF(C5=E14,F14,IF(C5=E15,F15,IF(C5=E16,F16,ERROR.TYPE(#NULL!))))</f>
        <v>0.53129999999999999</v>
      </c>
      <c r="E13" t="s">
        <v>158</v>
      </c>
      <c r="F13" t="s">
        <v>156</v>
      </c>
      <c r="J13" t="s">
        <v>146</v>
      </c>
      <c r="K13" s="13">
        <f>0.1389*C9</f>
        <v>3.4724999999999997</v>
      </c>
    </row>
    <row r="14" spans="1:11" x14ac:dyDescent="0.25">
      <c r="B14" t="s">
        <v>159</v>
      </c>
      <c r="C14" s="11">
        <f>41.61*(C9/C8)*C13</f>
        <v>1.3317706626506023</v>
      </c>
      <c r="E14">
        <v>250</v>
      </c>
      <c r="F14">
        <v>0.53129999999999999</v>
      </c>
      <c r="J14" t="s">
        <v>147</v>
      </c>
      <c r="K14" s="11">
        <f>ROUNDUP(SQRT(K7*10^6/(K13*C5)),0)</f>
        <v>369</v>
      </c>
    </row>
    <row r="15" spans="1:11" x14ac:dyDescent="0.25">
      <c r="B15" t="s">
        <v>160</v>
      </c>
      <c r="C15" s="11">
        <f>C6-50</f>
        <v>350</v>
      </c>
      <c r="E15">
        <v>415</v>
      </c>
      <c r="F15">
        <v>0.47910000000000003</v>
      </c>
      <c r="J15" t="s">
        <v>148</v>
      </c>
      <c r="K15" s="11">
        <f>MROUND(K14+38+15,10)</f>
        <v>420</v>
      </c>
    </row>
    <row r="16" spans="1:11" x14ac:dyDescent="0.25">
      <c r="B16" t="s">
        <v>161</v>
      </c>
      <c r="C16" s="11">
        <f>ROUNDUP((C14/100)*C5*C15,0)</f>
        <v>1166</v>
      </c>
      <c r="E16">
        <v>500</v>
      </c>
      <c r="F16">
        <v>0.45600000000000002</v>
      </c>
      <c r="J16" t="s">
        <v>149</v>
      </c>
      <c r="K16" s="11">
        <f>ROUNDUP(K15-K3-8-K20/2,0)</f>
        <v>370</v>
      </c>
    </row>
    <row r="17" spans="2:11" x14ac:dyDescent="0.25">
      <c r="B17" t="s">
        <v>153</v>
      </c>
      <c r="C17" s="11">
        <v>25</v>
      </c>
      <c r="J17" t="s">
        <v>150</v>
      </c>
      <c r="K17" s="13">
        <f>K7*10^6/(C5*K16^2)</f>
        <v>3.4514243973703431</v>
      </c>
    </row>
    <row r="18" spans="2:11" x14ac:dyDescent="0.25">
      <c r="B18" t="s">
        <v>162</v>
      </c>
      <c r="C18" s="11">
        <f>ROUNDUP(K3+8+C17/2,0)</f>
        <v>51</v>
      </c>
      <c r="J18" t="s">
        <v>151</v>
      </c>
      <c r="K18" s="11">
        <f>(C9/(2*C8))*(1-SQRT(1-(4.598*K17)/(C9)))</f>
        <v>1.1917789128434187E-2</v>
      </c>
    </row>
    <row r="19" spans="2:11" x14ac:dyDescent="0.25">
      <c r="B19" t="s">
        <v>149</v>
      </c>
      <c r="C19" s="11">
        <f>ROUNDDOWN(C6-(K3+8+C17/2),0)</f>
        <v>349</v>
      </c>
      <c r="J19" t="s">
        <v>152</v>
      </c>
      <c r="K19" s="11">
        <f>ROUNDUP(C5*K16*K18,0)</f>
        <v>1103</v>
      </c>
    </row>
    <row r="20" spans="2:11" x14ac:dyDescent="0.25">
      <c r="B20" t="s">
        <v>163</v>
      </c>
      <c r="C20" s="11">
        <f>ROUNDUP((K7-K8)*10^6/(0.87*C8*(C15-C18)),0)</f>
        <v>-193</v>
      </c>
      <c r="J20" t="s">
        <v>153</v>
      </c>
      <c r="K20" s="11">
        <v>25</v>
      </c>
    </row>
    <row r="21" spans="2:11" ht="15.75" x14ac:dyDescent="0.25">
      <c r="B21" t="s">
        <v>164</v>
      </c>
      <c r="C21" s="11">
        <f>C16+C20</f>
        <v>973</v>
      </c>
      <c r="J21" s="7" t="s">
        <v>154</v>
      </c>
      <c r="K21" s="12">
        <f>ROUNDUP((4*K19)/(PI()*K20^2),0)</f>
        <v>3</v>
      </c>
    </row>
    <row r="22" spans="2:11" ht="15.75" x14ac:dyDescent="0.25">
      <c r="B22" s="7" t="s">
        <v>154</v>
      </c>
      <c r="C22" s="12">
        <f>ROUNDUP(4*C21/(PI()*C17^2),0)</f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2021-06-30T05:10:58Z</dcterms:modified>
</cp:coreProperties>
</file>