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s_ca\Downloads\"/>
    </mc:Choice>
  </mc:AlternateContent>
  <xr:revisionPtr revIDLastSave="0" documentId="13_ncr:1_{44C08CB9-7CA5-42D9-94C4-C27FB0C6650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Backlog'!$A$2:$H$120</definedName>
    <definedName name="Sprint">'Product Backlog'!$E$6:$E$120</definedName>
    <definedName name="SprintTasks">#REF!</definedName>
    <definedName name="Status">'Product Backlog'!$C$6:$C$120</definedName>
    <definedName name="StoryName">'Product Backlog'!$B$6:$B$120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J4" i="1"/>
  <c r="F4" i="1"/>
  <c r="F3" i="1"/>
  <c r="E4" i="1"/>
  <c r="E3" i="1"/>
  <c r="K16" i="1"/>
  <c r="K15" i="1"/>
  <c r="K14" i="1"/>
  <c r="D14" i="1"/>
  <c r="C17" i="1"/>
  <c r="D17" i="1" s="1"/>
  <c r="B5" i="1"/>
  <c r="B6" i="1"/>
  <c r="E33" i="1"/>
  <c r="E5" i="1"/>
  <c r="F5" i="1"/>
  <c r="E6" i="1"/>
  <c r="F6" i="1"/>
  <c r="E7" i="1"/>
  <c r="F7" i="1"/>
  <c r="E8" i="1"/>
  <c r="K17" i="1"/>
  <c r="F34" i="1"/>
  <c r="K21" i="1"/>
  <c r="K20" i="1"/>
  <c r="K19" i="1"/>
  <c r="K18" i="1"/>
  <c r="E9" i="1"/>
  <c r="C9" i="1"/>
  <c r="D9" i="1" s="1"/>
  <c r="B3" i="1"/>
  <c r="B15" i="1" l="1"/>
  <c r="B18" i="1"/>
  <c r="D18" i="1" s="1"/>
  <c r="H18" i="1" s="1"/>
  <c r="D5" i="1"/>
  <c r="J3" i="1"/>
  <c r="D3" i="1"/>
  <c r="B19" i="1" l="1"/>
  <c r="D19" i="1" s="1"/>
  <c r="H19" i="1" s="1"/>
  <c r="B16" i="1"/>
  <c r="D16" i="1" s="1"/>
  <c r="D15" i="1"/>
  <c r="D6" i="1"/>
  <c r="B7" i="1"/>
  <c r="B20" i="1" l="1"/>
  <c r="D20" i="1" s="1"/>
  <c r="H20" i="1" s="1"/>
  <c r="B8" i="1"/>
  <c r="D8" i="1" s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<sst xmlns="http://schemas.openxmlformats.org/spreadsheetml/2006/main" count="98" uniqueCount="53">
  <si>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</si>
  <si>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</si>
  <si>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</si>
  <si>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</si>
  <si>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</si>
  <si>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</si>
  <si>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</si>
  <si>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</si>
  <si>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</si>
  <si>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</si>
  <si>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</si>
  <si>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</si>
  <si>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</si>
  <si>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</si>
  <si>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</si>
  <si>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</si>
  <si>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</si>
  <si>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</si>
  <si>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</si>
  <si>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</si>
  <si>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</si>
  <si>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</si>
  <si>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</si>
  <si>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</si>
  <si>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</si>
  <si>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</si>
  <si>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</si>
  <si>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</si>
  <si>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</si>
  <si>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</si>
  <si>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</si>
  <si>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</si>
  <si>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</si>
  <si>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</si>
  <si>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</si>
  <si>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</si>
  <si>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</si>
  <si>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</si>
  <si>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</si>
  <si>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</si>
  <si>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</si>
  <si>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</si>
  <si>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</si>
  <si>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</si>
  <si>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</si>
  <si>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</si>
  <si>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</si>
  <si>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</si>
  <si>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</si>
  <si>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</si>
  <si>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</si>
  <si>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Entrega Sprint 1 (Documentación preliminar/repositorios/alcance)</t>
  </si>
  <si>
    <t>Entrega Sprint 1 (Conformacion de equipo / Idea / Roles)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</si>
</sst>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7" fillId="0" borderId="1" xfId="0" applyFont="1" applyBorder="1" applyAlignment="1"/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4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43" headerRowBorderDxfId="142" tableBorderDxfId="141" totalsRowBorderDxfId="140">
  <tableColumns count="10">
    <tableColumn id="1" xr3:uid="{66CC9B29-972E-440A-912D-BD4A014746AB}" name="Incr." dataDxfId="139"/>
    <tableColumn id="2" xr3:uid="{8DB82F78-68F3-42A2-850E-63D287D60F0F}" name="Start" dataDxfId="138"/>
    <tableColumn id="3" xr3:uid="{F968D6EE-A810-4E1A-B390-2EB3FDF1FEBC}" name="Days" dataDxfId="137"/>
    <tableColumn id="4" xr3:uid="{AAF044F0-1EF6-4F39-B0EC-7E4FF5284F1E}" name="End" dataDxfId="136"/>
    <tableColumn id="5" xr3:uid="{43FD3FBC-D2AD-4693-A6D3-2D3C3CEA7764}" name="Estimated Size" dataDxfId="135"/>
    <tableColumn id="6" xr3:uid="{845D7AAE-192D-4ACB-98F1-13E2AB396319}" name="Real Size" dataDxfId="134"/>
    <tableColumn id="7" xr3:uid="{3A55337D-C59A-4152-AB89-7F958089BEB6}" name="Status" dataDxfId="133"/>
    <tableColumn id="8" xr3:uid="{38918B64-CCE0-4636-A5E4-263FE5F24E44}" name="Release Date"/>
    <tableColumn id="9" xr3:uid="{60143B17-7058-4AA2-BE5E-4B4A6B0F3F79}" name="Goal" dataDxfId="132"/>
    <tableColumn id="10" xr3:uid="{08E89F60-45A7-4FE5-84CF-07185CF17579}" name="% Esfuerzo vs Estimación" dataDxfId="1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130" headerRowBorderDxfId="129" tableBorderDxfId="128">
  <tableColumns count="11">
    <tableColumn id="1" xr3:uid="{3F7F6DD2-6EA2-4440-BD0B-88E2A12AF313}" name="Sprint" dataDxfId="127"/>
    <tableColumn id="2" xr3:uid="{62768372-7E11-44D1-A207-F692349A3997}" name="Start" dataDxfId="126">
      <calculatedColumnFormula>IF(AND(B13&lt;&gt;"",C13&lt;&gt;"",C14&lt;&gt;""),B13+C13,"")</calculatedColumnFormula>
    </tableColumn>
    <tableColumn id="3" xr3:uid="{F25C110E-5E39-4470-8BC8-391189A23F6A}" name="Days" dataDxfId="125"/>
    <tableColumn id="4" xr3:uid="{B5697784-C933-4A45-8BA8-617CDCABE74D}" name="End" dataDxfId="124">
      <calculatedColumnFormula>IF(AND(B14&lt;&gt;"",C14&lt;&gt;""),B14+C14-1,"")</calculatedColumnFormula>
    </tableColumn>
    <tableColumn id="5" xr3:uid="{5518327B-86C2-485C-AF9A-553A341AB62F}" name="Estimated Size" dataDxfId="123"/>
    <tableColumn id="6" xr3:uid="{8EE1AD7A-512C-42AD-9C83-F3DE570521F3}" name="Real Size" dataDxfId="122"/>
    <tableColumn id="7" xr3:uid="{879F25EC-AE5A-403A-BB1E-715A98E973E5}" name="Status" dataDxfId="121"/>
    <tableColumn id="8" xr3:uid="{35D9BAA4-D3E2-4602-BFEC-3D9FAF91D9FB}" name="Release Date" dataDxfId="120"/>
    <tableColumn id="9" xr3:uid="{25759FDC-EAD4-41CE-B98D-B6CA5005C897}" name="Goal" dataDxfId="119"/>
    <tableColumn id="10" xr3:uid="{767130C5-3778-4D2D-B165-AAC8557C9C26}" name="Increment" dataDxfId="118"/>
    <tableColumn id="11" xr3:uid="{BB50C29E-17AE-4847-B617-C1464CB872F4}" name="% Error estimación" dataDxfId="1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116" dataDxfId="115" tableBorderDxfId="114">
  <tableColumns count="9">
    <tableColumn id="1" xr3:uid="{5C9319BF-6D02-43C9-BCA9-5EDBE9878A57}" name="Story ID" dataDxfId="113"/>
    <tableColumn id="2" xr3:uid="{4C99E7E9-CEA2-43DA-87BD-F48F11ACCC65}" name="Story name" dataDxfId="112"/>
    <tableColumn id="3" xr3:uid="{0A2A499E-9D5E-466D-A989-7A59E43BB357}" name="Status" dataDxfId="111"/>
    <tableColumn id="4" xr3:uid="{5469DBC9-3DA2-4F4B-8710-F10B84BF1829}" name="Size" dataDxfId="110"/>
    <tableColumn id="5" xr3:uid="{5305EA1B-B894-4B83-B24C-75E39016D04C}" name="Sprint" dataDxfId="109"/>
    <tableColumn id="6" xr3:uid="{04E09A1B-DCFB-4289-8952-40AB55E5A7FA}" name="Priority" dataDxfId="108"/>
    <tableColumn id="7" xr3:uid="{81D2D2DA-2F15-4682-AF3F-DDC36F5414A0}" name="Story Type" dataDxfId="107"/>
    <tableColumn id="8" xr3:uid="{7448AE9C-D97B-4E61-83F8-FFB1973FA36F}" name="Comments" dataDxfId="106"/>
    <tableColumn id="9" xr3:uid="{44E148DE-5F04-4CEE-9AAC-6230A237917E}" name="Additional Comments" dataDxfId="10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7" zoomScale="85" zoomScaleNormal="85" workbookViewId="0">
      <selection activeCell="E14" sqref="E14:E21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IF(OR(B17="",A3=""),"",B17)</f>
        <v>44846</v>
      </c>
      <c r="C3" s="59">
        <v>3</v>
      </c>
      <c r="D3" s="4">
        <f t="shared" ref="D3:D9" si="0">IF(OR(B3="",C3=""),"",B3+C3-1)</f>
        <v>44848</v>
      </c>
      <c r="E3" s="105">
        <f>3/49</f>
        <v>6.1224489795918366E-2</v>
      </c>
      <c r="F3" s="105">
        <f>3/49</f>
        <v>6.1224489795918366E-2</v>
      </c>
      <c r="G3" s="6" t="s">
        <v>11</v>
      </c>
      <c r="H3" s="7">
        <v>44846</v>
      </c>
      <c r="I3" s="8" t="s">
        <v>52</v>
      </c>
      <c r="J3" s="62">
        <f>(F3/E3)</f>
        <v>1</v>
      </c>
    </row>
    <row r="4" spans="1:26" ht="12.75" customHeight="1" x14ac:dyDescent="0.2">
      <c r="A4" s="60">
        <v>1</v>
      </c>
      <c r="B4" s="4">
        <v>44846</v>
      </c>
      <c r="C4" s="59">
        <v>12</v>
      </c>
      <c r="D4" s="4">
        <v>44857</v>
      </c>
      <c r="E4" s="105">
        <f>12/49</f>
        <v>0.24489795918367346</v>
      </c>
      <c r="F4" s="105">
        <f>12/49</f>
        <v>0.24489795918367346</v>
      </c>
      <c r="G4" s="9" t="s">
        <v>11</v>
      </c>
      <c r="H4" s="10">
        <v>44857</v>
      </c>
      <c r="I4" s="104" t="s">
        <v>51</v>
      </c>
      <c r="J4" s="62">
        <f>(F4/E4)</f>
        <v>1</v>
      </c>
    </row>
    <row r="5" spans="1:26" ht="12.75" customHeight="1" x14ac:dyDescent="0.2">
      <c r="A5" s="61"/>
      <c r="B5" s="4" t="str">
        <f t="shared" ref="B5:B8" si="1">IF(A5="","",B4+C4)</f>
        <v/>
      </c>
      <c r="C5" s="5"/>
      <c r="D5" s="4" t="str">
        <f t="shared" si="0"/>
        <v/>
      </c>
      <c r="E5" s="3" t="str">
        <f>IF(A5="","",SUMIF(J$17:J$32,'Release Plan'!A5,E$17:E$32))</f>
        <v/>
      </c>
      <c r="F5" s="8" t="str">
        <f>IF(A5="","",SUMIF(J$17:J$32,'Release Plan'!A5,F$17:F$32))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8" customFormat="1" ht="12.75" customHeight="1" x14ac:dyDescent="0.2">
      <c r="A14" s="18">
        <v>0</v>
      </c>
      <c r="B14" s="13">
        <v>44844</v>
      </c>
      <c r="C14" s="57">
        <v>1</v>
      </c>
      <c r="D14" s="4">
        <f t="shared" ref="D14:D16" si="2">IF(AND(B14&lt;&gt;"",C14&lt;&gt;""),B14+C14-1,"")</f>
        <v>44844</v>
      </c>
      <c r="E14" s="11">
        <v>1</v>
      </c>
      <c r="F14" s="11">
        <v>1</v>
      </c>
      <c r="G14" s="16" t="s">
        <v>11</v>
      </c>
      <c r="H14" s="7">
        <f>Tabla2[[#This Row],[End]]</f>
        <v>44844</v>
      </c>
      <c r="I14" s="17" t="s">
        <v>22</v>
      </c>
      <c r="J14" s="18">
        <v>1</v>
      </c>
      <c r="K14" s="62">
        <f t="shared" ref="K14:K16" si="3">(F14/E14)-1</f>
        <v>0</v>
      </c>
    </row>
    <row r="15" spans="1:26" s="58" customFormat="1" ht="12.75" customHeight="1" x14ac:dyDescent="0.2">
      <c r="A15" s="18">
        <v>0</v>
      </c>
      <c r="B15" s="4">
        <f t="shared" ref="B14:B16" si="4">IF(AND(B14&lt;&gt;"",C14&lt;&gt;"",C15&lt;&gt;""),B14+C14,"")</f>
        <v>44845</v>
      </c>
      <c r="C15" s="57">
        <v>1</v>
      </c>
      <c r="D15" s="4">
        <f t="shared" si="2"/>
        <v>44845</v>
      </c>
      <c r="E15" s="11">
        <v>1</v>
      </c>
      <c r="F15" s="11">
        <v>1</v>
      </c>
      <c r="G15" s="16" t="s">
        <v>11</v>
      </c>
      <c r="H15" s="7">
        <f>Tabla2[[#This Row],[End]]</f>
        <v>44845</v>
      </c>
      <c r="I15" s="17" t="s">
        <v>23</v>
      </c>
      <c r="J15" s="11">
        <v>1</v>
      </c>
      <c r="K15" s="62">
        <f t="shared" si="3"/>
        <v>0</v>
      </c>
    </row>
    <row r="16" spans="1:26" s="58" customFormat="1" ht="12.75" customHeight="1" x14ac:dyDescent="0.2">
      <c r="A16" s="18">
        <v>0</v>
      </c>
      <c r="B16" s="4">
        <f t="shared" si="4"/>
        <v>44846</v>
      </c>
      <c r="C16" s="57">
        <v>1</v>
      </c>
      <c r="D16" s="4">
        <f t="shared" si="2"/>
        <v>44846</v>
      </c>
      <c r="E16" s="11">
        <v>1</v>
      </c>
      <c r="F16" s="11">
        <v>1</v>
      </c>
      <c r="G16" s="16" t="s">
        <v>11</v>
      </c>
      <c r="H16" s="7">
        <f>Tabla2[[#This Row],[End]]</f>
        <v>44846</v>
      </c>
      <c r="I16" s="17" t="s">
        <v>38</v>
      </c>
      <c r="J16" s="11">
        <v>1</v>
      </c>
      <c r="K16" s="62">
        <f t="shared" si="3"/>
        <v>0</v>
      </c>
    </row>
    <row r="17" spans="1:12" ht="12.75" customHeight="1" x14ac:dyDescent="0.2">
      <c r="A17" s="18">
        <v>1</v>
      </c>
      <c r="B17" s="13">
        <v>44846</v>
      </c>
      <c r="C17" s="57">
        <f>+F17*1/F$17</f>
        <v>1</v>
      </c>
      <c r="D17" s="4">
        <f t="shared" ref="D17:D29" si="5">IF(AND(B17&lt;&gt;"",C17&lt;&gt;""),B17+C17-1,"")</f>
        <v>44846</v>
      </c>
      <c r="E17" s="11">
        <v>2</v>
      </c>
      <c r="F17" s="3">
        <v>2</v>
      </c>
      <c r="G17" s="6" t="s">
        <v>11</v>
      </c>
      <c r="H17" s="7">
        <f>Tabla2[[#This Row],[End]]</f>
        <v>44846</v>
      </c>
      <c r="I17" s="14" t="s">
        <v>17</v>
      </c>
      <c r="J17" s="3">
        <v>1</v>
      </c>
      <c r="K17" s="62">
        <f>(F17/E17)-1</f>
        <v>0</v>
      </c>
    </row>
    <row r="18" spans="1:12" ht="12.75" customHeight="1" x14ac:dyDescent="0.2">
      <c r="A18" s="18">
        <v>1</v>
      </c>
      <c r="B18" s="4">
        <f t="shared" ref="B18:B29" si="6">IF(AND(B17&lt;&gt;"",C17&lt;&gt;"",C18&lt;&gt;""),B17+C17,"")</f>
        <v>44847</v>
      </c>
      <c r="C18" s="57">
        <v>2</v>
      </c>
      <c r="D18" s="4">
        <f t="shared" si="5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">
        <v>18</v>
      </c>
      <c r="J18" s="3">
        <v>1</v>
      </c>
      <c r="K18" s="62">
        <f t="shared" ref="K18:K24" si="7">(F18/E18)-1</f>
        <v>0</v>
      </c>
    </row>
    <row r="19" spans="1:12" ht="12.75" customHeight="1" x14ac:dyDescent="0.2">
      <c r="A19" s="18">
        <v>1</v>
      </c>
      <c r="B19" s="4">
        <f t="shared" si="6"/>
        <v>44849</v>
      </c>
      <c r="C19" s="57">
        <v>2</v>
      </c>
      <c r="D19" s="4">
        <f t="shared" si="5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">
        <v>19</v>
      </c>
      <c r="J19" s="3">
        <v>1</v>
      </c>
      <c r="K19" s="62">
        <f t="shared" si="7"/>
        <v>0</v>
      </c>
    </row>
    <row r="20" spans="1:12" ht="12.75" customHeight="1" x14ac:dyDescent="0.2">
      <c r="A20" s="18">
        <v>1</v>
      </c>
      <c r="B20" s="4">
        <f t="shared" si="6"/>
        <v>44851</v>
      </c>
      <c r="C20" s="57">
        <v>5</v>
      </c>
      <c r="D20" s="4">
        <f t="shared" si="5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">
        <v>20</v>
      </c>
      <c r="J20" s="3">
        <v>1</v>
      </c>
      <c r="K20" s="62">
        <f t="shared" si="7"/>
        <v>0</v>
      </c>
    </row>
    <row r="21" spans="1:12" ht="12.75" customHeight="1" x14ac:dyDescent="0.2">
      <c r="A21" s="18">
        <v>1</v>
      </c>
      <c r="B21" s="4">
        <f t="shared" si="6"/>
        <v>44856</v>
      </c>
      <c r="C21" s="57">
        <v>2</v>
      </c>
      <c r="D21" s="4">
        <f t="shared" si="5"/>
        <v>44857</v>
      </c>
      <c r="E21" s="11">
        <v>3</v>
      </c>
      <c r="F21" s="11">
        <v>3</v>
      </c>
      <c r="G21" s="6" t="s">
        <v>11</v>
      </c>
      <c r="H21" s="7">
        <f>Tabla2[[#This Row],[End]]</f>
        <v>44857</v>
      </c>
      <c r="I21" s="15" t="s">
        <v>21</v>
      </c>
      <c r="J21" s="3">
        <v>1</v>
      </c>
      <c r="K21" s="62">
        <f t="shared" si="7"/>
        <v>0</v>
      </c>
    </row>
    <row r="22" spans="1:12" ht="12.75" customHeight="1" x14ac:dyDescent="0.2">
      <c r="A22" s="18"/>
      <c r="B22" s="4"/>
      <c r="C22" s="57"/>
      <c r="D22" s="4"/>
      <c r="E22" s="11"/>
      <c r="F22" s="11"/>
      <c r="G22" s="16"/>
      <c r="H22" s="7"/>
      <c r="I22" s="17"/>
      <c r="J22" s="3"/>
      <c r="K22" s="62"/>
    </row>
    <row r="23" spans="1:12" ht="12.75" customHeight="1" x14ac:dyDescent="0.2">
      <c r="A23" s="18"/>
      <c r="B23" s="4"/>
      <c r="C23" s="57"/>
      <c r="D23" s="4"/>
      <c r="E23" s="11"/>
      <c r="F23" s="11"/>
      <c r="G23" s="16"/>
      <c r="H23" s="7"/>
      <c r="I23" s="17"/>
      <c r="J23" s="5"/>
      <c r="K23" s="62"/>
    </row>
    <row r="24" spans="1:12" ht="12.75" customHeight="1" x14ac:dyDescent="0.2">
      <c r="A24" s="18"/>
      <c r="B24" s="4"/>
      <c r="C24" s="57"/>
      <c r="D24" s="4"/>
      <c r="E24" s="11"/>
      <c r="F24" s="11"/>
      <c r="G24" s="16"/>
      <c r="H24" s="7"/>
      <c r="I24" s="17"/>
      <c r="J24" s="5"/>
      <c r="K24" s="62"/>
    </row>
    <row r="25" spans="1:12" ht="12.75" customHeight="1" x14ac:dyDescent="0.2">
      <c r="A25" s="18"/>
      <c r="B25" s="4" t="str">
        <f t="shared" si="6"/>
        <v/>
      </c>
      <c r="C25" s="18"/>
      <c r="D25" s="4" t="str">
        <f t="shared" si="5"/>
        <v/>
      </c>
      <c r="E25" s="3"/>
      <c r="F25" s="3"/>
      <c r="G25" s="9" t="s">
        <v>12</v>
      </c>
      <c r="H25" s="7"/>
      <c r="J25" s="5"/>
      <c r="K25" s="68"/>
    </row>
    <row r="26" spans="1:12" ht="12.75" customHeight="1" x14ac:dyDescent="0.2">
      <c r="A26" s="18"/>
      <c r="B26" s="4" t="str">
        <f t="shared" si="6"/>
        <v/>
      </c>
      <c r="C26" s="18"/>
      <c r="D26" s="4" t="str">
        <f t="shared" si="5"/>
        <v/>
      </c>
      <c r="E26" s="3"/>
      <c r="F26" s="3"/>
      <c r="G26" s="9" t="s">
        <v>12</v>
      </c>
      <c r="H26" s="19"/>
      <c r="I26" s="20"/>
      <c r="J26" s="11"/>
      <c r="K26" s="68"/>
    </row>
    <row r="27" spans="1:12" ht="12.75" customHeight="1" x14ac:dyDescent="0.2">
      <c r="A27" s="18"/>
      <c r="B27" s="18" t="str">
        <f t="shared" si="6"/>
        <v/>
      </c>
      <c r="C27" s="18"/>
      <c r="D27" s="18" t="str">
        <f t="shared" si="5"/>
        <v/>
      </c>
      <c r="E27" s="18"/>
      <c r="F27" s="18"/>
      <c r="G27" s="18"/>
      <c r="H27" s="18"/>
      <c r="I27" s="18"/>
      <c r="J27" s="18"/>
      <c r="K27" s="18"/>
    </row>
    <row r="28" spans="1:12" ht="12.75" customHeight="1" x14ac:dyDescent="0.2">
      <c r="A28" s="18"/>
      <c r="B28" s="18" t="str">
        <f t="shared" si="6"/>
        <v/>
      </c>
      <c r="C28" s="18"/>
      <c r="D28" s="18" t="str">
        <f t="shared" si="5"/>
        <v/>
      </c>
      <c r="E28" s="18"/>
      <c r="F28" s="18"/>
      <c r="G28" s="18"/>
      <c r="H28" s="18"/>
      <c r="I28" s="18"/>
      <c r="J28" s="18"/>
      <c r="K28" s="18"/>
    </row>
    <row r="29" spans="1:12" ht="12.75" customHeight="1" x14ac:dyDescent="0.2">
      <c r="A29" s="18"/>
      <c r="B29" s="18" t="str">
        <f t="shared" si="6"/>
        <v/>
      </c>
      <c r="C29" s="18"/>
      <c r="D29" s="18" t="str">
        <f t="shared" si="5"/>
        <v/>
      </c>
      <c r="E29" s="18"/>
      <c r="F29" s="18"/>
      <c r="G29" s="18"/>
      <c r="H29" s="18"/>
      <c r="I29" s="18"/>
      <c r="J29" s="18"/>
      <c r="K29" s="18"/>
    </row>
    <row r="30" spans="1:12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2" s="58" customFormat="1" ht="12.75" customHeight="1" x14ac:dyDescent="0.2">
      <c r="A31" s="18"/>
      <c r="B31" s="18"/>
      <c r="C31" s="18"/>
      <c r="D31" s="18"/>
      <c r="E31" s="18"/>
      <c r="F31" s="18"/>
      <c r="G31" s="18"/>
      <c r="H31" s="72"/>
      <c r="I31" s="72"/>
      <c r="J31" s="72"/>
      <c r="K31" s="72"/>
    </row>
    <row r="32" spans="1:12" ht="39.6" customHeight="1" x14ac:dyDescent="0.2">
      <c r="A32" s="69"/>
      <c r="B32" s="70"/>
      <c r="C32" s="69"/>
      <c r="D32" s="70"/>
      <c r="E32" s="69"/>
      <c r="F32" s="69"/>
      <c r="G32" s="71"/>
      <c r="H32" s="74"/>
      <c r="I32" s="76"/>
      <c r="J32" s="77"/>
      <c r="K32" s="78"/>
      <c r="L32" s="79"/>
    </row>
    <row r="33" spans="1:9" ht="25.15" customHeight="1" x14ac:dyDescent="0.2">
      <c r="A33" s="102" t="s">
        <v>48</v>
      </c>
      <c r="B33" s="102"/>
      <c r="C33" s="102"/>
      <c r="D33" s="102"/>
      <c r="E33" s="88">
        <f>SUMIF('Product Backlog'!E$6:E$74,"",'Product Backlog'!D$6:D$74)-SUMIF('Product Backlog'!C$6:C$74,"Removed",'Product Backlog'!D$6:D$74)</f>
        <v>0</v>
      </c>
      <c r="F33" s="88"/>
      <c r="G33" s="21"/>
      <c r="H33" s="73"/>
      <c r="I33" s="75"/>
    </row>
    <row r="34" spans="1:9" ht="25.15" customHeight="1" x14ac:dyDescent="0.2">
      <c r="A34" s="101" t="s">
        <v>24</v>
      </c>
      <c r="B34" s="101"/>
      <c r="C34" s="101"/>
      <c r="D34" s="101"/>
      <c r="E34" s="88">
        <f>SUM(E17:E32)</f>
        <v>13</v>
      </c>
      <c r="F34" s="88">
        <f>SUM(F17:F32)</f>
        <v>13</v>
      </c>
      <c r="H34" s="1"/>
    </row>
    <row r="35" spans="1:9" s="86" customFormat="1" ht="25.15" customHeight="1" x14ac:dyDescent="0.2">
      <c r="E35" s="89" t="s">
        <v>49</v>
      </c>
      <c r="F35" s="89" t="s">
        <v>50</v>
      </c>
      <c r="H35" s="87"/>
    </row>
    <row r="36" spans="1:9" ht="12.75" customHeight="1" x14ac:dyDescent="0.2">
      <c r="D36" s="22"/>
      <c r="E36" s="23"/>
      <c r="H36" s="1"/>
    </row>
    <row r="37" spans="1:9" ht="12.75" customHeight="1" x14ac:dyDescent="0.2">
      <c r="E37" s="24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conditionalFormatting sqref="H3:I8 E33:F34 F5:I5 A3:D8 E4:F8">
    <cfRule type="expression" dxfId="100" priority="39" stopIfTrue="1">
      <formula>$G2="Planned"</formula>
    </cfRule>
  </conditionalFormatting>
  <conditionalFormatting sqref="H3:I8 E33:F34 F5:I5 A3:D8 E4:F8">
    <cfRule type="expression" dxfId="99" priority="40" stopIfTrue="1">
      <formula>$G2="Ongoing"</formula>
    </cfRule>
  </conditionalFormatting>
  <conditionalFormatting sqref="G3:G8 G17:G26 G32">
    <cfRule type="expression" dxfId="98" priority="41" stopIfTrue="1">
      <formula>$G3="Planned"</formula>
    </cfRule>
  </conditionalFormatting>
  <conditionalFormatting sqref="G3:G8 H26:I26 G17:G26 H22:H25 G32:I32 I17:I24">
    <cfRule type="expression" dxfId="97" priority="42" stopIfTrue="1">
      <formula>$G3="Ongoing"</formula>
    </cfRule>
  </conditionalFormatting>
  <conditionalFormatting sqref="G3:G8 G17:G26 G32">
    <cfRule type="cellIs" dxfId="96" priority="43" stopIfTrue="1" operator="equal">
      <formula>"Unplanned"</formula>
    </cfRule>
  </conditionalFormatting>
  <conditionalFormatting sqref="E3:E4 H3:H7 H26:I26 H22:H25 B17:F26 H32:I32 A32:F32 F3:F7 I17:I19">
    <cfRule type="expression" dxfId="95" priority="44" stopIfTrue="1">
      <formula>OR($G3="Planned",$G3="Unplanned")</formula>
    </cfRule>
  </conditionalFormatting>
  <conditionalFormatting sqref="E3:E4 H3:H7 B17:F26 A32:F32 F3:F7">
    <cfRule type="expression" dxfId="94" priority="45" stopIfTrue="1">
      <formula>$G3="Ongoing"</formula>
    </cfRule>
  </conditionalFormatting>
  <conditionalFormatting sqref="B17:B26">
    <cfRule type="expression" dxfId="93" priority="46" stopIfTrue="1">
      <formula>$G17="Planned"</formula>
    </cfRule>
  </conditionalFormatting>
  <conditionalFormatting sqref="B17:B26">
    <cfRule type="expression" dxfId="92" priority="47" stopIfTrue="1">
      <formula>$G17="Ongoing"</formula>
    </cfRule>
  </conditionalFormatting>
  <conditionalFormatting sqref="B17:B26">
    <cfRule type="expression" dxfId="91" priority="48" stopIfTrue="1">
      <formula>$G17="Planned"</formula>
    </cfRule>
  </conditionalFormatting>
  <conditionalFormatting sqref="B17:B26">
    <cfRule type="expression" dxfId="90" priority="49" stopIfTrue="1">
      <formula>$G17="Ongoing"</formula>
    </cfRule>
  </conditionalFormatting>
  <conditionalFormatting sqref="D17:D26">
    <cfRule type="expression" dxfId="89" priority="50" stopIfTrue="1">
      <formula>$G17="Planned"</formula>
    </cfRule>
  </conditionalFormatting>
  <conditionalFormatting sqref="D17:D26">
    <cfRule type="expression" dxfId="88" priority="51" stopIfTrue="1">
      <formula>$G17="Ongoing"</formula>
    </cfRule>
  </conditionalFormatting>
  <conditionalFormatting sqref="I20:I24">
    <cfRule type="expression" dxfId="87" priority="60" stopIfTrue="1">
      <formula>OR($G20="Planned",$G20="Unplanned")</formula>
    </cfRule>
  </conditionalFormatting>
  <conditionalFormatting sqref="A10:J10">
    <cfRule type="expression" dxfId="86" priority="37" stopIfTrue="1">
      <formula>$G9="Planned"</formula>
    </cfRule>
  </conditionalFormatting>
  <conditionalFormatting sqref="A10:J10">
    <cfRule type="expression" dxfId="85" priority="38" stopIfTrue="1">
      <formula>$G9="Ongoing"</formula>
    </cfRule>
  </conditionalFormatting>
  <conditionalFormatting sqref="A9:J9">
    <cfRule type="expression" dxfId="84" priority="35" stopIfTrue="1">
      <formula>$G8="Planned"</formula>
    </cfRule>
  </conditionalFormatting>
  <conditionalFormatting sqref="A9:J9">
    <cfRule type="expression" dxfId="83" priority="36" stopIfTrue="1">
      <formula>$G8="Ongoing"</formula>
    </cfRule>
  </conditionalFormatting>
  <conditionalFormatting sqref="A11:J11">
    <cfRule type="expression" dxfId="82" priority="33" stopIfTrue="1">
      <formula>$G10="Planned"</formula>
    </cfRule>
  </conditionalFormatting>
  <conditionalFormatting sqref="A11:J11">
    <cfRule type="expression" dxfId="81" priority="34" stopIfTrue="1">
      <formula>$G10="Ongoing"</formula>
    </cfRule>
  </conditionalFormatting>
  <conditionalFormatting sqref="A17:A26">
    <cfRule type="expression" dxfId="80" priority="31" stopIfTrue="1">
      <formula>OR($G17="Planned",$G17="Unplanned")</formula>
    </cfRule>
  </conditionalFormatting>
  <conditionalFormatting sqref="A27:K31">
    <cfRule type="expression" dxfId="79" priority="27" stopIfTrue="1">
      <formula>OR($G27="Planned",$G27="Unplanned")</formula>
    </cfRule>
  </conditionalFormatting>
  <conditionalFormatting sqref="A17:A26">
    <cfRule type="expression" dxfId="78" priority="32" stopIfTrue="1">
      <formula>$G17="Ongoing"</formula>
    </cfRule>
  </conditionalFormatting>
  <conditionalFormatting sqref="A27:K31">
    <cfRule type="expression" dxfId="77" priority="28" stopIfTrue="1">
      <formula>$G27="Ongoing"</formula>
    </cfRule>
  </conditionalFormatting>
  <conditionalFormatting sqref="G14:G16">
    <cfRule type="expression" dxfId="62" priority="15" stopIfTrue="1">
      <formula>$G14="Planned"</formula>
    </cfRule>
  </conditionalFormatting>
  <conditionalFormatting sqref="G14:I14 G15:G16 I15:I16 H15:H21">
    <cfRule type="expression" dxfId="61" priority="16" stopIfTrue="1">
      <formula>$G14="Ongoing"</formula>
    </cfRule>
  </conditionalFormatting>
  <conditionalFormatting sqref="G14:G16">
    <cfRule type="cellIs" dxfId="60" priority="17" stopIfTrue="1" operator="equal">
      <formula>"Unplanned"</formula>
    </cfRule>
  </conditionalFormatting>
  <conditionalFormatting sqref="C14:F14 B15:F16 H14:H21">
    <cfRule type="expression" dxfId="59" priority="18" stopIfTrue="1">
      <formula>OR($G14="Planned",$G14="Unplanned")</formula>
    </cfRule>
  </conditionalFormatting>
  <conditionalFormatting sqref="C14:F14 B15:F16">
    <cfRule type="expression" dxfId="58" priority="19" stopIfTrue="1">
      <formula>$G14="Ongoing"</formula>
    </cfRule>
  </conditionalFormatting>
  <conditionalFormatting sqref="B15:B16">
    <cfRule type="expression" dxfId="57" priority="20" stopIfTrue="1">
      <formula>$G15="Planned"</formula>
    </cfRule>
  </conditionalFormatting>
  <conditionalFormatting sqref="B15:B16">
    <cfRule type="expression" dxfId="56" priority="21" stopIfTrue="1">
      <formula>$G15="Ongoing"</formula>
    </cfRule>
  </conditionalFormatting>
  <conditionalFormatting sqref="B15:B16">
    <cfRule type="expression" dxfId="55" priority="22" stopIfTrue="1">
      <formula>$G15="Planned"</formula>
    </cfRule>
  </conditionalFormatting>
  <conditionalFormatting sqref="B15:B16">
    <cfRule type="expression" dxfId="54" priority="23" stopIfTrue="1">
      <formula>$G15="Ongoing"</formula>
    </cfRule>
  </conditionalFormatting>
  <conditionalFormatting sqref="D14:D16">
    <cfRule type="expression" dxfId="53" priority="24" stopIfTrue="1">
      <formula>$G14="Planned"</formula>
    </cfRule>
  </conditionalFormatting>
  <conditionalFormatting sqref="D14:D16">
    <cfRule type="expression" dxfId="52" priority="25" stopIfTrue="1">
      <formula>$G14="Ongoing"</formula>
    </cfRule>
  </conditionalFormatting>
  <conditionalFormatting sqref="I14:I16">
    <cfRule type="expression" dxfId="51" priority="26" stopIfTrue="1">
      <formula>OR($G14="Planned",$G14="Unplanned")</formula>
    </cfRule>
  </conditionalFormatting>
  <conditionalFormatting sqref="A14:A16">
    <cfRule type="expression" dxfId="50" priority="13" stopIfTrue="1">
      <formula>OR($G14="Planned",$G14="Unplanned")</formula>
    </cfRule>
  </conditionalFormatting>
  <conditionalFormatting sqref="A14:A16">
    <cfRule type="expression" dxfId="49" priority="14" stopIfTrue="1">
      <formula>$G14="Ongoing"</formula>
    </cfRule>
  </conditionalFormatting>
  <conditionalFormatting sqref="B14">
    <cfRule type="expression" dxfId="42" priority="1" stopIfTrue="1">
      <formula>OR($G14="Planned",$G14="Unplanned")</formula>
    </cfRule>
  </conditionalFormatting>
  <conditionalFormatting sqref="B14">
    <cfRule type="expression" dxfId="41" priority="2" stopIfTrue="1">
      <formula>$G14="Ongoing"</formula>
    </cfRule>
  </conditionalFormatting>
  <conditionalFormatting sqref="B14">
    <cfRule type="expression" dxfId="40" priority="3" stopIfTrue="1">
      <formula>$G14="Planned"</formula>
    </cfRule>
  </conditionalFormatting>
  <conditionalFormatting sqref="B14">
    <cfRule type="expression" dxfId="39" priority="4" stopIfTrue="1">
      <formula>$G14="Ongoing"</formula>
    </cfRule>
  </conditionalFormatting>
  <conditionalFormatting sqref="B14">
    <cfRule type="expression" dxfId="38" priority="5" stopIfTrue="1">
      <formula>$G14="Planned"</formula>
    </cfRule>
  </conditionalFormatting>
  <conditionalFormatting sqref="B14">
    <cfRule type="expression" dxfId="37" priority="6" stopIfTrue="1">
      <formula>$G14="Ongoing"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zoomScale="85" zoomScaleNormal="85" workbookViewId="0">
      <selection activeCell="A3" sqref="A3:B1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s="58" customFormat="1" ht="12.75" x14ac:dyDescent="0.2">
      <c r="A3" s="33">
        <v>1</v>
      </c>
      <c r="B3" s="38" t="s">
        <v>22</v>
      </c>
      <c r="C3" s="37" t="s">
        <v>33</v>
      </c>
      <c r="D3" s="32">
        <v>1</v>
      </c>
      <c r="E3" s="33">
        <v>0</v>
      </c>
      <c r="F3" s="33">
        <v>2</v>
      </c>
      <c r="G3" s="33" t="s">
        <v>34</v>
      </c>
      <c r="H3" s="34" t="s">
        <v>43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s="58" customFormat="1" ht="12.75" x14ac:dyDescent="0.2">
      <c r="A4" s="33">
        <v>2</v>
      </c>
      <c r="B4" s="38" t="s">
        <v>44</v>
      </c>
      <c r="C4" s="37" t="s">
        <v>33</v>
      </c>
      <c r="D4" s="32">
        <v>1</v>
      </c>
      <c r="E4" s="33">
        <v>0</v>
      </c>
      <c r="F4" s="33">
        <v>2</v>
      </c>
      <c r="G4" s="33" t="s">
        <v>34</v>
      </c>
      <c r="H4" s="34" t="s">
        <v>45</v>
      </c>
      <c r="I4" s="39"/>
      <c r="J4" s="28"/>
      <c r="K4" s="40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s="58" customFormat="1" ht="12.75" x14ac:dyDescent="0.2">
      <c r="A5" s="33">
        <v>3</v>
      </c>
      <c r="B5" s="38" t="s">
        <v>46</v>
      </c>
      <c r="C5" s="37" t="s">
        <v>33</v>
      </c>
      <c r="D5" s="32">
        <v>1</v>
      </c>
      <c r="E5" s="33">
        <v>0</v>
      </c>
      <c r="F5" s="33">
        <v>2</v>
      </c>
      <c r="G5" s="33" t="s">
        <v>34</v>
      </c>
      <c r="H5" s="35" t="s">
        <v>47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33">
        <v>4</v>
      </c>
      <c r="B6" s="30" t="s">
        <v>17</v>
      </c>
      <c r="C6" s="31" t="s">
        <v>33</v>
      </c>
      <c r="D6" s="32">
        <v>2</v>
      </c>
      <c r="E6" s="33">
        <v>1</v>
      </c>
      <c r="F6" s="33">
        <v>1</v>
      </c>
      <c r="G6" s="33" t="s">
        <v>34</v>
      </c>
      <c r="H6" s="34" t="s">
        <v>39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8.25" x14ac:dyDescent="0.2">
      <c r="A7" s="33">
        <v>5</v>
      </c>
      <c r="B7" s="36" t="s">
        <v>18</v>
      </c>
      <c r="C7" s="37" t="s">
        <v>33</v>
      </c>
      <c r="D7" s="32">
        <v>1</v>
      </c>
      <c r="E7" s="33">
        <v>1</v>
      </c>
      <c r="F7" s="33">
        <v>1</v>
      </c>
      <c r="G7" s="33" t="s">
        <v>34</v>
      </c>
      <c r="H7" s="34" t="s">
        <v>35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51" x14ac:dyDescent="0.2">
      <c r="A8" s="33">
        <v>6</v>
      </c>
      <c r="B8" s="36" t="s">
        <v>19</v>
      </c>
      <c r="C8" s="37" t="s">
        <v>33</v>
      </c>
      <c r="D8" s="32">
        <v>2</v>
      </c>
      <c r="E8" s="33">
        <v>1</v>
      </c>
      <c r="F8" s="33">
        <v>1</v>
      </c>
      <c r="G8" s="33" t="s">
        <v>34</v>
      </c>
      <c r="H8" s="34" t="s">
        <v>40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33">
        <v>7</v>
      </c>
      <c r="B9" s="36" t="s">
        <v>20</v>
      </c>
      <c r="C9" s="37" t="s">
        <v>33</v>
      </c>
      <c r="D9" s="32">
        <v>5</v>
      </c>
      <c r="E9" s="33">
        <v>1</v>
      </c>
      <c r="F9" s="33">
        <v>1</v>
      </c>
      <c r="G9" s="33" t="s">
        <v>34</v>
      </c>
      <c r="H9" s="34" t="s">
        <v>41</v>
      </c>
      <c r="I9" s="39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33">
        <v>8</v>
      </c>
      <c r="B10" s="36" t="s">
        <v>21</v>
      </c>
      <c r="C10" s="37" t="s">
        <v>33</v>
      </c>
      <c r="D10" s="32">
        <v>3</v>
      </c>
      <c r="E10" s="33">
        <v>1</v>
      </c>
      <c r="F10" s="29">
        <v>1</v>
      </c>
      <c r="G10" s="33" t="s">
        <v>34</v>
      </c>
      <c r="H10" s="34" t="s">
        <v>42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29"/>
      <c r="B11" s="38"/>
      <c r="C11" s="37"/>
      <c r="D11" s="32"/>
      <c r="E11" s="33"/>
      <c r="F11" s="33"/>
      <c r="G11" s="33"/>
      <c r="H11" s="34"/>
      <c r="I11" s="39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x14ac:dyDescent="0.2">
      <c r="A12" s="29"/>
      <c r="B12" s="38"/>
      <c r="C12" s="37"/>
      <c r="D12" s="32"/>
      <c r="E12" s="33"/>
      <c r="F12" s="29"/>
      <c r="G12" s="33"/>
      <c r="H12" s="34"/>
      <c r="I12" s="39"/>
      <c r="J12" s="28"/>
      <c r="K12" s="40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x14ac:dyDescent="0.2">
      <c r="A13" s="29"/>
      <c r="B13" s="38"/>
      <c r="C13" s="37"/>
      <c r="D13" s="32"/>
      <c r="E13" s="33"/>
      <c r="F13" s="29"/>
      <c r="G13" s="33"/>
      <c r="H13" s="35"/>
      <c r="I13" s="3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x14ac:dyDescent="0.2">
      <c r="A14" s="41"/>
      <c r="B14" s="38"/>
      <c r="C14" s="42"/>
      <c r="D14" s="43"/>
      <c r="E14" s="41"/>
      <c r="F14" s="41"/>
      <c r="G14" s="91"/>
      <c r="H14" s="92"/>
      <c r="I14" s="93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x14ac:dyDescent="0.2">
      <c r="A15" s="41"/>
      <c r="B15" s="38"/>
      <c r="C15" s="42"/>
      <c r="D15" s="43"/>
      <c r="E15" s="41"/>
      <c r="F15" s="90"/>
      <c r="G15" s="94"/>
      <c r="H15" s="95"/>
      <c r="I15" s="95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customHeight="1" x14ac:dyDescent="0.2">
      <c r="A16" s="44"/>
      <c r="B16" s="44"/>
      <c r="C16" s="44"/>
      <c r="D16" s="44"/>
      <c r="E16" s="44"/>
      <c r="F16" s="44"/>
      <c r="G16" s="45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customHeight="1" x14ac:dyDescent="0.2">
      <c r="A17" s="44"/>
      <c r="B17" s="44"/>
      <c r="C17" s="44"/>
      <c r="D17" s="44"/>
      <c r="E17" s="44"/>
      <c r="F17" s="44"/>
      <c r="G17" s="45"/>
      <c r="H17" s="44"/>
      <c r="I17" s="44"/>
      <c r="J17" s="44"/>
      <c r="K17" s="46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hidden="1" customHeight="1" x14ac:dyDescent="0.2">
      <c r="A18" s="44"/>
      <c r="B18" s="44"/>
      <c r="C18" s="44"/>
      <c r="D18" s="44"/>
      <c r="E18" s="44"/>
      <c r="F18" s="44"/>
      <c r="G18" s="47" t="s">
        <v>36</v>
      </c>
      <c r="H18" s="48"/>
      <c r="I18" s="48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7.75" hidden="1" customHeight="1" x14ac:dyDescent="0.2">
      <c r="A19" s="44"/>
      <c r="B19" s="44"/>
      <c r="C19" s="44"/>
      <c r="D19" s="44"/>
      <c r="E19" s="44"/>
      <c r="F19" s="44"/>
      <c r="G19" s="49" t="s">
        <v>37</v>
      </c>
      <c r="H19" s="48"/>
      <c r="I19" s="50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7.75" hidden="1" customHeight="1" x14ac:dyDescent="0.2">
      <c r="A20" s="44"/>
      <c r="B20" s="44"/>
      <c r="C20" s="44"/>
      <c r="D20" s="44"/>
      <c r="E20" s="44"/>
      <c r="F20" s="44"/>
      <c r="G20" s="49" t="s">
        <v>37</v>
      </c>
      <c r="H20" s="48"/>
      <c r="I20" s="50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7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44"/>
      <c r="B24" s="44"/>
      <c r="C24" s="44"/>
      <c r="D24" s="44"/>
      <c r="E24" s="44"/>
      <c r="F24" s="44"/>
      <c r="G24" s="45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44"/>
      <c r="B25" s="44"/>
      <c r="C25" s="44"/>
      <c r="D25" s="44"/>
      <c r="E25" s="44"/>
      <c r="F25" s="44"/>
      <c r="G25" s="45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44"/>
      <c r="B26" s="44"/>
      <c r="C26" s="44"/>
      <c r="D26" s="44"/>
      <c r="E26" s="44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1"/>
      <c r="B33" s="52"/>
      <c r="C33" s="53"/>
      <c r="D33" s="51"/>
      <c r="E33" s="51"/>
      <c r="F33" s="51"/>
      <c r="G33" s="54"/>
      <c r="H33" s="52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 x14ac:dyDescent="0.2">
      <c r="A34" s="51"/>
      <c r="B34" s="52"/>
      <c r="C34" s="53"/>
      <c r="D34" s="51"/>
      <c r="E34" s="51"/>
      <c r="F34" s="51"/>
      <c r="G34" s="54"/>
      <c r="H34" s="52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 x14ac:dyDescent="0.2">
      <c r="A35" s="51"/>
      <c r="B35" s="52"/>
      <c r="C35" s="53"/>
      <c r="D35" s="51"/>
      <c r="E35" s="51"/>
      <c r="F35" s="51"/>
      <c r="G35" s="54"/>
      <c r="H35" s="52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 x14ac:dyDescent="0.2">
      <c r="A36" s="55"/>
      <c r="B36" s="56"/>
      <c r="C36" s="26"/>
      <c r="D36" s="55"/>
      <c r="E36" s="55"/>
      <c r="F36" s="55"/>
      <c r="G36" s="27"/>
      <c r="H36" s="56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55"/>
      <c r="B38" s="56"/>
      <c r="C38" s="26"/>
      <c r="D38" s="55"/>
      <c r="E38" s="55"/>
      <c r="F38" s="55"/>
      <c r="G38" s="27"/>
      <c r="H38" s="56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</sheetData>
  <mergeCells count="1">
    <mergeCell ref="A1:I1"/>
  </mergeCells>
  <conditionalFormatting sqref="B6:B15">
    <cfRule type="expression" dxfId="36" priority="16" stopIfTrue="1">
      <formula>OR($G6="Planned",$G6="Unplanned")</formula>
    </cfRule>
  </conditionalFormatting>
  <conditionalFormatting sqref="B6:B15">
    <cfRule type="expression" dxfId="35" priority="17" stopIfTrue="1">
      <formula>$G6="Ongoing"</formula>
    </cfRule>
  </conditionalFormatting>
  <conditionalFormatting sqref="G18:H20 I18 A27:H981 H14:I14 A2:I2 A11:G15 I6:I14 H6:H13 B6:C10 E6:G10">
    <cfRule type="expression" dxfId="34" priority="18" stopIfTrue="1">
      <formula>#REF!="Done"</formula>
    </cfRule>
  </conditionalFormatting>
  <conditionalFormatting sqref="G18:H20 I18 A27:H981 H14:I14 A2:I2 A11:G15 I6:I14 H6:H13 B6:C10 E6:G10">
    <cfRule type="expression" dxfId="33" priority="19" stopIfTrue="1">
      <formula>#REF!="Ongoing"</formula>
    </cfRule>
  </conditionalFormatting>
  <conditionalFormatting sqref="G18:H20 I18 A27:H981 H14:I14 A2:I2 A11:G15 I6:I14 H6:H13 B6:C10 E6:G10">
    <cfRule type="expression" dxfId="32" priority="20" stopIfTrue="1">
      <formula>#REF!="Removed"</formula>
    </cfRule>
  </conditionalFormatting>
  <conditionalFormatting sqref="I6:I14">
    <cfRule type="expression" dxfId="31" priority="21" stopIfTrue="1">
      <formula>$C6="Done"</formula>
    </cfRule>
  </conditionalFormatting>
  <conditionalFormatting sqref="I6:I14">
    <cfRule type="expression" dxfId="30" priority="22" stopIfTrue="1">
      <formula>$C6="Ongoing"</formula>
    </cfRule>
  </conditionalFormatting>
  <conditionalFormatting sqref="I6:I14">
    <cfRule type="expression" dxfId="29" priority="23" stopIfTrue="1">
      <formula>$C6="Removed"</formula>
    </cfRule>
  </conditionalFormatting>
  <conditionalFormatting sqref="I6">
    <cfRule type="expression" dxfId="28" priority="24" stopIfTrue="1">
      <formula>$C6="Done"</formula>
    </cfRule>
  </conditionalFormatting>
  <conditionalFormatting sqref="I6">
    <cfRule type="expression" dxfId="27" priority="25" stopIfTrue="1">
      <formula>$C6="Ongoing"</formula>
    </cfRule>
  </conditionalFormatting>
  <conditionalFormatting sqref="I6">
    <cfRule type="expression" dxfId="26" priority="26" stopIfTrue="1">
      <formula>$C6="Removed"</formula>
    </cfRule>
  </conditionalFormatting>
  <conditionalFormatting sqref="I8">
    <cfRule type="expression" dxfId="25" priority="27" stopIfTrue="1">
      <formula>$C8="Done"</formula>
    </cfRule>
  </conditionalFormatting>
  <conditionalFormatting sqref="I8">
    <cfRule type="expression" dxfId="24" priority="28" stopIfTrue="1">
      <formula>$C8="Ongoing"</formula>
    </cfRule>
  </conditionalFormatting>
  <conditionalFormatting sqref="I8">
    <cfRule type="expression" dxfId="23" priority="29" stopIfTrue="1">
      <formula>$C8="Removed"</formula>
    </cfRule>
  </conditionalFormatting>
  <conditionalFormatting sqref="H20:I20">
    <cfRule type="expression" dxfId="22" priority="30" stopIfTrue="1">
      <formula>$C19="Done"</formula>
    </cfRule>
  </conditionalFormatting>
  <conditionalFormatting sqref="H20:I20">
    <cfRule type="expression" dxfId="21" priority="31" stopIfTrue="1">
      <formula>$C19="Ongoing"</formula>
    </cfRule>
  </conditionalFormatting>
  <conditionalFormatting sqref="H20:I20">
    <cfRule type="expression" dxfId="20" priority="32" stopIfTrue="1">
      <formula>$C19="Removed"</formula>
    </cfRule>
  </conditionalFormatting>
  <conditionalFormatting sqref="H19:I19">
    <cfRule type="expression" dxfId="19" priority="33" stopIfTrue="1">
      <formula>#REF!="Done"</formula>
    </cfRule>
  </conditionalFormatting>
  <conditionalFormatting sqref="H19:I19">
    <cfRule type="expression" dxfId="18" priority="34" stopIfTrue="1">
      <formula>#REF!="Ongoing"</formula>
    </cfRule>
  </conditionalFormatting>
  <conditionalFormatting sqref="H19:I19">
    <cfRule type="expression" dxfId="17" priority="35" stopIfTrue="1">
      <formula>#REF!="Removed"</formula>
    </cfRule>
  </conditionalFormatting>
  <conditionalFormatting sqref="B3:B5">
    <cfRule type="expression" dxfId="14" priority="8" stopIfTrue="1">
      <formula>OR($G3="Planned",$G3="Unplanned")</formula>
    </cfRule>
  </conditionalFormatting>
  <conditionalFormatting sqref="B3:B5">
    <cfRule type="expression" dxfId="13" priority="9" stopIfTrue="1">
      <formula>$G3="Ongoing"</formula>
    </cfRule>
  </conditionalFormatting>
  <conditionalFormatting sqref="A3:C3 B4:C5 A4:A10 E3:I5">
    <cfRule type="expression" dxfId="12" priority="10" stopIfTrue="1">
      <formula>#REF!="Done"</formula>
    </cfRule>
  </conditionalFormatting>
  <conditionalFormatting sqref="A3:C3 B4:C5 A4:A10 E3:I5">
    <cfRule type="expression" dxfId="11" priority="11" stopIfTrue="1">
      <formula>#REF!="Ongoing"</formula>
    </cfRule>
  </conditionalFormatting>
  <conditionalFormatting sqref="A3:C3 B4:C5 A4:A10 E3:I5">
    <cfRule type="expression" dxfId="10" priority="12" stopIfTrue="1">
      <formula>#REF!="Removed"</formula>
    </cfRule>
  </conditionalFormatting>
  <conditionalFormatting sqref="I3:I5">
    <cfRule type="expression" dxfId="9" priority="13" stopIfTrue="1">
      <formula>$C3="Done"</formula>
    </cfRule>
  </conditionalFormatting>
  <conditionalFormatting sqref="I3:I5">
    <cfRule type="expression" dxfId="8" priority="14" stopIfTrue="1">
      <formula>$C3="Ongoing"</formula>
    </cfRule>
  </conditionalFormatting>
  <conditionalFormatting sqref="I3:I5">
    <cfRule type="expression" dxfId="7" priority="15" stopIfTrue="1">
      <formula>$C3="Removed"</formula>
    </cfRule>
  </conditionalFormatting>
  <conditionalFormatting sqref="D3:D10">
    <cfRule type="expression" dxfId="2" priority="1" stopIfTrue="1">
      <formula>#REF!="Done"</formula>
    </cfRule>
  </conditionalFormatting>
  <conditionalFormatting sqref="D3:D10">
    <cfRule type="expression" dxfId="1" priority="2" stopIfTrue="1">
      <formula>#REF!="Ongoing"</formula>
    </cfRule>
  </conditionalFormatting>
  <conditionalFormatting sqref="D3:D10">
    <cfRule type="expression" dxfId="0" priority="3" stopIfTrue="1">
      <formula>#REF!="Removed"</formula>
    </cfRule>
  </conditionalFormatting>
  <dataValidations count="1">
    <dataValidation type="list" allowBlank="1" sqref="C27:C120 C2:C15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Ozkarr B</cp:lastModifiedBy>
  <dcterms:created xsi:type="dcterms:W3CDTF">2019-02-26T18:09:52Z</dcterms:created>
  <dcterms:modified xsi:type="dcterms:W3CDTF">2022-10-26T15:03:06Z</dcterms:modified>
</cp:coreProperties>
</file>