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d26c6cbf7113a9/Documentos/Meus Arquivos/Cursos - Aulas/Santander - Excel com IA/"/>
    </mc:Choice>
  </mc:AlternateContent>
  <xr:revisionPtr revIDLastSave="508" documentId="8_{CA7F4451-E006-4D66-92E9-535BC9314D46}" xr6:coauthVersionLast="47" xr6:coauthVersionMax="47" xr10:uidLastSave="{D6FDE84C-954D-4AE2-8E23-3E517D35363B}"/>
  <bookViews>
    <workbookView xWindow="-120" yWindow="-120" windowWidth="29040" windowHeight="15840" tabRatio="163" xr2:uid="{9D984998-F752-445B-85CF-C09B205FF569}"/>
  </bookViews>
  <sheets>
    <sheet name="Planilha1" sheetId="1" r:id="rId1"/>
    <sheet name="Planilha2" sheetId="2" state="hidden" r:id="rId2"/>
  </sheets>
  <definedNames>
    <definedName name="aporte">Planilha1!$D$19</definedName>
    <definedName name="patrimonio">Planilha1!$D$22</definedName>
    <definedName name="pct_salario_investido">Planilha1!$D$14</definedName>
    <definedName name="qtd_anos">Planilha1!$D$20</definedName>
    <definedName name="rendimento_carteira">Planilha1!$D$13</definedName>
    <definedName name="salario">Planilha1!$D$12</definedName>
    <definedName name="sugestao_investimento">Planilha1!$D$15</definedName>
    <definedName name="taxa_mensal">Planilha1!$D$21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G16" i="1"/>
  <c r="G17" i="1"/>
  <c r="G18" i="1"/>
  <c r="G19" i="1"/>
  <c r="G20" i="1"/>
  <c r="G15" i="1"/>
  <c r="A9" i="2" l="1"/>
  <c r="A10" i="2"/>
  <c r="A11" i="2"/>
  <c r="A12" i="2"/>
  <c r="A13" i="2"/>
  <c r="A14" i="2"/>
  <c r="A15" i="2"/>
  <c r="A16" i="2"/>
  <c r="A17" i="2"/>
  <c r="A18" i="2"/>
  <c r="A19" i="2"/>
  <c r="A8" i="2"/>
  <c r="A3" i="2"/>
  <c r="A4" i="2"/>
  <c r="A5" i="2"/>
  <c r="A6" i="2"/>
  <c r="A7" i="2"/>
  <c r="A2" i="2"/>
  <c r="C28" i="1"/>
  <c r="C29" i="1"/>
  <c r="C30" i="1"/>
  <c r="C31" i="1"/>
  <c r="C32" i="1"/>
  <c r="C33" i="1"/>
  <c r="C34" i="1"/>
  <c r="C27" i="1"/>
  <c r="D27" i="1" s="1"/>
  <c r="H12" i="1"/>
  <c r="H18" i="1" s="1"/>
  <c r="H17" i="1" l="1"/>
  <c r="H16" i="1"/>
  <c r="H15" i="1"/>
  <c r="H20" i="1"/>
  <c r="H19" i="1"/>
  <c r="D28" i="1"/>
  <c r="D29" i="1"/>
  <c r="D30" i="1"/>
  <c r="D31" i="1"/>
  <c r="D32" i="1"/>
  <c r="D33" i="1"/>
  <c r="D34" i="1"/>
  <c r="D15" i="1"/>
  <c r="D22" i="1"/>
  <c r="D23" i="1" s="1"/>
  <c r="H21" i="1" l="1"/>
</calcChain>
</file>

<file path=xl/sharedStrings.xml><?xml version="1.0" encoding="utf-8"?>
<sst xmlns="http://schemas.openxmlformats.org/spreadsheetml/2006/main" count="75" uniqueCount="40">
  <si>
    <t>INVESTIMENTO MENSAL</t>
  </si>
  <si>
    <t>Quanto investir por mês?</t>
  </si>
  <si>
    <t>Por quantos anos?</t>
  </si>
  <si>
    <t>Taxa de rendimento mensal?</t>
  </si>
  <si>
    <t>Patrimônio acumulado?</t>
  </si>
  <si>
    <t xml:space="preserve">Dividendos mensais? </t>
  </si>
  <si>
    <t>Quanto em 2 anos?</t>
  </si>
  <si>
    <t>Quanto em 5 anos?</t>
  </si>
  <si>
    <t>Quanto em 10 anos?</t>
  </si>
  <si>
    <t>Quanto em 20 anos?</t>
  </si>
  <si>
    <t>Quanto em 30 anos?</t>
  </si>
  <si>
    <t>Quanto em 1 anos?</t>
  </si>
  <si>
    <t>Quanto em 15 anos?</t>
  </si>
  <si>
    <t>Quanto em 25 anos?</t>
  </si>
  <si>
    <t>CENÁRIOS</t>
  </si>
  <si>
    <t>Dividendo</t>
  </si>
  <si>
    <t>Rendimento de carteira</t>
  </si>
  <si>
    <t>Salário</t>
  </si>
  <si>
    <t>Sugestão de investimento</t>
  </si>
  <si>
    <t>CONFIGURAÇÕES</t>
  </si>
  <si>
    <t>Perfil</t>
  </si>
  <si>
    <t>Moderado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</si>
  <si>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</si>
  <si>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</si>
  <si>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</si>
  <si>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</si>
  <si>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</si>
  <si>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</si>
  <si>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</si>
  <si>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</si>
  <si>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</si>
  <si>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</si>
  <si>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</si>
  <si>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PERFIL</t>
  </si>
  <si>
    <t>%</t>
  </si>
  <si>
    <t>anos dos dividendos</t>
  </si>
  <si>
    <t>CHAVE</t>
  </si>
  <si>
    <t>Agressivo</t>
  </si>
  <si>
    <t>INVESTMAIS</t>
  </si>
  <si>
    <t>Qual porcentagem do salário deseja investir?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</si>
</sst>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00%"/>
    <numFmt numFmtId="165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0" tint="-0.14996795556505021"/>
      </right>
      <top/>
      <bottom style="medium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3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9" fontId="0" fillId="0" borderId="0" xfId="2" applyFont="1"/>
    <xf numFmtId="0" fontId="7" fillId="0" borderId="0" xfId="0" applyFont="1"/>
    <xf numFmtId="9" fontId="0" fillId="0" borderId="0" xfId="2" applyFont="1" applyBorder="1"/>
    <xf numFmtId="0" fontId="0" fillId="0" borderId="26" xfId="0" applyBorder="1"/>
    <xf numFmtId="9" fontId="0" fillId="0" borderId="26" xfId="2" applyFont="1" applyBorder="1"/>
    <xf numFmtId="9" fontId="0" fillId="0" borderId="0" xfId="2" applyFont="1" applyFill="1" applyBorder="1"/>
    <xf numFmtId="0" fontId="0" fillId="5" borderId="2" xfId="0" applyFill="1" applyBorder="1"/>
    <xf numFmtId="0" fontId="2" fillId="6" borderId="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5" fillId="3" borderId="9" xfId="0" applyFont="1" applyFill="1" applyBorder="1" applyProtection="1">
      <protection locked="0"/>
    </xf>
    <xf numFmtId="0" fontId="5" fillId="3" borderId="11" xfId="0" applyFont="1" applyFill="1" applyBorder="1" applyProtection="1">
      <protection locked="0"/>
    </xf>
    <xf numFmtId="0" fontId="5" fillId="3" borderId="13" xfId="0" applyFont="1" applyFill="1" applyBorder="1" applyProtection="1">
      <protection locked="0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2" fillId="6" borderId="5" xfId="0" applyFont="1" applyFill="1" applyBorder="1"/>
    <xf numFmtId="165" fontId="0" fillId="0" borderId="15" xfId="0" applyNumberFormat="1" applyBorder="1" applyAlignment="1" applyProtection="1">
      <alignment horizontal="center"/>
      <protection locked="0"/>
    </xf>
    <xf numFmtId="10" fontId="0" fillId="0" borderId="16" xfId="2" applyNumberFormat="1" applyFont="1" applyBorder="1" applyAlignment="1" applyProtection="1">
      <alignment horizontal="center"/>
      <protection locked="0"/>
    </xf>
    <xf numFmtId="9" fontId="0" fillId="0" borderId="27" xfId="2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164" fontId="2" fillId="0" borderId="16" xfId="2" applyNumberFormat="1" applyFont="1" applyBorder="1" applyAlignment="1" applyProtection="1">
      <alignment horizontal="center"/>
      <protection locked="0"/>
    </xf>
    <xf numFmtId="165" fontId="0" fillId="3" borderId="17" xfId="0" applyNumberFormat="1" applyFill="1" applyBorder="1" applyAlignment="1" applyProtection="1">
      <alignment horizontal="center"/>
      <protection hidden="1"/>
    </xf>
    <xf numFmtId="165" fontId="2" fillId="3" borderId="15" xfId="1" applyNumberFormat="1" applyFont="1" applyFill="1" applyBorder="1" applyAlignment="1" applyProtection="1">
      <alignment horizontal="center"/>
      <protection hidden="1"/>
    </xf>
    <xf numFmtId="8" fontId="2" fillId="3" borderId="16" xfId="0" applyNumberFormat="1" applyFont="1" applyFill="1" applyBorder="1" applyAlignment="1" applyProtection="1">
      <alignment horizontal="center"/>
      <protection hidden="1"/>
    </xf>
    <xf numFmtId="8" fontId="2" fillId="3" borderId="17" xfId="0" applyNumberFormat="1" applyFont="1" applyFill="1" applyBorder="1" applyAlignment="1" applyProtection="1">
      <alignment horizontal="center"/>
      <protection hidden="1"/>
    </xf>
    <xf numFmtId="165" fontId="2" fillId="3" borderId="19" xfId="0" applyNumberFormat="1" applyFont="1" applyFill="1" applyBorder="1" applyAlignment="1" applyProtection="1">
      <alignment horizontal="center" vertical="center"/>
      <protection hidden="1"/>
    </xf>
    <xf numFmtId="165" fontId="2" fillId="3" borderId="10" xfId="0" applyNumberFormat="1" applyFont="1" applyFill="1" applyBorder="1" applyAlignment="1" applyProtection="1">
      <alignment horizontal="center" vertical="center"/>
      <protection hidden="1"/>
    </xf>
    <xf numFmtId="165" fontId="2" fillId="3" borderId="20" xfId="0" applyNumberFormat="1" applyFont="1" applyFill="1" applyBorder="1" applyAlignment="1" applyProtection="1">
      <alignment horizontal="center" vertical="center"/>
      <protection hidden="1"/>
    </xf>
    <xf numFmtId="165" fontId="2" fillId="3" borderId="12" xfId="0" applyNumberFormat="1" applyFont="1" applyFill="1" applyBorder="1" applyAlignment="1" applyProtection="1">
      <alignment horizontal="center" vertical="center"/>
      <protection hidden="1"/>
    </xf>
    <xf numFmtId="165" fontId="2" fillId="3" borderId="21" xfId="0" applyNumberFormat="1" applyFont="1" applyFill="1" applyBorder="1" applyAlignment="1" applyProtection="1">
      <alignment horizontal="center" vertical="center"/>
      <protection hidden="1"/>
    </xf>
    <xf numFmtId="165" fontId="2" fillId="3" borderId="14" xfId="0" applyNumberFormat="1" applyFont="1" applyFill="1" applyBorder="1" applyAlignment="1" applyProtection="1">
      <alignment horizontal="center" vertical="center"/>
      <protection hidden="1"/>
    </xf>
    <xf numFmtId="165" fontId="0" fillId="0" borderId="6" xfId="0" applyNumberFormat="1" applyBorder="1" applyAlignment="1" applyProtection="1">
      <alignment horizontal="center"/>
      <protection hidden="1"/>
    </xf>
    <xf numFmtId="9" fontId="0" fillId="0" borderId="23" xfId="2" applyFont="1" applyBorder="1" applyProtection="1">
      <protection hidden="1"/>
    </xf>
    <xf numFmtId="165" fontId="0" fillId="0" borderId="2" xfId="0" applyNumberFormat="1" applyBorder="1" applyProtection="1">
      <protection hidden="1"/>
    </xf>
    <xf numFmtId="9" fontId="0" fillId="0" borderId="0" xfId="2" applyFont="1" applyBorder="1" applyProtection="1">
      <protection hidden="1"/>
    </xf>
    <xf numFmtId="165" fontId="0" fillId="0" borderId="4" xfId="0" applyNumberFormat="1" applyBorder="1" applyProtection="1">
      <protection hidden="1"/>
    </xf>
    <xf numFmtId="9" fontId="0" fillId="0" borderId="26" xfId="2" applyFont="1" applyBorder="1" applyProtection="1">
      <protection hidden="1"/>
    </xf>
    <xf numFmtId="165" fontId="0" fillId="0" borderId="6" xfId="0" applyNumberFormat="1" applyBorder="1" applyProtection="1">
      <protection hidden="1"/>
    </xf>
    <xf numFmtId="0" fontId="2" fillId="6" borderId="26" xfId="0" applyFont="1" applyFill="1" applyBorder="1" applyProtection="1">
      <protection hidden="1"/>
    </xf>
    <xf numFmtId="165" fontId="2" fillId="6" borderId="6" xfId="0" applyNumberFormat="1" applyFont="1" applyFill="1" applyBorder="1" applyProtection="1">
      <protection hidden="1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8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26" xfId="0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5" fillId="3" borderId="25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22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24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3" borderId="24" xfId="0" applyFont="1" applyFill="1" applyBorder="1" applyAlignment="1">
      <alignment horizontal="left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 de FII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Planilha1!$G$14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EEF-4026-B238-E7FD699BAB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EEF-4026-B238-E7FD699BAB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EEF-4026-B238-E7FD699BAB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EEF-4026-B238-E7FD699BAB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EEF-4026-B238-E7FD699BAB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EEF-4026-B238-E7FD699BABB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Planilha1!$F$15:$F$20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Planilha1!$G$15:$G$20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D-4FC7-A362-815C24588A1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Valores distribuidos por tipo</a:t>
            </a:r>
            <a:r>
              <a:rPr lang="en-US" baseline="0"/>
              <a:t> de FII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Planilha1!$H$14</c:f>
              <c:strCache>
                <c:ptCount val="1"/>
                <c:pt idx="0">
                  <c:v>Valores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2B-4FF0-8132-5FBEA96423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2B-4FF0-8132-5FBEA96423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2B-4FF0-8132-5FBEA96423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2B-4FF0-8132-5FBEA96423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2B-4FF0-8132-5FBEA96423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2B-4FF0-8132-5FBEA96423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Planilha1!$F$15:$F$20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Planilha1!$H$15:$H$20</c:f>
              <c:numCache>
                <c:formatCode>"R$"\ #,##0.00</c:formatCode>
                <c:ptCount val="6"/>
                <c:pt idx="0">
                  <c:v>1470</c:v>
                </c:pt>
                <c:pt idx="1">
                  <c:v>294</c:v>
                </c:pt>
                <c:pt idx="2">
                  <c:v>147</c:v>
                </c:pt>
                <c:pt idx="3">
                  <c:v>147</c:v>
                </c:pt>
                <c:pt idx="4">
                  <c:v>588</c:v>
                </c:pt>
                <c:pt idx="5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0-4474-B967-0E5A74352D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714374</xdr:colOff>
      <xdr:row>21</xdr:row>
      <xdr:rowOff>180974</xdr:rowOff>
    </xdr:from>
    <xdr:to>
      <xdr:col>7</xdr:col>
      <xdr:colOff>971550</xdr:colOff>
      <xdr:row>34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CDF1F3-8150-A108-D9BA-DAA783F91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4761</xdr:rowOff>
    </xdr:from>
    <xdr:to>
      <xdr:col>19</xdr:col>
      <xdr:colOff>0</xdr:colOff>
      <xdr:row>33</xdr:row>
      <xdr:rowOff>200024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F261BEA-AFE9-8DA5-788D-34F323460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561976</xdr:colOff>
      <xdr:row>1</xdr:row>
      <xdr:rowOff>1</xdr:rowOff>
    </xdr:from>
    <xdr:to>
      <xdr:col>1</xdr:col>
      <xdr:colOff>1009651</xdr:colOff>
      <xdr:row>6</xdr:row>
      <xdr:rowOff>47626</xdr:rowOff>
    </xdr:to>
    <xdr:pic>
      <xdr:nvPicPr>
        <xdr:cNvPr id="7" name="Imagem 6" descr="Cofrinho em fundo branco">
          <a:extLst>
            <a:ext uri="{FF2B5EF4-FFF2-40B4-BE49-F238E27FC236}">
              <a16:creationId xmlns:a16="http://schemas.microsoft.com/office/drawing/2014/main" id="{678F538A-0D1D-5B2F-4E9A-035FD0C6E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6" y="190501"/>
          <a:ext cx="1028700" cy="10001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A447-A44B-4568-AAA7-4A0173439A53}">
  <dimension ref="A2:S34"/>
  <sheetViews>
    <sheetView showGridLines="0" showRowColHeaders="0" tabSelected="1" workbookViewId="0">
      <selection activeCell="D30" sqref="D30"/>
    </sheetView>
  </sheetViews>
  <sheetFormatPr defaultRowHeight="15" x14ac:dyDescent="0.25"/>
  <cols>
    <col min="1" max="1" width="8.7109375" customWidth="1"/>
    <col min="2" max="2" width="20.7109375" customWidth="1"/>
    <col min="3" max="4" width="30.7109375" customWidth="1"/>
    <col min="5" max="5" width="10.7109375" customWidth="1"/>
    <col min="6" max="6" width="27.140625" bestFit="1" customWidth="1"/>
    <col min="7" max="7" width="21.42578125" customWidth="1"/>
    <col min="8" max="8" width="14.7109375" customWidth="1"/>
  </cols>
  <sheetData>
    <row r="2" spans="2:19" x14ac:dyDescent="0.25">
      <c r="B2" s="47" t="s">
        <v>38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</row>
    <row r="3" spans="2:19" x14ac:dyDescent="0.25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2:19" x14ac:dyDescent="0.25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</row>
    <row r="5" spans="2:19" x14ac:dyDescent="0.25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</row>
    <row r="6" spans="2:19" x14ac:dyDescent="0.25"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</row>
    <row r="9" spans="2:19" ht="15.75" thickBot="1" x14ac:dyDescent="0.3"/>
    <row r="10" spans="2:19" ht="15" customHeight="1" x14ac:dyDescent="0.25">
      <c r="B10" s="50" t="s">
        <v>19</v>
      </c>
      <c r="C10" s="51"/>
      <c r="D10" s="52"/>
      <c r="F10" s="64" t="s">
        <v>20</v>
      </c>
      <c r="G10" s="65"/>
      <c r="H10" s="11"/>
    </row>
    <row r="11" spans="2:19" ht="15" customHeight="1" thickBot="1" x14ac:dyDescent="0.3">
      <c r="B11" s="53"/>
      <c r="C11" s="54"/>
      <c r="D11" s="55"/>
      <c r="F11" s="66"/>
      <c r="G11" s="67"/>
      <c r="H11" s="46" t="s">
        <v>37</v>
      </c>
    </row>
    <row r="12" spans="2:19" ht="16.5" thickBot="1" x14ac:dyDescent="0.3">
      <c r="B12" s="76" t="s">
        <v>17</v>
      </c>
      <c r="C12" s="77"/>
      <c r="D12" s="22">
        <v>4200</v>
      </c>
      <c r="F12" s="48" t="s">
        <v>23</v>
      </c>
      <c r="G12" s="49"/>
      <c r="H12" s="37">
        <f>aporte</f>
        <v>2940</v>
      </c>
    </row>
    <row r="13" spans="2:19" ht="16.5" thickBot="1" x14ac:dyDescent="0.3">
      <c r="B13" s="70" t="s">
        <v>16</v>
      </c>
      <c r="C13" s="71"/>
      <c r="D13" s="23">
        <v>0.01</v>
      </c>
    </row>
    <row r="14" spans="2:19" ht="16.5" thickBot="1" x14ac:dyDescent="0.3">
      <c r="B14" s="3" t="s">
        <v>39</v>
      </c>
      <c r="C14" s="4"/>
      <c r="D14" s="24">
        <v>0.7</v>
      </c>
      <c r="F14" s="12" t="s">
        <v>24</v>
      </c>
      <c r="G14" s="13" t="s">
        <v>25</v>
      </c>
      <c r="H14" s="14" t="s">
        <v>26</v>
      </c>
    </row>
    <row r="15" spans="2:19" ht="16.5" thickBot="1" x14ac:dyDescent="0.3">
      <c r="B15" s="78" t="s">
        <v>18</v>
      </c>
      <c r="C15" s="79"/>
      <c r="D15" s="27">
        <f>salario*30%</f>
        <v>1260</v>
      </c>
      <c r="F15" s="18" t="s">
        <v>27</v>
      </c>
      <c r="G15" s="38">
        <f>VLOOKUP($H$11&amp;"-"&amp;F15,Planilha2!$A:$D,4,)</f>
        <v>0.5</v>
      </c>
      <c r="H15" s="39">
        <f t="shared" ref="H15:H20" si="0">G15*$H$12</f>
        <v>1470</v>
      </c>
    </row>
    <row r="16" spans="2:19" ht="15.75" thickBot="1" x14ac:dyDescent="0.3">
      <c r="F16" s="19" t="s">
        <v>28</v>
      </c>
      <c r="G16" s="40">
        <f>VLOOKUP($H$11&amp;"-"&amp;F16,Planilha2!$A:$D,4,)</f>
        <v>0.1</v>
      </c>
      <c r="H16" s="41">
        <f t="shared" si="0"/>
        <v>294</v>
      </c>
    </row>
    <row r="17" spans="1:8" ht="15" customHeight="1" x14ac:dyDescent="0.25">
      <c r="B17" s="56" t="s">
        <v>0</v>
      </c>
      <c r="C17" s="57"/>
      <c r="D17" s="58"/>
      <c r="F17" s="19" t="s">
        <v>29</v>
      </c>
      <c r="G17" s="40">
        <f>VLOOKUP($H$11&amp;"-"&amp;F17,Planilha2!$A:$D,4,)</f>
        <v>0.05</v>
      </c>
      <c r="H17" s="41">
        <f t="shared" si="0"/>
        <v>147</v>
      </c>
    </row>
    <row r="18" spans="1:8" ht="15" customHeight="1" thickBot="1" x14ac:dyDescent="0.3">
      <c r="B18" s="59"/>
      <c r="C18" s="60"/>
      <c r="D18" s="61"/>
      <c r="F18" s="19" t="s">
        <v>30</v>
      </c>
      <c r="G18" s="40">
        <f>VLOOKUP($H$11&amp;"-"&amp;F18,Planilha2!$A:$D,4,)</f>
        <v>0.05</v>
      </c>
      <c r="H18" s="41">
        <f t="shared" si="0"/>
        <v>147</v>
      </c>
    </row>
    <row r="19" spans="1:8" ht="15.75" x14ac:dyDescent="0.25">
      <c r="B19" s="68" t="s">
        <v>1</v>
      </c>
      <c r="C19" s="69"/>
      <c r="D19" s="28">
        <f>salario*pct_salario_investido</f>
        <v>2940</v>
      </c>
      <c r="F19" s="19" t="s">
        <v>31</v>
      </c>
      <c r="G19" s="40">
        <f>VLOOKUP($H$11&amp;"-"&amp;F19,Planilha2!$A:$D,4,)</f>
        <v>0.2</v>
      </c>
      <c r="H19" s="41">
        <f t="shared" si="0"/>
        <v>588</v>
      </c>
    </row>
    <row r="20" spans="1:8" ht="16.5" thickBot="1" x14ac:dyDescent="0.3">
      <c r="B20" s="70" t="s">
        <v>2</v>
      </c>
      <c r="C20" s="71"/>
      <c r="D20" s="25">
        <v>10</v>
      </c>
      <c r="F20" s="20" t="s">
        <v>32</v>
      </c>
      <c r="G20" s="42">
        <f>VLOOKUP($H$11&amp;"-"&amp;F20,Planilha2!$A:$D,4,)</f>
        <v>0.1</v>
      </c>
      <c r="H20" s="43">
        <f t="shared" si="0"/>
        <v>294</v>
      </c>
    </row>
    <row r="21" spans="1:8" ht="16.5" thickBot="1" x14ac:dyDescent="0.3">
      <c r="B21" s="70" t="s">
        <v>3</v>
      </c>
      <c r="C21" s="71"/>
      <c r="D21" s="26">
        <v>1.0789999999999999E-2</v>
      </c>
      <c r="F21" s="21"/>
      <c r="G21" s="44"/>
      <c r="H21" s="45">
        <f>SUM(H15:H20)</f>
        <v>2940</v>
      </c>
    </row>
    <row r="22" spans="1:8" ht="15.75" x14ac:dyDescent="0.25">
      <c r="B22" s="72" t="s">
        <v>4</v>
      </c>
      <c r="C22" s="73"/>
      <c r="D22" s="29">
        <f>FV(taxa_mensal,qtd_anos*12,aporte*-1)</f>
        <v>715255.5848387063</v>
      </c>
    </row>
    <row r="23" spans="1:8" ht="16.5" thickBot="1" x14ac:dyDescent="0.3">
      <c r="B23" s="74" t="s">
        <v>5</v>
      </c>
      <c r="C23" s="75"/>
      <c r="D23" s="30">
        <f>patrimonio*rendimento_carteira</f>
        <v>7152.5558483870627</v>
      </c>
    </row>
    <row r="24" spans="1:8" ht="15.75" thickBot="1" x14ac:dyDescent="0.3"/>
    <row r="25" spans="1:8" ht="15" customHeight="1" x14ac:dyDescent="0.25">
      <c r="B25" s="56" t="s">
        <v>14</v>
      </c>
      <c r="C25" s="57"/>
      <c r="D25" s="62" t="s">
        <v>15</v>
      </c>
    </row>
    <row r="26" spans="1:8" ht="15" customHeight="1" thickBot="1" x14ac:dyDescent="0.3">
      <c r="B26" s="59"/>
      <c r="C26" s="60"/>
      <c r="D26" s="63"/>
    </row>
    <row r="27" spans="1:8" ht="15.75" x14ac:dyDescent="0.25">
      <c r="A27" s="2"/>
      <c r="B27" s="15" t="s">
        <v>11</v>
      </c>
      <c r="C27" s="31">
        <f>FV(taxa_mensal,Planilha2!$J2*12,aporte*-1)</f>
        <v>37450.854841636283</v>
      </c>
      <c r="D27" s="32">
        <f t="shared" ref="D27:D34" si="1">C27*rendimento_carteira</f>
        <v>374.50854841636283</v>
      </c>
    </row>
    <row r="28" spans="1:8" ht="15.75" x14ac:dyDescent="0.25">
      <c r="A28" s="2"/>
      <c r="B28" s="16" t="s">
        <v>6</v>
      </c>
      <c r="C28" s="33">
        <f>FV(taxa_mensal,Planilha2!$J3*12,aporte*-1)</f>
        <v>80049.224255076944</v>
      </c>
      <c r="D28" s="34">
        <f t="shared" si="1"/>
        <v>800.49224255076945</v>
      </c>
    </row>
    <row r="29" spans="1:8" ht="15.75" x14ac:dyDescent="0.25">
      <c r="A29" s="2"/>
      <c r="B29" s="16" t="s">
        <v>7</v>
      </c>
      <c r="C29" s="33">
        <f>FV(taxa_mensal,Planilha2!$J4*12,aporte*-1)</f>
        <v>246304.12715555367</v>
      </c>
      <c r="D29" s="34">
        <f t="shared" si="1"/>
        <v>2463.0412715555367</v>
      </c>
    </row>
    <row r="30" spans="1:8" ht="15.75" x14ac:dyDescent="0.25">
      <c r="A30" s="2"/>
      <c r="B30" s="16" t="s">
        <v>8</v>
      </c>
      <c r="C30" s="33">
        <f>FV(taxa_mensal,Planilha2!$J5*12,aporte*-1)</f>
        <v>715255.5848387063</v>
      </c>
      <c r="D30" s="34">
        <f t="shared" si="1"/>
        <v>7152.5558483870627</v>
      </c>
    </row>
    <row r="31" spans="1:8" ht="15.75" x14ac:dyDescent="0.25">
      <c r="A31" s="2"/>
      <c r="B31" s="16" t="s">
        <v>12</v>
      </c>
      <c r="C31" s="33">
        <f>FV(taxa_mensal,Planilha2!$J6*12,aporte*-1)</f>
        <v>1608117.0736121594</v>
      </c>
      <c r="D31" s="34">
        <f t="shared" si="1"/>
        <v>16081.170736121594</v>
      </c>
    </row>
    <row r="32" spans="1:8" ht="15.75" x14ac:dyDescent="0.25">
      <c r="A32" s="2"/>
      <c r="B32" s="16" t="s">
        <v>9</v>
      </c>
      <c r="C32" s="33">
        <f>FV(taxa_mensal,Planilha2!$J7*12,aporte*-1)</f>
        <v>3308083.2962854169</v>
      </c>
      <c r="D32" s="34">
        <f t="shared" si="1"/>
        <v>33080.832962854169</v>
      </c>
    </row>
    <row r="33" spans="1:4" ht="15.75" x14ac:dyDescent="0.25">
      <c r="A33" s="2"/>
      <c r="B33" s="16" t="s">
        <v>13</v>
      </c>
      <c r="C33" s="33">
        <f>FV(taxa_mensal,Planilha2!$J8*12,aporte*-1)</f>
        <v>6544738.9193204027</v>
      </c>
      <c r="D33" s="34">
        <f t="shared" si="1"/>
        <v>65447.389193204028</v>
      </c>
    </row>
    <row r="34" spans="1:4" ht="16.5" thickBot="1" x14ac:dyDescent="0.3">
      <c r="A34" s="2"/>
      <c r="B34" s="17" t="s">
        <v>10</v>
      </c>
      <c r="C34" s="35">
        <f>FV(taxa_mensal,Planilha2!$J9*12,aporte*-1)</f>
        <v>12707178.785713861</v>
      </c>
      <c r="D34" s="36">
        <f t="shared" si="1"/>
        <v>127071.78785713861</v>
      </c>
    </row>
  </sheetData>
  <mergeCells count="15">
    <mergeCell ref="B2:S6"/>
    <mergeCell ref="F12:G12"/>
    <mergeCell ref="B10:D11"/>
    <mergeCell ref="B17:D18"/>
    <mergeCell ref="B25:C26"/>
    <mergeCell ref="D25:D26"/>
    <mergeCell ref="F10:G11"/>
    <mergeCell ref="B19:C19"/>
    <mergeCell ref="B20:C20"/>
    <mergeCell ref="B21:C21"/>
    <mergeCell ref="B22:C22"/>
    <mergeCell ref="B23:C23"/>
    <mergeCell ref="B12:C12"/>
    <mergeCell ref="B13:C13"/>
    <mergeCell ref="B15:C15"/>
  </mergeCells>
  <dataValidations count="1">
    <dataValidation type="list" allowBlank="1" showInputMessage="1" showErrorMessage="1" sqref="H11" xr:uid="{D9C9A345-9B06-4F53-A12F-DE0A1E7AF034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04C0-8473-48B1-9EA2-CFD63411265E}">
  <dimension ref="A1:J19"/>
  <sheetViews>
    <sheetView workbookViewId="0">
      <selection activeCell="G13" sqref="G13"/>
    </sheetView>
  </sheetViews>
  <sheetFormatPr defaultRowHeight="15" x14ac:dyDescent="0.25"/>
  <cols>
    <col min="1" max="1" width="31.28515625" bestFit="1" customWidth="1"/>
    <col min="2" max="2" width="12.140625" bestFit="1" customWidth="1"/>
    <col min="3" max="3" width="19" bestFit="1" customWidth="1"/>
    <col min="10" max="10" width="19.28515625" bestFit="1" customWidth="1"/>
  </cols>
  <sheetData>
    <row r="1" spans="1:10" x14ac:dyDescent="0.25">
      <c r="A1" s="1" t="s">
        <v>36</v>
      </c>
      <c r="B1" s="1" t="s">
        <v>33</v>
      </c>
      <c r="C1" s="1" t="s">
        <v>24</v>
      </c>
      <c r="D1" s="1" t="s">
        <v>34</v>
      </c>
      <c r="J1" t="s">
        <v>35</v>
      </c>
    </row>
    <row r="2" spans="1:10" x14ac:dyDescent="0.25">
      <c r="A2" t="str">
        <f>B2&amp;"-"&amp;C2</f>
        <v>Conservador-PAPEL</v>
      </c>
      <c r="B2" t="s">
        <v>22</v>
      </c>
      <c r="C2" t="s">
        <v>27</v>
      </c>
      <c r="D2" s="7">
        <v>0.3</v>
      </c>
      <c r="J2" s="6">
        <v>1</v>
      </c>
    </row>
    <row r="3" spans="1:10" x14ac:dyDescent="0.25">
      <c r="A3" t="str">
        <f t="shared" ref="A3:A19" si="0">B3&amp;"-"&amp;C3</f>
        <v>Conservador-TIJOLO</v>
      </c>
      <c r="B3" t="s">
        <v>22</v>
      </c>
      <c r="C3" t="s">
        <v>28</v>
      </c>
      <c r="D3" s="7">
        <v>0.5</v>
      </c>
      <c r="J3" s="6">
        <v>2</v>
      </c>
    </row>
    <row r="4" spans="1:10" x14ac:dyDescent="0.25">
      <c r="A4" t="str">
        <f t="shared" si="0"/>
        <v>Conservador-HÍBRIDOS</v>
      </c>
      <c r="B4" t="s">
        <v>22</v>
      </c>
      <c r="C4" t="s">
        <v>29</v>
      </c>
      <c r="D4" s="7">
        <v>0.1</v>
      </c>
      <c r="J4" s="6">
        <v>5</v>
      </c>
    </row>
    <row r="5" spans="1:10" x14ac:dyDescent="0.25">
      <c r="A5" t="str">
        <f t="shared" si="0"/>
        <v>Conservador-FOFs</v>
      </c>
      <c r="B5" t="s">
        <v>22</v>
      </c>
      <c r="C5" t="s">
        <v>30</v>
      </c>
      <c r="D5" s="7">
        <v>0.1</v>
      </c>
      <c r="J5" s="6">
        <v>10</v>
      </c>
    </row>
    <row r="6" spans="1:10" x14ac:dyDescent="0.25">
      <c r="A6" t="str">
        <f t="shared" si="0"/>
        <v>Conservador-DESENVOLVIMENTO</v>
      </c>
      <c r="B6" t="s">
        <v>22</v>
      </c>
      <c r="C6" t="s">
        <v>31</v>
      </c>
      <c r="D6" s="7">
        <v>0</v>
      </c>
      <c r="J6" s="6">
        <v>15</v>
      </c>
    </row>
    <row r="7" spans="1:10" ht="15.75" thickBot="1" x14ac:dyDescent="0.3">
      <c r="A7" s="8" t="str">
        <f t="shared" si="0"/>
        <v>Conservador-HOTELARIAS</v>
      </c>
      <c r="B7" s="8" t="s">
        <v>22</v>
      </c>
      <c r="C7" s="8" t="s">
        <v>32</v>
      </c>
      <c r="D7" s="9">
        <v>0</v>
      </c>
      <c r="J7" s="6">
        <v>20</v>
      </c>
    </row>
    <row r="8" spans="1:10" x14ac:dyDescent="0.25">
      <c r="A8" t="str">
        <f t="shared" si="0"/>
        <v>Moderado-PAPEL</v>
      </c>
      <c r="B8" t="s">
        <v>21</v>
      </c>
      <c r="C8" t="s">
        <v>27</v>
      </c>
      <c r="D8" s="10">
        <v>0.32</v>
      </c>
      <c r="J8" s="6">
        <v>25</v>
      </c>
    </row>
    <row r="9" spans="1:10" x14ac:dyDescent="0.25">
      <c r="A9" t="str">
        <f t="shared" si="0"/>
        <v>Moderado-TIJOLO</v>
      </c>
      <c r="B9" t="s">
        <v>21</v>
      </c>
      <c r="C9" t="s">
        <v>28</v>
      </c>
      <c r="D9" s="10">
        <v>0.35</v>
      </c>
      <c r="J9" s="6">
        <v>30</v>
      </c>
    </row>
    <row r="10" spans="1:10" x14ac:dyDescent="0.25">
      <c r="A10" t="str">
        <f t="shared" si="0"/>
        <v>Moderado-HÍBRIDOS</v>
      </c>
      <c r="B10" t="s">
        <v>21</v>
      </c>
      <c r="C10" t="s">
        <v>29</v>
      </c>
      <c r="D10" s="10">
        <v>0.08</v>
      </c>
    </row>
    <row r="11" spans="1:10" x14ac:dyDescent="0.25">
      <c r="A11" t="str">
        <f t="shared" si="0"/>
        <v>Moderado-FOFs</v>
      </c>
      <c r="B11" t="s">
        <v>21</v>
      </c>
      <c r="C11" t="s">
        <v>30</v>
      </c>
      <c r="D11" s="10">
        <v>0.05</v>
      </c>
    </row>
    <row r="12" spans="1:10" x14ac:dyDescent="0.25">
      <c r="A12" t="str">
        <f t="shared" si="0"/>
        <v>Moderado-DESENVOLVIMENTO</v>
      </c>
      <c r="B12" t="s">
        <v>21</v>
      </c>
      <c r="C12" t="s">
        <v>31</v>
      </c>
      <c r="D12" s="10">
        <v>0.1</v>
      </c>
    </row>
    <row r="13" spans="1:10" ht="15.75" thickBot="1" x14ac:dyDescent="0.3">
      <c r="A13" s="8" t="str">
        <f t="shared" si="0"/>
        <v>Moderado-HOTELARIAS</v>
      </c>
      <c r="B13" s="8" t="s">
        <v>21</v>
      </c>
      <c r="C13" s="8" t="s">
        <v>32</v>
      </c>
      <c r="D13" s="9">
        <v>0.1</v>
      </c>
    </row>
    <row r="14" spans="1:10" x14ac:dyDescent="0.25">
      <c r="A14" t="str">
        <f t="shared" si="0"/>
        <v>Agressivo-PAPEL</v>
      </c>
      <c r="B14" t="s">
        <v>37</v>
      </c>
      <c r="C14" t="s">
        <v>27</v>
      </c>
      <c r="D14" s="5">
        <v>0.5</v>
      </c>
    </row>
    <row r="15" spans="1:10" x14ac:dyDescent="0.25">
      <c r="A15" t="str">
        <f t="shared" si="0"/>
        <v>Agressivo-TIJOLO</v>
      </c>
      <c r="B15" t="s">
        <v>37</v>
      </c>
      <c r="C15" t="s">
        <v>28</v>
      </c>
      <c r="D15" s="5">
        <v>0.1</v>
      </c>
    </row>
    <row r="16" spans="1:10" x14ac:dyDescent="0.25">
      <c r="A16" t="str">
        <f t="shared" si="0"/>
        <v>Agressivo-HÍBRIDOS</v>
      </c>
      <c r="B16" t="s">
        <v>37</v>
      </c>
      <c r="C16" t="s">
        <v>29</v>
      </c>
      <c r="D16" s="5">
        <v>0.05</v>
      </c>
    </row>
    <row r="17" spans="1:4" x14ac:dyDescent="0.25">
      <c r="A17" t="str">
        <f t="shared" si="0"/>
        <v>Agressivo-FOFs</v>
      </c>
      <c r="B17" t="s">
        <v>37</v>
      </c>
      <c r="C17" t="s">
        <v>30</v>
      </c>
      <c r="D17" s="5">
        <v>0.05</v>
      </c>
    </row>
    <row r="18" spans="1:4" x14ac:dyDescent="0.25">
      <c r="A18" t="str">
        <f t="shared" si="0"/>
        <v>Agressivo-DESENVOLVIMENTO</v>
      </c>
      <c r="B18" t="s">
        <v>37</v>
      </c>
      <c r="C18" t="s">
        <v>31</v>
      </c>
      <c r="D18" s="5">
        <v>0.2</v>
      </c>
    </row>
    <row r="19" spans="1:4" x14ac:dyDescent="0.25">
      <c r="A19" t="str">
        <f t="shared" si="0"/>
        <v>Agressivo-HOTELARIAS</v>
      </c>
      <c r="B19" t="s">
        <v>37</v>
      </c>
      <c r="C19" t="s">
        <v>32</v>
      </c>
      <c r="D19" s="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Planilha1</vt:lpstr>
      <vt:lpstr>Planilha2</vt:lpstr>
      <vt:lpstr>aporte</vt:lpstr>
      <vt:lpstr>patrimonio</vt:lpstr>
      <vt:lpstr>pct_salario_investido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Okamoto</dc:creator>
  <cp:lastModifiedBy>Sergio Okamoto</cp:lastModifiedBy>
  <dcterms:created xsi:type="dcterms:W3CDTF">2025-05-23T12:38:30Z</dcterms:created>
  <dcterms:modified xsi:type="dcterms:W3CDTF">2025-05-23T21:24:41Z</dcterms:modified>
</cp:coreProperties>
</file>